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0" yWindow="0" windowWidth="20490" windowHeight="7320" tabRatio="821"/>
  </bookViews>
  <sheets>
    <sheet name="021_Sicepat" sheetId="2" r:id="rId1"/>
    <sheet name="BKI032210035196" sheetId="32" r:id="rId2"/>
    <sheet name="BKI032210035204" sheetId="68" r:id="rId3"/>
    <sheet name="BKI032210035212" sheetId="69" r:id="rId4"/>
    <sheet name="BKI032210035220" sheetId="70" r:id="rId5"/>
    <sheet name="BKI032210035238" sheetId="74" r:id="rId6"/>
    <sheet name="BKI032210035246" sheetId="71" r:id="rId7"/>
    <sheet name="BKI032210035253" sheetId="72" r:id="rId8"/>
    <sheet name="BKI032210035261" sheetId="73" r:id="rId9"/>
    <sheet name="BKI032210035279" sheetId="75" r:id="rId10"/>
    <sheet name="BKI032210035287" sheetId="114" r:id="rId11"/>
    <sheet name="BKI032210035303" sheetId="120" r:id="rId12"/>
    <sheet name="BKI032210035311" sheetId="121" r:id="rId13"/>
    <sheet name="BKI032210036103" sheetId="122" r:id="rId14"/>
    <sheet name="BKI032210035329" sheetId="76" r:id="rId15"/>
    <sheet name="BKI032210035345" sheetId="77" r:id="rId16"/>
    <sheet name="BKI032210035352" sheetId="78" r:id="rId17"/>
    <sheet name="BKI032210035360" sheetId="79" r:id="rId18"/>
    <sheet name="BKI032210035386" sheetId="80" r:id="rId19"/>
    <sheet name="BKI032210035394" sheetId="81" r:id="rId20"/>
    <sheet name="BKI032210036095" sheetId="82" r:id="rId21"/>
    <sheet name="BKI032210035410" sheetId="83" r:id="rId22"/>
    <sheet name="BKI032210035428" sheetId="84" r:id="rId23"/>
    <sheet name="BKI032210035436" sheetId="85" r:id="rId24"/>
    <sheet name="BKI032210035451" sheetId="86" r:id="rId25"/>
    <sheet name="BKI032210035469" sheetId="87" r:id="rId26"/>
    <sheet name="BKI032210036087" sheetId="88" r:id="rId27"/>
    <sheet name=" BKI032210035493" sheetId="89" r:id="rId28"/>
    <sheet name="BKI032210035501" sheetId="90" r:id="rId29"/>
    <sheet name="BKI032210035527" sheetId="91" r:id="rId30"/>
    <sheet name="BKI032110035535" sheetId="92" r:id="rId31"/>
    <sheet name="BKI032210035543" sheetId="93" r:id="rId32"/>
    <sheet name="BKI032210035550" sheetId="94" r:id="rId33"/>
    <sheet name="BKI032210035576" sheetId="95" r:id="rId34"/>
    <sheet name="BKI032210036079" sheetId="123" r:id="rId35"/>
    <sheet name="BKI032210035584" sheetId="97" r:id="rId36"/>
    <sheet name="BKI032210035592" sheetId="98" r:id="rId37"/>
    <sheet name="BKI032210035626" sheetId="99" r:id="rId38"/>
    <sheet name="BKI032210035634" sheetId="100" r:id="rId39"/>
    <sheet name="BKI032210035659" sheetId="101" r:id="rId40"/>
    <sheet name="BKI032210035667" sheetId="102" r:id="rId41"/>
    <sheet name="BKI032210036053" sheetId="103" r:id="rId42"/>
    <sheet name="BKI032210035675" sheetId="104" r:id="rId43"/>
    <sheet name="BKI032210036186" sheetId="105" r:id="rId44"/>
    <sheet name="BKI032210035691" sheetId="106" r:id="rId45"/>
    <sheet name="BKI032210035709" sheetId="107" r:id="rId46"/>
    <sheet name="BKI032210036046" sheetId="119" r:id="rId47"/>
    <sheet name="BKI032210035717" sheetId="108" r:id="rId48"/>
    <sheet name="BKI032210035402" sheetId="109" r:id="rId49"/>
    <sheet name="BKI032210036194" sheetId="110" r:id="rId50"/>
    <sheet name="BKI032210035733" sheetId="111" r:id="rId51"/>
    <sheet name="BKI032210035741" sheetId="112" r:id="rId52"/>
    <sheet name="BKI032210035881" sheetId="113" r:id="rId53"/>
    <sheet name="BKI032210035899" sheetId="115" r:id="rId54"/>
    <sheet name="BKI032210035931" sheetId="116" r:id="rId55"/>
    <sheet name="BKI032210035956" sheetId="117" r:id="rId56"/>
    <sheet name="BKI032210035964" sheetId="118" r:id="rId57"/>
  </sheets>
  <definedNames>
    <definedName name="_xlnm.Print_Titles" localSheetId="27">' BKI032210035493'!$2:$2</definedName>
    <definedName name="_xlnm.Print_Titles" localSheetId="0">'021_Sicepat'!$2:$17</definedName>
    <definedName name="_xlnm.Print_Titles" localSheetId="30">BKI032110035535!$2:$2</definedName>
    <definedName name="_xlnm.Print_Titles" localSheetId="1">BKI032210035196!$2:$2</definedName>
    <definedName name="_xlnm.Print_Titles" localSheetId="2">BKI032210035204!$2:$2</definedName>
    <definedName name="_xlnm.Print_Titles" localSheetId="3">BKI032210035212!$2:$2</definedName>
    <definedName name="_xlnm.Print_Titles" localSheetId="4">BKI032210035220!$2:$2</definedName>
    <definedName name="_xlnm.Print_Titles" localSheetId="5">BKI032210035238!$2:$2</definedName>
    <definedName name="_xlnm.Print_Titles" localSheetId="6">BKI032210035246!$2:$2</definedName>
    <definedName name="_xlnm.Print_Titles" localSheetId="7">BKI032210035253!$2:$2</definedName>
    <definedName name="_xlnm.Print_Titles" localSheetId="8">BKI032210035261!$2:$2</definedName>
    <definedName name="_xlnm.Print_Titles" localSheetId="9">BKI032210035279!$2:$2</definedName>
    <definedName name="_xlnm.Print_Titles" localSheetId="10">BKI032210035287!$2:$2</definedName>
    <definedName name="_xlnm.Print_Titles" localSheetId="11">BKI032210035303!$2:$2</definedName>
    <definedName name="_xlnm.Print_Titles" localSheetId="12">BKI032210035311!$2:$2</definedName>
    <definedName name="_xlnm.Print_Titles" localSheetId="14">BKI032210035329!$2:$2</definedName>
    <definedName name="_xlnm.Print_Titles" localSheetId="15">BKI032210035345!$2:$2</definedName>
    <definedName name="_xlnm.Print_Titles" localSheetId="16">BKI032210035352!$2:$2</definedName>
    <definedName name="_xlnm.Print_Titles" localSheetId="17">BKI032210035360!$2:$2</definedName>
    <definedName name="_xlnm.Print_Titles" localSheetId="18">BKI032210035386!$2:$2</definedName>
    <definedName name="_xlnm.Print_Titles" localSheetId="19">BKI032210035394!$2:$2</definedName>
    <definedName name="_xlnm.Print_Titles" localSheetId="48">BKI032210035402!$2:$2</definedName>
    <definedName name="_xlnm.Print_Titles" localSheetId="21">BKI032210035410!$2:$2</definedName>
    <definedName name="_xlnm.Print_Titles" localSheetId="22">BKI032210035428!$2:$2</definedName>
    <definedName name="_xlnm.Print_Titles" localSheetId="23">BKI032210035436!$2:$2</definedName>
    <definedName name="_xlnm.Print_Titles" localSheetId="24">BKI032210035451!$2:$2</definedName>
    <definedName name="_xlnm.Print_Titles" localSheetId="25">BKI032210035469!$2:$2</definedName>
    <definedName name="_xlnm.Print_Titles" localSheetId="28">BKI032210035501!$2:$2</definedName>
    <definedName name="_xlnm.Print_Titles" localSheetId="29">BKI032210035527!$2:$2</definedName>
    <definedName name="_xlnm.Print_Titles" localSheetId="31">BKI032210035543!$2:$2</definedName>
    <definedName name="_xlnm.Print_Titles" localSheetId="32">BKI032210035550!$2:$2</definedName>
    <definedName name="_xlnm.Print_Titles" localSheetId="33">BKI032210035576!$2:$2</definedName>
    <definedName name="_xlnm.Print_Titles" localSheetId="35">BKI032210035584!$2:$2</definedName>
    <definedName name="_xlnm.Print_Titles" localSheetId="36">BKI032210035592!$2:$2</definedName>
    <definedName name="_xlnm.Print_Titles" localSheetId="37">BKI032210035626!$2:$2</definedName>
    <definedName name="_xlnm.Print_Titles" localSheetId="38">BKI032210035634!$2:$2</definedName>
    <definedName name="_xlnm.Print_Titles" localSheetId="39">BKI032210035659!$2:$2</definedName>
    <definedName name="_xlnm.Print_Titles" localSheetId="40">BKI032210035667!$2:$2</definedName>
    <definedName name="_xlnm.Print_Titles" localSheetId="42">BKI032210035675!$2:$2</definedName>
    <definedName name="_xlnm.Print_Titles" localSheetId="44">BKI032210035691!$2:$2</definedName>
    <definedName name="_xlnm.Print_Titles" localSheetId="45">BKI032210035709!$2:$2</definedName>
    <definedName name="_xlnm.Print_Titles" localSheetId="47">BKI032210035717!$2:$2</definedName>
    <definedName name="_xlnm.Print_Titles" localSheetId="50">BKI032210035733!$2:$2</definedName>
    <definedName name="_xlnm.Print_Titles" localSheetId="51">BKI032210035741!$2:$2</definedName>
    <definedName name="_xlnm.Print_Titles" localSheetId="52">BKI032210035881!$2:$2</definedName>
    <definedName name="_xlnm.Print_Titles" localSheetId="53">BKI032210035899!$2:$2</definedName>
    <definedName name="_xlnm.Print_Titles" localSheetId="54">BKI032210035931!$2:$2</definedName>
    <definedName name="_xlnm.Print_Titles" localSheetId="55">BKI032210035956!$2:$2</definedName>
    <definedName name="_xlnm.Print_Titles" localSheetId="56">BKI032210035964!$2:$2</definedName>
    <definedName name="_xlnm.Print_Titles" localSheetId="46">BKI032210036046!$2:$2</definedName>
    <definedName name="_xlnm.Print_Titles" localSheetId="41">BKI032210036053!$2:$2</definedName>
    <definedName name="_xlnm.Print_Titles" localSheetId="34">BKI032210036079!$2:$2</definedName>
    <definedName name="_xlnm.Print_Titles" localSheetId="26">BKI032210036087!$2:$2</definedName>
    <definedName name="_xlnm.Print_Titles" localSheetId="20">BKI032210036095!$2:$2</definedName>
    <definedName name="_xlnm.Print_Titles" localSheetId="13">BKI032210036103!$2:$2</definedName>
    <definedName name="_xlnm.Print_Titles" localSheetId="43">BKI032210036186!$2:$2</definedName>
    <definedName name="_xlnm.Print_Titles" localSheetId="49">BKI032210036194!$2:$2</definedName>
  </definedNames>
  <calcPr calcId="162913"/>
</workbook>
</file>

<file path=xl/calcChain.xml><?xml version="1.0" encoding="utf-8"?>
<calcChain xmlns="http://schemas.openxmlformats.org/spreadsheetml/2006/main">
  <c r="J76" i="2" l="1"/>
  <c r="J80" i="2"/>
  <c r="J79" i="2"/>
  <c r="J78" i="2"/>
  <c r="J77" i="2"/>
  <c r="J74" i="2"/>
  <c r="M3" i="104"/>
  <c r="N418" i="69"/>
  <c r="O74" i="117" l="1"/>
  <c r="O32" i="115"/>
  <c r="O282" i="112"/>
  <c r="O226" i="111"/>
  <c r="O80" i="110"/>
  <c r="O87" i="109"/>
  <c r="O78" i="106"/>
  <c r="O174" i="104"/>
  <c r="O60" i="102"/>
  <c r="O268" i="98"/>
  <c r="O242" i="97"/>
  <c r="O244" i="93"/>
  <c r="O184" i="91"/>
  <c r="O10" i="90"/>
  <c r="O238" i="89"/>
  <c r="O62" i="88"/>
  <c r="O123" i="87"/>
  <c r="O47" i="86"/>
  <c r="O20" i="85"/>
  <c r="O257" i="83"/>
  <c r="O92" i="82"/>
  <c r="O80" i="81"/>
  <c r="O62" i="80"/>
  <c r="O23" i="79"/>
  <c r="O137" i="77"/>
  <c r="O33" i="76"/>
  <c r="O12" i="122"/>
  <c r="O24" i="121"/>
  <c r="O243" i="75"/>
  <c r="O249" i="73"/>
  <c r="O66" i="71"/>
  <c r="O279" i="74"/>
  <c r="O28" i="70"/>
  <c r="O22" i="68"/>
  <c r="C44" i="2" l="1"/>
  <c r="G73" i="2" l="1"/>
  <c r="G72" i="2"/>
  <c r="G71" i="2"/>
  <c r="J71" i="2" s="1"/>
  <c r="G70" i="2"/>
  <c r="G69" i="2"/>
  <c r="G68" i="2"/>
  <c r="G67" i="2"/>
  <c r="J67" i="2" s="1"/>
  <c r="G66" i="2"/>
  <c r="G65" i="2"/>
  <c r="G64" i="2"/>
  <c r="J64" i="2" s="1"/>
  <c r="G63" i="2"/>
  <c r="J63" i="2" s="1"/>
  <c r="G62" i="2"/>
  <c r="G60" i="2"/>
  <c r="G59" i="2"/>
  <c r="G58" i="2"/>
  <c r="J58" i="2" s="1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19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J73" i="2"/>
  <c r="J72" i="2"/>
  <c r="J70" i="2"/>
  <c r="J69" i="2"/>
  <c r="J68" i="2"/>
  <c r="J66" i="2"/>
  <c r="J65" i="2"/>
  <c r="J62" i="2"/>
  <c r="J60" i="2"/>
  <c r="J59" i="2"/>
  <c r="J57" i="2"/>
  <c r="J56" i="2"/>
  <c r="J55" i="2"/>
  <c r="J54" i="2"/>
  <c r="C53" i="2"/>
  <c r="C52" i="2"/>
  <c r="C51" i="2"/>
  <c r="C50" i="2"/>
  <c r="C49" i="2"/>
  <c r="C48" i="2"/>
  <c r="C47" i="2"/>
  <c r="C46" i="2"/>
  <c r="C45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N54" i="123" l="1"/>
  <c r="M54" i="123"/>
  <c r="P53" i="123"/>
  <c r="P52" i="123"/>
  <c r="P51" i="123"/>
  <c r="P50" i="123"/>
  <c r="P49" i="123"/>
  <c r="P48" i="123"/>
  <c r="P47" i="123"/>
  <c r="P46" i="123"/>
  <c r="P45" i="123"/>
  <c r="P44" i="123"/>
  <c r="P43" i="123"/>
  <c r="P42" i="123"/>
  <c r="P41" i="123"/>
  <c r="P40" i="123"/>
  <c r="P39" i="123"/>
  <c r="P38" i="123"/>
  <c r="P37" i="123"/>
  <c r="P36" i="123"/>
  <c r="P35" i="123"/>
  <c r="P34" i="123"/>
  <c r="P33" i="123"/>
  <c r="P32" i="123"/>
  <c r="P31" i="123"/>
  <c r="P30" i="123"/>
  <c r="P29" i="123"/>
  <c r="P28" i="123"/>
  <c r="P27" i="123"/>
  <c r="P26" i="123"/>
  <c r="P25" i="123"/>
  <c r="P24" i="123"/>
  <c r="P23" i="123"/>
  <c r="P22" i="123"/>
  <c r="P21" i="123"/>
  <c r="P20" i="123"/>
  <c r="P19" i="123"/>
  <c r="P18" i="123"/>
  <c r="P17" i="123"/>
  <c r="P16" i="123"/>
  <c r="P15" i="123"/>
  <c r="P14" i="123"/>
  <c r="P13" i="123"/>
  <c r="P12" i="123"/>
  <c r="P11" i="123"/>
  <c r="P10" i="123"/>
  <c r="P9" i="123"/>
  <c r="P8" i="123"/>
  <c r="P7" i="123"/>
  <c r="P6" i="123"/>
  <c r="P5" i="123"/>
  <c r="P4" i="123"/>
  <c r="P3" i="123"/>
  <c r="P55" i="123" l="1"/>
  <c r="N12" i="122"/>
  <c r="M12" i="122"/>
  <c r="P11" i="122"/>
  <c r="P10" i="122"/>
  <c r="P9" i="122"/>
  <c r="P8" i="122"/>
  <c r="P7" i="122"/>
  <c r="P6" i="122"/>
  <c r="P5" i="122"/>
  <c r="P4" i="122"/>
  <c r="P3" i="122"/>
  <c r="N24" i="121"/>
  <c r="M24" i="121"/>
  <c r="P23" i="121"/>
  <c r="P22" i="121"/>
  <c r="P21" i="121"/>
  <c r="P20" i="121"/>
  <c r="P19" i="121"/>
  <c r="P18" i="121"/>
  <c r="P17" i="121"/>
  <c r="P16" i="121"/>
  <c r="P15" i="121"/>
  <c r="P14" i="121"/>
  <c r="P13" i="121"/>
  <c r="P12" i="121"/>
  <c r="P11" i="121"/>
  <c r="P10" i="121"/>
  <c r="P9" i="121"/>
  <c r="P8" i="121"/>
  <c r="P7" i="121"/>
  <c r="P6" i="121"/>
  <c r="P5" i="121"/>
  <c r="P4" i="121"/>
  <c r="P3" i="121"/>
  <c r="N5" i="120"/>
  <c r="M5" i="120"/>
  <c r="P4" i="120"/>
  <c r="P3" i="120"/>
  <c r="N13" i="119"/>
  <c r="M13" i="119"/>
  <c r="P12" i="119"/>
  <c r="P11" i="119"/>
  <c r="P10" i="119"/>
  <c r="P9" i="119"/>
  <c r="P8" i="119"/>
  <c r="P7" i="119"/>
  <c r="P6" i="119"/>
  <c r="P5" i="119"/>
  <c r="P4" i="119"/>
  <c r="P3" i="119"/>
  <c r="P56" i="123" l="1"/>
  <c r="P58" i="123" s="1"/>
  <c r="P13" i="122"/>
  <c r="P14" i="122" s="1"/>
  <c r="P25" i="121"/>
  <c r="O5" i="120"/>
  <c r="P6" i="120" s="1"/>
  <c r="P7" i="120" s="1"/>
  <c r="O13" i="119"/>
  <c r="P14" i="119" s="1"/>
  <c r="P15" i="119" s="1"/>
  <c r="P57" i="123" l="1"/>
  <c r="P59" i="123" s="1"/>
  <c r="P16" i="122"/>
  <c r="P15" i="122"/>
  <c r="P26" i="121"/>
  <c r="P27" i="121" s="1"/>
  <c r="P9" i="120"/>
  <c r="P8" i="120"/>
  <c r="P10" i="120" s="1"/>
  <c r="P17" i="119"/>
  <c r="P16" i="119"/>
  <c r="P18" i="119" s="1"/>
  <c r="P17" i="122" l="1"/>
  <c r="P28" i="121"/>
  <c r="P29" i="121" s="1"/>
  <c r="N74" i="117"/>
  <c r="N5" i="118"/>
  <c r="M5" i="118"/>
  <c r="P4" i="118"/>
  <c r="P3" i="118"/>
  <c r="M74" i="117"/>
  <c r="P73" i="117"/>
  <c r="P72" i="117"/>
  <c r="P71" i="117"/>
  <c r="P70" i="117"/>
  <c r="P69" i="117"/>
  <c r="P68" i="117"/>
  <c r="P67" i="117"/>
  <c r="P66" i="117"/>
  <c r="P65" i="117"/>
  <c r="P64" i="117"/>
  <c r="P63" i="117"/>
  <c r="P62" i="117"/>
  <c r="P61" i="117"/>
  <c r="P60" i="117"/>
  <c r="P59" i="117"/>
  <c r="P58" i="117"/>
  <c r="P57" i="117"/>
  <c r="P56" i="117"/>
  <c r="P55" i="117"/>
  <c r="P54" i="117"/>
  <c r="P53" i="117"/>
  <c r="P52" i="117"/>
  <c r="P51" i="117"/>
  <c r="P50" i="117"/>
  <c r="P49" i="117"/>
  <c r="P48" i="117"/>
  <c r="P47" i="117"/>
  <c r="P46" i="117"/>
  <c r="P45" i="117"/>
  <c r="P44" i="117"/>
  <c r="P43" i="117"/>
  <c r="P42" i="117"/>
  <c r="P41" i="117"/>
  <c r="P40" i="117"/>
  <c r="P39" i="117"/>
  <c r="P38" i="117"/>
  <c r="P37" i="117"/>
  <c r="P36" i="117"/>
  <c r="P35" i="117"/>
  <c r="P34" i="117"/>
  <c r="P33" i="117"/>
  <c r="P32" i="117"/>
  <c r="P31" i="117"/>
  <c r="P30" i="117"/>
  <c r="P29" i="117"/>
  <c r="P28" i="117"/>
  <c r="P27" i="117"/>
  <c r="P26" i="117"/>
  <c r="P25" i="117"/>
  <c r="P24" i="117"/>
  <c r="P23" i="117"/>
  <c r="P22" i="117"/>
  <c r="P21" i="117"/>
  <c r="P20" i="117"/>
  <c r="P19" i="117"/>
  <c r="P18" i="117"/>
  <c r="P17" i="117"/>
  <c r="P16" i="117"/>
  <c r="P15" i="117"/>
  <c r="P14" i="117"/>
  <c r="P13" i="117"/>
  <c r="P12" i="117"/>
  <c r="P11" i="117"/>
  <c r="P10" i="117"/>
  <c r="P9" i="117"/>
  <c r="P8" i="117"/>
  <c r="P7" i="117"/>
  <c r="P6" i="117"/>
  <c r="P5" i="117"/>
  <c r="P4" i="117"/>
  <c r="P3" i="117"/>
  <c r="N5" i="116"/>
  <c r="M5" i="116"/>
  <c r="P4" i="116"/>
  <c r="P3" i="116"/>
  <c r="O5" i="116" s="1"/>
  <c r="N32" i="115"/>
  <c r="M32" i="115"/>
  <c r="P31" i="115"/>
  <c r="P30" i="115"/>
  <c r="P29" i="115"/>
  <c r="P28" i="115"/>
  <c r="P27" i="115"/>
  <c r="P26" i="115"/>
  <c r="P25" i="115"/>
  <c r="P24" i="115"/>
  <c r="P23" i="115"/>
  <c r="P22" i="115"/>
  <c r="P21" i="115"/>
  <c r="P20" i="115"/>
  <c r="P19" i="115"/>
  <c r="P18" i="115"/>
  <c r="P17" i="115"/>
  <c r="P16" i="115"/>
  <c r="P15" i="115"/>
  <c r="P14" i="115"/>
  <c r="P13" i="115"/>
  <c r="P12" i="115"/>
  <c r="P11" i="115"/>
  <c r="P10" i="115"/>
  <c r="P9" i="115"/>
  <c r="P8" i="115"/>
  <c r="P7" i="115"/>
  <c r="P6" i="115"/>
  <c r="P5" i="115"/>
  <c r="P4" i="115"/>
  <c r="P3" i="115"/>
  <c r="P80" i="112"/>
  <c r="P79" i="112"/>
  <c r="P78" i="112"/>
  <c r="P77" i="112"/>
  <c r="P76" i="112"/>
  <c r="P75" i="112"/>
  <c r="P74" i="112"/>
  <c r="P73" i="112"/>
  <c r="P72" i="112"/>
  <c r="P71" i="112"/>
  <c r="P70" i="112"/>
  <c r="P69" i="112"/>
  <c r="P68" i="112"/>
  <c r="P67" i="112"/>
  <c r="P66" i="112"/>
  <c r="P65" i="112"/>
  <c r="P64" i="112"/>
  <c r="P63" i="112"/>
  <c r="P62" i="112"/>
  <c r="P61" i="112"/>
  <c r="P60" i="112"/>
  <c r="P59" i="112"/>
  <c r="P58" i="112"/>
  <c r="P57" i="112"/>
  <c r="P56" i="112"/>
  <c r="P55" i="112"/>
  <c r="P54" i="112"/>
  <c r="P53" i="112"/>
  <c r="P52" i="112"/>
  <c r="P51" i="112"/>
  <c r="P50" i="112"/>
  <c r="P49" i="112"/>
  <c r="P48" i="112"/>
  <c r="P47" i="112"/>
  <c r="P46" i="112"/>
  <c r="P45" i="112"/>
  <c r="P44" i="112"/>
  <c r="P43" i="112"/>
  <c r="P42" i="112"/>
  <c r="P41" i="112"/>
  <c r="P40" i="112"/>
  <c r="P39" i="112"/>
  <c r="P38" i="112"/>
  <c r="P37" i="112"/>
  <c r="P36" i="112"/>
  <c r="P35" i="112"/>
  <c r="P34" i="112"/>
  <c r="P33" i="112"/>
  <c r="P32" i="112"/>
  <c r="P31" i="112"/>
  <c r="P30" i="112"/>
  <c r="P29" i="112"/>
  <c r="P28" i="112"/>
  <c r="P27" i="112"/>
  <c r="P26" i="112"/>
  <c r="P25" i="112"/>
  <c r="P24" i="112"/>
  <c r="P23" i="112"/>
  <c r="P22" i="112"/>
  <c r="P21" i="112"/>
  <c r="P20" i="112"/>
  <c r="P19" i="112"/>
  <c r="P18" i="112"/>
  <c r="P17" i="112"/>
  <c r="P16" i="112"/>
  <c r="P15" i="112"/>
  <c r="P14" i="112"/>
  <c r="P13" i="112"/>
  <c r="P12" i="112"/>
  <c r="P11" i="112"/>
  <c r="P10" i="112"/>
  <c r="P9" i="112"/>
  <c r="P8" i="112"/>
  <c r="P7" i="112"/>
  <c r="P6" i="112"/>
  <c r="P5" i="112"/>
  <c r="P104" i="111"/>
  <c r="P103" i="111"/>
  <c r="P102" i="111"/>
  <c r="P101" i="111"/>
  <c r="P100" i="111"/>
  <c r="P99" i="111"/>
  <c r="P98" i="111"/>
  <c r="P97" i="111"/>
  <c r="P96" i="111"/>
  <c r="P95" i="111"/>
  <c r="P94" i="111"/>
  <c r="P93" i="111"/>
  <c r="P92" i="111"/>
  <c r="P91" i="111"/>
  <c r="P90" i="111"/>
  <c r="P89" i="111"/>
  <c r="P88" i="111"/>
  <c r="P87" i="111"/>
  <c r="P86" i="111"/>
  <c r="P85" i="111"/>
  <c r="P84" i="111"/>
  <c r="P83" i="111"/>
  <c r="P82" i="111"/>
  <c r="P81" i="111"/>
  <c r="P80" i="111"/>
  <c r="P79" i="111"/>
  <c r="P78" i="111"/>
  <c r="P77" i="111"/>
  <c r="P76" i="111"/>
  <c r="P75" i="111"/>
  <c r="P74" i="111"/>
  <c r="P73" i="111"/>
  <c r="P72" i="111"/>
  <c r="P71" i="111"/>
  <c r="P70" i="111"/>
  <c r="P69" i="111"/>
  <c r="P68" i="111"/>
  <c r="P67" i="111"/>
  <c r="P66" i="111"/>
  <c r="P65" i="111"/>
  <c r="P64" i="111"/>
  <c r="P63" i="111"/>
  <c r="P62" i="111"/>
  <c r="P61" i="111"/>
  <c r="P60" i="111"/>
  <c r="P59" i="111"/>
  <c r="P58" i="111"/>
  <c r="P57" i="111"/>
  <c r="P56" i="111"/>
  <c r="P55" i="111"/>
  <c r="P54" i="111"/>
  <c r="P53" i="111"/>
  <c r="P52" i="111"/>
  <c r="P51" i="111"/>
  <c r="P50" i="111"/>
  <c r="P49" i="111"/>
  <c r="P48" i="111"/>
  <c r="P47" i="111"/>
  <c r="P46" i="111"/>
  <c r="P45" i="111"/>
  <c r="P44" i="111"/>
  <c r="P43" i="111"/>
  <c r="P42" i="111"/>
  <c r="P41" i="111"/>
  <c r="P40" i="111"/>
  <c r="P39" i="111"/>
  <c r="P38" i="111"/>
  <c r="P37" i="111"/>
  <c r="P36" i="111"/>
  <c r="P35" i="111"/>
  <c r="P34" i="111"/>
  <c r="P33" i="111"/>
  <c r="P32" i="111"/>
  <c r="P31" i="111"/>
  <c r="P30" i="111"/>
  <c r="P29" i="111"/>
  <c r="P28" i="111"/>
  <c r="P27" i="111"/>
  <c r="P26" i="111"/>
  <c r="P25" i="111"/>
  <c r="P24" i="111"/>
  <c r="P23" i="111"/>
  <c r="P22" i="111"/>
  <c r="P21" i="111"/>
  <c r="P20" i="111"/>
  <c r="P19" i="111"/>
  <c r="P18" i="111"/>
  <c r="P17" i="111"/>
  <c r="P16" i="111"/>
  <c r="P15" i="111"/>
  <c r="P14" i="111"/>
  <c r="P13" i="111"/>
  <c r="P12" i="111"/>
  <c r="P11" i="111"/>
  <c r="P10" i="111"/>
  <c r="P9" i="111"/>
  <c r="P8" i="111"/>
  <c r="P7" i="111"/>
  <c r="P6" i="111"/>
  <c r="P5" i="111"/>
  <c r="N235" i="114"/>
  <c r="M235" i="114"/>
  <c r="P234" i="114"/>
  <c r="P233" i="114"/>
  <c r="P232" i="114"/>
  <c r="P231" i="114"/>
  <c r="P230" i="114"/>
  <c r="P229" i="114"/>
  <c r="P228" i="114"/>
  <c r="P227" i="114"/>
  <c r="P226" i="114"/>
  <c r="P225" i="114"/>
  <c r="P224" i="114"/>
  <c r="P223" i="114"/>
  <c r="P222" i="114"/>
  <c r="P221" i="114"/>
  <c r="P220" i="114"/>
  <c r="P219" i="114"/>
  <c r="P218" i="114"/>
  <c r="P217" i="114"/>
  <c r="P216" i="114"/>
  <c r="P215" i="114"/>
  <c r="P214" i="114"/>
  <c r="P213" i="114"/>
  <c r="P212" i="114"/>
  <c r="P211" i="114"/>
  <c r="P210" i="114"/>
  <c r="P209" i="114"/>
  <c r="P208" i="114"/>
  <c r="P207" i="114"/>
  <c r="P206" i="114"/>
  <c r="P205" i="114"/>
  <c r="P204" i="114"/>
  <c r="P203" i="114"/>
  <c r="P202" i="114"/>
  <c r="P201" i="114"/>
  <c r="P200" i="114"/>
  <c r="P199" i="114"/>
  <c r="P198" i="114"/>
  <c r="P197" i="114"/>
  <c r="P196" i="114"/>
  <c r="P195" i="114"/>
  <c r="P194" i="114"/>
  <c r="P193" i="114"/>
  <c r="P192" i="114"/>
  <c r="P191" i="114"/>
  <c r="P190" i="114"/>
  <c r="P189" i="114"/>
  <c r="P188" i="114"/>
  <c r="P187" i="114"/>
  <c r="P186" i="114"/>
  <c r="P185" i="114"/>
  <c r="P184" i="114"/>
  <c r="P183" i="114"/>
  <c r="P182" i="114"/>
  <c r="P181" i="114"/>
  <c r="P180" i="114"/>
  <c r="P179" i="114"/>
  <c r="P178" i="114"/>
  <c r="P177" i="114"/>
  <c r="P176" i="114"/>
  <c r="P175" i="114"/>
  <c r="P174" i="114"/>
  <c r="P173" i="114"/>
  <c r="P172" i="114"/>
  <c r="P171" i="114"/>
  <c r="P170" i="114"/>
  <c r="P169" i="114"/>
  <c r="P168" i="114"/>
  <c r="P167" i="114"/>
  <c r="P166" i="114"/>
  <c r="P165" i="114"/>
  <c r="P164" i="114"/>
  <c r="P163" i="114"/>
  <c r="P162" i="114"/>
  <c r="P161" i="114"/>
  <c r="P160" i="114"/>
  <c r="P159" i="114"/>
  <c r="P158" i="114"/>
  <c r="P157" i="114"/>
  <c r="P156" i="114"/>
  <c r="P155" i="114"/>
  <c r="P154" i="114"/>
  <c r="P153" i="114"/>
  <c r="P152" i="114"/>
  <c r="P151" i="114"/>
  <c r="P150" i="114"/>
  <c r="P149" i="114"/>
  <c r="P148" i="114"/>
  <c r="P147" i="114"/>
  <c r="P146" i="114"/>
  <c r="P145" i="114"/>
  <c r="P144" i="114"/>
  <c r="P143" i="114"/>
  <c r="P142" i="114"/>
  <c r="P141" i="114"/>
  <c r="P140" i="114"/>
  <c r="P139" i="114"/>
  <c r="P138" i="114"/>
  <c r="P137" i="114"/>
  <c r="P136" i="114"/>
  <c r="P135" i="114"/>
  <c r="P134" i="114"/>
  <c r="P133" i="114"/>
  <c r="P132" i="114"/>
  <c r="P131" i="114"/>
  <c r="P130" i="114"/>
  <c r="P129" i="114"/>
  <c r="P128" i="114"/>
  <c r="P127" i="114"/>
  <c r="P126" i="114"/>
  <c r="P125" i="114"/>
  <c r="P124" i="114"/>
  <c r="P123" i="114"/>
  <c r="P122" i="114"/>
  <c r="P121" i="114"/>
  <c r="P120" i="114"/>
  <c r="P119" i="114"/>
  <c r="P118" i="114"/>
  <c r="P117" i="114"/>
  <c r="P116" i="114"/>
  <c r="P115" i="114"/>
  <c r="P114" i="114"/>
  <c r="P113" i="114"/>
  <c r="P112" i="114"/>
  <c r="P111" i="114"/>
  <c r="P110" i="114"/>
  <c r="P109" i="114"/>
  <c r="P108" i="114"/>
  <c r="P107" i="114"/>
  <c r="P106" i="114"/>
  <c r="P105" i="114"/>
  <c r="P104" i="114"/>
  <c r="P103" i="114"/>
  <c r="P102" i="114"/>
  <c r="P101" i="114"/>
  <c r="P100" i="114"/>
  <c r="P99" i="114"/>
  <c r="P98" i="114"/>
  <c r="P97" i="114"/>
  <c r="P96" i="114"/>
  <c r="P95" i="114"/>
  <c r="P94" i="114"/>
  <c r="P93" i="114"/>
  <c r="P92" i="114"/>
  <c r="P91" i="114"/>
  <c r="P90" i="114"/>
  <c r="P89" i="114"/>
  <c r="P88" i="114"/>
  <c r="P87" i="114"/>
  <c r="P86" i="114"/>
  <c r="P85" i="114"/>
  <c r="P84" i="114"/>
  <c r="P83" i="114"/>
  <c r="P82" i="114"/>
  <c r="P81" i="114"/>
  <c r="P80" i="114"/>
  <c r="P79" i="114"/>
  <c r="P78" i="114"/>
  <c r="P77" i="114"/>
  <c r="P76" i="114"/>
  <c r="P75" i="114"/>
  <c r="P74" i="114"/>
  <c r="P73" i="114"/>
  <c r="P72" i="114"/>
  <c r="P71" i="114"/>
  <c r="P70" i="114"/>
  <c r="P69" i="114"/>
  <c r="P68" i="114"/>
  <c r="P67" i="114"/>
  <c r="P66" i="114"/>
  <c r="P65" i="114"/>
  <c r="P64" i="114"/>
  <c r="P63" i="114"/>
  <c r="P62" i="114"/>
  <c r="P61" i="114"/>
  <c r="P60" i="114"/>
  <c r="P59" i="114"/>
  <c r="P58" i="114"/>
  <c r="P57" i="114"/>
  <c r="P56" i="114"/>
  <c r="P55" i="114"/>
  <c r="P54" i="114"/>
  <c r="P53" i="114"/>
  <c r="P52" i="114"/>
  <c r="P51" i="114"/>
  <c r="P50" i="114"/>
  <c r="P49" i="114"/>
  <c r="P48" i="114"/>
  <c r="P47" i="114"/>
  <c r="P46" i="114"/>
  <c r="P45" i="114"/>
  <c r="P44" i="114"/>
  <c r="P43" i="114"/>
  <c r="P42" i="114"/>
  <c r="P41" i="114"/>
  <c r="P40" i="114"/>
  <c r="P39" i="114"/>
  <c r="P38" i="114"/>
  <c r="P37" i="114"/>
  <c r="P36" i="114"/>
  <c r="P35" i="114"/>
  <c r="P34" i="114"/>
  <c r="P33" i="114"/>
  <c r="P32" i="114"/>
  <c r="P31" i="114"/>
  <c r="P30" i="114"/>
  <c r="P29" i="114"/>
  <c r="P28" i="114"/>
  <c r="P27" i="114"/>
  <c r="P26" i="114"/>
  <c r="P25" i="114"/>
  <c r="P24" i="114"/>
  <c r="P23" i="114"/>
  <c r="P22" i="114"/>
  <c r="P21" i="114"/>
  <c r="P20" i="114"/>
  <c r="P19" i="114"/>
  <c r="P18" i="114"/>
  <c r="P17" i="114"/>
  <c r="P16" i="114"/>
  <c r="P15" i="114"/>
  <c r="P14" i="114"/>
  <c r="P13" i="114"/>
  <c r="P12" i="114"/>
  <c r="P11" i="114"/>
  <c r="P10" i="114"/>
  <c r="P9" i="114"/>
  <c r="P8" i="114"/>
  <c r="P7" i="114"/>
  <c r="P6" i="114"/>
  <c r="P5" i="114"/>
  <c r="P4" i="114"/>
  <c r="P3" i="114"/>
  <c r="O235" i="114" s="1"/>
  <c r="N174" i="104"/>
  <c r="N5" i="113"/>
  <c r="M5" i="113"/>
  <c r="P4" i="113"/>
  <c r="P3" i="113"/>
  <c r="N282" i="112"/>
  <c r="M282" i="112"/>
  <c r="P281" i="112"/>
  <c r="P280" i="112"/>
  <c r="P279" i="112"/>
  <c r="P278" i="112"/>
  <c r="P277" i="112"/>
  <c r="P276" i="112"/>
  <c r="P275" i="112"/>
  <c r="P274" i="112"/>
  <c r="P273" i="112"/>
  <c r="P272" i="112"/>
  <c r="P271" i="112"/>
  <c r="P270" i="112"/>
  <c r="P269" i="112"/>
  <c r="P268" i="112"/>
  <c r="P267" i="112"/>
  <c r="P266" i="112"/>
  <c r="P265" i="112"/>
  <c r="P264" i="112"/>
  <c r="P263" i="112"/>
  <c r="P262" i="112"/>
  <c r="P261" i="112"/>
  <c r="P260" i="112"/>
  <c r="P259" i="112"/>
  <c r="P258" i="112"/>
  <c r="P257" i="112"/>
  <c r="P256" i="112"/>
  <c r="P255" i="112"/>
  <c r="P254" i="112"/>
  <c r="P253" i="112"/>
  <c r="P252" i="112"/>
  <c r="P251" i="112"/>
  <c r="P250" i="112"/>
  <c r="P249" i="112"/>
  <c r="P248" i="112"/>
  <c r="P247" i="112"/>
  <c r="P246" i="112"/>
  <c r="P245" i="112"/>
  <c r="P244" i="112"/>
  <c r="P243" i="112"/>
  <c r="P242" i="112"/>
  <c r="P241" i="112"/>
  <c r="P240" i="112"/>
  <c r="P239" i="112"/>
  <c r="P238" i="112"/>
  <c r="P237" i="112"/>
  <c r="P236" i="112"/>
  <c r="P235" i="112"/>
  <c r="P234" i="112"/>
  <c r="P233" i="112"/>
  <c r="P232" i="112"/>
  <c r="P231" i="112"/>
  <c r="P230" i="112"/>
  <c r="P229" i="112"/>
  <c r="P228" i="112"/>
  <c r="P227" i="112"/>
  <c r="P226" i="112"/>
  <c r="P225" i="112"/>
  <c r="P224" i="112"/>
  <c r="P223" i="112"/>
  <c r="P222" i="112"/>
  <c r="P221" i="112"/>
  <c r="P220" i="112"/>
  <c r="P219" i="112"/>
  <c r="P218" i="112"/>
  <c r="P217" i="112"/>
  <c r="P216" i="112"/>
  <c r="P215" i="112"/>
  <c r="P214" i="112"/>
  <c r="P213" i="112"/>
  <c r="P212" i="112"/>
  <c r="P211" i="112"/>
  <c r="P210" i="112"/>
  <c r="P209" i="112"/>
  <c r="P208" i="112"/>
  <c r="P207" i="112"/>
  <c r="P206" i="112"/>
  <c r="P205" i="112"/>
  <c r="P204" i="112"/>
  <c r="P203" i="112"/>
  <c r="P202" i="112"/>
  <c r="P201" i="112"/>
  <c r="P200" i="112"/>
  <c r="P199" i="112"/>
  <c r="P198" i="112"/>
  <c r="P197" i="112"/>
  <c r="P196" i="112"/>
  <c r="P195" i="112"/>
  <c r="P194" i="112"/>
  <c r="P193" i="112"/>
  <c r="P192" i="112"/>
  <c r="P191" i="112"/>
  <c r="P190" i="112"/>
  <c r="P189" i="112"/>
  <c r="P188" i="112"/>
  <c r="P187" i="112"/>
  <c r="P186" i="112"/>
  <c r="P185" i="112"/>
  <c r="P184" i="112"/>
  <c r="P183" i="112"/>
  <c r="P182" i="112"/>
  <c r="P181" i="112"/>
  <c r="P180" i="112"/>
  <c r="P179" i="112"/>
  <c r="P178" i="112"/>
  <c r="P177" i="112"/>
  <c r="P176" i="112"/>
  <c r="P175" i="112"/>
  <c r="P174" i="112"/>
  <c r="P173" i="112"/>
  <c r="P172" i="112"/>
  <c r="P171" i="112"/>
  <c r="P170" i="112"/>
  <c r="P169" i="112"/>
  <c r="P168" i="112"/>
  <c r="P167" i="112"/>
  <c r="P166" i="112"/>
  <c r="P165" i="112"/>
  <c r="P164" i="112"/>
  <c r="P163" i="112"/>
  <c r="P162" i="112"/>
  <c r="P161" i="112"/>
  <c r="P160" i="112"/>
  <c r="P159" i="112"/>
  <c r="P158" i="112"/>
  <c r="P157" i="112"/>
  <c r="P156" i="112"/>
  <c r="P155" i="112"/>
  <c r="P154" i="112"/>
  <c r="P153" i="112"/>
  <c r="P152" i="112"/>
  <c r="P151" i="112"/>
  <c r="P150" i="112"/>
  <c r="P149" i="112"/>
  <c r="P148" i="112"/>
  <c r="P147" i="112"/>
  <c r="P146" i="112"/>
  <c r="P145" i="112"/>
  <c r="P144" i="112"/>
  <c r="P143" i="112"/>
  <c r="P142" i="112"/>
  <c r="P141" i="112"/>
  <c r="P140" i="112"/>
  <c r="P139" i="112"/>
  <c r="P138" i="112"/>
  <c r="P137" i="112"/>
  <c r="P136" i="112"/>
  <c r="P135" i="112"/>
  <c r="P134" i="112"/>
  <c r="P133" i="112"/>
  <c r="P132" i="112"/>
  <c r="P131" i="112"/>
  <c r="P130" i="112"/>
  <c r="P129" i="112"/>
  <c r="P128" i="112"/>
  <c r="P127" i="112"/>
  <c r="P126" i="112"/>
  <c r="P125" i="112"/>
  <c r="P124" i="112"/>
  <c r="P123" i="112"/>
  <c r="P122" i="112"/>
  <c r="P121" i="112"/>
  <c r="P120" i="112"/>
  <c r="P119" i="112"/>
  <c r="P118" i="112"/>
  <c r="P117" i="112"/>
  <c r="P116" i="112"/>
  <c r="P115" i="112"/>
  <c r="P114" i="112"/>
  <c r="P113" i="112"/>
  <c r="P112" i="112"/>
  <c r="P111" i="112"/>
  <c r="P110" i="112"/>
  <c r="P109" i="112"/>
  <c r="P108" i="112"/>
  <c r="P107" i="112"/>
  <c r="P106" i="112"/>
  <c r="P105" i="112"/>
  <c r="P104" i="112"/>
  <c r="P103" i="112"/>
  <c r="P102" i="112"/>
  <c r="P101" i="112"/>
  <c r="P100" i="112"/>
  <c r="P99" i="112"/>
  <c r="P98" i="112"/>
  <c r="P97" i="112"/>
  <c r="P96" i="112"/>
  <c r="P95" i="112"/>
  <c r="P94" i="112"/>
  <c r="P93" i="112"/>
  <c r="P92" i="112"/>
  <c r="P91" i="112"/>
  <c r="P90" i="112"/>
  <c r="P89" i="112"/>
  <c r="P88" i="112"/>
  <c r="P87" i="112"/>
  <c r="P86" i="112"/>
  <c r="P85" i="112"/>
  <c r="P84" i="112"/>
  <c r="P83" i="112"/>
  <c r="P82" i="112"/>
  <c r="P81" i="112"/>
  <c r="P4" i="112"/>
  <c r="P3" i="112"/>
  <c r="N226" i="111"/>
  <c r="M226" i="111"/>
  <c r="P225" i="111"/>
  <c r="P224" i="111"/>
  <c r="P223" i="111"/>
  <c r="P222" i="111"/>
  <c r="P221" i="111"/>
  <c r="P220" i="111"/>
  <c r="P219" i="111"/>
  <c r="P218" i="111"/>
  <c r="P217" i="111"/>
  <c r="P216" i="111"/>
  <c r="P215" i="111"/>
  <c r="P214" i="111"/>
  <c r="P213" i="111"/>
  <c r="P212" i="111"/>
  <c r="P211" i="111"/>
  <c r="P210" i="111"/>
  <c r="P209" i="111"/>
  <c r="P208" i="111"/>
  <c r="P207" i="111"/>
  <c r="P206" i="111"/>
  <c r="P205" i="111"/>
  <c r="P204" i="111"/>
  <c r="P203" i="111"/>
  <c r="P202" i="111"/>
  <c r="P201" i="111"/>
  <c r="P200" i="111"/>
  <c r="P199" i="111"/>
  <c r="P198" i="111"/>
  <c r="P197" i="111"/>
  <c r="P196" i="111"/>
  <c r="P195" i="111"/>
  <c r="P194" i="111"/>
  <c r="P193" i="111"/>
  <c r="P192" i="111"/>
  <c r="P191" i="111"/>
  <c r="P190" i="111"/>
  <c r="P189" i="111"/>
  <c r="P188" i="111"/>
  <c r="P187" i="111"/>
  <c r="P186" i="111"/>
  <c r="P185" i="111"/>
  <c r="P184" i="111"/>
  <c r="P183" i="111"/>
  <c r="P182" i="111"/>
  <c r="P181" i="111"/>
  <c r="P180" i="111"/>
  <c r="P179" i="111"/>
  <c r="P178" i="111"/>
  <c r="P177" i="111"/>
  <c r="P176" i="111"/>
  <c r="P175" i="111"/>
  <c r="P174" i="111"/>
  <c r="P173" i="111"/>
  <c r="P172" i="111"/>
  <c r="P171" i="111"/>
  <c r="P170" i="111"/>
  <c r="P169" i="111"/>
  <c r="P168" i="111"/>
  <c r="P167" i="111"/>
  <c r="P166" i="111"/>
  <c r="P165" i="111"/>
  <c r="P164" i="111"/>
  <c r="P163" i="111"/>
  <c r="P162" i="111"/>
  <c r="P161" i="111"/>
  <c r="P160" i="111"/>
  <c r="P159" i="111"/>
  <c r="P158" i="111"/>
  <c r="P157" i="111"/>
  <c r="P156" i="111"/>
  <c r="P155" i="111"/>
  <c r="P154" i="111"/>
  <c r="P153" i="111"/>
  <c r="P152" i="111"/>
  <c r="P151" i="111"/>
  <c r="P150" i="111"/>
  <c r="P149" i="111"/>
  <c r="P148" i="111"/>
  <c r="P147" i="111"/>
  <c r="P146" i="111"/>
  <c r="P145" i="111"/>
  <c r="P144" i="111"/>
  <c r="P143" i="111"/>
  <c r="P142" i="111"/>
  <c r="P141" i="111"/>
  <c r="P140" i="111"/>
  <c r="P139" i="111"/>
  <c r="P138" i="111"/>
  <c r="P137" i="111"/>
  <c r="P136" i="111"/>
  <c r="P135" i="111"/>
  <c r="P134" i="111"/>
  <c r="P133" i="111"/>
  <c r="P132" i="111"/>
  <c r="P131" i="111"/>
  <c r="P130" i="111"/>
  <c r="P129" i="111"/>
  <c r="P128" i="111"/>
  <c r="P127" i="111"/>
  <c r="P126" i="111"/>
  <c r="P125" i="111"/>
  <c r="P124" i="111"/>
  <c r="P123" i="111"/>
  <c r="P122" i="111"/>
  <c r="P121" i="111"/>
  <c r="P120" i="111"/>
  <c r="P119" i="111"/>
  <c r="P118" i="111"/>
  <c r="P117" i="111"/>
  <c r="P116" i="111"/>
  <c r="P115" i="111"/>
  <c r="P114" i="111"/>
  <c r="P113" i="111"/>
  <c r="P112" i="111"/>
  <c r="P111" i="111"/>
  <c r="P110" i="111"/>
  <c r="P109" i="111"/>
  <c r="P108" i="111"/>
  <c r="P107" i="111"/>
  <c r="P106" i="111"/>
  <c r="P105" i="111"/>
  <c r="P4" i="111"/>
  <c r="P3" i="111"/>
  <c r="N80" i="110"/>
  <c r="M80" i="110"/>
  <c r="P79" i="110"/>
  <c r="P78" i="110"/>
  <c r="P77" i="110"/>
  <c r="P76" i="110"/>
  <c r="P75" i="110"/>
  <c r="P74" i="110"/>
  <c r="P73" i="110"/>
  <c r="P72" i="110"/>
  <c r="P71" i="110"/>
  <c r="P70" i="110"/>
  <c r="P69" i="110"/>
  <c r="P68" i="110"/>
  <c r="P67" i="110"/>
  <c r="P66" i="110"/>
  <c r="P65" i="110"/>
  <c r="P64" i="110"/>
  <c r="P63" i="110"/>
  <c r="P62" i="110"/>
  <c r="P61" i="110"/>
  <c r="P60" i="110"/>
  <c r="P59" i="110"/>
  <c r="P58" i="110"/>
  <c r="P57" i="110"/>
  <c r="P56" i="110"/>
  <c r="P55" i="110"/>
  <c r="P54" i="110"/>
  <c r="P53" i="110"/>
  <c r="P52" i="110"/>
  <c r="P51" i="110"/>
  <c r="P50" i="110"/>
  <c r="P49" i="110"/>
  <c r="P48" i="110"/>
  <c r="P47" i="110"/>
  <c r="P46" i="110"/>
  <c r="P45" i="110"/>
  <c r="P44" i="110"/>
  <c r="P43" i="110"/>
  <c r="P42" i="110"/>
  <c r="P41" i="110"/>
  <c r="P40" i="110"/>
  <c r="P39" i="110"/>
  <c r="P38" i="110"/>
  <c r="P37" i="110"/>
  <c r="P36" i="110"/>
  <c r="P35" i="110"/>
  <c r="P34" i="110"/>
  <c r="P33" i="110"/>
  <c r="P32" i="110"/>
  <c r="P31" i="110"/>
  <c r="P30" i="110"/>
  <c r="P29" i="110"/>
  <c r="P28" i="110"/>
  <c r="P27" i="110"/>
  <c r="P26" i="110"/>
  <c r="P25" i="110"/>
  <c r="P24" i="110"/>
  <c r="P23" i="110"/>
  <c r="P22" i="110"/>
  <c r="P21" i="110"/>
  <c r="P20" i="110"/>
  <c r="P19" i="110"/>
  <c r="P18" i="110"/>
  <c r="P17" i="110"/>
  <c r="P16" i="110"/>
  <c r="P15" i="110"/>
  <c r="P14" i="110"/>
  <c r="P13" i="110"/>
  <c r="P12" i="110"/>
  <c r="P11" i="110"/>
  <c r="P10" i="110"/>
  <c r="P9" i="110"/>
  <c r="P8" i="110"/>
  <c r="P7" i="110"/>
  <c r="P6" i="110"/>
  <c r="P5" i="110"/>
  <c r="P4" i="110"/>
  <c r="P3" i="110"/>
  <c r="N87" i="109"/>
  <c r="M87" i="109"/>
  <c r="P86" i="109"/>
  <c r="P85" i="109"/>
  <c r="P84" i="109"/>
  <c r="P83" i="109"/>
  <c r="P82" i="109"/>
  <c r="P81" i="109"/>
  <c r="P80" i="109"/>
  <c r="P79" i="109"/>
  <c r="P78" i="109"/>
  <c r="P77" i="109"/>
  <c r="P76" i="109"/>
  <c r="P75" i="109"/>
  <c r="P74" i="109"/>
  <c r="P73" i="109"/>
  <c r="P72" i="109"/>
  <c r="P71" i="109"/>
  <c r="P70" i="109"/>
  <c r="P69" i="109"/>
  <c r="P68" i="109"/>
  <c r="P67" i="109"/>
  <c r="P66" i="109"/>
  <c r="P65" i="109"/>
  <c r="P64" i="109"/>
  <c r="P63" i="109"/>
  <c r="P62" i="109"/>
  <c r="P61" i="109"/>
  <c r="P60" i="109"/>
  <c r="P59" i="109"/>
  <c r="P58" i="109"/>
  <c r="P57" i="109"/>
  <c r="P56" i="109"/>
  <c r="P55" i="109"/>
  <c r="P54" i="109"/>
  <c r="P53" i="109"/>
  <c r="P52" i="109"/>
  <c r="P51" i="109"/>
  <c r="P50" i="109"/>
  <c r="P49" i="109"/>
  <c r="P48" i="109"/>
  <c r="P47" i="109"/>
  <c r="P46" i="109"/>
  <c r="P45" i="109"/>
  <c r="P44" i="109"/>
  <c r="P43" i="109"/>
  <c r="P42" i="109"/>
  <c r="P41" i="109"/>
  <c r="P40" i="109"/>
  <c r="P39" i="109"/>
  <c r="P38" i="109"/>
  <c r="P37" i="109"/>
  <c r="P36" i="109"/>
  <c r="P35" i="109"/>
  <c r="P34" i="109"/>
  <c r="P33" i="109"/>
  <c r="P32" i="109"/>
  <c r="P31" i="109"/>
  <c r="P30" i="109"/>
  <c r="P29" i="109"/>
  <c r="P28" i="109"/>
  <c r="P27" i="109"/>
  <c r="P26" i="109"/>
  <c r="P25" i="109"/>
  <c r="P24" i="109"/>
  <c r="P23" i="109"/>
  <c r="P22" i="109"/>
  <c r="P21" i="109"/>
  <c r="P20" i="109"/>
  <c r="P19" i="109"/>
  <c r="P18" i="109"/>
  <c r="P17" i="109"/>
  <c r="P16" i="109"/>
  <c r="P15" i="109"/>
  <c r="P14" i="109"/>
  <c r="P13" i="109"/>
  <c r="P12" i="109"/>
  <c r="P11" i="109"/>
  <c r="P10" i="109"/>
  <c r="P9" i="109"/>
  <c r="P8" i="109"/>
  <c r="P7" i="109"/>
  <c r="P6" i="109"/>
  <c r="P5" i="109"/>
  <c r="P4" i="109"/>
  <c r="P3" i="109"/>
  <c r="N31" i="108"/>
  <c r="M31" i="108"/>
  <c r="P30" i="108"/>
  <c r="P29" i="108"/>
  <c r="P28" i="108"/>
  <c r="P27" i="108"/>
  <c r="P26" i="108"/>
  <c r="P25" i="108"/>
  <c r="P24" i="108"/>
  <c r="P23" i="108"/>
  <c r="P22" i="108"/>
  <c r="P21" i="108"/>
  <c r="P20" i="108"/>
  <c r="P19" i="108"/>
  <c r="P18" i="108"/>
  <c r="P17" i="108"/>
  <c r="P16" i="108"/>
  <c r="P15" i="108"/>
  <c r="P14" i="108"/>
  <c r="P13" i="108"/>
  <c r="P12" i="108"/>
  <c r="P11" i="108"/>
  <c r="P10" i="108"/>
  <c r="P9" i="108"/>
  <c r="P8" i="108"/>
  <c r="P7" i="108"/>
  <c r="P6" i="108"/>
  <c r="P5" i="108"/>
  <c r="P4" i="108"/>
  <c r="P3" i="108"/>
  <c r="N110" i="107"/>
  <c r="M110" i="107"/>
  <c r="P109" i="107"/>
  <c r="P108" i="107"/>
  <c r="P107" i="107"/>
  <c r="P106" i="107"/>
  <c r="P105" i="107"/>
  <c r="P104" i="107"/>
  <c r="P103" i="107"/>
  <c r="P102" i="107"/>
  <c r="P101" i="107"/>
  <c r="P100" i="107"/>
  <c r="P99" i="107"/>
  <c r="P98" i="107"/>
  <c r="P97" i="107"/>
  <c r="P96" i="107"/>
  <c r="P95" i="107"/>
  <c r="P94" i="107"/>
  <c r="P93" i="107"/>
  <c r="P92" i="107"/>
  <c r="P91" i="107"/>
  <c r="P90" i="107"/>
  <c r="P89" i="107"/>
  <c r="P88" i="107"/>
  <c r="P87" i="107"/>
  <c r="P86" i="107"/>
  <c r="P85" i="107"/>
  <c r="P84" i="107"/>
  <c r="P83" i="107"/>
  <c r="P82" i="107"/>
  <c r="P81" i="107"/>
  <c r="P80" i="107"/>
  <c r="P79" i="107"/>
  <c r="P78" i="107"/>
  <c r="P77" i="107"/>
  <c r="P76" i="107"/>
  <c r="P75" i="107"/>
  <c r="P74" i="107"/>
  <c r="P73" i="107"/>
  <c r="P72" i="107"/>
  <c r="P71" i="107"/>
  <c r="P70" i="107"/>
  <c r="P69" i="107"/>
  <c r="P68" i="107"/>
  <c r="P67" i="107"/>
  <c r="P66" i="107"/>
  <c r="P65" i="107"/>
  <c r="P64" i="107"/>
  <c r="P63" i="107"/>
  <c r="P62" i="107"/>
  <c r="P61" i="107"/>
  <c r="P60" i="107"/>
  <c r="P59" i="107"/>
  <c r="P58" i="107"/>
  <c r="P57" i="107"/>
  <c r="P56" i="107"/>
  <c r="P55" i="107"/>
  <c r="P54" i="107"/>
  <c r="P53" i="107"/>
  <c r="P52" i="107"/>
  <c r="P51" i="107"/>
  <c r="P50" i="107"/>
  <c r="P49" i="107"/>
  <c r="P48" i="107"/>
  <c r="P47" i="107"/>
  <c r="P46" i="107"/>
  <c r="P45" i="107"/>
  <c r="P44" i="107"/>
  <c r="P43" i="107"/>
  <c r="P42" i="107"/>
  <c r="P41" i="107"/>
  <c r="P40" i="107"/>
  <c r="P39" i="107"/>
  <c r="P38" i="107"/>
  <c r="P37" i="107"/>
  <c r="P36" i="107"/>
  <c r="P35" i="107"/>
  <c r="P34" i="107"/>
  <c r="P33" i="107"/>
  <c r="P32" i="107"/>
  <c r="P31" i="107"/>
  <c r="P30" i="107"/>
  <c r="P29" i="107"/>
  <c r="P28" i="107"/>
  <c r="P27" i="107"/>
  <c r="P26" i="107"/>
  <c r="P25" i="107"/>
  <c r="P24" i="107"/>
  <c r="P23" i="107"/>
  <c r="P22" i="107"/>
  <c r="P21" i="107"/>
  <c r="P20" i="107"/>
  <c r="P19" i="107"/>
  <c r="P18" i="107"/>
  <c r="P17" i="107"/>
  <c r="P16" i="107"/>
  <c r="P15" i="107"/>
  <c r="P14" i="107"/>
  <c r="P13" i="107"/>
  <c r="P12" i="107"/>
  <c r="P11" i="107"/>
  <c r="P10" i="107"/>
  <c r="P9" i="107"/>
  <c r="P8" i="107"/>
  <c r="P7" i="107"/>
  <c r="P6" i="107"/>
  <c r="P5" i="107"/>
  <c r="P4" i="107"/>
  <c r="P3" i="107"/>
  <c r="O110" i="107" s="1"/>
  <c r="N78" i="106"/>
  <c r="G61" i="2" s="1"/>
  <c r="J61" i="2" s="1"/>
  <c r="M78" i="106"/>
  <c r="P77" i="106"/>
  <c r="P76" i="106"/>
  <c r="P75" i="106"/>
  <c r="P74" i="106"/>
  <c r="P73" i="106"/>
  <c r="P72" i="106"/>
  <c r="P71" i="106"/>
  <c r="P70" i="106"/>
  <c r="P69" i="106"/>
  <c r="P68" i="106"/>
  <c r="P67" i="106"/>
  <c r="P66" i="106"/>
  <c r="P65" i="106"/>
  <c r="P64" i="106"/>
  <c r="P63" i="106"/>
  <c r="P62" i="106"/>
  <c r="P61" i="106"/>
  <c r="P60" i="106"/>
  <c r="P59" i="106"/>
  <c r="P58" i="106"/>
  <c r="P57" i="106"/>
  <c r="P56" i="106"/>
  <c r="P55" i="106"/>
  <c r="P54" i="106"/>
  <c r="P53" i="106"/>
  <c r="P52" i="106"/>
  <c r="P51" i="106"/>
  <c r="P50" i="106"/>
  <c r="P49" i="106"/>
  <c r="P48" i="106"/>
  <c r="P47" i="106"/>
  <c r="P46" i="106"/>
  <c r="P45" i="106"/>
  <c r="P44" i="106"/>
  <c r="P43" i="106"/>
  <c r="P42" i="106"/>
  <c r="P41" i="106"/>
  <c r="P40" i="106"/>
  <c r="P39" i="106"/>
  <c r="P38" i="106"/>
  <c r="P37" i="106"/>
  <c r="P36" i="106"/>
  <c r="P35" i="106"/>
  <c r="P34" i="106"/>
  <c r="P33" i="106"/>
  <c r="P32" i="106"/>
  <c r="P31" i="106"/>
  <c r="P30" i="106"/>
  <c r="P29" i="106"/>
  <c r="P28" i="106"/>
  <c r="P27" i="106"/>
  <c r="P26" i="106"/>
  <c r="P25" i="106"/>
  <c r="P24" i="106"/>
  <c r="P23" i="106"/>
  <c r="P22" i="106"/>
  <c r="P21" i="106"/>
  <c r="P20" i="106"/>
  <c r="P19" i="106"/>
  <c r="P18" i="106"/>
  <c r="P17" i="106"/>
  <c r="P16" i="106"/>
  <c r="P15" i="106"/>
  <c r="P14" i="106"/>
  <c r="P13" i="106"/>
  <c r="P12" i="106"/>
  <c r="P11" i="106"/>
  <c r="P10" i="106"/>
  <c r="P9" i="106"/>
  <c r="P8" i="106"/>
  <c r="P7" i="106"/>
  <c r="P6" i="106"/>
  <c r="P5" i="106"/>
  <c r="P4" i="106"/>
  <c r="P3" i="106"/>
  <c r="N191" i="105"/>
  <c r="M191" i="105"/>
  <c r="P190" i="105"/>
  <c r="P189" i="105"/>
  <c r="P188" i="105"/>
  <c r="P187" i="105"/>
  <c r="P186" i="105"/>
  <c r="P185" i="105"/>
  <c r="P184" i="105"/>
  <c r="P183" i="105"/>
  <c r="P182" i="105"/>
  <c r="P181" i="105"/>
  <c r="P180" i="105"/>
  <c r="P179" i="105"/>
  <c r="P178" i="105"/>
  <c r="P177" i="105"/>
  <c r="P176" i="105"/>
  <c r="P175" i="105"/>
  <c r="P174" i="105"/>
  <c r="P173" i="105"/>
  <c r="P172" i="105"/>
  <c r="P171" i="105"/>
  <c r="P170" i="105"/>
  <c r="P169" i="105"/>
  <c r="P168" i="105"/>
  <c r="P167" i="105"/>
  <c r="P166" i="105"/>
  <c r="P165" i="105"/>
  <c r="P164" i="105"/>
  <c r="P163" i="105"/>
  <c r="P162" i="105"/>
  <c r="P161" i="105"/>
  <c r="P160" i="105"/>
  <c r="P159" i="105"/>
  <c r="P158" i="105"/>
  <c r="P157" i="105"/>
  <c r="P156" i="105"/>
  <c r="P155" i="105"/>
  <c r="P154" i="105"/>
  <c r="P153" i="105"/>
  <c r="P152" i="105"/>
  <c r="P151" i="105"/>
  <c r="P150" i="105"/>
  <c r="P149" i="105"/>
  <c r="P148" i="105"/>
  <c r="P147" i="105"/>
  <c r="P146" i="105"/>
  <c r="P145" i="105"/>
  <c r="P144" i="105"/>
  <c r="P143" i="105"/>
  <c r="P142" i="105"/>
  <c r="P141" i="105"/>
  <c r="P140" i="105"/>
  <c r="P139" i="105"/>
  <c r="P138" i="105"/>
  <c r="P137" i="105"/>
  <c r="P136" i="105"/>
  <c r="P135" i="105"/>
  <c r="P134" i="105"/>
  <c r="P133" i="105"/>
  <c r="P132" i="105"/>
  <c r="P131" i="105"/>
  <c r="P130" i="105"/>
  <c r="P129" i="105"/>
  <c r="P128" i="105"/>
  <c r="P127" i="105"/>
  <c r="P126" i="105"/>
  <c r="P125" i="105"/>
  <c r="P124" i="105"/>
  <c r="P123" i="105"/>
  <c r="P122" i="105"/>
  <c r="P121" i="105"/>
  <c r="P120" i="105"/>
  <c r="P119" i="105"/>
  <c r="P118" i="105"/>
  <c r="P117" i="105"/>
  <c r="P116" i="105"/>
  <c r="P115" i="105"/>
  <c r="P114" i="105"/>
  <c r="P113" i="105"/>
  <c r="P112" i="105"/>
  <c r="P111" i="105"/>
  <c r="P110" i="105"/>
  <c r="P109" i="105"/>
  <c r="P108" i="105"/>
  <c r="P107" i="105"/>
  <c r="P106" i="105"/>
  <c r="P105" i="105"/>
  <c r="P104" i="105"/>
  <c r="P103" i="105"/>
  <c r="P102" i="105"/>
  <c r="P101" i="105"/>
  <c r="P100" i="105"/>
  <c r="P99" i="105"/>
  <c r="P98" i="105"/>
  <c r="P97" i="105"/>
  <c r="P96" i="105"/>
  <c r="P95" i="105"/>
  <c r="P94" i="105"/>
  <c r="P93" i="105"/>
  <c r="P92" i="105"/>
  <c r="P91" i="105"/>
  <c r="P90" i="105"/>
  <c r="P89" i="105"/>
  <c r="P88" i="105"/>
  <c r="P87" i="105"/>
  <c r="P86" i="105"/>
  <c r="P85" i="105"/>
  <c r="P84" i="105"/>
  <c r="P83" i="105"/>
  <c r="P82" i="105"/>
  <c r="P81" i="105"/>
  <c r="P80" i="105"/>
  <c r="P79" i="105"/>
  <c r="P78" i="105"/>
  <c r="P77" i="105"/>
  <c r="P76" i="105"/>
  <c r="P75" i="105"/>
  <c r="P74" i="105"/>
  <c r="P73" i="105"/>
  <c r="P72" i="105"/>
  <c r="P71" i="105"/>
  <c r="P70" i="105"/>
  <c r="P69" i="105"/>
  <c r="P68" i="105"/>
  <c r="P67" i="105"/>
  <c r="P66" i="105"/>
  <c r="P65" i="105"/>
  <c r="P64" i="105"/>
  <c r="P63" i="105"/>
  <c r="P62" i="105"/>
  <c r="P61" i="105"/>
  <c r="P60" i="105"/>
  <c r="P59" i="105"/>
  <c r="P58" i="105"/>
  <c r="P57" i="105"/>
  <c r="P56" i="105"/>
  <c r="P55" i="105"/>
  <c r="P54" i="105"/>
  <c r="P53" i="105"/>
  <c r="P52" i="105"/>
  <c r="P51" i="105"/>
  <c r="P50" i="105"/>
  <c r="P49" i="105"/>
  <c r="P48" i="105"/>
  <c r="P47" i="105"/>
  <c r="P46" i="105"/>
  <c r="P45" i="105"/>
  <c r="P44" i="105"/>
  <c r="P43" i="105"/>
  <c r="P42" i="105"/>
  <c r="P41" i="105"/>
  <c r="P40" i="105"/>
  <c r="P39" i="105"/>
  <c r="P38" i="105"/>
  <c r="P37" i="105"/>
  <c r="P36" i="105"/>
  <c r="P35" i="105"/>
  <c r="P34" i="105"/>
  <c r="P33" i="105"/>
  <c r="P32" i="105"/>
  <c r="P31" i="105"/>
  <c r="P30" i="105"/>
  <c r="P29" i="105"/>
  <c r="P28" i="105"/>
  <c r="P27" i="105"/>
  <c r="P26" i="105"/>
  <c r="P25" i="105"/>
  <c r="P24" i="105"/>
  <c r="P23" i="105"/>
  <c r="P22" i="105"/>
  <c r="P21" i="105"/>
  <c r="P20" i="105"/>
  <c r="P19" i="105"/>
  <c r="P18" i="105"/>
  <c r="P17" i="105"/>
  <c r="P16" i="105"/>
  <c r="P15" i="105"/>
  <c r="P14" i="105"/>
  <c r="P13" i="105"/>
  <c r="P12" i="105"/>
  <c r="P11" i="105"/>
  <c r="P10" i="105"/>
  <c r="P9" i="105"/>
  <c r="P8" i="105"/>
  <c r="P7" i="105"/>
  <c r="P6" i="105"/>
  <c r="P5" i="105"/>
  <c r="P4" i="105"/>
  <c r="P3" i="105"/>
  <c r="M174" i="104"/>
  <c r="P173" i="104"/>
  <c r="P172" i="104"/>
  <c r="P171" i="104"/>
  <c r="P170" i="104"/>
  <c r="P169" i="104"/>
  <c r="P168" i="104"/>
  <c r="P167" i="104"/>
  <c r="P166" i="104"/>
  <c r="P165" i="104"/>
  <c r="P164" i="104"/>
  <c r="P163" i="104"/>
  <c r="P162" i="104"/>
  <c r="P161" i="104"/>
  <c r="P160" i="104"/>
  <c r="P159" i="104"/>
  <c r="P158" i="104"/>
  <c r="P157" i="104"/>
  <c r="P156" i="104"/>
  <c r="P155" i="104"/>
  <c r="P154" i="104"/>
  <c r="P153" i="104"/>
  <c r="P152" i="104"/>
  <c r="P151" i="104"/>
  <c r="P150" i="104"/>
  <c r="P149" i="104"/>
  <c r="P148" i="104"/>
  <c r="P147" i="104"/>
  <c r="P146" i="104"/>
  <c r="P145" i="104"/>
  <c r="P144" i="104"/>
  <c r="P143" i="104"/>
  <c r="P142" i="104"/>
  <c r="P141" i="104"/>
  <c r="P140" i="104"/>
  <c r="P139" i="104"/>
  <c r="P138" i="104"/>
  <c r="P137" i="104"/>
  <c r="P136" i="104"/>
  <c r="P135" i="104"/>
  <c r="P134" i="104"/>
  <c r="P133" i="104"/>
  <c r="P132" i="104"/>
  <c r="P131" i="104"/>
  <c r="P130" i="104"/>
  <c r="P129" i="104"/>
  <c r="P128" i="104"/>
  <c r="P127" i="104"/>
  <c r="P126" i="104"/>
  <c r="P125" i="104"/>
  <c r="P124" i="104"/>
  <c r="P123" i="104"/>
  <c r="P122" i="104"/>
  <c r="P121" i="104"/>
  <c r="P120" i="104"/>
  <c r="P119" i="104"/>
  <c r="P118" i="104"/>
  <c r="P117" i="104"/>
  <c r="P116" i="104"/>
  <c r="P115" i="104"/>
  <c r="P114" i="104"/>
  <c r="P113" i="104"/>
  <c r="P112" i="104"/>
  <c r="P111" i="104"/>
  <c r="P110" i="104"/>
  <c r="P109" i="104"/>
  <c r="P108" i="104"/>
  <c r="P107" i="104"/>
  <c r="P106" i="104"/>
  <c r="P105" i="104"/>
  <c r="P104" i="104"/>
  <c r="P103" i="104"/>
  <c r="P102" i="104"/>
  <c r="P101" i="104"/>
  <c r="P100" i="104"/>
  <c r="P99" i="104"/>
  <c r="P98" i="104"/>
  <c r="P97" i="104"/>
  <c r="P96" i="104"/>
  <c r="P95" i="104"/>
  <c r="P94" i="104"/>
  <c r="P93" i="104"/>
  <c r="P92" i="104"/>
  <c r="P91" i="104"/>
  <c r="P90" i="104"/>
  <c r="P89" i="104"/>
  <c r="P88" i="104"/>
  <c r="P87" i="104"/>
  <c r="P86" i="104"/>
  <c r="P85" i="104"/>
  <c r="P84" i="104"/>
  <c r="P83" i="104"/>
  <c r="P82" i="104"/>
  <c r="P81" i="104"/>
  <c r="P80" i="104"/>
  <c r="P79" i="104"/>
  <c r="P78" i="104"/>
  <c r="P77" i="104"/>
  <c r="P76" i="104"/>
  <c r="P75" i="104"/>
  <c r="P74" i="104"/>
  <c r="P73" i="104"/>
  <c r="P72" i="104"/>
  <c r="P71" i="104"/>
  <c r="P70" i="104"/>
  <c r="P69" i="104"/>
  <c r="P68" i="104"/>
  <c r="P67" i="104"/>
  <c r="P66" i="104"/>
  <c r="P65" i="104"/>
  <c r="P64" i="104"/>
  <c r="P63" i="104"/>
  <c r="P62" i="104"/>
  <c r="P61" i="104"/>
  <c r="P60" i="104"/>
  <c r="P59" i="104"/>
  <c r="P58" i="104"/>
  <c r="P57" i="104"/>
  <c r="P56" i="104"/>
  <c r="P55" i="104"/>
  <c r="P54" i="104"/>
  <c r="P53" i="104"/>
  <c r="P52" i="104"/>
  <c r="P51" i="104"/>
  <c r="P50" i="104"/>
  <c r="P49" i="104"/>
  <c r="P48" i="104"/>
  <c r="P47" i="104"/>
  <c r="P46" i="104"/>
  <c r="P45" i="104"/>
  <c r="P44" i="104"/>
  <c r="P43" i="104"/>
  <c r="P42" i="104"/>
  <c r="P41" i="104"/>
  <c r="P40" i="104"/>
  <c r="P39" i="104"/>
  <c r="P38" i="104"/>
  <c r="P37" i="104"/>
  <c r="P36" i="104"/>
  <c r="P35" i="104"/>
  <c r="P34" i="104"/>
  <c r="P33" i="104"/>
  <c r="P32" i="104"/>
  <c r="P31" i="104"/>
  <c r="P30" i="104"/>
  <c r="P29" i="104"/>
  <c r="P28" i="104"/>
  <c r="P27" i="104"/>
  <c r="P26" i="104"/>
  <c r="P25" i="104"/>
  <c r="P24" i="104"/>
  <c r="P23" i="104"/>
  <c r="P22" i="104"/>
  <c r="P21" i="104"/>
  <c r="P20" i="104"/>
  <c r="P19" i="104"/>
  <c r="P18" i="104"/>
  <c r="P17" i="104"/>
  <c r="P16" i="104"/>
  <c r="P15" i="104"/>
  <c r="P14" i="104"/>
  <c r="P13" i="104"/>
  <c r="P12" i="104"/>
  <c r="P11" i="104"/>
  <c r="P10" i="104"/>
  <c r="P9" i="104"/>
  <c r="P8" i="104"/>
  <c r="P7" i="104"/>
  <c r="P6" i="104"/>
  <c r="P5" i="104"/>
  <c r="P4" i="104"/>
  <c r="P3" i="104"/>
  <c r="N4" i="103"/>
  <c r="M4" i="103"/>
  <c r="P3" i="103"/>
  <c r="O4" i="103" s="1"/>
  <c r="N60" i="102"/>
  <c r="M60" i="102"/>
  <c r="P59" i="102"/>
  <c r="P58" i="102"/>
  <c r="P57" i="102"/>
  <c r="P56" i="102"/>
  <c r="P55" i="102"/>
  <c r="P54" i="102"/>
  <c r="P53" i="102"/>
  <c r="P52" i="102"/>
  <c r="P51" i="102"/>
  <c r="P50" i="102"/>
  <c r="P49" i="102"/>
  <c r="P48" i="102"/>
  <c r="P47" i="102"/>
  <c r="P46" i="102"/>
  <c r="P45" i="102"/>
  <c r="P44" i="102"/>
  <c r="P43" i="102"/>
  <c r="P42" i="102"/>
  <c r="P41" i="102"/>
  <c r="P40" i="102"/>
  <c r="P39" i="102"/>
  <c r="P38" i="102"/>
  <c r="P37" i="102"/>
  <c r="P36" i="102"/>
  <c r="P35" i="102"/>
  <c r="P34" i="102"/>
  <c r="P33" i="102"/>
  <c r="P32" i="102"/>
  <c r="P31" i="102"/>
  <c r="P30" i="102"/>
  <c r="P29" i="102"/>
  <c r="P28" i="102"/>
  <c r="P27" i="102"/>
  <c r="P26" i="102"/>
  <c r="P25" i="102"/>
  <c r="P24" i="102"/>
  <c r="P23" i="102"/>
  <c r="P22" i="102"/>
  <c r="P21" i="102"/>
  <c r="P20" i="102"/>
  <c r="P19" i="102"/>
  <c r="P18" i="102"/>
  <c r="P17" i="102"/>
  <c r="P16" i="102"/>
  <c r="P15" i="102"/>
  <c r="P14" i="102"/>
  <c r="P13" i="102"/>
  <c r="P12" i="102"/>
  <c r="P11" i="102"/>
  <c r="P10" i="102"/>
  <c r="P9" i="102"/>
  <c r="P8" i="102"/>
  <c r="P7" i="102"/>
  <c r="P6" i="102"/>
  <c r="P5" i="102"/>
  <c r="P4" i="102"/>
  <c r="P3" i="102"/>
  <c r="P130" i="98"/>
  <c r="P129" i="98"/>
  <c r="P128" i="98"/>
  <c r="P127" i="98"/>
  <c r="P126" i="98"/>
  <c r="P125" i="98"/>
  <c r="P124" i="98"/>
  <c r="P123" i="98"/>
  <c r="P122" i="98"/>
  <c r="P121" i="98"/>
  <c r="P120" i="98"/>
  <c r="P119" i="98"/>
  <c r="P118" i="98"/>
  <c r="P117" i="98"/>
  <c r="P116" i="98"/>
  <c r="P115" i="98"/>
  <c r="P114" i="98"/>
  <c r="P113" i="98"/>
  <c r="P112" i="98"/>
  <c r="P111" i="98"/>
  <c r="P110" i="98"/>
  <c r="P109" i="98"/>
  <c r="P108" i="98"/>
  <c r="P107" i="98"/>
  <c r="P106" i="98"/>
  <c r="P105" i="98"/>
  <c r="P104" i="98"/>
  <c r="P103" i="98"/>
  <c r="P102" i="98"/>
  <c r="P101" i="98"/>
  <c r="P100" i="98"/>
  <c r="P99" i="98"/>
  <c r="P98" i="98"/>
  <c r="P97" i="98"/>
  <c r="P96" i="98"/>
  <c r="P95" i="98"/>
  <c r="P94" i="98"/>
  <c r="P93" i="98"/>
  <c r="P92" i="98"/>
  <c r="P91" i="98"/>
  <c r="P90" i="98"/>
  <c r="P89" i="98"/>
  <c r="P88" i="98"/>
  <c r="P87" i="98"/>
  <c r="P86" i="98"/>
  <c r="P85" i="98"/>
  <c r="P84" i="98"/>
  <c r="P83" i="98"/>
  <c r="P82" i="98"/>
  <c r="P81" i="98"/>
  <c r="P80" i="98"/>
  <c r="P79" i="98"/>
  <c r="P78" i="98"/>
  <c r="P77" i="98"/>
  <c r="P76" i="98"/>
  <c r="P75" i="98"/>
  <c r="P74" i="98"/>
  <c r="P73" i="98"/>
  <c r="P72" i="98"/>
  <c r="P71" i="98"/>
  <c r="P70" i="98"/>
  <c r="P69" i="98"/>
  <c r="P68" i="98"/>
  <c r="P67" i="98"/>
  <c r="P66" i="98"/>
  <c r="P65" i="98"/>
  <c r="P64" i="98"/>
  <c r="P63" i="98"/>
  <c r="P62" i="98"/>
  <c r="P61" i="98"/>
  <c r="P60" i="98"/>
  <c r="P59" i="98"/>
  <c r="P58" i="98"/>
  <c r="P57" i="98"/>
  <c r="P56" i="98"/>
  <c r="P55" i="98"/>
  <c r="P54" i="98"/>
  <c r="P53" i="98"/>
  <c r="P52" i="98"/>
  <c r="P51" i="98"/>
  <c r="P50" i="98"/>
  <c r="P49" i="98"/>
  <c r="P48" i="98"/>
  <c r="P47" i="98"/>
  <c r="P46" i="98"/>
  <c r="P45" i="98"/>
  <c r="P44" i="98"/>
  <c r="P43" i="98"/>
  <c r="P42" i="98"/>
  <c r="P41" i="98"/>
  <c r="P40" i="98"/>
  <c r="P39" i="98"/>
  <c r="P38" i="98"/>
  <c r="P37" i="98"/>
  <c r="P36" i="98"/>
  <c r="P35" i="98"/>
  <c r="P34" i="98"/>
  <c r="P33" i="98"/>
  <c r="P32" i="98"/>
  <c r="P31" i="98"/>
  <c r="P30" i="98"/>
  <c r="P29" i="98"/>
  <c r="P28" i="98"/>
  <c r="P27" i="98"/>
  <c r="P26" i="98"/>
  <c r="P25" i="98"/>
  <c r="P24" i="98"/>
  <c r="P23" i="98"/>
  <c r="P22" i="98"/>
  <c r="P21" i="98"/>
  <c r="P20" i="98"/>
  <c r="P19" i="98"/>
  <c r="P18" i="98"/>
  <c r="P17" i="98"/>
  <c r="P16" i="98"/>
  <c r="P15" i="98"/>
  <c r="P14" i="98"/>
  <c r="P13" i="98"/>
  <c r="P12" i="98"/>
  <c r="P11" i="98"/>
  <c r="P10" i="98"/>
  <c r="P9" i="98"/>
  <c r="P8" i="98"/>
  <c r="P7" i="98"/>
  <c r="P6" i="98"/>
  <c r="P134" i="98"/>
  <c r="P133" i="98"/>
  <c r="P132" i="98"/>
  <c r="P131" i="98"/>
  <c r="P251" i="98"/>
  <c r="P250" i="98"/>
  <c r="P249" i="98"/>
  <c r="P248" i="98"/>
  <c r="P247" i="98"/>
  <c r="P246" i="98"/>
  <c r="P245" i="98"/>
  <c r="P244" i="98"/>
  <c r="P243" i="98"/>
  <c r="P242" i="98"/>
  <c r="P241" i="98"/>
  <c r="P240" i="98"/>
  <c r="P239" i="98"/>
  <c r="P238" i="98"/>
  <c r="P237" i="98"/>
  <c r="P236" i="98"/>
  <c r="P235" i="98"/>
  <c r="P234" i="98"/>
  <c r="P233" i="98"/>
  <c r="P232" i="98"/>
  <c r="P231" i="98"/>
  <c r="P230" i="98"/>
  <c r="P229" i="98"/>
  <c r="P228" i="98"/>
  <c r="P227" i="98"/>
  <c r="P226" i="98"/>
  <c r="P225" i="98"/>
  <c r="P224" i="98"/>
  <c r="P223" i="98"/>
  <c r="P222" i="98"/>
  <c r="P221" i="98"/>
  <c r="P220" i="98"/>
  <c r="P219" i="98"/>
  <c r="P218" i="98"/>
  <c r="P217" i="98"/>
  <c r="P216" i="98"/>
  <c r="P215" i="98"/>
  <c r="P214" i="98"/>
  <c r="P213" i="98"/>
  <c r="P212" i="98"/>
  <c r="P211" i="98"/>
  <c r="P210" i="98"/>
  <c r="P209" i="98"/>
  <c r="P208" i="98"/>
  <c r="P207" i="98"/>
  <c r="P206" i="98"/>
  <c r="P205" i="98"/>
  <c r="P204" i="98"/>
  <c r="P203" i="98"/>
  <c r="P202" i="98"/>
  <c r="P201" i="98"/>
  <c r="P200" i="98"/>
  <c r="P199" i="98"/>
  <c r="P198" i="98"/>
  <c r="P197" i="98"/>
  <c r="P196" i="98"/>
  <c r="P195" i="98"/>
  <c r="P194" i="98"/>
  <c r="P193" i="98"/>
  <c r="P192" i="98"/>
  <c r="P191" i="98"/>
  <c r="P190" i="98"/>
  <c r="P189" i="98"/>
  <c r="P188" i="98"/>
  <c r="P187" i="98"/>
  <c r="P186" i="98"/>
  <c r="P185" i="98"/>
  <c r="P184" i="98"/>
  <c r="P183" i="98"/>
  <c r="P182" i="98"/>
  <c r="P181" i="98"/>
  <c r="P180" i="98"/>
  <c r="P179" i="98"/>
  <c r="P178" i="98"/>
  <c r="P177" i="98"/>
  <c r="P176" i="98"/>
  <c r="P175" i="98"/>
  <c r="P174" i="98"/>
  <c r="P173" i="98"/>
  <c r="P172" i="98"/>
  <c r="P171" i="98"/>
  <c r="P170" i="98"/>
  <c r="P169" i="98"/>
  <c r="P168" i="98"/>
  <c r="P167" i="98"/>
  <c r="P166" i="98"/>
  <c r="P165" i="98"/>
  <c r="P164" i="98"/>
  <c r="P163" i="98"/>
  <c r="P162" i="98"/>
  <c r="P161" i="98"/>
  <c r="P160" i="98"/>
  <c r="P159" i="98"/>
  <c r="P158" i="98"/>
  <c r="P157" i="98"/>
  <c r="P156" i="98"/>
  <c r="P155" i="98"/>
  <c r="P154" i="98"/>
  <c r="P153" i="98"/>
  <c r="P152" i="98"/>
  <c r="P151" i="98"/>
  <c r="P150" i="98"/>
  <c r="P149" i="98"/>
  <c r="P148" i="98"/>
  <c r="P147" i="98"/>
  <c r="P146" i="98"/>
  <c r="P145" i="98"/>
  <c r="P144" i="98"/>
  <c r="P143" i="98"/>
  <c r="P142" i="98"/>
  <c r="P141" i="98"/>
  <c r="P140" i="98"/>
  <c r="P139" i="98"/>
  <c r="P138" i="98"/>
  <c r="P137" i="98"/>
  <c r="P136" i="98"/>
  <c r="P135" i="98"/>
  <c r="P94" i="101"/>
  <c r="P93" i="101"/>
  <c r="P92" i="101"/>
  <c r="P91" i="101"/>
  <c r="P90" i="101"/>
  <c r="P89" i="101"/>
  <c r="P88" i="101"/>
  <c r="P87" i="101"/>
  <c r="P86" i="101"/>
  <c r="P85" i="101"/>
  <c r="P84" i="101"/>
  <c r="P83" i="101"/>
  <c r="P82" i="101"/>
  <c r="P81" i="101"/>
  <c r="P80" i="101"/>
  <c r="P79" i="101"/>
  <c r="P78" i="101"/>
  <c r="P77" i="101"/>
  <c r="P76" i="101"/>
  <c r="P75" i="101"/>
  <c r="P74" i="101"/>
  <c r="P73" i="101"/>
  <c r="P72" i="101"/>
  <c r="P71" i="101"/>
  <c r="P70" i="101"/>
  <c r="P69" i="101"/>
  <c r="P68" i="101"/>
  <c r="P67" i="101"/>
  <c r="P66" i="101"/>
  <c r="P65" i="101"/>
  <c r="P64" i="101"/>
  <c r="P63" i="101"/>
  <c r="P62" i="101"/>
  <c r="P61" i="101"/>
  <c r="P60" i="101"/>
  <c r="P59" i="101"/>
  <c r="P58" i="101"/>
  <c r="P57" i="101"/>
  <c r="P56" i="101"/>
  <c r="P55" i="101"/>
  <c r="P54" i="101"/>
  <c r="P53" i="101"/>
  <c r="P52" i="101"/>
  <c r="P51" i="101"/>
  <c r="P50" i="101"/>
  <c r="P49" i="101"/>
  <c r="P48" i="101"/>
  <c r="P47" i="101"/>
  <c r="P46" i="101"/>
  <c r="P45" i="101"/>
  <c r="P44" i="101"/>
  <c r="P43" i="101"/>
  <c r="P42" i="101"/>
  <c r="P41" i="101"/>
  <c r="P40" i="101"/>
  <c r="P39" i="101"/>
  <c r="P38" i="101"/>
  <c r="P37" i="101"/>
  <c r="P36" i="101"/>
  <c r="P35" i="101"/>
  <c r="P34" i="101"/>
  <c r="P33" i="101"/>
  <c r="P32" i="101"/>
  <c r="P31" i="101"/>
  <c r="P30" i="101"/>
  <c r="P29" i="101"/>
  <c r="P28" i="101"/>
  <c r="P27" i="101"/>
  <c r="P26" i="101"/>
  <c r="P25" i="101"/>
  <c r="P24" i="101"/>
  <c r="P23" i="101"/>
  <c r="P22" i="101"/>
  <c r="P21" i="101"/>
  <c r="P20" i="101"/>
  <c r="P19" i="101"/>
  <c r="P18" i="101"/>
  <c r="P17" i="101"/>
  <c r="P16" i="101"/>
  <c r="P15" i="101"/>
  <c r="P14" i="101"/>
  <c r="P13" i="101"/>
  <c r="P12" i="101"/>
  <c r="P11" i="101"/>
  <c r="P10" i="101"/>
  <c r="P9" i="101"/>
  <c r="P8" i="101"/>
  <c r="P7" i="101"/>
  <c r="P6" i="101"/>
  <c r="P5" i="101"/>
  <c r="P118" i="101"/>
  <c r="P117" i="101"/>
  <c r="P116" i="101"/>
  <c r="P115" i="101"/>
  <c r="P114" i="101"/>
  <c r="P113" i="101"/>
  <c r="P112" i="101"/>
  <c r="P111" i="101"/>
  <c r="P110" i="101"/>
  <c r="P109" i="101"/>
  <c r="P108" i="101"/>
  <c r="P107" i="101"/>
  <c r="P106" i="101"/>
  <c r="P105" i="101"/>
  <c r="P104" i="101"/>
  <c r="P103" i="101"/>
  <c r="P102" i="101"/>
  <c r="P101" i="101"/>
  <c r="P100" i="101"/>
  <c r="P99" i="101"/>
  <c r="P98" i="101"/>
  <c r="P97" i="101"/>
  <c r="P96" i="101"/>
  <c r="P95" i="101"/>
  <c r="N214" i="101"/>
  <c r="M214" i="101"/>
  <c r="P213" i="101"/>
  <c r="P212" i="101"/>
  <c r="P211" i="101"/>
  <c r="P210" i="101"/>
  <c r="P209" i="101"/>
  <c r="P208" i="101"/>
  <c r="P207" i="101"/>
  <c r="P206" i="101"/>
  <c r="P205" i="101"/>
  <c r="P204" i="101"/>
  <c r="P203" i="101"/>
  <c r="P202" i="101"/>
  <c r="P201" i="101"/>
  <c r="P200" i="101"/>
  <c r="P199" i="101"/>
  <c r="P198" i="101"/>
  <c r="P197" i="101"/>
  <c r="P196" i="101"/>
  <c r="P195" i="101"/>
  <c r="P194" i="101"/>
  <c r="P193" i="101"/>
  <c r="P192" i="101"/>
  <c r="P191" i="101"/>
  <c r="P190" i="101"/>
  <c r="P189" i="101"/>
  <c r="P188" i="101"/>
  <c r="P187" i="101"/>
  <c r="P186" i="101"/>
  <c r="P185" i="101"/>
  <c r="P184" i="101"/>
  <c r="P183" i="101"/>
  <c r="P182" i="101"/>
  <c r="P181" i="101"/>
  <c r="P180" i="101"/>
  <c r="P179" i="101"/>
  <c r="P178" i="101"/>
  <c r="P177" i="101"/>
  <c r="P176" i="101"/>
  <c r="P175" i="101"/>
  <c r="P174" i="101"/>
  <c r="P173" i="101"/>
  <c r="P172" i="101"/>
  <c r="P171" i="101"/>
  <c r="P170" i="101"/>
  <c r="P169" i="101"/>
  <c r="P168" i="101"/>
  <c r="P167" i="101"/>
  <c r="P166" i="101"/>
  <c r="P165" i="101"/>
  <c r="P164" i="101"/>
  <c r="P163" i="101"/>
  <c r="P162" i="101"/>
  <c r="P161" i="101"/>
  <c r="P160" i="101"/>
  <c r="P159" i="101"/>
  <c r="P158" i="101"/>
  <c r="P157" i="101"/>
  <c r="P156" i="101"/>
  <c r="P155" i="101"/>
  <c r="P154" i="101"/>
  <c r="P153" i="101"/>
  <c r="P152" i="101"/>
  <c r="P151" i="101"/>
  <c r="P150" i="101"/>
  <c r="P149" i="101"/>
  <c r="P148" i="101"/>
  <c r="P147" i="101"/>
  <c r="P146" i="101"/>
  <c r="P145" i="101"/>
  <c r="P144" i="101"/>
  <c r="P143" i="101"/>
  <c r="P142" i="101"/>
  <c r="P141" i="101"/>
  <c r="P140" i="101"/>
  <c r="P139" i="101"/>
  <c r="P138" i="101"/>
  <c r="P137" i="101"/>
  <c r="P136" i="101"/>
  <c r="P135" i="101"/>
  <c r="P134" i="101"/>
  <c r="P133" i="101"/>
  <c r="P132" i="101"/>
  <c r="P131" i="101"/>
  <c r="P130" i="101"/>
  <c r="P129" i="101"/>
  <c r="P128" i="101"/>
  <c r="P127" i="101"/>
  <c r="P126" i="101"/>
  <c r="P125" i="101"/>
  <c r="P124" i="101"/>
  <c r="P123" i="101"/>
  <c r="P122" i="101"/>
  <c r="P121" i="101"/>
  <c r="P120" i="101"/>
  <c r="P119" i="101"/>
  <c r="P4" i="101"/>
  <c r="P3" i="101"/>
  <c r="N25" i="100"/>
  <c r="M25" i="100"/>
  <c r="P24" i="100"/>
  <c r="P23" i="100"/>
  <c r="P22" i="100"/>
  <c r="P21" i="100"/>
  <c r="P20" i="100"/>
  <c r="P19" i="100"/>
  <c r="P18" i="100"/>
  <c r="P17" i="100"/>
  <c r="P16" i="100"/>
  <c r="P15" i="100"/>
  <c r="P14" i="100"/>
  <c r="P13" i="100"/>
  <c r="P12" i="100"/>
  <c r="P11" i="100"/>
  <c r="P10" i="100"/>
  <c r="P9" i="100"/>
  <c r="P8" i="100"/>
  <c r="P7" i="100"/>
  <c r="P6" i="100"/>
  <c r="P5" i="100"/>
  <c r="P4" i="100"/>
  <c r="P3" i="100"/>
  <c r="P63" i="97"/>
  <c r="P62" i="97"/>
  <c r="P61" i="97"/>
  <c r="P60" i="97"/>
  <c r="P59" i="97"/>
  <c r="P58" i="97"/>
  <c r="P57" i="97"/>
  <c r="P56" i="97"/>
  <c r="P55" i="97"/>
  <c r="P54" i="97"/>
  <c r="P53" i="97"/>
  <c r="P52" i="97"/>
  <c r="P51" i="97"/>
  <c r="P50" i="97"/>
  <c r="P49" i="97"/>
  <c r="P48" i="97"/>
  <c r="P47" i="97"/>
  <c r="P46" i="97"/>
  <c r="P45" i="97"/>
  <c r="P44" i="97"/>
  <c r="P43" i="97"/>
  <c r="P42" i="97"/>
  <c r="P41" i="97"/>
  <c r="P40" i="97"/>
  <c r="P39" i="97"/>
  <c r="P38" i="97"/>
  <c r="P37" i="97"/>
  <c r="P36" i="97"/>
  <c r="P35" i="97"/>
  <c r="P34" i="97"/>
  <c r="P33" i="97"/>
  <c r="P32" i="97"/>
  <c r="P31" i="97"/>
  <c r="P30" i="97"/>
  <c r="P29" i="97"/>
  <c r="P28" i="97"/>
  <c r="P27" i="97"/>
  <c r="P26" i="97"/>
  <c r="P25" i="97"/>
  <c r="P24" i="97"/>
  <c r="P23" i="97"/>
  <c r="P22" i="97"/>
  <c r="P21" i="97"/>
  <c r="P20" i="97"/>
  <c r="P19" i="97"/>
  <c r="P18" i="97"/>
  <c r="P17" i="97"/>
  <c r="P16" i="97"/>
  <c r="P15" i="97"/>
  <c r="P14" i="97"/>
  <c r="P13" i="97"/>
  <c r="P12" i="97"/>
  <c r="P11" i="97"/>
  <c r="P10" i="97"/>
  <c r="P9" i="97"/>
  <c r="P8" i="97"/>
  <c r="P7" i="97"/>
  <c r="P6" i="97"/>
  <c r="P5" i="97"/>
  <c r="P110" i="97"/>
  <c r="P109" i="97"/>
  <c r="P108" i="97"/>
  <c r="P107" i="97"/>
  <c r="P106" i="97"/>
  <c r="P105" i="97"/>
  <c r="P104" i="97"/>
  <c r="P103" i="97"/>
  <c r="P102" i="97"/>
  <c r="P101" i="97"/>
  <c r="P100" i="97"/>
  <c r="P99" i="97"/>
  <c r="P98" i="97"/>
  <c r="P97" i="97"/>
  <c r="P96" i="97"/>
  <c r="P95" i="97"/>
  <c r="P94" i="97"/>
  <c r="P93" i="97"/>
  <c r="P92" i="97"/>
  <c r="P91" i="97"/>
  <c r="P90" i="97"/>
  <c r="P89" i="97"/>
  <c r="P88" i="97"/>
  <c r="P87" i="97"/>
  <c r="P86" i="97"/>
  <c r="P85" i="97"/>
  <c r="P84" i="97"/>
  <c r="P83" i="97"/>
  <c r="P82" i="97"/>
  <c r="P81" i="97"/>
  <c r="P80" i="97"/>
  <c r="P79" i="97"/>
  <c r="P78" i="97"/>
  <c r="P77" i="97"/>
  <c r="P76" i="97"/>
  <c r="P75" i="97"/>
  <c r="P74" i="97"/>
  <c r="P73" i="97"/>
  <c r="P72" i="97"/>
  <c r="P71" i="97"/>
  <c r="P70" i="97"/>
  <c r="P69" i="97"/>
  <c r="P68" i="97"/>
  <c r="P67" i="97"/>
  <c r="P66" i="97"/>
  <c r="P65" i="97"/>
  <c r="P64" i="97"/>
  <c r="P178" i="97"/>
  <c r="P177" i="97"/>
  <c r="P176" i="97"/>
  <c r="P175" i="97"/>
  <c r="P174" i="97"/>
  <c r="P173" i="97"/>
  <c r="P172" i="97"/>
  <c r="P171" i="97"/>
  <c r="P170" i="97"/>
  <c r="P169" i="97"/>
  <c r="P168" i="97"/>
  <c r="P167" i="97"/>
  <c r="P166" i="97"/>
  <c r="P165" i="97"/>
  <c r="P164" i="97"/>
  <c r="P163" i="97"/>
  <c r="P162" i="97"/>
  <c r="P161" i="97"/>
  <c r="P160" i="97"/>
  <c r="P159" i="97"/>
  <c r="P158" i="97"/>
  <c r="P157" i="97"/>
  <c r="P156" i="97"/>
  <c r="P155" i="97"/>
  <c r="P154" i="97"/>
  <c r="P153" i="97"/>
  <c r="P152" i="97"/>
  <c r="P151" i="97"/>
  <c r="P150" i="97"/>
  <c r="P149" i="97"/>
  <c r="P148" i="97"/>
  <c r="P147" i="97"/>
  <c r="P146" i="97"/>
  <c r="P145" i="97"/>
  <c r="P144" i="97"/>
  <c r="P143" i="97"/>
  <c r="P142" i="97"/>
  <c r="P141" i="97"/>
  <c r="P140" i="97"/>
  <c r="P139" i="97"/>
  <c r="P138" i="97"/>
  <c r="P137" i="97"/>
  <c r="P136" i="97"/>
  <c r="P135" i="97"/>
  <c r="P134" i="97"/>
  <c r="P133" i="97"/>
  <c r="P132" i="97"/>
  <c r="P131" i="97"/>
  <c r="P130" i="97"/>
  <c r="P129" i="97"/>
  <c r="P128" i="97"/>
  <c r="P127" i="97"/>
  <c r="P126" i="97"/>
  <c r="P125" i="97"/>
  <c r="P124" i="97"/>
  <c r="P123" i="97"/>
  <c r="P122" i="97"/>
  <c r="P121" i="97"/>
  <c r="P120" i="97"/>
  <c r="P119" i="97"/>
  <c r="P118" i="97"/>
  <c r="P117" i="97"/>
  <c r="P116" i="97"/>
  <c r="P115" i="97"/>
  <c r="P114" i="97"/>
  <c r="P113" i="97"/>
  <c r="P112" i="97"/>
  <c r="P111" i="97"/>
  <c r="N5" i="99"/>
  <c r="M5" i="99"/>
  <c r="P4" i="99"/>
  <c r="P3" i="99"/>
  <c r="N268" i="98"/>
  <c r="M268" i="98"/>
  <c r="P267" i="98"/>
  <c r="P266" i="98"/>
  <c r="P265" i="98"/>
  <c r="P264" i="98"/>
  <c r="P263" i="98"/>
  <c r="P262" i="98"/>
  <c r="P261" i="98"/>
  <c r="P260" i="98"/>
  <c r="P259" i="98"/>
  <c r="P258" i="98"/>
  <c r="P257" i="98"/>
  <c r="P256" i="98"/>
  <c r="P255" i="98"/>
  <c r="P254" i="98"/>
  <c r="P253" i="98"/>
  <c r="P252" i="98"/>
  <c r="P5" i="98"/>
  <c r="P4" i="98"/>
  <c r="P3" i="98"/>
  <c r="N242" i="97"/>
  <c r="M242" i="97"/>
  <c r="P241" i="97"/>
  <c r="P240" i="97"/>
  <c r="P239" i="97"/>
  <c r="P238" i="97"/>
  <c r="P237" i="97"/>
  <c r="P236" i="97"/>
  <c r="P235" i="97"/>
  <c r="P234" i="97"/>
  <c r="P233" i="97"/>
  <c r="P232" i="97"/>
  <c r="P231" i="97"/>
  <c r="P230" i="97"/>
  <c r="P229" i="97"/>
  <c r="P228" i="97"/>
  <c r="P227" i="97"/>
  <c r="P226" i="97"/>
  <c r="P225" i="97"/>
  <c r="P224" i="97"/>
  <c r="P223" i="97"/>
  <c r="P222" i="97"/>
  <c r="P221" i="97"/>
  <c r="P220" i="97"/>
  <c r="P219" i="97"/>
  <c r="P218" i="97"/>
  <c r="P217" i="97"/>
  <c r="P216" i="97"/>
  <c r="P215" i="97"/>
  <c r="P214" i="97"/>
  <c r="P213" i="97"/>
  <c r="P212" i="97"/>
  <c r="P211" i="97"/>
  <c r="P210" i="97"/>
  <c r="P209" i="97"/>
  <c r="P208" i="97"/>
  <c r="P207" i="97"/>
  <c r="P206" i="97"/>
  <c r="P205" i="97"/>
  <c r="P204" i="97"/>
  <c r="P203" i="97"/>
  <c r="P202" i="97"/>
  <c r="P201" i="97"/>
  <c r="P200" i="97"/>
  <c r="P199" i="97"/>
  <c r="P198" i="97"/>
  <c r="P197" i="97"/>
  <c r="P196" i="97"/>
  <c r="P195" i="97"/>
  <c r="P194" i="97"/>
  <c r="P193" i="97"/>
  <c r="P192" i="97"/>
  <c r="P191" i="97"/>
  <c r="P190" i="97"/>
  <c r="P189" i="97"/>
  <c r="P188" i="97"/>
  <c r="P187" i="97"/>
  <c r="P186" i="97"/>
  <c r="P185" i="97"/>
  <c r="P184" i="97"/>
  <c r="P183" i="97"/>
  <c r="P182" i="97"/>
  <c r="P181" i="97"/>
  <c r="P180" i="97"/>
  <c r="P179" i="97"/>
  <c r="P4" i="97"/>
  <c r="P3" i="97"/>
  <c r="P76" i="95"/>
  <c r="P75" i="95"/>
  <c r="P74" i="95"/>
  <c r="P73" i="95"/>
  <c r="P72" i="95"/>
  <c r="P71" i="95"/>
  <c r="P70" i="95"/>
  <c r="P69" i="95"/>
  <c r="P68" i="95"/>
  <c r="P67" i="95"/>
  <c r="P66" i="95"/>
  <c r="P65" i="95"/>
  <c r="P64" i="95"/>
  <c r="P63" i="95"/>
  <c r="P62" i="95"/>
  <c r="P61" i="95"/>
  <c r="P60" i="95"/>
  <c r="P59" i="95"/>
  <c r="P58" i="95"/>
  <c r="P57" i="95"/>
  <c r="P56" i="95"/>
  <c r="P55" i="95"/>
  <c r="P54" i="95"/>
  <c r="P53" i="95"/>
  <c r="P52" i="95"/>
  <c r="P51" i="95"/>
  <c r="P50" i="95"/>
  <c r="P49" i="95"/>
  <c r="P48" i="95"/>
  <c r="P47" i="95"/>
  <c r="P46" i="95"/>
  <c r="P45" i="95"/>
  <c r="P44" i="95"/>
  <c r="P43" i="95"/>
  <c r="P42" i="95"/>
  <c r="P41" i="95"/>
  <c r="P40" i="95"/>
  <c r="P39" i="95"/>
  <c r="P38" i="95"/>
  <c r="P37" i="95"/>
  <c r="P36" i="95"/>
  <c r="P35" i="95"/>
  <c r="P34" i="95"/>
  <c r="P33" i="95"/>
  <c r="P32" i="95"/>
  <c r="P31" i="95"/>
  <c r="P30" i="95"/>
  <c r="P29" i="95"/>
  <c r="P28" i="95"/>
  <c r="P27" i="95"/>
  <c r="P26" i="95"/>
  <c r="P25" i="95"/>
  <c r="P24" i="95"/>
  <c r="P23" i="95"/>
  <c r="P22" i="95"/>
  <c r="P21" i="95"/>
  <c r="P20" i="95"/>
  <c r="P19" i="95"/>
  <c r="P18" i="95"/>
  <c r="P17" i="95"/>
  <c r="P16" i="95"/>
  <c r="P15" i="95"/>
  <c r="P14" i="95"/>
  <c r="P13" i="95"/>
  <c r="P12" i="95"/>
  <c r="P11" i="95"/>
  <c r="P10" i="95"/>
  <c r="P9" i="95"/>
  <c r="P8" i="95"/>
  <c r="P7" i="95"/>
  <c r="P6" i="95"/>
  <c r="P138" i="95"/>
  <c r="P137" i="95"/>
  <c r="P136" i="95"/>
  <c r="P135" i="95"/>
  <c r="P134" i="95"/>
  <c r="P133" i="95"/>
  <c r="P132" i="95"/>
  <c r="P131" i="95"/>
  <c r="P130" i="95"/>
  <c r="P129" i="95"/>
  <c r="P128" i="95"/>
  <c r="P127" i="95"/>
  <c r="P126" i="95"/>
  <c r="P125" i="95"/>
  <c r="P124" i="95"/>
  <c r="P123" i="95"/>
  <c r="P122" i="95"/>
  <c r="P121" i="95"/>
  <c r="P120" i="95"/>
  <c r="P119" i="95"/>
  <c r="P118" i="95"/>
  <c r="P117" i="95"/>
  <c r="P116" i="95"/>
  <c r="P115" i="95"/>
  <c r="P114" i="95"/>
  <c r="P113" i="95"/>
  <c r="P112" i="95"/>
  <c r="P111" i="95"/>
  <c r="P110" i="95"/>
  <c r="P109" i="95"/>
  <c r="P108" i="95"/>
  <c r="P107" i="95"/>
  <c r="P106" i="95"/>
  <c r="P105" i="95"/>
  <c r="P104" i="95"/>
  <c r="P103" i="95"/>
  <c r="P102" i="95"/>
  <c r="P101" i="95"/>
  <c r="P100" i="95"/>
  <c r="P99" i="95"/>
  <c r="P98" i="95"/>
  <c r="P97" i="95"/>
  <c r="P96" i="95"/>
  <c r="P95" i="95"/>
  <c r="P94" i="95"/>
  <c r="P93" i="95"/>
  <c r="P92" i="95"/>
  <c r="P91" i="95"/>
  <c r="P90" i="95"/>
  <c r="P89" i="95"/>
  <c r="P88" i="95"/>
  <c r="P87" i="95"/>
  <c r="P86" i="95"/>
  <c r="P85" i="95"/>
  <c r="P84" i="95"/>
  <c r="P83" i="95"/>
  <c r="P82" i="95"/>
  <c r="P81" i="95"/>
  <c r="P80" i="95"/>
  <c r="P79" i="95"/>
  <c r="P78" i="95"/>
  <c r="P77" i="95"/>
  <c r="P5" i="95"/>
  <c r="P57" i="93"/>
  <c r="P56" i="93"/>
  <c r="P55" i="93"/>
  <c r="P54" i="93"/>
  <c r="P53" i="93"/>
  <c r="P52" i="93"/>
  <c r="P51" i="93"/>
  <c r="P50" i="93"/>
  <c r="P49" i="93"/>
  <c r="P48" i="93"/>
  <c r="P47" i="93"/>
  <c r="P46" i="93"/>
  <c r="P45" i="93"/>
  <c r="P44" i="93"/>
  <c r="P43" i="93"/>
  <c r="P42" i="93"/>
  <c r="P41" i="93"/>
  <c r="P40" i="93"/>
  <c r="P39" i="93"/>
  <c r="P38" i="93"/>
  <c r="P37" i="93"/>
  <c r="P36" i="93"/>
  <c r="P35" i="93"/>
  <c r="P34" i="93"/>
  <c r="P33" i="93"/>
  <c r="P32" i="93"/>
  <c r="P31" i="93"/>
  <c r="P30" i="93"/>
  <c r="P29" i="93"/>
  <c r="P28" i="93"/>
  <c r="P27" i="93"/>
  <c r="P26" i="93"/>
  <c r="P25" i="93"/>
  <c r="P24" i="93"/>
  <c r="P23" i="93"/>
  <c r="P22" i="93"/>
  <c r="P21" i="93"/>
  <c r="P20" i="93"/>
  <c r="P19" i="93"/>
  <c r="P18" i="93"/>
  <c r="P17" i="93"/>
  <c r="P16" i="93"/>
  <c r="P15" i="93"/>
  <c r="P14" i="93"/>
  <c r="P13" i="93"/>
  <c r="P12" i="93"/>
  <c r="P11" i="93"/>
  <c r="P10" i="93"/>
  <c r="P9" i="93"/>
  <c r="P8" i="93"/>
  <c r="P7" i="93"/>
  <c r="P6" i="93"/>
  <c r="P94" i="93"/>
  <c r="P93" i="93"/>
  <c r="P92" i="93"/>
  <c r="P91" i="93"/>
  <c r="P90" i="93"/>
  <c r="P89" i="93"/>
  <c r="P88" i="93"/>
  <c r="P87" i="93"/>
  <c r="P86" i="93"/>
  <c r="P85" i="93"/>
  <c r="P84" i="93"/>
  <c r="P83" i="93"/>
  <c r="P82" i="93"/>
  <c r="P81" i="93"/>
  <c r="P80" i="93"/>
  <c r="P79" i="93"/>
  <c r="P78" i="93"/>
  <c r="P77" i="93"/>
  <c r="P76" i="93"/>
  <c r="P75" i="93"/>
  <c r="P74" i="93"/>
  <c r="P73" i="93"/>
  <c r="P72" i="93"/>
  <c r="P71" i="93"/>
  <c r="P70" i="93"/>
  <c r="P69" i="93"/>
  <c r="P68" i="93"/>
  <c r="P67" i="93"/>
  <c r="P66" i="93"/>
  <c r="P65" i="93"/>
  <c r="P64" i="93"/>
  <c r="P63" i="93"/>
  <c r="P62" i="93"/>
  <c r="P61" i="93"/>
  <c r="P60" i="93"/>
  <c r="P59" i="93"/>
  <c r="P58" i="93"/>
  <c r="P5" i="93"/>
  <c r="P166" i="93"/>
  <c r="P165" i="93"/>
  <c r="P164" i="93"/>
  <c r="P163" i="93"/>
  <c r="P162" i="93"/>
  <c r="P161" i="93"/>
  <c r="P160" i="93"/>
  <c r="P159" i="93"/>
  <c r="P158" i="93"/>
  <c r="P157" i="93"/>
  <c r="P156" i="93"/>
  <c r="P155" i="93"/>
  <c r="P154" i="93"/>
  <c r="P153" i="93"/>
  <c r="P152" i="93"/>
  <c r="P151" i="93"/>
  <c r="P150" i="93"/>
  <c r="P149" i="93"/>
  <c r="P148" i="93"/>
  <c r="P147" i="93"/>
  <c r="P146" i="93"/>
  <c r="P145" i="93"/>
  <c r="P144" i="93"/>
  <c r="P143" i="93"/>
  <c r="P142" i="93"/>
  <c r="P141" i="93"/>
  <c r="P140" i="93"/>
  <c r="P139" i="93"/>
  <c r="P138" i="93"/>
  <c r="P137" i="93"/>
  <c r="P136" i="93"/>
  <c r="P135" i="93"/>
  <c r="P134" i="93"/>
  <c r="P133" i="93"/>
  <c r="P132" i="93"/>
  <c r="P131" i="93"/>
  <c r="P130" i="93"/>
  <c r="P129" i="93"/>
  <c r="P128" i="93"/>
  <c r="P127" i="93"/>
  <c r="P126" i="93"/>
  <c r="P125" i="93"/>
  <c r="P124" i="93"/>
  <c r="P123" i="93"/>
  <c r="P122" i="93"/>
  <c r="P121" i="93"/>
  <c r="P120" i="93"/>
  <c r="P119" i="93"/>
  <c r="P118" i="93"/>
  <c r="P117" i="93"/>
  <c r="P116" i="93"/>
  <c r="P115" i="93"/>
  <c r="P114" i="93"/>
  <c r="P113" i="93"/>
  <c r="P112" i="93"/>
  <c r="P111" i="93"/>
  <c r="P110" i="93"/>
  <c r="P109" i="93"/>
  <c r="P108" i="93"/>
  <c r="P107" i="93"/>
  <c r="P106" i="93"/>
  <c r="P105" i="93"/>
  <c r="P104" i="93"/>
  <c r="P103" i="93"/>
  <c r="P102" i="93"/>
  <c r="P101" i="93"/>
  <c r="P100" i="93"/>
  <c r="P99" i="93"/>
  <c r="P98" i="93"/>
  <c r="P97" i="93"/>
  <c r="P96" i="93"/>
  <c r="P95" i="93"/>
  <c r="O5" i="118" l="1"/>
  <c r="P75" i="117"/>
  <c r="P76" i="117" s="1"/>
  <c r="P6" i="118"/>
  <c r="P7" i="118" s="1"/>
  <c r="O5" i="113"/>
  <c r="P6" i="113" s="1"/>
  <c r="P7" i="113" s="1"/>
  <c r="P6" i="116"/>
  <c r="P7" i="116" s="1"/>
  <c r="P33" i="115"/>
  <c r="P34" i="115" s="1"/>
  <c r="P283" i="112"/>
  <c r="P284" i="112" s="1"/>
  <c r="P227" i="111"/>
  <c r="P228" i="111" s="1"/>
  <c r="P236" i="114"/>
  <c r="P237" i="114"/>
  <c r="P81" i="110"/>
  <c r="P82" i="110" s="1"/>
  <c r="P88" i="109"/>
  <c r="O31" i="108"/>
  <c r="P32" i="108" s="1"/>
  <c r="P33" i="108" s="1"/>
  <c r="P79" i="106"/>
  <c r="P80" i="106" s="1"/>
  <c r="O191" i="105"/>
  <c r="P111" i="107"/>
  <c r="P112" i="107" s="1"/>
  <c r="P192" i="105"/>
  <c r="P193" i="105" s="1"/>
  <c r="P175" i="104"/>
  <c r="P176" i="104" s="1"/>
  <c r="P5" i="103"/>
  <c r="P6" i="103" s="1"/>
  <c r="P61" i="102"/>
  <c r="P62" i="102" s="1"/>
  <c r="O25" i="100"/>
  <c r="O5" i="99"/>
  <c r="P6" i="99" s="1"/>
  <c r="P7" i="99" s="1"/>
  <c r="P269" i="98"/>
  <c r="P270" i="98" s="1"/>
  <c r="O214" i="101"/>
  <c r="P215" i="101" s="1"/>
  <c r="P216" i="101" s="1"/>
  <c r="P26" i="100"/>
  <c r="P27" i="100" s="1"/>
  <c r="P243" i="97"/>
  <c r="P17" i="91"/>
  <c r="P16" i="91"/>
  <c r="P15" i="91"/>
  <c r="P14" i="91"/>
  <c r="P13" i="91"/>
  <c r="P12" i="91"/>
  <c r="P11" i="91"/>
  <c r="P10" i="91"/>
  <c r="P9" i="91"/>
  <c r="P8" i="91"/>
  <c r="P7" i="91"/>
  <c r="P6" i="91"/>
  <c r="P5" i="91"/>
  <c r="P36" i="91"/>
  <c r="P35" i="91"/>
  <c r="P34" i="91"/>
  <c r="P33" i="91"/>
  <c r="P32" i="91"/>
  <c r="P31" i="91"/>
  <c r="P30" i="91"/>
  <c r="P29" i="91"/>
  <c r="P28" i="91"/>
  <c r="P27" i="91"/>
  <c r="P26" i="91"/>
  <c r="P25" i="91"/>
  <c r="P24" i="91"/>
  <c r="P23" i="91"/>
  <c r="P22" i="91"/>
  <c r="P21" i="91"/>
  <c r="P20" i="91"/>
  <c r="P19" i="91"/>
  <c r="P18" i="91"/>
  <c r="P56" i="91"/>
  <c r="P55" i="91"/>
  <c r="P54" i="91"/>
  <c r="P53" i="91"/>
  <c r="P52" i="91"/>
  <c r="P51" i="91"/>
  <c r="P50" i="91"/>
  <c r="P49" i="91"/>
  <c r="P48" i="91"/>
  <c r="P47" i="91"/>
  <c r="P46" i="91"/>
  <c r="P45" i="91"/>
  <c r="P44" i="91"/>
  <c r="P43" i="91"/>
  <c r="P42" i="91"/>
  <c r="P41" i="91"/>
  <c r="P40" i="91"/>
  <c r="P39" i="91"/>
  <c r="P38" i="91"/>
  <c r="P37" i="91"/>
  <c r="P90" i="91"/>
  <c r="P89" i="91"/>
  <c r="P88" i="91"/>
  <c r="P87" i="91"/>
  <c r="P86" i="91"/>
  <c r="P85" i="91"/>
  <c r="P84" i="91"/>
  <c r="P83" i="91"/>
  <c r="P82" i="91"/>
  <c r="P81" i="91"/>
  <c r="P80" i="91"/>
  <c r="P79" i="91"/>
  <c r="P78" i="91"/>
  <c r="P77" i="91"/>
  <c r="P76" i="91"/>
  <c r="P75" i="91"/>
  <c r="P74" i="91"/>
  <c r="P73" i="91"/>
  <c r="P72" i="91"/>
  <c r="P71" i="91"/>
  <c r="P70" i="91"/>
  <c r="P69" i="91"/>
  <c r="P68" i="91"/>
  <c r="P67" i="91"/>
  <c r="P66" i="91"/>
  <c r="P65" i="91"/>
  <c r="P64" i="91"/>
  <c r="P63" i="91"/>
  <c r="P62" i="91"/>
  <c r="P61" i="91"/>
  <c r="P60" i="91"/>
  <c r="P59" i="91"/>
  <c r="P58" i="91"/>
  <c r="P57" i="91"/>
  <c r="P23" i="89"/>
  <c r="P22" i="89"/>
  <c r="P21" i="89"/>
  <c r="P20" i="89"/>
  <c r="P19" i="89"/>
  <c r="P18" i="89"/>
  <c r="P17" i="89"/>
  <c r="P16" i="89"/>
  <c r="P15" i="89"/>
  <c r="P14" i="89"/>
  <c r="P13" i="89"/>
  <c r="P12" i="89"/>
  <c r="P11" i="89"/>
  <c r="P10" i="89"/>
  <c r="P9" i="89"/>
  <c r="P8" i="89"/>
  <c r="P7" i="89"/>
  <c r="P6" i="89"/>
  <c r="P57" i="89"/>
  <c r="P56" i="89"/>
  <c r="P55" i="89"/>
  <c r="P54" i="89"/>
  <c r="P53" i="89"/>
  <c r="P52" i="89"/>
  <c r="P51" i="89"/>
  <c r="P50" i="89"/>
  <c r="P49" i="89"/>
  <c r="P48" i="89"/>
  <c r="P47" i="89"/>
  <c r="P46" i="89"/>
  <c r="P45" i="89"/>
  <c r="P44" i="89"/>
  <c r="P43" i="89"/>
  <c r="P42" i="89"/>
  <c r="P41" i="89"/>
  <c r="P40" i="89"/>
  <c r="P39" i="89"/>
  <c r="P38" i="89"/>
  <c r="P37" i="89"/>
  <c r="P36" i="89"/>
  <c r="P35" i="89"/>
  <c r="P34" i="89"/>
  <c r="P33" i="89"/>
  <c r="P32" i="89"/>
  <c r="P31" i="89"/>
  <c r="P30" i="89"/>
  <c r="P29" i="89"/>
  <c r="P28" i="89"/>
  <c r="P27" i="89"/>
  <c r="P26" i="89"/>
  <c r="P25" i="89"/>
  <c r="P24" i="89"/>
  <c r="P83" i="89"/>
  <c r="P82" i="89"/>
  <c r="P81" i="89"/>
  <c r="P80" i="89"/>
  <c r="P79" i="89"/>
  <c r="P78" i="89"/>
  <c r="P77" i="89"/>
  <c r="P76" i="89"/>
  <c r="P75" i="89"/>
  <c r="P74" i="89"/>
  <c r="P73" i="89"/>
  <c r="P72" i="89"/>
  <c r="P71" i="89"/>
  <c r="P70" i="89"/>
  <c r="P69" i="89"/>
  <c r="P68" i="89"/>
  <c r="P67" i="89"/>
  <c r="P66" i="89"/>
  <c r="P65" i="89"/>
  <c r="P64" i="89"/>
  <c r="P63" i="89"/>
  <c r="P62" i="89"/>
  <c r="P61" i="89"/>
  <c r="P60" i="89"/>
  <c r="P59" i="89"/>
  <c r="P58" i="89"/>
  <c r="P5" i="89"/>
  <c r="P181" i="89"/>
  <c r="P180" i="89"/>
  <c r="P179" i="89"/>
  <c r="P178" i="89"/>
  <c r="P177" i="89"/>
  <c r="P176" i="89"/>
  <c r="P175" i="89"/>
  <c r="P174" i="89"/>
  <c r="P173" i="89"/>
  <c r="P172" i="89"/>
  <c r="P171" i="89"/>
  <c r="P170" i="89"/>
  <c r="P169" i="89"/>
  <c r="P168" i="89"/>
  <c r="P167" i="89"/>
  <c r="P166" i="89"/>
  <c r="P165" i="89"/>
  <c r="P164" i="89"/>
  <c r="P163" i="89"/>
  <c r="P162" i="89"/>
  <c r="P161" i="89"/>
  <c r="P160" i="89"/>
  <c r="P159" i="89"/>
  <c r="P158" i="89"/>
  <c r="P157" i="89"/>
  <c r="P156" i="89"/>
  <c r="P155" i="89"/>
  <c r="P154" i="89"/>
  <c r="P153" i="89"/>
  <c r="P152" i="89"/>
  <c r="P151" i="89"/>
  <c r="P150" i="89"/>
  <c r="P149" i="89"/>
  <c r="P148" i="89"/>
  <c r="P147" i="89"/>
  <c r="P146" i="89"/>
  <c r="P145" i="89"/>
  <c r="P144" i="89"/>
  <c r="P143" i="89"/>
  <c r="P142" i="89"/>
  <c r="P141" i="89"/>
  <c r="P140" i="89"/>
  <c r="P139" i="89"/>
  <c r="P138" i="89"/>
  <c r="P137" i="89"/>
  <c r="P136" i="89"/>
  <c r="P135" i="89"/>
  <c r="P134" i="89"/>
  <c r="P133" i="89"/>
  <c r="P132" i="89"/>
  <c r="P131" i="89"/>
  <c r="P130" i="89"/>
  <c r="P129" i="89"/>
  <c r="P128" i="89"/>
  <c r="P127" i="89"/>
  <c r="P126" i="89"/>
  <c r="P125" i="89"/>
  <c r="P124" i="89"/>
  <c r="P123" i="89"/>
  <c r="P122" i="89"/>
  <c r="P121" i="89"/>
  <c r="P120" i="89"/>
  <c r="P119" i="89"/>
  <c r="P118" i="89"/>
  <c r="P117" i="89"/>
  <c r="P116" i="89"/>
  <c r="P115" i="89"/>
  <c r="P114" i="89"/>
  <c r="P113" i="89"/>
  <c r="P112" i="89"/>
  <c r="P111" i="89"/>
  <c r="P110" i="89"/>
  <c r="P109" i="89"/>
  <c r="P108" i="89"/>
  <c r="P107" i="89"/>
  <c r="P106" i="89"/>
  <c r="P105" i="89"/>
  <c r="P104" i="89"/>
  <c r="P103" i="89"/>
  <c r="P102" i="89"/>
  <c r="P101" i="89"/>
  <c r="P100" i="89"/>
  <c r="P99" i="89"/>
  <c r="P98" i="89"/>
  <c r="P97" i="89"/>
  <c r="P96" i="89"/>
  <c r="P95" i="89"/>
  <c r="P94" i="89"/>
  <c r="P93" i="89"/>
  <c r="P92" i="89"/>
  <c r="P91" i="89"/>
  <c r="P90" i="89"/>
  <c r="P89" i="89"/>
  <c r="P88" i="89"/>
  <c r="P87" i="89"/>
  <c r="P86" i="89"/>
  <c r="P85" i="89"/>
  <c r="P84" i="89"/>
  <c r="N62" i="88"/>
  <c r="P51" i="87"/>
  <c r="P50" i="87"/>
  <c r="P49" i="87"/>
  <c r="P48" i="87"/>
  <c r="P47" i="87"/>
  <c r="P46" i="87"/>
  <c r="P45" i="87"/>
  <c r="P44" i="87"/>
  <c r="P43" i="87"/>
  <c r="P42" i="87"/>
  <c r="P41" i="87"/>
  <c r="P40" i="87"/>
  <c r="P39" i="87"/>
  <c r="P38" i="87"/>
  <c r="P37" i="87"/>
  <c r="P36" i="87"/>
  <c r="P35" i="87"/>
  <c r="P34" i="87"/>
  <c r="P33" i="87"/>
  <c r="P32" i="87"/>
  <c r="P31" i="87"/>
  <c r="P30" i="87"/>
  <c r="P29" i="87"/>
  <c r="P28" i="87"/>
  <c r="P27" i="87"/>
  <c r="P26" i="87"/>
  <c r="P25" i="87"/>
  <c r="P24" i="87"/>
  <c r="P23" i="87"/>
  <c r="P22" i="87"/>
  <c r="P21" i="87"/>
  <c r="P20" i="87"/>
  <c r="P19" i="87"/>
  <c r="P18" i="87"/>
  <c r="P17" i="87"/>
  <c r="P16" i="87"/>
  <c r="P15" i="87"/>
  <c r="P14" i="87"/>
  <c r="P13" i="87"/>
  <c r="P12" i="87"/>
  <c r="P11" i="87"/>
  <c r="P10" i="87"/>
  <c r="P9" i="87"/>
  <c r="P8" i="87"/>
  <c r="P7" i="87"/>
  <c r="P6" i="87"/>
  <c r="N47" i="86"/>
  <c r="P46" i="86"/>
  <c r="P45" i="86"/>
  <c r="P44" i="86"/>
  <c r="P43" i="86"/>
  <c r="P42" i="86"/>
  <c r="P41" i="86"/>
  <c r="P40" i="86"/>
  <c r="P39" i="86"/>
  <c r="P38" i="86"/>
  <c r="P37" i="86"/>
  <c r="P36" i="86"/>
  <c r="P35" i="86"/>
  <c r="P34" i="86"/>
  <c r="P33" i="86"/>
  <c r="P32" i="86"/>
  <c r="P31" i="86"/>
  <c r="P30" i="86"/>
  <c r="P29" i="86"/>
  <c r="P28" i="86"/>
  <c r="P27" i="86"/>
  <c r="P26" i="86"/>
  <c r="P25" i="86"/>
  <c r="P24" i="86"/>
  <c r="P23" i="86"/>
  <c r="P22" i="86"/>
  <c r="P21" i="86"/>
  <c r="P20" i="86"/>
  <c r="P19" i="86"/>
  <c r="P18" i="86"/>
  <c r="P17" i="86"/>
  <c r="P16" i="86"/>
  <c r="P15" i="86"/>
  <c r="P14" i="86"/>
  <c r="P13" i="86"/>
  <c r="P12" i="86"/>
  <c r="P11" i="86"/>
  <c r="P10" i="86"/>
  <c r="P9" i="86"/>
  <c r="P8" i="86"/>
  <c r="P7" i="86"/>
  <c r="P6" i="86"/>
  <c r="P5" i="86"/>
  <c r="P54" i="84"/>
  <c r="P53" i="84"/>
  <c r="P52" i="84"/>
  <c r="P51" i="84"/>
  <c r="P50" i="84"/>
  <c r="P49" i="84"/>
  <c r="P48" i="84"/>
  <c r="P47" i="84"/>
  <c r="P46" i="84"/>
  <c r="P45" i="84"/>
  <c r="P44" i="84"/>
  <c r="P43" i="84"/>
  <c r="P42" i="84"/>
  <c r="P41" i="84"/>
  <c r="P40" i="84"/>
  <c r="P39" i="84"/>
  <c r="P38" i="84"/>
  <c r="P37" i="84"/>
  <c r="P36" i="84"/>
  <c r="P35" i="84"/>
  <c r="P34" i="84"/>
  <c r="P33" i="84"/>
  <c r="P32" i="84"/>
  <c r="P31" i="84"/>
  <c r="P30" i="84"/>
  <c r="P29" i="84"/>
  <c r="P28" i="84"/>
  <c r="P27" i="84"/>
  <c r="P26" i="84"/>
  <c r="P25" i="84"/>
  <c r="P24" i="84"/>
  <c r="P23" i="84"/>
  <c r="P22" i="84"/>
  <c r="P21" i="84"/>
  <c r="P20" i="84"/>
  <c r="P19" i="84"/>
  <c r="P18" i="84"/>
  <c r="P17" i="84"/>
  <c r="P16" i="84"/>
  <c r="P15" i="84"/>
  <c r="P14" i="84"/>
  <c r="P13" i="84"/>
  <c r="P12" i="84"/>
  <c r="P11" i="84"/>
  <c r="P10" i="84"/>
  <c r="P9" i="84"/>
  <c r="P8" i="84"/>
  <c r="P7" i="84"/>
  <c r="P6" i="84"/>
  <c r="P5" i="84"/>
  <c r="P83" i="84"/>
  <c r="P82" i="84"/>
  <c r="P81" i="84"/>
  <c r="P80" i="84"/>
  <c r="P79" i="84"/>
  <c r="P78" i="84"/>
  <c r="P77" i="84"/>
  <c r="P76" i="84"/>
  <c r="P75" i="84"/>
  <c r="P74" i="84"/>
  <c r="P73" i="84"/>
  <c r="P72" i="84"/>
  <c r="P71" i="84"/>
  <c r="P70" i="84"/>
  <c r="P69" i="84"/>
  <c r="P68" i="84"/>
  <c r="P67" i="84"/>
  <c r="P66" i="84"/>
  <c r="P65" i="84"/>
  <c r="P64" i="84"/>
  <c r="P63" i="84"/>
  <c r="P62" i="84"/>
  <c r="P61" i="84"/>
  <c r="P60" i="84"/>
  <c r="P59" i="84"/>
  <c r="P58" i="84"/>
  <c r="P57" i="84"/>
  <c r="P56" i="84"/>
  <c r="P55" i="84"/>
  <c r="P87" i="84"/>
  <c r="P86" i="84"/>
  <c r="P85" i="84"/>
  <c r="P84" i="84"/>
  <c r="P162" i="84"/>
  <c r="P161" i="84"/>
  <c r="P160" i="84"/>
  <c r="P159" i="84"/>
  <c r="P158" i="84"/>
  <c r="P157" i="84"/>
  <c r="P156" i="84"/>
  <c r="P155" i="84"/>
  <c r="P154" i="84"/>
  <c r="P153" i="84"/>
  <c r="P152" i="84"/>
  <c r="P151" i="84"/>
  <c r="P150" i="84"/>
  <c r="P149" i="84"/>
  <c r="P148" i="84"/>
  <c r="P147" i="84"/>
  <c r="P146" i="84"/>
  <c r="P145" i="84"/>
  <c r="P144" i="84"/>
  <c r="P143" i="84"/>
  <c r="P142" i="84"/>
  <c r="P141" i="84"/>
  <c r="P140" i="84"/>
  <c r="P139" i="84"/>
  <c r="P138" i="84"/>
  <c r="P137" i="84"/>
  <c r="P136" i="84"/>
  <c r="P135" i="84"/>
  <c r="P134" i="84"/>
  <c r="P133" i="84"/>
  <c r="P132" i="84"/>
  <c r="P131" i="84"/>
  <c r="P130" i="84"/>
  <c r="P129" i="84"/>
  <c r="P128" i="84"/>
  <c r="P127" i="84"/>
  <c r="P126" i="84"/>
  <c r="P125" i="84"/>
  <c r="P124" i="84"/>
  <c r="P123" i="84"/>
  <c r="P122" i="84"/>
  <c r="P121" i="84"/>
  <c r="P120" i="84"/>
  <c r="P119" i="84"/>
  <c r="P118" i="84"/>
  <c r="P117" i="84"/>
  <c r="P116" i="84"/>
  <c r="P115" i="84"/>
  <c r="P114" i="84"/>
  <c r="P113" i="84"/>
  <c r="P112" i="84"/>
  <c r="P111" i="84"/>
  <c r="P110" i="84"/>
  <c r="P109" i="84"/>
  <c r="P108" i="84"/>
  <c r="P107" i="84"/>
  <c r="P106" i="84"/>
  <c r="P105" i="84"/>
  <c r="P104" i="84"/>
  <c r="P103" i="84"/>
  <c r="P102" i="84"/>
  <c r="P101" i="84"/>
  <c r="P100" i="84"/>
  <c r="P99" i="84"/>
  <c r="P98" i="84"/>
  <c r="P97" i="84"/>
  <c r="P96" i="84"/>
  <c r="P95" i="84"/>
  <c r="P94" i="84"/>
  <c r="P93" i="84"/>
  <c r="P92" i="84"/>
  <c r="P91" i="84"/>
  <c r="P90" i="84"/>
  <c r="P89" i="84"/>
  <c r="P88" i="84"/>
  <c r="P4" i="84"/>
  <c r="P71" i="83"/>
  <c r="P70" i="83"/>
  <c r="P69" i="83"/>
  <c r="P68" i="83"/>
  <c r="P67" i="83"/>
  <c r="P66" i="83"/>
  <c r="P65" i="83"/>
  <c r="P64" i="83"/>
  <c r="P63" i="83"/>
  <c r="P62" i="83"/>
  <c r="P61" i="83"/>
  <c r="P60" i="83"/>
  <c r="P59" i="83"/>
  <c r="P58" i="83"/>
  <c r="P57" i="83"/>
  <c r="P56" i="83"/>
  <c r="P55" i="83"/>
  <c r="P54" i="83"/>
  <c r="P53" i="83"/>
  <c r="P52" i="83"/>
  <c r="P51" i="83"/>
  <c r="P50" i="83"/>
  <c r="P49" i="83"/>
  <c r="P48" i="83"/>
  <c r="P47" i="83"/>
  <c r="P46" i="83"/>
  <c r="P45" i="83"/>
  <c r="P44" i="83"/>
  <c r="P43" i="83"/>
  <c r="P42" i="83"/>
  <c r="P41" i="83"/>
  <c r="P40" i="83"/>
  <c r="P39" i="83"/>
  <c r="P38" i="83"/>
  <c r="P37" i="83"/>
  <c r="P36" i="83"/>
  <c r="P35" i="83"/>
  <c r="P34" i="83"/>
  <c r="P33" i="83"/>
  <c r="P32" i="83"/>
  <c r="P31" i="83"/>
  <c r="P30" i="83"/>
  <c r="P29" i="83"/>
  <c r="P28" i="83"/>
  <c r="P27" i="83"/>
  <c r="P26" i="83"/>
  <c r="P25" i="83"/>
  <c r="P24" i="83"/>
  <c r="P23" i="83"/>
  <c r="P22" i="83"/>
  <c r="P21" i="83"/>
  <c r="P20" i="83"/>
  <c r="P19" i="83"/>
  <c r="P18" i="83"/>
  <c r="P17" i="83"/>
  <c r="P16" i="83"/>
  <c r="P15" i="83"/>
  <c r="P14" i="83"/>
  <c r="P13" i="83"/>
  <c r="P12" i="83"/>
  <c r="P11" i="83"/>
  <c r="P10" i="83"/>
  <c r="P9" i="83"/>
  <c r="P8" i="83"/>
  <c r="P7" i="83"/>
  <c r="P6" i="83"/>
  <c r="P5" i="83"/>
  <c r="P188" i="83"/>
  <c r="P187" i="83"/>
  <c r="P186" i="83"/>
  <c r="P185" i="83"/>
  <c r="P184" i="83"/>
  <c r="P183" i="83"/>
  <c r="P182" i="83"/>
  <c r="P181" i="83"/>
  <c r="P180" i="83"/>
  <c r="P179" i="83"/>
  <c r="P178" i="83"/>
  <c r="P177" i="83"/>
  <c r="P176" i="83"/>
  <c r="P175" i="83"/>
  <c r="P174" i="83"/>
  <c r="P173" i="83"/>
  <c r="P172" i="83"/>
  <c r="P171" i="83"/>
  <c r="P170" i="83"/>
  <c r="P169" i="83"/>
  <c r="P168" i="83"/>
  <c r="P167" i="83"/>
  <c r="P166" i="83"/>
  <c r="P165" i="83"/>
  <c r="P164" i="83"/>
  <c r="P163" i="83"/>
  <c r="P162" i="83"/>
  <c r="P161" i="83"/>
  <c r="P160" i="83"/>
  <c r="P159" i="83"/>
  <c r="P158" i="83"/>
  <c r="P157" i="83"/>
  <c r="P156" i="83"/>
  <c r="P155" i="83"/>
  <c r="P154" i="83"/>
  <c r="P153" i="83"/>
  <c r="P152" i="83"/>
  <c r="P151" i="83"/>
  <c r="P150" i="83"/>
  <c r="P149" i="83"/>
  <c r="P148" i="83"/>
  <c r="P147" i="83"/>
  <c r="P146" i="83"/>
  <c r="P145" i="83"/>
  <c r="P144" i="83"/>
  <c r="P143" i="83"/>
  <c r="P142" i="83"/>
  <c r="P141" i="83"/>
  <c r="P140" i="83"/>
  <c r="P139" i="83"/>
  <c r="P138" i="83"/>
  <c r="P137" i="83"/>
  <c r="P136" i="83"/>
  <c r="P135" i="83"/>
  <c r="P134" i="83"/>
  <c r="P133" i="83"/>
  <c r="P132" i="83"/>
  <c r="P131" i="83"/>
  <c r="P130" i="83"/>
  <c r="P129" i="83"/>
  <c r="P128" i="83"/>
  <c r="P127" i="83"/>
  <c r="P126" i="83"/>
  <c r="P125" i="83"/>
  <c r="P124" i="83"/>
  <c r="P123" i="83"/>
  <c r="P122" i="83"/>
  <c r="P121" i="83"/>
  <c r="P120" i="83"/>
  <c r="P119" i="83"/>
  <c r="P118" i="83"/>
  <c r="P117" i="83"/>
  <c r="P116" i="83"/>
  <c r="P115" i="83"/>
  <c r="P114" i="83"/>
  <c r="P113" i="83"/>
  <c r="P112" i="83"/>
  <c r="P111" i="83"/>
  <c r="P110" i="83"/>
  <c r="P109" i="83"/>
  <c r="P108" i="83"/>
  <c r="P107" i="83"/>
  <c r="P106" i="83"/>
  <c r="P105" i="83"/>
  <c r="P104" i="83"/>
  <c r="P103" i="83"/>
  <c r="P102" i="83"/>
  <c r="P101" i="83"/>
  <c r="P100" i="83"/>
  <c r="P99" i="83"/>
  <c r="P98" i="83"/>
  <c r="P97" i="83"/>
  <c r="P96" i="83"/>
  <c r="P95" i="83"/>
  <c r="P94" i="83"/>
  <c r="P93" i="83"/>
  <c r="P92" i="83"/>
  <c r="P91" i="83"/>
  <c r="P90" i="83"/>
  <c r="P89" i="83"/>
  <c r="P88" i="83"/>
  <c r="P87" i="83"/>
  <c r="P86" i="83"/>
  <c r="P85" i="83"/>
  <c r="P84" i="83"/>
  <c r="P83" i="83"/>
  <c r="P82" i="83"/>
  <c r="P81" i="83"/>
  <c r="P80" i="83"/>
  <c r="P79" i="83"/>
  <c r="P78" i="83"/>
  <c r="P77" i="83"/>
  <c r="P76" i="83"/>
  <c r="P75" i="83"/>
  <c r="P74" i="83"/>
  <c r="P73" i="83"/>
  <c r="P72" i="83"/>
  <c r="P4" i="83"/>
  <c r="N170" i="78"/>
  <c r="P31" i="78"/>
  <c r="P30" i="78"/>
  <c r="P29" i="78"/>
  <c r="P28" i="78"/>
  <c r="P27" i="78"/>
  <c r="P26" i="78"/>
  <c r="P25" i="78"/>
  <c r="P24" i="78"/>
  <c r="P23" i="78"/>
  <c r="P22" i="78"/>
  <c r="P21" i="78"/>
  <c r="P20" i="78"/>
  <c r="P19" i="78"/>
  <c r="P18" i="78"/>
  <c r="P17" i="78"/>
  <c r="P16" i="78"/>
  <c r="P15" i="78"/>
  <c r="P14" i="78"/>
  <c r="P13" i="78"/>
  <c r="P12" i="78"/>
  <c r="P11" i="78"/>
  <c r="P10" i="78"/>
  <c r="P9" i="78"/>
  <c r="P8" i="78"/>
  <c r="P7" i="78"/>
  <c r="P6" i="78"/>
  <c r="P5" i="78"/>
  <c r="P83" i="78"/>
  <c r="P82" i="78"/>
  <c r="P81" i="78"/>
  <c r="P80" i="78"/>
  <c r="P79" i="78"/>
  <c r="P78" i="78"/>
  <c r="P77" i="78"/>
  <c r="P76" i="78"/>
  <c r="P75" i="78"/>
  <c r="P74" i="78"/>
  <c r="P73" i="78"/>
  <c r="P72" i="78"/>
  <c r="P71" i="78"/>
  <c r="P70" i="78"/>
  <c r="P69" i="78"/>
  <c r="P68" i="78"/>
  <c r="P67" i="78"/>
  <c r="P66" i="78"/>
  <c r="P65" i="78"/>
  <c r="P64" i="78"/>
  <c r="P63" i="78"/>
  <c r="P62" i="78"/>
  <c r="P61" i="78"/>
  <c r="P60" i="78"/>
  <c r="P59" i="78"/>
  <c r="P58" i="78"/>
  <c r="P57" i="78"/>
  <c r="P56" i="78"/>
  <c r="P55" i="78"/>
  <c r="P54" i="78"/>
  <c r="P53" i="78"/>
  <c r="P52" i="78"/>
  <c r="P51" i="78"/>
  <c r="P50" i="78"/>
  <c r="P49" i="78"/>
  <c r="P48" i="78"/>
  <c r="P47" i="78"/>
  <c r="P46" i="78"/>
  <c r="P45" i="78"/>
  <c r="P44" i="78"/>
  <c r="P43" i="78"/>
  <c r="P42" i="78"/>
  <c r="P41" i="78"/>
  <c r="P40" i="78"/>
  <c r="P39" i="78"/>
  <c r="P38" i="78"/>
  <c r="P37" i="78"/>
  <c r="P36" i="78"/>
  <c r="P35" i="78"/>
  <c r="P34" i="78"/>
  <c r="P33" i="78"/>
  <c r="P32" i="78"/>
  <c r="P9" i="118" l="1"/>
  <c r="P8" i="118"/>
  <c r="P10" i="118" s="1"/>
  <c r="P78" i="117"/>
  <c r="P77" i="117"/>
  <c r="P9" i="116"/>
  <c r="P8" i="116"/>
  <c r="P10" i="116" s="1"/>
  <c r="P36" i="115"/>
  <c r="P35" i="115"/>
  <c r="P37" i="115" s="1"/>
  <c r="P239" i="114"/>
  <c r="P238" i="114"/>
  <c r="P240" i="114" s="1"/>
  <c r="P89" i="109"/>
  <c r="P91" i="109" s="1"/>
  <c r="P9" i="113"/>
  <c r="P8" i="113"/>
  <c r="P286" i="112"/>
  <c r="P285" i="112"/>
  <c r="P230" i="111"/>
  <c r="P229" i="111"/>
  <c r="P84" i="110"/>
  <c r="P83" i="110"/>
  <c r="P85" i="110" s="1"/>
  <c r="P34" i="108"/>
  <c r="P35" i="108"/>
  <c r="P114" i="107"/>
  <c r="P113" i="107"/>
  <c r="P82" i="106"/>
  <c r="P81" i="106"/>
  <c r="P195" i="105"/>
  <c r="P194" i="105"/>
  <c r="P178" i="104"/>
  <c r="P177" i="104"/>
  <c r="P8" i="103"/>
  <c r="P7" i="103"/>
  <c r="P64" i="102"/>
  <c r="P63" i="102"/>
  <c r="P218" i="101"/>
  <c r="P217" i="101"/>
  <c r="P29" i="100"/>
  <c r="P28" i="100"/>
  <c r="P30" i="100" s="1"/>
  <c r="P244" i="97"/>
  <c r="P246" i="97" s="1"/>
  <c r="P9" i="99"/>
  <c r="P8" i="99"/>
  <c r="P10" i="99" s="1"/>
  <c r="P272" i="98"/>
  <c r="P271" i="98"/>
  <c r="P90" i="109" l="1"/>
  <c r="P245" i="97"/>
  <c r="P79" i="117"/>
  <c r="P10" i="113"/>
  <c r="P287" i="112"/>
  <c r="P231" i="111"/>
  <c r="P92" i="109"/>
  <c r="P36" i="108"/>
  <c r="P115" i="107"/>
  <c r="P83" i="106"/>
  <c r="P196" i="105"/>
  <c r="P179" i="104"/>
  <c r="P9" i="103"/>
  <c r="P65" i="102"/>
  <c r="P273" i="98"/>
  <c r="P219" i="101"/>
  <c r="P247" i="97"/>
  <c r="P62" i="77" l="1"/>
  <c r="P61" i="77"/>
  <c r="P60" i="77"/>
  <c r="P59" i="77"/>
  <c r="P58" i="77"/>
  <c r="P57" i="77"/>
  <c r="P56" i="77"/>
  <c r="P55" i="77"/>
  <c r="P54" i="77"/>
  <c r="P53" i="77"/>
  <c r="P52" i="77"/>
  <c r="P51" i="77"/>
  <c r="P50" i="77"/>
  <c r="P49" i="77"/>
  <c r="P48" i="77"/>
  <c r="P47" i="77"/>
  <c r="P46" i="77"/>
  <c r="P45" i="77"/>
  <c r="P44" i="77"/>
  <c r="P43" i="77"/>
  <c r="P42" i="77"/>
  <c r="P41" i="77"/>
  <c r="P40" i="77"/>
  <c r="P39" i="77"/>
  <c r="P38" i="77"/>
  <c r="P37" i="77"/>
  <c r="P36" i="77"/>
  <c r="P35" i="77"/>
  <c r="P34" i="77"/>
  <c r="P33" i="77"/>
  <c r="P32" i="77"/>
  <c r="P31" i="77"/>
  <c r="P30" i="77"/>
  <c r="P29" i="77"/>
  <c r="P28" i="77"/>
  <c r="P27" i="77"/>
  <c r="P26" i="77"/>
  <c r="P25" i="77"/>
  <c r="P24" i="77"/>
  <c r="P23" i="77"/>
  <c r="P22" i="77"/>
  <c r="P21" i="77"/>
  <c r="P20" i="77"/>
  <c r="P19" i="77"/>
  <c r="P18" i="77"/>
  <c r="P17" i="77"/>
  <c r="P16" i="77"/>
  <c r="P15" i="77"/>
  <c r="P14" i="77"/>
  <c r="P13" i="77"/>
  <c r="P12" i="77"/>
  <c r="P11" i="77"/>
  <c r="P10" i="77"/>
  <c r="P9" i="77"/>
  <c r="P8" i="77"/>
  <c r="P7" i="77"/>
  <c r="P6" i="77"/>
  <c r="P242" i="75"/>
  <c r="P241" i="75"/>
  <c r="P240" i="75"/>
  <c r="P239" i="75"/>
  <c r="P238" i="75"/>
  <c r="P237" i="75"/>
  <c r="P236" i="75"/>
  <c r="P235" i="75"/>
  <c r="P234" i="75"/>
  <c r="P233" i="75"/>
  <c r="P232" i="75"/>
  <c r="P231" i="75"/>
  <c r="P230" i="75"/>
  <c r="P229" i="75"/>
  <c r="P228" i="75"/>
  <c r="P227" i="75"/>
  <c r="P226" i="75"/>
  <c r="P225" i="75"/>
  <c r="P224" i="75"/>
  <c r="P223" i="75"/>
  <c r="P222" i="75"/>
  <c r="P221" i="75"/>
  <c r="P220" i="75"/>
  <c r="P219" i="75"/>
  <c r="P218" i="75"/>
  <c r="P217" i="75"/>
  <c r="P216" i="75"/>
  <c r="P215" i="75"/>
  <c r="P214" i="75"/>
  <c r="P213" i="75"/>
  <c r="P212" i="75"/>
  <c r="P211" i="75"/>
  <c r="P210" i="75"/>
  <c r="P209" i="75"/>
  <c r="P208" i="75"/>
  <c r="P207" i="75"/>
  <c r="P206" i="75"/>
  <c r="P205" i="75"/>
  <c r="P204" i="75"/>
  <c r="P203" i="75"/>
  <c r="P202" i="75"/>
  <c r="P201" i="75"/>
  <c r="P200" i="75"/>
  <c r="P199" i="75"/>
  <c r="P198" i="75"/>
  <c r="P197" i="75"/>
  <c r="P196" i="75"/>
  <c r="P195" i="75"/>
  <c r="P194" i="75"/>
  <c r="P193" i="75"/>
  <c r="P192" i="75"/>
  <c r="P191" i="75"/>
  <c r="P190" i="75"/>
  <c r="P189" i="75"/>
  <c r="P188" i="75"/>
  <c r="P187" i="75"/>
  <c r="P186" i="75"/>
  <c r="P185" i="75"/>
  <c r="P184" i="75"/>
  <c r="P183" i="75"/>
  <c r="P182" i="75"/>
  <c r="P181" i="75"/>
  <c r="P180" i="75"/>
  <c r="P179" i="75"/>
  <c r="P178" i="75"/>
  <c r="P177" i="75"/>
  <c r="P176" i="75"/>
  <c r="P175" i="75"/>
  <c r="P174" i="75"/>
  <c r="P173" i="75"/>
  <c r="P172" i="75"/>
  <c r="P171" i="75"/>
  <c r="P170" i="75"/>
  <c r="P169" i="75"/>
  <c r="P168" i="75"/>
  <c r="P167" i="75"/>
  <c r="P166" i="75"/>
  <c r="P165" i="75"/>
  <c r="P164" i="75"/>
  <c r="P163" i="75"/>
  <c r="P162" i="75"/>
  <c r="P161" i="75"/>
  <c r="P160" i="75"/>
  <c r="P159" i="75"/>
  <c r="P158" i="75"/>
  <c r="P157" i="75"/>
  <c r="P156" i="75"/>
  <c r="P155" i="75"/>
  <c r="P154" i="75"/>
  <c r="P153" i="75"/>
  <c r="P152" i="75"/>
  <c r="P151" i="75"/>
  <c r="P150" i="75"/>
  <c r="P149" i="75"/>
  <c r="P148" i="75"/>
  <c r="P147" i="75"/>
  <c r="P146" i="75"/>
  <c r="P145" i="75"/>
  <c r="P144" i="75"/>
  <c r="P143" i="75"/>
  <c r="P142" i="75"/>
  <c r="P141" i="75"/>
  <c r="P140" i="75"/>
  <c r="P139" i="75"/>
  <c r="P138" i="75"/>
  <c r="P137" i="75"/>
  <c r="P136" i="75"/>
  <c r="P135" i="75"/>
  <c r="P134" i="75"/>
  <c r="P133" i="75"/>
  <c r="P132" i="75"/>
  <c r="P131" i="75"/>
  <c r="P130" i="75"/>
  <c r="P129" i="75"/>
  <c r="P128" i="75"/>
  <c r="P127" i="75"/>
  <c r="P126" i="75"/>
  <c r="P125" i="75"/>
  <c r="P124" i="75"/>
  <c r="P123" i="75"/>
  <c r="P122" i="75"/>
  <c r="P121" i="75"/>
  <c r="P120" i="75"/>
  <c r="P119" i="75"/>
  <c r="P118" i="75"/>
  <c r="P117" i="75"/>
  <c r="P116" i="75"/>
  <c r="P115" i="75"/>
  <c r="P114" i="75"/>
  <c r="P113" i="75"/>
  <c r="P112" i="75"/>
  <c r="P111" i="75"/>
  <c r="P110" i="75"/>
  <c r="P109" i="75"/>
  <c r="P108" i="75"/>
  <c r="P107" i="75"/>
  <c r="P106" i="75"/>
  <c r="P105" i="75"/>
  <c r="P104" i="75"/>
  <c r="P103" i="75"/>
  <c r="P102" i="75"/>
  <c r="P101" i="75"/>
  <c r="P100" i="75"/>
  <c r="P99" i="75"/>
  <c r="P98" i="75"/>
  <c r="P97" i="75"/>
  <c r="P96" i="75"/>
  <c r="P95" i="75"/>
  <c r="P94" i="75"/>
  <c r="P93" i="75"/>
  <c r="P92" i="75"/>
  <c r="P91" i="75"/>
  <c r="P90" i="75"/>
  <c r="P89" i="75"/>
  <c r="P88" i="75"/>
  <c r="P87" i="75"/>
  <c r="P86" i="75"/>
  <c r="P85" i="75"/>
  <c r="P84" i="75"/>
  <c r="P83" i="75"/>
  <c r="P82" i="75"/>
  <c r="P81" i="75"/>
  <c r="P80" i="75"/>
  <c r="P79" i="75"/>
  <c r="P78" i="75"/>
  <c r="P77" i="75"/>
  <c r="P76" i="75"/>
  <c r="P75" i="75"/>
  <c r="P74" i="75"/>
  <c r="P73" i="75"/>
  <c r="P72" i="75"/>
  <c r="P71" i="75"/>
  <c r="P70" i="75"/>
  <c r="P69" i="75"/>
  <c r="P68" i="75"/>
  <c r="P67" i="75"/>
  <c r="P66" i="75"/>
  <c r="P65" i="75"/>
  <c r="P64" i="75"/>
  <c r="P63" i="75"/>
  <c r="P62" i="75"/>
  <c r="P61" i="75"/>
  <c r="P60" i="75"/>
  <c r="P59" i="75"/>
  <c r="P58" i="75"/>
  <c r="P57" i="75"/>
  <c r="P56" i="75"/>
  <c r="P55" i="75"/>
  <c r="P54" i="75"/>
  <c r="P53" i="75"/>
  <c r="P52" i="75"/>
  <c r="P51" i="75"/>
  <c r="P50" i="75"/>
  <c r="P49" i="75"/>
  <c r="P48" i="75"/>
  <c r="P47" i="75"/>
  <c r="P46" i="75"/>
  <c r="P45" i="75"/>
  <c r="P44" i="75"/>
  <c r="P43" i="75"/>
  <c r="P42" i="75"/>
  <c r="P41" i="75"/>
  <c r="P40" i="75"/>
  <c r="P39" i="75"/>
  <c r="P38" i="75"/>
  <c r="P37" i="75"/>
  <c r="P36" i="75"/>
  <c r="P35" i="75"/>
  <c r="P34" i="75"/>
  <c r="P33" i="75"/>
  <c r="P32" i="75"/>
  <c r="P31" i="75"/>
  <c r="P30" i="75"/>
  <c r="P29" i="75"/>
  <c r="P28" i="75"/>
  <c r="P27" i="75"/>
  <c r="P26" i="75"/>
  <c r="P25" i="75"/>
  <c r="P24" i="75"/>
  <c r="P23" i="75"/>
  <c r="P22" i="75"/>
  <c r="P21" i="75"/>
  <c r="P20" i="75"/>
  <c r="P19" i="75"/>
  <c r="P18" i="75"/>
  <c r="P17" i="75"/>
  <c r="P16" i="75"/>
  <c r="P15" i="75"/>
  <c r="P14" i="75"/>
  <c r="P13" i="75"/>
  <c r="P12" i="75"/>
  <c r="P11" i="75"/>
  <c r="P61" i="74" l="1"/>
  <c r="P60" i="74"/>
  <c r="P59" i="74"/>
  <c r="P58" i="74"/>
  <c r="P57" i="74"/>
  <c r="P56" i="74"/>
  <c r="P55" i="74"/>
  <c r="P54" i="74"/>
  <c r="P53" i="74"/>
  <c r="P52" i="74"/>
  <c r="P51" i="74"/>
  <c r="P50" i="74"/>
  <c r="P49" i="74"/>
  <c r="P48" i="74"/>
  <c r="P47" i="74"/>
  <c r="P46" i="74"/>
  <c r="P45" i="74"/>
  <c r="P44" i="74"/>
  <c r="P43" i="74"/>
  <c r="P42" i="74"/>
  <c r="P41" i="74"/>
  <c r="P40" i="74"/>
  <c r="P39" i="74"/>
  <c r="P38" i="74"/>
  <c r="P37" i="74"/>
  <c r="P36" i="74"/>
  <c r="P35" i="74"/>
  <c r="P34" i="74"/>
  <c r="P33" i="74"/>
  <c r="P32" i="74"/>
  <c r="P31" i="74"/>
  <c r="P30" i="74"/>
  <c r="P29" i="74"/>
  <c r="P28" i="74"/>
  <c r="P27" i="74"/>
  <c r="P26" i="74"/>
  <c r="P25" i="74"/>
  <c r="P24" i="74"/>
  <c r="P23" i="74"/>
  <c r="P22" i="74"/>
  <c r="P21" i="74"/>
  <c r="P20" i="74"/>
  <c r="P19" i="74"/>
  <c r="P18" i="74"/>
  <c r="P17" i="74"/>
  <c r="P16" i="74"/>
  <c r="P15" i="74"/>
  <c r="P14" i="74"/>
  <c r="P13" i="74"/>
  <c r="P12" i="74"/>
  <c r="P11" i="74"/>
  <c r="P10" i="74"/>
  <c r="P9" i="74"/>
  <c r="P8" i="74"/>
  <c r="P7" i="74"/>
  <c r="P6" i="74"/>
  <c r="P207" i="74"/>
  <c r="P206" i="74"/>
  <c r="P205" i="74"/>
  <c r="P204" i="74"/>
  <c r="P203" i="74"/>
  <c r="P202" i="74"/>
  <c r="P201" i="74"/>
  <c r="P200" i="74"/>
  <c r="P199" i="74"/>
  <c r="P198" i="74"/>
  <c r="P197" i="74"/>
  <c r="P196" i="74"/>
  <c r="P195" i="74"/>
  <c r="P194" i="74"/>
  <c r="P193" i="74"/>
  <c r="P192" i="74"/>
  <c r="P191" i="74"/>
  <c r="P190" i="74"/>
  <c r="P189" i="74"/>
  <c r="P188" i="74"/>
  <c r="P187" i="74"/>
  <c r="P186" i="74"/>
  <c r="P185" i="74"/>
  <c r="P184" i="74"/>
  <c r="P183" i="74"/>
  <c r="P182" i="74"/>
  <c r="P181" i="74"/>
  <c r="P180" i="74"/>
  <c r="P179" i="74"/>
  <c r="P178" i="74"/>
  <c r="P177" i="74"/>
  <c r="P176" i="74"/>
  <c r="P175" i="74"/>
  <c r="P174" i="74"/>
  <c r="P173" i="74"/>
  <c r="P172" i="74"/>
  <c r="P171" i="74"/>
  <c r="P170" i="74"/>
  <c r="P169" i="74"/>
  <c r="P168" i="74"/>
  <c r="P167" i="74"/>
  <c r="P166" i="74"/>
  <c r="P165" i="74"/>
  <c r="P164" i="74"/>
  <c r="P163" i="74"/>
  <c r="P162" i="74"/>
  <c r="P161" i="74"/>
  <c r="P160" i="74"/>
  <c r="P159" i="74"/>
  <c r="P158" i="74"/>
  <c r="P157" i="74"/>
  <c r="P156" i="74"/>
  <c r="P155" i="74"/>
  <c r="P154" i="74"/>
  <c r="P153" i="74"/>
  <c r="P152" i="74"/>
  <c r="P151" i="74"/>
  <c r="P150" i="74"/>
  <c r="P149" i="74"/>
  <c r="P148" i="74"/>
  <c r="P147" i="74"/>
  <c r="P146" i="74"/>
  <c r="P145" i="74"/>
  <c r="P144" i="74"/>
  <c r="P143" i="74"/>
  <c r="P142" i="74"/>
  <c r="P141" i="74"/>
  <c r="P140" i="74"/>
  <c r="P139" i="74"/>
  <c r="P138" i="74"/>
  <c r="P137" i="74"/>
  <c r="P136" i="74"/>
  <c r="P135" i="74"/>
  <c r="P134" i="74"/>
  <c r="P133" i="74"/>
  <c r="P132" i="74"/>
  <c r="P131" i="74"/>
  <c r="P130" i="74"/>
  <c r="P129" i="74"/>
  <c r="P128" i="74"/>
  <c r="P127" i="74"/>
  <c r="P126" i="74"/>
  <c r="P125" i="74"/>
  <c r="P124" i="74"/>
  <c r="P123" i="74"/>
  <c r="P122" i="74"/>
  <c r="P121" i="74"/>
  <c r="P120" i="74"/>
  <c r="P119" i="74"/>
  <c r="P118" i="74"/>
  <c r="P117" i="74"/>
  <c r="P116" i="74"/>
  <c r="P115" i="74"/>
  <c r="P114" i="74"/>
  <c r="P113" i="74"/>
  <c r="P112" i="74"/>
  <c r="P111" i="74"/>
  <c r="P110" i="74"/>
  <c r="P109" i="74"/>
  <c r="P108" i="74"/>
  <c r="P107" i="74"/>
  <c r="P106" i="74"/>
  <c r="P105" i="74"/>
  <c r="P104" i="74"/>
  <c r="P103" i="74"/>
  <c r="P102" i="74"/>
  <c r="P101" i="74"/>
  <c r="P100" i="74"/>
  <c r="P99" i="74"/>
  <c r="P98" i="74"/>
  <c r="P97" i="74"/>
  <c r="P96" i="74"/>
  <c r="P95" i="74"/>
  <c r="P94" i="74"/>
  <c r="P93" i="74"/>
  <c r="P92" i="74"/>
  <c r="P91" i="74"/>
  <c r="P90" i="74"/>
  <c r="P89" i="74"/>
  <c r="P88" i="74"/>
  <c r="P87" i="74"/>
  <c r="P86" i="74"/>
  <c r="P85" i="74"/>
  <c r="P84" i="74"/>
  <c r="P83" i="74"/>
  <c r="P82" i="74"/>
  <c r="P81" i="74"/>
  <c r="P80" i="74"/>
  <c r="P79" i="74"/>
  <c r="P78" i="74"/>
  <c r="P77" i="74"/>
  <c r="P76" i="74"/>
  <c r="P75" i="74"/>
  <c r="P74" i="74"/>
  <c r="P73" i="74"/>
  <c r="P72" i="74"/>
  <c r="P71" i="74"/>
  <c r="P70" i="74"/>
  <c r="P69" i="74"/>
  <c r="P68" i="74"/>
  <c r="P67" i="74"/>
  <c r="P66" i="74"/>
  <c r="P65" i="74"/>
  <c r="P64" i="74"/>
  <c r="P63" i="74"/>
  <c r="P62" i="74"/>
  <c r="P5" i="74"/>
  <c r="P4" i="74"/>
  <c r="P188" i="73"/>
  <c r="P187" i="73"/>
  <c r="P186" i="73"/>
  <c r="P185" i="73"/>
  <c r="P184" i="73"/>
  <c r="P183" i="73"/>
  <c r="P182" i="73"/>
  <c r="P181" i="73"/>
  <c r="P180" i="73"/>
  <c r="P179" i="73"/>
  <c r="P178" i="73"/>
  <c r="P177" i="73"/>
  <c r="P176" i="73"/>
  <c r="P175" i="73"/>
  <c r="P174" i="73"/>
  <c r="P173" i="73"/>
  <c r="P172" i="73"/>
  <c r="P171" i="73"/>
  <c r="P170" i="73"/>
  <c r="P169" i="73"/>
  <c r="P168" i="73"/>
  <c r="P167" i="73"/>
  <c r="P166" i="73"/>
  <c r="P165" i="73"/>
  <c r="P164" i="73"/>
  <c r="P163" i="73"/>
  <c r="P162" i="73"/>
  <c r="P161" i="73"/>
  <c r="P160" i="73"/>
  <c r="P159" i="73"/>
  <c r="P158" i="73"/>
  <c r="P157" i="73"/>
  <c r="P156" i="73"/>
  <c r="P155" i="73"/>
  <c r="P154" i="73"/>
  <c r="P153" i="73"/>
  <c r="P152" i="73"/>
  <c r="P151" i="73"/>
  <c r="P150" i="73"/>
  <c r="P149" i="73"/>
  <c r="P148" i="73"/>
  <c r="P147" i="73"/>
  <c r="P146" i="73"/>
  <c r="P145" i="73"/>
  <c r="P144" i="73"/>
  <c r="P143" i="73"/>
  <c r="P142" i="73"/>
  <c r="P141" i="73"/>
  <c r="P140" i="73"/>
  <c r="P139" i="73"/>
  <c r="P138" i="73"/>
  <c r="P137" i="73"/>
  <c r="P136" i="73"/>
  <c r="P135" i="73"/>
  <c r="P134" i="73"/>
  <c r="P133" i="73"/>
  <c r="P132" i="73"/>
  <c r="P131" i="73"/>
  <c r="P130" i="73"/>
  <c r="P129" i="73"/>
  <c r="P128" i="73"/>
  <c r="P127" i="73"/>
  <c r="P126" i="73"/>
  <c r="P125" i="73"/>
  <c r="P124" i="73"/>
  <c r="P123" i="73"/>
  <c r="P122" i="73"/>
  <c r="P121" i="73"/>
  <c r="P120" i="73"/>
  <c r="P119" i="73"/>
  <c r="P118" i="73"/>
  <c r="P117" i="73"/>
  <c r="P116" i="73"/>
  <c r="P115" i="73"/>
  <c r="P114" i="73"/>
  <c r="P113" i="73"/>
  <c r="P112" i="73"/>
  <c r="P111" i="73"/>
  <c r="P110" i="73"/>
  <c r="P109" i="73"/>
  <c r="P108" i="73"/>
  <c r="P107" i="73"/>
  <c r="P106" i="73"/>
  <c r="P105" i="73"/>
  <c r="P104" i="73"/>
  <c r="P103" i="73"/>
  <c r="P102" i="73"/>
  <c r="P101" i="73"/>
  <c r="P100" i="73"/>
  <c r="P99" i="73"/>
  <c r="P98" i="73"/>
  <c r="P97" i="73"/>
  <c r="P96" i="73"/>
  <c r="P95" i="73"/>
  <c r="P94" i="73"/>
  <c r="P93" i="73"/>
  <c r="P92" i="73"/>
  <c r="P91" i="73"/>
  <c r="P90" i="73"/>
  <c r="P89" i="73"/>
  <c r="P88" i="73"/>
  <c r="P87" i="73"/>
  <c r="P86" i="73"/>
  <c r="P85" i="73"/>
  <c r="P84" i="73"/>
  <c r="P83" i="73"/>
  <c r="P82" i="73"/>
  <c r="P81" i="73"/>
  <c r="P80" i="73"/>
  <c r="P79" i="73"/>
  <c r="P78" i="73"/>
  <c r="P77" i="73"/>
  <c r="P76" i="73"/>
  <c r="P75" i="73"/>
  <c r="P74" i="73"/>
  <c r="P73" i="73"/>
  <c r="P72" i="73"/>
  <c r="P71" i="73"/>
  <c r="P70" i="73"/>
  <c r="P69" i="73"/>
  <c r="P68" i="73"/>
  <c r="P67" i="73"/>
  <c r="P66" i="73"/>
  <c r="P65" i="73"/>
  <c r="P64" i="73"/>
  <c r="P63" i="73"/>
  <c r="P62" i="73"/>
  <c r="P61" i="73"/>
  <c r="P60" i="73"/>
  <c r="P59" i="73"/>
  <c r="P58" i="73"/>
  <c r="P57" i="73"/>
  <c r="P56" i="73"/>
  <c r="P55" i="73"/>
  <c r="P54" i="73"/>
  <c r="P53" i="73"/>
  <c r="P52" i="73"/>
  <c r="P51" i="73"/>
  <c r="P50" i="73"/>
  <c r="P49" i="73"/>
  <c r="P48" i="73"/>
  <c r="P47" i="73"/>
  <c r="P46" i="73"/>
  <c r="P45" i="73"/>
  <c r="P44" i="73"/>
  <c r="P43" i="73"/>
  <c r="P42" i="73"/>
  <c r="P41" i="73"/>
  <c r="P40" i="73"/>
  <c r="P39" i="73"/>
  <c r="P38" i="73"/>
  <c r="P37" i="73"/>
  <c r="P36" i="73"/>
  <c r="P35" i="73"/>
  <c r="P34" i="73"/>
  <c r="P33" i="73"/>
  <c r="P32" i="73"/>
  <c r="P31" i="73"/>
  <c r="P30" i="73"/>
  <c r="P29" i="73"/>
  <c r="P28" i="73"/>
  <c r="P27" i="73"/>
  <c r="P26" i="73"/>
  <c r="P25" i="73"/>
  <c r="P24" i="73"/>
  <c r="P23" i="73"/>
  <c r="P22" i="73"/>
  <c r="P21" i="73"/>
  <c r="P20" i="73"/>
  <c r="P19" i="73"/>
  <c r="P18" i="73"/>
  <c r="P17" i="73"/>
  <c r="P16" i="73"/>
  <c r="P15" i="73"/>
  <c r="P14" i="73"/>
  <c r="P13" i="73"/>
  <c r="P12" i="73"/>
  <c r="P11" i="73"/>
  <c r="P10" i="73"/>
  <c r="P9" i="73"/>
  <c r="P8" i="73"/>
  <c r="P7" i="73"/>
  <c r="P6" i="73"/>
  <c r="P5" i="73"/>
  <c r="P209" i="69" l="1"/>
  <c r="P208" i="69"/>
  <c r="P207" i="69"/>
  <c r="P206" i="69"/>
  <c r="P205" i="69"/>
  <c r="P204" i="69"/>
  <c r="P203" i="69"/>
  <c r="P202" i="69"/>
  <c r="P201" i="69"/>
  <c r="P200" i="69"/>
  <c r="P199" i="69"/>
  <c r="P198" i="69"/>
  <c r="P197" i="69"/>
  <c r="P196" i="69"/>
  <c r="P195" i="69"/>
  <c r="P194" i="69"/>
  <c r="P193" i="69"/>
  <c r="P192" i="69"/>
  <c r="P191" i="69"/>
  <c r="P190" i="69"/>
  <c r="P189" i="69"/>
  <c r="P188" i="69"/>
  <c r="P187" i="69"/>
  <c r="P186" i="69"/>
  <c r="P185" i="69"/>
  <c r="P184" i="69"/>
  <c r="P183" i="69"/>
  <c r="P182" i="69"/>
  <c r="P181" i="69"/>
  <c r="P180" i="69"/>
  <c r="P179" i="69"/>
  <c r="P178" i="69"/>
  <c r="P177" i="69"/>
  <c r="P176" i="69"/>
  <c r="P175" i="69"/>
  <c r="P174" i="69"/>
  <c r="P173" i="69"/>
  <c r="P172" i="69"/>
  <c r="P171" i="69"/>
  <c r="P170" i="69"/>
  <c r="P169" i="69"/>
  <c r="P168" i="69"/>
  <c r="P167" i="69"/>
  <c r="P166" i="69"/>
  <c r="P165" i="69"/>
  <c r="P164" i="69"/>
  <c r="P163" i="69"/>
  <c r="P162" i="69"/>
  <c r="P161" i="69"/>
  <c r="P160" i="69"/>
  <c r="P159" i="69"/>
  <c r="P158" i="69"/>
  <c r="P157" i="69"/>
  <c r="P156" i="69"/>
  <c r="P155" i="69"/>
  <c r="P154" i="69"/>
  <c r="P153" i="69"/>
  <c r="P152" i="69"/>
  <c r="P151" i="69"/>
  <c r="P150" i="69"/>
  <c r="P149" i="69"/>
  <c r="P148" i="69"/>
  <c r="P147" i="69"/>
  <c r="P146" i="69"/>
  <c r="P145" i="69"/>
  <c r="P144" i="69"/>
  <c r="P143" i="69"/>
  <c r="P142" i="69"/>
  <c r="P141" i="69"/>
  <c r="P140" i="69"/>
  <c r="P139" i="69"/>
  <c r="P138" i="69"/>
  <c r="P137" i="69"/>
  <c r="P136" i="69"/>
  <c r="P135" i="69"/>
  <c r="P134" i="69"/>
  <c r="P133" i="69"/>
  <c r="P132" i="69"/>
  <c r="P131" i="69"/>
  <c r="P130" i="69"/>
  <c r="P129" i="69"/>
  <c r="P128" i="69"/>
  <c r="P127" i="69"/>
  <c r="P126" i="69"/>
  <c r="P125" i="69"/>
  <c r="P124" i="69"/>
  <c r="P123" i="69"/>
  <c r="P122" i="69"/>
  <c r="P121" i="69"/>
  <c r="P120" i="69"/>
  <c r="P119" i="69"/>
  <c r="P118" i="69"/>
  <c r="P117" i="69"/>
  <c r="P116" i="69"/>
  <c r="P115" i="69"/>
  <c r="P114" i="69"/>
  <c r="P113" i="69"/>
  <c r="P112" i="69"/>
  <c r="P111" i="69"/>
  <c r="P110" i="69"/>
  <c r="P109" i="69"/>
  <c r="P108" i="69"/>
  <c r="P107" i="69"/>
  <c r="P106" i="69"/>
  <c r="P105" i="69"/>
  <c r="P104" i="69"/>
  <c r="P103" i="69"/>
  <c r="P102" i="69"/>
  <c r="P101" i="69"/>
  <c r="P100" i="69"/>
  <c r="P99" i="69"/>
  <c r="P98" i="69"/>
  <c r="P97" i="69"/>
  <c r="P96" i="69"/>
  <c r="P95" i="69"/>
  <c r="P94" i="69"/>
  <c r="P93" i="69"/>
  <c r="P92" i="69"/>
  <c r="P91" i="69"/>
  <c r="P90" i="69"/>
  <c r="P89" i="69"/>
  <c r="P88" i="69"/>
  <c r="P87" i="69"/>
  <c r="P86" i="69"/>
  <c r="P85" i="69"/>
  <c r="P84" i="69"/>
  <c r="P83" i="69"/>
  <c r="P82" i="69"/>
  <c r="P81" i="69"/>
  <c r="P80" i="69"/>
  <c r="P79" i="69"/>
  <c r="P78" i="69"/>
  <c r="P77" i="69"/>
  <c r="P76" i="69"/>
  <c r="P75" i="69"/>
  <c r="P74" i="69"/>
  <c r="P73" i="69"/>
  <c r="P72" i="69"/>
  <c r="P71" i="69"/>
  <c r="P70" i="69"/>
  <c r="P69" i="69"/>
  <c r="P68" i="69"/>
  <c r="P67" i="69"/>
  <c r="P66" i="69"/>
  <c r="P65" i="69"/>
  <c r="P64" i="69"/>
  <c r="P63" i="69"/>
  <c r="P62" i="69"/>
  <c r="P61" i="69"/>
  <c r="P60" i="69"/>
  <c r="P59" i="69"/>
  <c r="P58" i="69"/>
  <c r="P57" i="69"/>
  <c r="P56" i="69"/>
  <c r="P55" i="69"/>
  <c r="P54" i="69"/>
  <c r="P53" i="69"/>
  <c r="P52" i="69"/>
  <c r="P51" i="69"/>
  <c r="P50" i="69"/>
  <c r="P49" i="69"/>
  <c r="P48" i="69"/>
  <c r="P47" i="69"/>
  <c r="P46" i="69"/>
  <c r="P45" i="69"/>
  <c r="P44" i="69"/>
  <c r="P43" i="69"/>
  <c r="P42" i="69"/>
  <c r="P41" i="69"/>
  <c r="P40" i="69"/>
  <c r="P39" i="69"/>
  <c r="P38" i="69"/>
  <c r="P37" i="69"/>
  <c r="P36" i="69"/>
  <c r="P35" i="69"/>
  <c r="P34" i="69"/>
  <c r="P33" i="69"/>
  <c r="P32" i="69"/>
  <c r="P31" i="69"/>
  <c r="P30" i="69"/>
  <c r="P29" i="69"/>
  <c r="P28" i="69"/>
  <c r="P27" i="69"/>
  <c r="P26" i="69"/>
  <c r="P25" i="69"/>
  <c r="P24" i="69"/>
  <c r="P23" i="69"/>
  <c r="P22" i="69"/>
  <c r="P21" i="69"/>
  <c r="P20" i="69"/>
  <c r="P19" i="69"/>
  <c r="P18" i="69"/>
  <c r="P17" i="69"/>
  <c r="P16" i="69"/>
  <c r="P15" i="69"/>
  <c r="P14" i="69"/>
  <c r="P13" i="69"/>
  <c r="P12" i="69"/>
  <c r="P11" i="69"/>
  <c r="P10" i="69"/>
  <c r="P9" i="69"/>
  <c r="P8" i="69"/>
  <c r="P7" i="69"/>
  <c r="P6" i="69"/>
  <c r="P417" i="69"/>
  <c r="P416" i="69"/>
  <c r="P415" i="69"/>
  <c r="P414" i="69"/>
  <c r="P413" i="69"/>
  <c r="P412" i="69"/>
  <c r="P411" i="69"/>
  <c r="P410" i="69"/>
  <c r="P409" i="69"/>
  <c r="P408" i="69"/>
  <c r="P407" i="69"/>
  <c r="P406" i="69"/>
  <c r="P405" i="69"/>
  <c r="P404" i="69"/>
  <c r="P403" i="69"/>
  <c r="P402" i="69"/>
  <c r="P401" i="69"/>
  <c r="P400" i="69"/>
  <c r="P399" i="69"/>
  <c r="P398" i="69"/>
  <c r="P397" i="69"/>
  <c r="P396" i="69"/>
  <c r="P395" i="69"/>
  <c r="P394" i="69"/>
  <c r="P393" i="69"/>
  <c r="P392" i="69"/>
  <c r="P391" i="69"/>
  <c r="P390" i="69"/>
  <c r="P389" i="69"/>
  <c r="P388" i="69"/>
  <c r="P387" i="69"/>
  <c r="P386" i="69"/>
  <c r="P385" i="69"/>
  <c r="P384" i="69"/>
  <c r="P383" i="69"/>
  <c r="P382" i="69"/>
  <c r="P381" i="69"/>
  <c r="P380" i="69"/>
  <c r="P379" i="69"/>
  <c r="P378" i="69"/>
  <c r="P377" i="69"/>
  <c r="P376" i="69"/>
  <c r="P375" i="69"/>
  <c r="P374" i="69"/>
  <c r="P373" i="69"/>
  <c r="P372" i="69"/>
  <c r="P371" i="69"/>
  <c r="P370" i="69"/>
  <c r="P369" i="69"/>
  <c r="P368" i="69"/>
  <c r="P367" i="69"/>
  <c r="P366" i="69"/>
  <c r="P365" i="69"/>
  <c r="P364" i="69"/>
  <c r="P363" i="69"/>
  <c r="P362" i="69"/>
  <c r="P361" i="69"/>
  <c r="P360" i="69"/>
  <c r="P359" i="69"/>
  <c r="P358" i="69"/>
  <c r="P357" i="69"/>
  <c r="P356" i="69"/>
  <c r="P355" i="69"/>
  <c r="P354" i="69"/>
  <c r="P353" i="69"/>
  <c r="P352" i="69"/>
  <c r="P351" i="69"/>
  <c r="P350" i="69"/>
  <c r="P349" i="69"/>
  <c r="P348" i="69"/>
  <c r="P347" i="69"/>
  <c r="P346" i="69"/>
  <c r="P345" i="69"/>
  <c r="P344" i="69"/>
  <c r="P343" i="69"/>
  <c r="P342" i="69"/>
  <c r="P341" i="69"/>
  <c r="P340" i="69"/>
  <c r="P339" i="69"/>
  <c r="P338" i="69"/>
  <c r="P337" i="69"/>
  <c r="P336" i="69"/>
  <c r="P335" i="69"/>
  <c r="P334" i="69"/>
  <c r="P333" i="69"/>
  <c r="P332" i="69"/>
  <c r="P331" i="69"/>
  <c r="P330" i="69"/>
  <c r="P329" i="69"/>
  <c r="P328" i="69"/>
  <c r="P327" i="69"/>
  <c r="P326" i="69"/>
  <c r="P325" i="69"/>
  <c r="P324" i="69"/>
  <c r="P323" i="69"/>
  <c r="P322" i="69"/>
  <c r="P321" i="69"/>
  <c r="P320" i="69"/>
  <c r="P319" i="69"/>
  <c r="P318" i="69"/>
  <c r="P317" i="69"/>
  <c r="P316" i="69"/>
  <c r="P315" i="69"/>
  <c r="P314" i="69"/>
  <c r="P313" i="69"/>
  <c r="P312" i="69"/>
  <c r="P311" i="69"/>
  <c r="P310" i="69"/>
  <c r="P309" i="69"/>
  <c r="P308" i="69"/>
  <c r="P307" i="69"/>
  <c r="P306" i="69"/>
  <c r="P305" i="69"/>
  <c r="P304" i="69"/>
  <c r="P303" i="69"/>
  <c r="P302" i="69"/>
  <c r="P301" i="69"/>
  <c r="P300" i="69"/>
  <c r="P299" i="69"/>
  <c r="P298" i="69"/>
  <c r="P297" i="69"/>
  <c r="P296" i="69"/>
  <c r="P295" i="69"/>
  <c r="P294" i="69"/>
  <c r="P293" i="69"/>
  <c r="P292" i="69"/>
  <c r="P291" i="69"/>
  <c r="P290" i="69"/>
  <c r="P289" i="69"/>
  <c r="P288" i="69"/>
  <c r="P287" i="69"/>
  <c r="P286" i="69"/>
  <c r="P285" i="69"/>
  <c r="P284" i="69"/>
  <c r="P283" i="69"/>
  <c r="P282" i="69"/>
  <c r="P281" i="69"/>
  <c r="P280" i="69"/>
  <c r="P279" i="69"/>
  <c r="P278" i="69"/>
  <c r="P277" i="69"/>
  <c r="P276" i="69"/>
  <c r="P275" i="69"/>
  <c r="P274" i="69"/>
  <c r="P273" i="69"/>
  <c r="P272" i="69"/>
  <c r="P271" i="69"/>
  <c r="P270" i="69"/>
  <c r="P269" i="69"/>
  <c r="P268" i="69"/>
  <c r="P267" i="69"/>
  <c r="P266" i="69"/>
  <c r="P265" i="69"/>
  <c r="P264" i="69"/>
  <c r="P263" i="69"/>
  <c r="P262" i="69"/>
  <c r="P261" i="69"/>
  <c r="P260" i="69"/>
  <c r="P259" i="69"/>
  <c r="P258" i="69"/>
  <c r="P257" i="69"/>
  <c r="P256" i="69"/>
  <c r="P255" i="69"/>
  <c r="P254" i="69"/>
  <c r="P253" i="69"/>
  <c r="P252" i="69"/>
  <c r="P251" i="69"/>
  <c r="P250" i="69"/>
  <c r="P249" i="69"/>
  <c r="P248" i="69"/>
  <c r="P247" i="69"/>
  <c r="P246" i="69"/>
  <c r="P245" i="69"/>
  <c r="P244" i="69"/>
  <c r="P243" i="69"/>
  <c r="P242" i="69"/>
  <c r="P241" i="69"/>
  <c r="P240" i="69"/>
  <c r="P239" i="69"/>
  <c r="P238" i="69"/>
  <c r="P237" i="69"/>
  <c r="P236" i="69"/>
  <c r="P235" i="69"/>
  <c r="P234" i="69"/>
  <c r="P233" i="69"/>
  <c r="P232" i="69"/>
  <c r="P231" i="69"/>
  <c r="P230" i="69"/>
  <c r="P229" i="69"/>
  <c r="P228" i="69"/>
  <c r="P227" i="69"/>
  <c r="P226" i="69"/>
  <c r="P225" i="69"/>
  <c r="P224" i="69"/>
  <c r="P223" i="69"/>
  <c r="P222" i="69"/>
  <c r="P221" i="69"/>
  <c r="P220" i="69"/>
  <c r="P219" i="69"/>
  <c r="P218" i="69"/>
  <c r="P217" i="69"/>
  <c r="P216" i="69"/>
  <c r="P215" i="69"/>
  <c r="P214" i="69"/>
  <c r="P213" i="69"/>
  <c r="P212" i="69"/>
  <c r="P211" i="69"/>
  <c r="P210" i="69"/>
  <c r="P69" i="32"/>
  <c r="P68" i="32"/>
  <c r="P67" i="32"/>
  <c r="P66" i="32"/>
  <c r="P65" i="32"/>
  <c r="P64" i="32"/>
  <c r="P63" i="32"/>
  <c r="P62" i="32"/>
  <c r="P61" i="32"/>
  <c r="P60" i="32"/>
  <c r="P59" i="32"/>
  <c r="P58" i="32"/>
  <c r="P57" i="32"/>
  <c r="P56" i="32"/>
  <c r="P55" i="32"/>
  <c r="P54" i="32"/>
  <c r="P53" i="32"/>
  <c r="P52" i="32"/>
  <c r="P51" i="32"/>
  <c r="P50" i="32"/>
  <c r="P49" i="32"/>
  <c r="P48" i="32"/>
  <c r="P47" i="32"/>
  <c r="P46" i="32"/>
  <c r="P45" i="32"/>
  <c r="P44" i="32"/>
  <c r="P43" i="32"/>
  <c r="P42" i="32"/>
  <c r="P41" i="32"/>
  <c r="P40" i="32"/>
  <c r="P39" i="32"/>
  <c r="P38" i="32"/>
  <c r="P37" i="32"/>
  <c r="P36" i="32"/>
  <c r="P35" i="32"/>
  <c r="P34" i="32"/>
  <c r="P33" i="32"/>
  <c r="P32" i="32"/>
  <c r="P31" i="32"/>
  <c r="P30" i="32"/>
  <c r="P29" i="32"/>
  <c r="P28" i="32"/>
  <c r="P27" i="32"/>
  <c r="P26" i="32"/>
  <c r="P25" i="32"/>
  <c r="P24" i="32"/>
  <c r="P23" i="32"/>
  <c r="P22" i="32"/>
  <c r="P21" i="32"/>
  <c r="P20" i="32"/>
  <c r="P19" i="32"/>
  <c r="P18" i="32"/>
  <c r="P17" i="32"/>
  <c r="P16" i="32"/>
  <c r="P15" i="32"/>
  <c r="P14" i="32"/>
  <c r="P13" i="32"/>
  <c r="P12" i="32"/>
  <c r="P11" i="32"/>
  <c r="P10" i="32"/>
  <c r="P9" i="32"/>
  <c r="P8" i="32"/>
  <c r="P7" i="32"/>
  <c r="P6" i="32"/>
  <c r="P5" i="32"/>
  <c r="P85" i="32"/>
  <c r="P84" i="32"/>
  <c r="P83" i="32"/>
  <c r="P82" i="32"/>
  <c r="P81" i="32"/>
  <c r="P80" i="32"/>
  <c r="P79" i="32"/>
  <c r="P78" i="32"/>
  <c r="P77" i="32"/>
  <c r="P76" i="32"/>
  <c r="P75" i="32"/>
  <c r="P74" i="32"/>
  <c r="P73" i="32"/>
  <c r="P72" i="32"/>
  <c r="P71" i="32"/>
  <c r="P70" i="32"/>
  <c r="N197" i="95"/>
  <c r="M197" i="95"/>
  <c r="P196" i="95"/>
  <c r="P195" i="95"/>
  <c r="P194" i="95"/>
  <c r="P193" i="95"/>
  <c r="P192" i="95"/>
  <c r="P191" i="95"/>
  <c r="P190" i="95"/>
  <c r="P189" i="95"/>
  <c r="P188" i="95"/>
  <c r="P187" i="95"/>
  <c r="P186" i="95"/>
  <c r="P185" i="95"/>
  <c r="P184" i="95"/>
  <c r="P183" i="95"/>
  <c r="P182" i="95"/>
  <c r="P181" i="95"/>
  <c r="P180" i="95"/>
  <c r="P179" i="95"/>
  <c r="P178" i="95"/>
  <c r="P177" i="95"/>
  <c r="P176" i="95"/>
  <c r="P175" i="95"/>
  <c r="P174" i="95"/>
  <c r="P173" i="95"/>
  <c r="P172" i="95"/>
  <c r="P171" i="95"/>
  <c r="P170" i="95"/>
  <c r="P169" i="95"/>
  <c r="P168" i="95"/>
  <c r="P167" i="95"/>
  <c r="P166" i="95"/>
  <c r="P165" i="95"/>
  <c r="P164" i="95"/>
  <c r="P163" i="95"/>
  <c r="P162" i="95"/>
  <c r="P161" i="95"/>
  <c r="P160" i="95"/>
  <c r="P159" i="95"/>
  <c r="P158" i="95"/>
  <c r="P157" i="95"/>
  <c r="P156" i="95"/>
  <c r="P155" i="95"/>
  <c r="P154" i="95"/>
  <c r="P153" i="95"/>
  <c r="P152" i="95"/>
  <c r="P151" i="95"/>
  <c r="P150" i="95"/>
  <c r="P149" i="95"/>
  <c r="P148" i="95"/>
  <c r="P147" i="95"/>
  <c r="P146" i="95"/>
  <c r="P145" i="95"/>
  <c r="P144" i="95"/>
  <c r="P143" i="95"/>
  <c r="P142" i="95"/>
  <c r="P141" i="95"/>
  <c r="P140" i="95"/>
  <c r="P139" i="95"/>
  <c r="P4" i="95"/>
  <c r="P3" i="95"/>
  <c r="N5" i="94"/>
  <c r="M5" i="94"/>
  <c r="P4" i="94"/>
  <c r="P3" i="94"/>
  <c r="O5" i="94" s="1"/>
  <c r="N244" i="93"/>
  <c r="M244" i="93"/>
  <c r="P243" i="93"/>
  <c r="P242" i="93"/>
  <c r="P241" i="93"/>
  <c r="P240" i="93"/>
  <c r="P239" i="93"/>
  <c r="P238" i="93"/>
  <c r="P237" i="93"/>
  <c r="P236" i="93"/>
  <c r="P235" i="93"/>
  <c r="P234" i="93"/>
  <c r="P233" i="93"/>
  <c r="P232" i="93"/>
  <c r="P231" i="93"/>
  <c r="P230" i="93"/>
  <c r="P229" i="93"/>
  <c r="P228" i="93"/>
  <c r="P227" i="93"/>
  <c r="P226" i="93"/>
  <c r="P225" i="93"/>
  <c r="P224" i="93"/>
  <c r="P223" i="93"/>
  <c r="P222" i="93"/>
  <c r="P221" i="93"/>
  <c r="P220" i="93"/>
  <c r="P219" i="93"/>
  <c r="P218" i="93"/>
  <c r="P217" i="93"/>
  <c r="P216" i="93"/>
  <c r="P215" i="93"/>
  <c r="P214" i="93"/>
  <c r="P213" i="93"/>
  <c r="P212" i="93"/>
  <c r="P211" i="93"/>
  <c r="P210" i="93"/>
  <c r="P209" i="93"/>
  <c r="P208" i="93"/>
  <c r="P207" i="93"/>
  <c r="P206" i="93"/>
  <c r="P205" i="93"/>
  <c r="P204" i="93"/>
  <c r="P203" i="93"/>
  <c r="P202" i="93"/>
  <c r="P201" i="93"/>
  <c r="P200" i="93"/>
  <c r="P199" i="93"/>
  <c r="P198" i="93"/>
  <c r="P197" i="93"/>
  <c r="P196" i="93"/>
  <c r="P195" i="93"/>
  <c r="P194" i="93"/>
  <c r="P193" i="93"/>
  <c r="P192" i="93"/>
  <c r="P191" i="93"/>
  <c r="P190" i="93"/>
  <c r="P189" i="93"/>
  <c r="P188" i="93"/>
  <c r="P187" i="93"/>
  <c r="P186" i="93"/>
  <c r="P185" i="93"/>
  <c r="P184" i="93"/>
  <c r="P183" i="93"/>
  <c r="P182" i="93"/>
  <c r="P181" i="93"/>
  <c r="P180" i="93"/>
  <c r="P179" i="93"/>
  <c r="P178" i="93"/>
  <c r="P177" i="93"/>
  <c r="P176" i="93"/>
  <c r="P175" i="93"/>
  <c r="P174" i="93"/>
  <c r="P173" i="93"/>
  <c r="P172" i="93"/>
  <c r="P171" i="93"/>
  <c r="P170" i="93"/>
  <c r="P169" i="93"/>
  <c r="P168" i="93"/>
  <c r="P167" i="93"/>
  <c r="P4" i="93"/>
  <c r="P3" i="93"/>
  <c r="N11" i="92"/>
  <c r="M11" i="92"/>
  <c r="P10" i="92"/>
  <c r="P9" i="92"/>
  <c r="P8" i="92"/>
  <c r="P7" i="92"/>
  <c r="P6" i="92"/>
  <c r="P5" i="92"/>
  <c r="P4" i="92"/>
  <c r="P3" i="92"/>
  <c r="N184" i="91"/>
  <c r="M184" i="91"/>
  <c r="P183" i="91"/>
  <c r="P182" i="91"/>
  <c r="P181" i="91"/>
  <c r="P180" i="91"/>
  <c r="P179" i="91"/>
  <c r="P178" i="91"/>
  <c r="P177" i="91"/>
  <c r="P176" i="91"/>
  <c r="P175" i="91"/>
  <c r="P174" i="91"/>
  <c r="P173" i="91"/>
  <c r="P172" i="91"/>
  <c r="P171" i="91"/>
  <c r="P170" i="91"/>
  <c r="P169" i="91"/>
  <c r="P168" i="91"/>
  <c r="P167" i="91"/>
  <c r="P166" i="91"/>
  <c r="P165" i="91"/>
  <c r="P164" i="91"/>
  <c r="P163" i="91"/>
  <c r="P162" i="91"/>
  <c r="P161" i="91"/>
  <c r="P160" i="91"/>
  <c r="P159" i="91"/>
  <c r="P158" i="91"/>
  <c r="P157" i="91"/>
  <c r="P156" i="91"/>
  <c r="P155" i="91"/>
  <c r="P154" i="91"/>
  <c r="P153" i="91"/>
  <c r="P152" i="91"/>
  <c r="P151" i="91"/>
  <c r="P150" i="91"/>
  <c r="P149" i="91"/>
  <c r="P148" i="91"/>
  <c r="P147" i="91"/>
  <c r="P146" i="91"/>
  <c r="P145" i="91"/>
  <c r="P144" i="91"/>
  <c r="P143" i="91"/>
  <c r="P142" i="91"/>
  <c r="P141" i="91"/>
  <c r="P140" i="91"/>
  <c r="P139" i="91"/>
  <c r="P138" i="91"/>
  <c r="P137" i="91"/>
  <c r="P136" i="91"/>
  <c r="P135" i="91"/>
  <c r="P134" i="91"/>
  <c r="P133" i="91"/>
  <c r="P132" i="91"/>
  <c r="P131" i="91"/>
  <c r="P130" i="91"/>
  <c r="P129" i="91"/>
  <c r="P128" i="91"/>
  <c r="P127" i="91"/>
  <c r="P126" i="91"/>
  <c r="P125" i="91"/>
  <c r="P124" i="91"/>
  <c r="P123" i="91"/>
  <c r="P122" i="91"/>
  <c r="P121" i="91"/>
  <c r="P120" i="91"/>
  <c r="P119" i="91"/>
  <c r="P118" i="91"/>
  <c r="P117" i="91"/>
  <c r="P116" i="91"/>
  <c r="P115" i="91"/>
  <c r="P114" i="91"/>
  <c r="P113" i="91"/>
  <c r="P112" i="91"/>
  <c r="P111" i="91"/>
  <c r="P110" i="91"/>
  <c r="P109" i="91"/>
  <c r="P108" i="91"/>
  <c r="P107" i="91"/>
  <c r="P106" i="91"/>
  <c r="P105" i="91"/>
  <c r="P104" i="91"/>
  <c r="P103" i="91"/>
  <c r="P102" i="91"/>
  <c r="P101" i="91"/>
  <c r="P100" i="91"/>
  <c r="P99" i="91"/>
  <c r="P98" i="91"/>
  <c r="P97" i="91"/>
  <c r="P96" i="91"/>
  <c r="P95" i="91"/>
  <c r="P94" i="91"/>
  <c r="P93" i="91"/>
  <c r="P92" i="91"/>
  <c r="P91" i="91"/>
  <c r="P4" i="91"/>
  <c r="P3" i="91"/>
  <c r="N10" i="90"/>
  <c r="M10" i="90"/>
  <c r="P9" i="90"/>
  <c r="P8" i="90"/>
  <c r="P7" i="90"/>
  <c r="P6" i="90"/>
  <c r="P5" i="90"/>
  <c r="P4" i="90"/>
  <c r="P3" i="90"/>
  <c r="N238" i="89"/>
  <c r="M238" i="89"/>
  <c r="P237" i="89"/>
  <c r="P236" i="89"/>
  <c r="P235" i="89"/>
  <c r="P234" i="89"/>
  <c r="P233" i="89"/>
  <c r="P232" i="89"/>
  <c r="P231" i="89"/>
  <c r="P230" i="89"/>
  <c r="P229" i="89"/>
  <c r="P228" i="89"/>
  <c r="P227" i="89"/>
  <c r="P226" i="89"/>
  <c r="P225" i="89"/>
  <c r="P224" i="89"/>
  <c r="P223" i="89"/>
  <c r="P222" i="89"/>
  <c r="P221" i="89"/>
  <c r="P220" i="89"/>
  <c r="P219" i="89"/>
  <c r="P218" i="89"/>
  <c r="P217" i="89"/>
  <c r="P216" i="89"/>
  <c r="P215" i="89"/>
  <c r="P214" i="89"/>
  <c r="P213" i="89"/>
  <c r="P212" i="89"/>
  <c r="P211" i="89"/>
  <c r="P210" i="89"/>
  <c r="P209" i="89"/>
  <c r="P208" i="89"/>
  <c r="P207" i="89"/>
  <c r="P206" i="89"/>
  <c r="P205" i="89"/>
  <c r="P204" i="89"/>
  <c r="P203" i="89"/>
  <c r="P202" i="89"/>
  <c r="P201" i="89"/>
  <c r="P200" i="89"/>
  <c r="P199" i="89"/>
  <c r="P198" i="89"/>
  <c r="P197" i="89"/>
  <c r="P196" i="89"/>
  <c r="P195" i="89"/>
  <c r="P194" i="89"/>
  <c r="P193" i="89"/>
  <c r="P192" i="89"/>
  <c r="P191" i="89"/>
  <c r="P190" i="89"/>
  <c r="P189" i="89"/>
  <c r="P188" i="89"/>
  <c r="P187" i="89"/>
  <c r="P186" i="89"/>
  <c r="P185" i="89"/>
  <c r="P184" i="89"/>
  <c r="P183" i="89"/>
  <c r="P182" i="89"/>
  <c r="P4" i="89"/>
  <c r="P3" i="89"/>
  <c r="M62" i="88"/>
  <c r="P61" i="88"/>
  <c r="P60" i="88"/>
  <c r="P59" i="88"/>
  <c r="P58" i="88"/>
  <c r="P57" i="88"/>
  <c r="P56" i="88"/>
  <c r="P55" i="88"/>
  <c r="P54" i="88"/>
  <c r="P53" i="88"/>
  <c r="P52" i="88"/>
  <c r="P51" i="88"/>
  <c r="P50" i="88"/>
  <c r="P49" i="88"/>
  <c r="P48" i="88"/>
  <c r="P47" i="88"/>
  <c r="P46" i="88"/>
  <c r="P45" i="88"/>
  <c r="P44" i="88"/>
  <c r="P43" i="88"/>
  <c r="P42" i="88"/>
  <c r="P41" i="88"/>
  <c r="P40" i="88"/>
  <c r="P39" i="88"/>
  <c r="P38" i="88"/>
  <c r="P37" i="88"/>
  <c r="P36" i="88"/>
  <c r="P35" i="88"/>
  <c r="P34" i="88"/>
  <c r="P33" i="88"/>
  <c r="P32" i="88"/>
  <c r="P31" i="88"/>
  <c r="P30" i="88"/>
  <c r="P29" i="88"/>
  <c r="P28" i="88"/>
  <c r="P27" i="88"/>
  <c r="P26" i="88"/>
  <c r="P25" i="88"/>
  <c r="P24" i="88"/>
  <c r="P23" i="88"/>
  <c r="P22" i="88"/>
  <c r="P21" i="88"/>
  <c r="P20" i="88"/>
  <c r="P19" i="88"/>
  <c r="P18" i="88"/>
  <c r="P17" i="88"/>
  <c r="P16" i="88"/>
  <c r="P15" i="88"/>
  <c r="P14" i="88"/>
  <c r="P13" i="88"/>
  <c r="P12" i="88"/>
  <c r="P11" i="88"/>
  <c r="P10" i="88"/>
  <c r="P9" i="88"/>
  <c r="P8" i="88"/>
  <c r="P7" i="88"/>
  <c r="P6" i="88"/>
  <c r="P5" i="88"/>
  <c r="P4" i="88"/>
  <c r="P3" i="88"/>
  <c r="N123" i="87"/>
  <c r="M123" i="87"/>
  <c r="P122" i="87"/>
  <c r="P121" i="87"/>
  <c r="P120" i="87"/>
  <c r="P119" i="87"/>
  <c r="P118" i="87"/>
  <c r="P117" i="87"/>
  <c r="P116" i="87"/>
  <c r="P115" i="87"/>
  <c r="P114" i="87"/>
  <c r="P113" i="87"/>
  <c r="P112" i="87"/>
  <c r="P111" i="87"/>
  <c r="P110" i="87"/>
  <c r="P109" i="87"/>
  <c r="P108" i="87"/>
  <c r="P107" i="87"/>
  <c r="P106" i="87"/>
  <c r="P105" i="87"/>
  <c r="P104" i="87"/>
  <c r="P103" i="87"/>
  <c r="P102" i="87"/>
  <c r="P101" i="87"/>
  <c r="P100" i="87"/>
  <c r="P99" i="87"/>
  <c r="P98" i="87"/>
  <c r="P97" i="87"/>
  <c r="P96" i="87"/>
  <c r="P95" i="87"/>
  <c r="P94" i="87"/>
  <c r="P93" i="87"/>
  <c r="P92" i="87"/>
  <c r="P91" i="87"/>
  <c r="P90" i="87"/>
  <c r="P89" i="87"/>
  <c r="P88" i="87"/>
  <c r="P87" i="87"/>
  <c r="P86" i="87"/>
  <c r="P85" i="87"/>
  <c r="P84" i="87"/>
  <c r="P83" i="87"/>
  <c r="P82" i="87"/>
  <c r="P81" i="87"/>
  <c r="P80" i="87"/>
  <c r="P79" i="87"/>
  <c r="P78" i="87"/>
  <c r="P77" i="87"/>
  <c r="P76" i="87"/>
  <c r="P75" i="87"/>
  <c r="P74" i="87"/>
  <c r="P73" i="87"/>
  <c r="P72" i="87"/>
  <c r="P71" i="87"/>
  <c r="P70" i="87"/>
  <c r="P69" i="87"/>
  <c r="P68" i="87"/>
  <c r="P67" i="87"/>
  <c r="P66" i="87"/>
  <c r="P65" i="87"/>
  <c r="P64" i="87"/>
  <c r="P63" i="87"/>
  <c r="P62" i="87"/>
  <c r="P61" i="87"/>
  <c r="P60" i="87"/>
  <c r="P59" i="87"/>
  <c r="P58" i="87"/>
  <c r="P57" i="87"/>
  <c r="P56" i="87"/>
  <c r="P55" i="87"/>
  <c r="P54" i="87"/>
  <c r="P53" i="87"/>
  <c r="P52" i="87"/>
  <c r="P5" i="87"/>
  <c r="P4" i="87"/>
  <c r="P3" i="87"/>
  <c r="M47" i="86"/>
  <c r="P4" i="86"/>
  <c r="P3" i="86"/>
  <c r="N20" i="85"/>
  <c r="M20" i="85"/>
  <c r="P19" i="85"/>
  <c r="P18" i="85"/>
  <c r="P17" i="85"/>
  <c r="P16" i="85"/>
  <c r="P15" i="85"/>
  <c r="P14" i="85"/>
  <c r="P13" i="85"/>
  <c r="P12" i="85"/>
  <c r="P11" i="85"/>
  <c r="P10" i="85"/>
  <c r="P9" i="85"/>
  <c r="P8" i="85"/>
  <c r="P7" i="85"/>
  <c r="P6" i="85"/>
  <c r="P5" i="85"/>
  <c r="P4" i="85"/>
  <c r="P3" i="85"/>
  <c r="N163" i="84"/>
  <c r="M163" i="84"/>
  <c r="P3" i="84"/>
  <c r="N257" i="83"/>
  <c r="M257" i="83"/>
  <c r="P256" i="83"/>
  <c r="P255" i="83"/>
  <c r="P254" i="83"/>
  <c r="P253" i="83"/>
  <c r="P252" i="83"/>
  <c r="P251" i="83"/>
  <c r="P250" i="83"/>
  <c r="P249" i="83"/>
  <c r="P248" i="83"/>
  <c r="P247" i="83"/>
  <c r="P246" i="83"/>
  <c r="P245" i="83"/>
  <c r="P244" i="83"/>
  <c r="P243" i="83"/>
  <c r="P242" i="83"/>
  <c r="P241" i="83"/>
  <c r="P240" i="83"/>
  <c r="P239" i="83"/>
  <c r="P238" i="83"/>
  <c r="P237" i="83"/>
  <c r="P236" i="83"/>
  <c r="P235" i="83"/>
  <c r="P234" i="83"/>
  <c r="P233" i="83"/>
  <c r="P232" i="83"/>
  <c r="P231" i="83"/>
  <c r="P230" i="83"/>
  <c r="P229" i="83"/>
  <c r="P228" i="83"/>
  <c r="P227" i="83"/>
  <c r="P226" i="83"/>
  <c r="P225" i="83"/>
  <c r="P224" i="83"/>
  <c r="P223" i="83"/>
  <c r="P222" i="83"/>
  <c r="P221" i="83"/>
  <c r="P220" i="83"/>
  <c r="P219" i="83"/>
  <c r="P218" i="83"/>
  <c r="P217" i="83"/>
  <c r="P216" i="83"/>
  <c r="P215" i="83"/>
  <c r="P214" i="83"/>
  <c r="P213" i="83"/>
  <c r="P212" i="83"/>
  <c r="P211" i="83"/>
  <c r="P210" i="83"/>
  <c r="P209" i="83"/>
  <c r="P208" i="83"/>
  <c r="P207" i="83"/>
  <c r="P206" i="83"/>
  <c r="P205" i="83"/>
  <c r="P204" i="83"/>
  <c r="P203" i="83"/>
  <c r="P202" i="83"/>
  <c r="P201" i="83"/>
  <c r="P200" i="83"/>
  <c r="P199" i="83"/>
  <c r="P198" i="83"/>
  <c r="P197" i="83"/>
  <c r="P196" i="83"/>
  <c r="P195" i="83"/>
  <c r="P194" i="83"/>
  <c r="P193" i="83"/>
  <c r="P192" i="83"/>
  <c r="P191" i="83"/>
  <c r="P190" i="83"/>
  <c r="P189" i="83"/>
  <c r="P3" i="83"/>
  <c r="N92" i="82"/>
  <c r="M92" i="82"/>
  <c r="P91" i="82"/>
  <c r="P90" i="82"/>
  <c r="P89" i="82"/>
  <c r="P88" i="82"/>
  <c r="P87" i="82"/>
  <c r="P86" i="82"/>
  <c r="P85" i="82"/>
  <c r="P84" i="82"/>
  <c r="P83" i="82"/>
  <c r="P82" i="82"/>
  <c r="P81" i="82"/>
  <c r="P80" i="82"/>
  <c r="P79" i="82"/>
  <c r="P78" i="82"/>
  <c r="P77" i="82"/>
  <c r="P76" i="82"/>
  <c r="P75" i="82"/>
  <c r="P74" i="82"/>
  <c r="P73" i="82"/>
  <c r="P72" i="82"/>
  <c r="P71" i="82"/>
  <c r="P70" i="82"/>
  <c r="P69" i="82"/>
  <c r="P68" i="82"/>
  <c r="P67" i="82"/>
  <c r="P66" i="82"/>
  <c r="P65" i="82"/>
  <c r="P64" i="82"/>
  <c r="P63" i="82"/>
  <c r="P62" i="82"/>
  <c r="P61" i="82"/>
  <c r="P60" i="82"/>
  <c r="P59" i="82"/>
  <c r="P58" i="82"/>
  <c r="P57" i="82"/>
  <c r="P56" i="82"/>
  <c r="P55" i="82"/>
  <c r="P54" i="82"/>
  <c r="P53" i="82"/>
  <c r="P52" i="82"/>
  <c r="P51" i="82"/>
  <c r="P50" i="82"/>
  <c r="P49" i="82"/>
  <c r="P48" i="82"/>
  <c r="P47" i="82"/>
  <c r="P46" i="82"/>
  <c r="P45" i="82"/>
  <c r="P44" i="82"/>
  <c r="P43" i="82"/>
  <c r="P42" i="82"/>
  <c r="P41" i="82"/>
  <c r="P40" i="82"/>
  <c r="P39" i="82"/>
  <c r="P38" i="82"/>
  <c r="P37" i="82"/>
  <c r="P36" i="82"/>
  <c r="P35" i="82"/>
  <c r="P34" i="82"/>
  <c r="P33" i="82"/>
  <c r="P32" i="82"/>
  <c r="P31" i="82"/>
  <c r="P30" i="82"/>
  <c r="P29" i="82"/>
  <c r="P28" i="82"/>
  <c r="P27" i="82"/>
  <c r="P26" i="82"/>
  <c r="P25" i="82"/>
  <c r="P24" i="82"/>
  <c r="P23" i="82"/>
  <c r="P22" i="82"/>
  <c r="P21" i="82"/>
  <c r="P20" i="82"/>
  <c r="P19" i="82"/>
  <c r="P18" i="82"/>
  <c r="P17" i="82"/>
  <c r="P16" i="82"/>
  <c r="P15" i="82"/>
  <c r="P14" i="82"/>
  <c r="P13" i="82"/>
  <c r="P12" i="82"/>
  <c r="P11" i="82"/>
  <c r="P10" i="82"/>
  <c r="P9" i="82"/>
  <c r="P8" i="82"/>
  <c r="P7" i="82"/>
  <c r="P6" i="82"/>
  <c r="P5" i="82"/>
  <c r="P4" i="82"/>
  <c r="P3" i="82"/>
  <c r="N80" i="81"/>
  <c r="M80" i="81"/>
  <c r="P79" i="81"/>
  <c r="P78" i="81"/>
  <c r="P77" i="81"/>
  <c r="P76" i="81"/>
  <c r="P75" i="81"/>
  <c r="P74" i="81"/>
  <c r="P73" i="81"/>
  <c r="P72" i="81"/>
  <c r="P71" i="81"/>
  <c r="P70" i="81"/>
  <c r="P69" i="81"/>
  <c r="P68" i="81"/>
  <c r="P67" i="81"/>
  <c r="P66" i="81"/>
  <c r="P65" i="81"/>
  <c r="P64" i="81"/>
  <c r="P63" i="81"/>
  <c r="P62" i="81"/>
  <c r="P61" i="81"/>
  <c r="P60" i="81"/>
  <c r="P59" i="81"/>
  <c r="P58" i="81"/>
  <c r="P57" i="81"/>
  <c r="P56" i="81"/>
  <c r="P55" i="81"/>
  <c r="P54" i="81"/>
  <c r="P53" i="81"/>
  <c r="P52" i="81"/>
  <c r="P51" i="81"/>
  <c r="P50" i="81"/>
  <c r="P49" i="81"/>
  <c r="P48" i="81"/>
  <c r="P47" i="81"/>
  <c r="P46" i="81"/>
  <c r="P45" i="81"/>
  <c r="P44" i="81"/>
  <c r="P43" i="81"/>
  <c r="P42" i="81"/>
  <c r="P41" i="81"/>
  <c r="P40" i="81"/>
  <c r="P39" i="81"/>
  <c r="P38" i="81"/>
  <c r="P37" i="81"/>
  <c r="P36" i="81"/>
  <c r="P35" i="81"/>
  <c r="P34" i="81"/>
  <c r="P33" i="81"/>
  <c r="P32" i="81"/>
  <c r="P31" i="81"/>
  <c r="P30" i="81"/>
  <c r="P29" i="81"/>
  <c r="P28" i="81"/>
  <c r="P27" i="81"/>
  <c r="P26" i="81"/>
  <c r="P25" i="81"/>
  <c r="P24" i="81"/>
  <c r="P23" i="81"/>
  <c r="P22" i="81"/>
  <c r="P21" i="81"/>
  <c r="P20" i="81"/>
  <c r="P19" i="81"/>
  <c r="P18" i="81"/>
  <c r="P17" i="81"/>
  <c r="P16" i="81"/>
  <c r="P15" i="81"/>
  <c r="P14" i="81"/>
  <c r="P13" i="81"/>
  <c r="P12" i="81"/>
  <c r="P11" i="81"/>
  <c r="P10" i="81"/>
  <c r="P9" i="81"/>
  <c r="P8" i="81"/>
  <c r="P7" i="81"/>
  <c r="P6" i="81"/>
  <c r="P5" i="81"/>
  <c r="P4" i="81"/>
  <c r="P3" i="81"/>
  <c r="N62" i="80"/>
  <c r="M62" i="80"/>
  <c r="P61" i="80"/>
  <c r="P60" i="80"/>
  <c r="P59" i="80"/>
  <c r="P58" i="80"/>
  <c r="P57" i="80"/>
  <c r="P56" i="80"/>
  <c r="P55" i="80"/>
  <c r="P54" i="80"/>
  <c r="P53" i="80"/>
  <c r="P52" i="80"/>
  <c r="P51" i="80"/>
  <c r="P50" i="80"/>
  <c r="P49" i="80"/>
  <c r="P48" i="80"/>
  <c r="P47" i="80"/>
  <c r="P46" i="80"/>
  <c r="P45" i="80"/>
  <c r="P44" i="80"/>
  <c r="P43" i="80"/>
  <c r="P42" i="80"/>
  <c r="P41" i="80"/>
  <c r="P40" i="80"/>
  <c r="P39" i="80"/>
  <c r="P38" i="80"/>
  <c r="P37" i="80"/>
  <c r="P36" i="80"/>
  <c r="P35" i="80"/>
  <c r="P34" i="80"/>
  <c r="P33" i="80"/>
  <c r="P32" i="80"/>
  <c r="P31" i="80"/>
  <c r="P30" i="80"/>
  <c r="P29" i="80"/>
  <c r="P28" i="80"/>
  <c r="P27" i="80"/>
  <c r="P26" i="80"/>
  <c r="P25" i="80"/>
  <c r="P24" i="80"/>
  <c r="P23" i="80"/>
  <c r="P22" i="80"/>
  <c r="P21" i="80"/>
  <c r="P20" i="80"/>
  <c r="P19" i="80"/>
  <c r="P18" i="80"/>
  <c r="P17" i="80"/>
  <c r="P16" i="80"/>
  <c r="P15" i="80"/>
  <c r="P14" i="80"/>
  <c r="P13" i="80"/>
  <c r="P12" i="80"/>
  <c r="P11" i="80"/>
  <c r="P10" i="80"/>
  <c r="P9" i="80"/>
  <c r="P8" i="80"/>
  <c r="P7" i="80"/>
  <c r="P6" i="80"/>
  <c r="P5" i="80"/>
  <c r="P4" i="80"/>
  <c r="P3" i="80"/>
  <c r="N23" i="79"/>
  <c r="M23" i="79"/>
  <c r="P22" i="79"/>
  <c r="P21" i="79"/>
  <c r="P20" i="79"/>
  <c r="P19" i="79"/>
  <c r="P18" i="79"/>
  <c r="P17" i="79"/>
  <c r="P16" i="79"/>
  <c r="P15" i="79"/>
  <c r="P14" i="79"/>
  <c r="P13" i="79"/>
  <c r="P12" i="79"/>
  <c r="P11" i="79"/>
  <c r="P10" i="79"/>
  <c r="P9" i="79"/>
  <c r="P8" i="79"/>
  <c r="P7" i="79"/>
  <c r="P6" i="79"/>
  <c r="P5" i="79"/>
  <c r="P4" i="79"/>
  <c r="P3" i="79"/>
  <c r="M170" i="78"/>
  <c r="P169" i="78"/>
  <c r="P168" i="78"/>
  <c r="P167" i="78"/>
  <c r="P166" i="78"/>
  <c r="P165" i="78"/>
  <c r="P164" i="78"/>
  <c r="P163" i="78"/>
  <c r="P162" i="78"/>
  <c r="P161" i="78"/>
  <c r="P160" i="78"/>
  <c r="P159" i="78"/>
  <c r="P158" i="78"/>
  <c r="P157" i="78"/>
  <c r="P156" i="78"/>
  <c r="P155" i="78"/>
  <c r="P154" i="78"/>
  <c r="P153" i="78"/>
  <c r="P152" i="78"/>
  <c r="P151" i="78"/>
  <c r="P150" i="78"/>
  <c r="P149" i="78"/>
  <c r="P148" i="78"/>
  <c r="P147" i="78"/>
  <c r="P146" i="78"/>
  <c r="P145" i="78"/>
  <c r="P144" i="78"/>
  <c r="P143" i="78"/>
  <c r="P142" i="78"/>
  <c r="P141" i="78"/>
  <c r="P140" i="78"/>
  <c r="P139" i="78"/>
  <c r="P138" i="78"/>
  <c r="P137" i="78"/>
  <c r="P136" i="78"/>
  <c r="P135" i="78"/>
  <c r="P134" i="78"/>
  <c r="P133" i="78"/>
  <c r="P132" i="78"/>
  <c r="P131" i="78"/>
  <c r="P130" i="78"/>
  <c r="P129" i="78"/>
  <c r="P128" i="78"/>
  <c r="P127" i="78"/>
  <c r="P126" i="78"/>
  <c r="P125" i="78"/>
  <c r="P124" i="78"/>
  <c r="P123" i="78"/>
  <c r="P122" i="78"/>
  <c r="P121" i="78"/>
  <c r="P120" i="78"/>
  <c r="P119" i="78"/>
  <c r="P118" i="78"/>
  <c r="P117" i="78"/>
  <c r="P116" i="78"/>
  <c r="P115" i="78"/>
  <c r="P114" i="78"/>
  <c r="P113" i="78"/>
  <c r="P112" i="78"/>
  <c r="P111" i="78"/>
  <c r="P110" i="78"/>
  <c r="P109" i="78"/>
  <c r="P108" i="78"/>
  <c r="P107" i="78"/>
  <c r="P106" i="78"/>
  <c r="P105" i="78"/>
  <c r="P104" i="78"/>
  <c r="P103" i="78"/>
  <c r="P102" i="78"/>
  <c r="P101" i="78"/>
  <c r="P100" i="78"/>
  <c r="P99" i="78"/>
  <c r="P98" i="78"/>
  <c r="P97" i="78"/>
  <c r="P96" i="78"/>
  <c r="P95" i="78"/>
  <c r="P94" i="78"/>
  <c r="P93" i="78"/>
  <c r="P92" i="78"/>
  <c r="P91" i="78"/>
  <c r="P90" i="78"/>
  <c r="P89" i="78"/>
  <c r="P88" i="78"/>
  <c r="P87" i="78"/>
  <c r="P86" i="78"/>
  <c r="P85" i="78"/>
  <c r="P84" i="78"/>
  <c r="P4" i="78"/>
  <c r="P3" i="78"/>
  <c r="N137" i="77"/>
  <c r="M137" i="77"/>
  <c r="P136" i="77"/>
  <c r="P135" i="77"/>
  <c r="P134" i="77"/>
  <c r="P133" i="77"/>
  <c r="P132" i="77"/>
  <c r="P131" i="77"/>
  <c r="P130" i="77"/>
  <c r="P129" i="77"/>
  <c r="P128" i="77"/>
  <c r="P127" i="77"/>
  <c r="P126" i="77"/>
  <c r="P125" i="77"/>
  <c r="P124" i="77"/>
  <c r="P123" i="77"/>
  <c r="P122" i="77"/>
  <c r="P121" i="77"/>
  <c r="P120" i="77"/>
  <c r="P119" i="77"/>
  <c r="P118" i="77"/>
  <c r="P117" i="77"/>
  <c r="P116" i="77"/>
  <c r="P115" i="77"/>
  <c r="P114" i="77"/>
  <c r="P113" i="77"/>
  <c r="P112" i="77"/>
  <c r="P111" i="77"/>
  <c r="P110" i="77"/>
  <c r="P109" i="77"/>
  <c r="P108" i="77"/>
  <c r="P107" i="77"/>
  <c r="P106" i="77"/>
  <c r="P105" i="77"/>
  <c r="P104" i="77"/>
  <c r="P103" i="77"/>
  <c r="P102" i="77"/>
  <c r="P101" i="77"/>
  <c r="P100" i="77"/>
  <c r="P99" i="77"/>
  <c r="P98" i="77"/>
  <c r="P97" i="77"/>
  <c r="P96" i="77"/>
  <c r="P95" i="77"/>
  <c r="P94" i="77"/>
  <c r="P93" i="77"/>
  <c r="P92" i="77"/>
  <c r="P91" i="77"/>
  <c r="P90" i="77"/>
  <c r="P89" i="77"/>
  <c r="P88" i="77"/>
  <c r="P87" i="77"/>
  <c r="P86" i="77"/>
  <c r="P85" i="77"/>
  <c r="P84" i="77"/>
  <c r="P83" i="77"/>
  <c r="P82" i="77"/>
  <c r="P81" i="77"/>
  <c r="P80" i="77"/>
  <c r="P79" i="77"/>
  <c r="P78" i="77"/>
  <c r="P77" i="77"/>
  <c r="P76" i="77"/>
  <c r="P75" i="77"/>
  <c r="P74" i="77"/>
  <c r="P73" i="77"/>
  <c r="P72" i="77"/>
  <c r="P71" i="77"/>
  <c r="P70" i="77"/>
  <c r="P69" i="77"/>
  <c r="P68" i="77"/>
  <c r="P67" i="77"/>
  <c r="P66" i="77"/>
  <c r="P65" i="77"/>
  <c r="P64" i="77"/>
  <c r="P63" i="77"/>
  <c r="P5" i="77"/>
  <c r="P4" i="77"/>
  <c r="P3" i="77"/>
  <c r="N33" i="76"/>
  <c r="M33" i="76"/>
  <c r="P32" i="76"/>
  <c r="P31" i="76"/>
  <c r="P30" i="76"/>
  <c r="P29" i="76"/>
  <c r="P28" i="76"/>
  <c r="P27" i="76"/>
  <c r="P26" i="76"/>
  <c r="P25" i="76"/>
  <c r="P24" i="76"/>
  <c r="P23" i="76"/>
  <c r="P22" i="76"/>
  <c r="P21" i="76"/>
  <c r="P20" i="76"/>
  <c r="P19" i="76"/>
  <c r="P18" i="76"/>
  <c r="P17" i="76"/>
  <c r="P16" i="76"/>
  <c r="P15" i="76"/>
  <c r="P14" i="76"/>
  <c r="P13" i="76"/>
  <c r="P12" i="76"/>
  <c r="P11" i="76"/>
  <c r="P10" i="76"/>
  <c r="P9" i="76"/>
  <c r="P8" i="76"/>
  <c r="P7" i="76"/>
  <c r="P6" i="76"/>
  <c r="P5" i="76"/>
  <c r="P4" i="76"/>
  <c r="P3" i="76"/>
  <c r="N243" i="75"/>
  <c r="M243" i="75"/>
  <c r="P10" i="75"/>
  <c r="P9" i="75"/>
  <c r="P8" i="75"/>
  <c r="P7" i="75"/>
  <c r="P6" i="75"/>
  <c r="P5" i="75"/>
  <c r="P4" i="75"/>
  <c r="P3" i="75"/>
  <c r="N279" i="74"/>
  <c r="M279" i="74"/>
  <c r="P278" i="74"/>
  <c r="P277" i="74"/>
  <c r="P276" i="74"/>
  <c r="P275" i="74"/>
  <c r="P274" i="74"/>
  <c r="P273" i="74"/>
  <c r="P272" i="74"/>
  <c r="P271" i="74"/>
  <c r="P270" i="74"/>
  <c r="P269" i="74"/>
  <c r="P268" i="74"/>
  <c r="P267" i="74"/>
  <c r="P266" i="74"/>
  <c r="P265" i="74"/>
  <c r="P264" i="74"/>
  <c r="P263" i="74"/>
  <c r="P262" i="74"/>
  <c r="P261" i="74"/>
  <c r="P260" i="74"/>
  <c r="P259" i="74"/>
  <c r="P258" i="74"/>
  <c r="P257" i="74"/>
  <c r="P256" i="74"/>
  <c r="P255" i="74"/>
  <c r="P254" i="74"/>
  <c r="P253" i="74"/>
  <c r="P252" i="74"/>
  <c r="P251" i="74"/>
  <c r="P250" i="74"/>
  <c r="P249" i="74"/>
  <c r="P248" i="74"/>
  <c r="P247" i="74"/>
  <c r="P246" i="74"/>
  <c r="P245" i="74"/>
  <c r="P244" i="74"/>
  <c r="P243" i="74"/>
  <c r="P242" i="74"/>
  <c r="P241" i="74"/>
  <c r="P240" i="74"/>
  <c r="P239" i="74"/>
  <c r="P238" i="74"/>
  <c r="P237" i="74"/>
  <c r="P236" i="74"/>
  <c r="P235" i="74"/>
  <c r="P234" i="74"/>
  <c r="P233" i="74"/>
  <c r="P232" i="74"/>
  <c r="P231" i="74"/>
  <c r="P230" i="74"/>
  <c r="P229" i="74"/>
  <c r="P228" i="74"/>
  <c r="P227" i="74"/>
  <c r="P226" i="74"/>
  <c r="P225" i="74"/>
  <c r="P224" i="74"/>
  <c r="P223" i="74"/>
  <c r="P222" i="74"/>
  <c r="P221" i="74"/>
  <c r="P220" i="74"/>
  <c r="P219" i="74"/>
  <c r="P218" i="74"/>
  <c r="P217" i="74"/>
  <c r="P216" i="74"/>
  <c r="P215" i="74"/>
  <c r="P214" i="74"/>
  <c r="P213" i="74"/>
  <c r="P212" i="74"/>
  <c r="P211" i="74"/>
  <c r="P210" i="74"/>
  <c r="P209" i="74"/>
  <c r="P208" i="74"/>
  <c r="P3" i="74"/>
  <c r="N249" i="73"/>
  <c r="M249" i="73"/>
  <c r="P248" i="73"/>
  <c r="P247" i="73"/>
  <c r="P246" i="73"/>
  <c r="P245" i="73"/>
  <c r="P244" i="73"/>
  <c r="P243" i="73"/>
  <c r="P242" i="73"/>
  <c r="P241" i="73"/>
  <c r="P240" i="73"/>
  <c r="P239" i="73"/>
  <c r="P238" i="73"/>
  <c r="P237" i="73"/>
  <c r="P236" i="73"/>
  <c r="P235" i="73"/>
  <c r="P234" i="73"/>
  <c r="P233" i="73"/>
  <c r="P232" i="73"/>
  <c r="P231" i="73"/>
  <c r="P230" i="73"/>
  <c r="P229" i="73"/>
  <c r="P228" i="73"/>
  <c r="P227" i="73"/>
  <c r="P226" i="73"/>
  <c r="P225" i="73"/>
  <c r="P224" i="73"/>
  <c r="P223" i="73"/>
  <c r="P222" i="73"/>
  <c r="P221" i="73"/>
  <c r="P220" i="73"/>
  <c r="P219" i="73"/>
  <c r="P218" i="73"/>
  <c r="P217" i="73"/>
  <c r="P216" i="73"/>
  <c r="P215" i="73"/>
  <c r="P214" i="73"/>
  <c r="P213" i="73"/>
  <c r="P212" i="73"/>
  <c r="P211" i="73"/>
  <c r="P210" i="73"/>
  <c r="P209" i="73"/>
  <c r="P208" i="73"/>
  <c r="P207" i="73"/>
  <c r="P206" i="73"/>
  <c r="P205" i="73"/>
  <c r="P204" i="73"/>
  <c r="P203" i="73"/>
  <c r="P202" i="73"/>
  <c r="P201" i="73"/>
  <c r="P200" i="73"/>
  <c r="P199" i="73"/>
  <c r="P198" i="73"/>
  <c r="P197" i="73"/>
  <c r="P196" i="73"/>
  <c r="P195" i="73"/>
  <c r="P194" i="73"/>
  <c r="P193" i="73"/>
  <c r="P192" i="73"/>
  <c r="P191" i="73"/>
  <c r="P190" i="73"/>
  <c r="P189" i="73"/>
  <c r="P4" i="73"/>
  <c r="P3" i="73"/>
  <c r="N11" i="72"/>
  <c r="M11" i="72"/>
  <c r="P10" i="72"/>
  <c r="P9" i="72"/>
  <c r="P8" i="72"/>
  <c r="P7" i="72"/>
  <c r="P6" i="72"/>
  <c r="P5" i="72"/>
  <c r="P4" i="72"/>
  <c r="P3" i="72"/>
  <c r="O11" i="72" s="1"/>
  <c r="N66" i="71"/>
  <c r="M66" i="71"/>
  <c r="P65" i="71"/>
  <c r="P64" i="71"/>
  <c r="P63" i="71"/>
  <c r="P62" i="71"/>
  <c r="P61" i="71"/>
  <c r="P60" i="71"/>
  <c r="P59" i="71"/>
  <c r="P58" i="71"/>
  <c r="P57" i="71"/>
  <c r="P56" i="71"/>
  <c r="P55" i="71"/>
  <c r="P54" i="71"/>
  <c r="P53" i="71"/>
  <c r="P52" i="71"/>
  <c r="P51" i="71"/>
  <c r="P50" i="71"/>
  <c r="P49" i="71"/>
  <c r="P48" i="71"/>
  <c r="P47" i="71"/>
  <c r="P46" i="71"/>
  <c r="P45" i="71"/>
  <c r="P44" i="71"/>
  <c r="P43" i="71"/>
  <c r="P42" i="71"/>
  <c r="P41" i="71"/>
  <c r="P40" i="71"/>
  <c r="P39" i="71"/>
  <c r="P38" i="71"/>
  <c r="P37" i="71"/>
  <c r="P36" i="71"/>
  <c r="P35" i="71"/>
  <c r="P34" i="71"/>
  <c r="P33" i="71"/>
  <c r="P32" i="71"/>
  <c r="P31" i="71"/>
  <c r="P30" i="71"/>
  <c r="P29" i="71"/>
  <c r="P28" i="71"/>
  <c r="P27" i="71"/>
  <c r="P26" i="71"/>
  <c r="P25" i="71"/>
  <c r="P24" i="71"/>
  <c r="P23" i="71"/>
  <c r="P22" i="71"/>
  <c r="P21" i="71"/>
  <c r="P20" i="71"/>
  <c r="P19" i="71"/>
  <c r="P18" i="71"/>
  <c r="P17" i="71"/>
  <c r="P16" i="71"/>
  <c r="P15" i="71"/>
  <c r="P14" i="71"/>
  <c r="P13" i="71"/>
  <c r="P12" i="71"/>
  <c r="P11" i="71"/>
  <c r="P10" i="71"/>
  <c r="P9" i="71"/>
  <c r="P8" i="71"/>
  <c r="P7" i="71"/>
  <c r="P6" i="71"/>
  <c r="P5" i="71"/>
  <c r="P4" i="71"/>
  <c r="P3" i="71"/>
  <c r="N28" i="70"/>
  <c r="M28" i="70"/>
  <c r="P27" i="70"/>
  <c r="P26" i="70"/>
  <c r="P25" i="70"/>
  <c r="P24" i="70"/>
  <c r="P23" i="70"/>
  <c r="P22" i="70"/>
  <c r="P21" i="70"/>
  <c r="P20" i="70"/>
  <c r="P19" i="70"/>
  <c r="P18" i="70"/>
  <c r="P17" i="70"/>
  <c r="P16" i="70"/>
  <c r="P15" i="70"/>
  <c r="P14" i="70"/>
  <c r="P13" i="70"/>
  <c r="P12" i="70"/>
  <c r="P11" i="70"/>
  <c r="P10" i="70"/>
  <c r="P9" i="70"/>
  <c r="P8" i="70"/>
  <c r="P7" i="70"/>
  <c r="P6" i="70"/>
  <c r="P5" i="70"/>
  <c r="P4" i="70"/>
  <c r="P3" i="70"/>
  <c r="G20" i="2"/>
  <c r="M418" i="69"/>
  <c r="P5" i="69"/>
  <c r="P4" i="69"/>
  <c r="P3" i="69"/>
  <c r="N22" i="68"/>
  <c r="M22" i="68"/>
  <c r="P21" i="68"/>
  <c r="P20" i="68"/>
  <c r="P19" i="68"/>
  <c r="P18" i="68"/>
  <c r="P17" i="68"/>
  <c r="P16" i="68"/>
  <c r="P15" i="68"/>
  <c r="P14" i="68"/>
  <c r="P13" i="68"/>
  <c r="P12" i="68"/>
  <c r="P11" i="68"/>
  <c r="P10" i="68"/>
  <c r="P9" i="68"/>
  <c r="P8" i="68"/>
  <c r="P7" i="68"/>
  <c r="P6" i="68"/>
  <c r="P5" i="68"/>
  <c r="P4" i="68"/>
  <c r="P3" i="68"/>
  <c r="O197" i="95" l="1"/>
  <c r="P245" i="93"/>
  <c r="P246" i="93" s="1"/>
  <c r="O11" i="92"/>
  <c r="P185" i="91"/>
  <c r="P186" i="91" s="1"/>
  <c r="P239" i="89"/>
  <c r="P240" i="89" s="1"/>
  <c r="P63" i="88"/>
  <c r="P64" i="88" s="1"/>
  <c r="P124" i="87"/>
  <c r="P125" i="87" s="1"/>
  <c r="P48" i="86"/>
  <c r="P49" i="86" s="1"/>
  <c r="O163" i="84"/>
  <c r="P164" i="84" s="1"/>
  <c r="P165" i="84" s="1"/>
  <c r="P258" i="83"/>
  <c r="P259" i="83" s="1"/>
  <c r="P81" i="81"/>
  <c r="P82" i="81" s="1"/>
  <c r="P63" i="80"/>
  <c r="P64" i="80" s="1"/>
  <c r="P24" i="79"/>
  <c r="P25" i="79" s="1"/>
  <c r="O170" i="78"/>
  <c r="P171" i="78" s="1"/>
  <c r="P172" i="78" s="1"/>
  <c r="P138" i="77"/>
  <c r="P139" i="77" s="1"/>
  <c r="P244" i="75"/>
  <c r="P280" i="74"/>
  <c r="P281" i="74" s="1"/>
  <c r="P250" i="73"/>
  <c r="P251" i="73" s="1"/>
  <c r="P67" i="71"/>
  <c r="P68" i="71" s="1"/>
  <c r="O418" i="69"/>
  <c r="P419" i="69" s="1"/>
  <c r="P420" i="69" s="1"/>
  <c r="P198" i="95"/>
  <c r="P199" i="95" s="1"/>
  <c r="P6" i="94"/>
  <c r="P7" i="94" s="1"/>
  <c r="P12" i="92"/>
  <c r="P13" i="92" s="1"/>
  <c r="P11" i="90"/>
  <c r="P12" i="90" s="1"/>
  <c r="P21" i="85"/>
  <c r="P22" i="85" s="1"/>
  <c r="P34" i="76"/>
  <c r="P35" i="76" s="1"/>
  <c r="P12" i="72"/>
  <c r="P13" i="72" s="1"/>
  <c r="P29" i="70"/>
  <c r="P30" i="70" s="1"/>
  <c r="P23" i="68"/>
  <c r="P24" i="68" s="1"/>
  <c r="P93" i="82" l="1"/>
  <c r="P94" i="82" s="1"/>
  <c r="P245" i="75"/>
  <c r="P247" i="75" s="1"/>
  <c r="P201" i="95"/>
  <c r="P200" i="95"/>
  <c r="P8" i="94"/>
  <c r="P9" i="94"/>
  <c r="P248" i="93"/>
  <c r="P247" i="93"/>
  <c r="P15" i="92"/>
  <c r="P14" i="92"/>
  <c r="P188" i="91"/>
  <c r="P187" i="91"/>
  <c r="P14" i="90"/>
  <c r="P13" i="90"/>
  <c r="P15" i="90" s="1"/>
  <c r="P242" i="89"/>
  <c r="P241" i="89"/>
  <c r="P66" i="88"/>
  <c r="P65" i="88"/>
  <c r="P67" i="88" s="1"/>
  <c r="P127" i="87"/>
  <c r="P126" i="87"/>
  <c r="P51" i="86"/>
  <c r="P50" i="86"/>
  <c r="P52" i="86" s="1"/>
  <c r="P24" i="85"/>
  <c r="P23" i="85"/>
  <c r="P166" i="84"/>
  <c r="P167" i="84"/>
  <c r="P261" i="83"/>
  <c r="P260" i="83"/>
  <c r="P84" i="81"/>
  <c r="P83" i="81"/>
  <c r="P85" i="81" s="1"/>
  <c r="P66" i="80"/>
  <c r="P65" i="80"/>
  <c r="P67" i="80" s="1"/>
  <c r="P27" i="79"/>
  <c r="P26" i="79"/>
  <c r="P28" i="79" s="1"/>
  <c r="P174" i="78"/>
  <c r="P173" i="78"/>
  <c r="P141" i="77"/>
  <c r="P140" i="77"/>
  <c r="P37" i="76"/>
  <c r="P36" i="76"/>
  <c r="P38" i="76" s="1"/>
  <c r="P283" i="74"/>
  <c r="P282" i="74"/>
  <c r="P253" i="73"/>
  <c r="P252" i="73"/>
  <c r="P15" i="72"/>
  <c r="P14" i="72"/>
  <c r="P16" i="72" s="1"/>
  <c r="P70" i="71"/>
  <c r="P69" i="71"/>
  <c r="P32" i="70"/>
  <c r="P31" i="70"/>
  <c r="P422" i="69"/>
  <c r="P421" i="69"/>
  <c r="P26" i="68"/>
  <c r="P25" i="68"/>
  <c r="P246" i="75" l="1"/>
  <c r="P202" i="95"/>
  <c r="P10" i="94"/>
  <c r="P249" i="93"/>
  <c r="P16" i="92"/>
  <c r="P189" i="91"/>
  <c r="P243" i="89"/>
  <c r="P128" i="87"/>
  <c r="P25" i="85"/>
  <c r="P168" i="84"/>
  <c r="P262" i="83"/>
  <c r="P96" i="82"/>
  <c r="P95" i="82"/>
  <c r="P175" i="78"/>
  <c r="P142" i="77"/>
  <c r="P248" i="75"/>
  <c r="P284" i="74"/>
  <c r="P254" i="73"/>
  <c r="P71" i="71"/>
  <c r="P33" i="70"/>
  <c r="P423" i="69"/>
  <c r="P27" i="68"/>
  <c r="L74" i="2" l="1"/>
  <c r="P97" i="82"/>
  <c r="N170" i="32"/>
  <c r="G18" i="2" s="1"/>
  <c r="J29" i="2" l="1"/>
  <c r="J30" i="2"/>
  <c r="J34" i="2" l="1"/>
  <c r="J33" i="2"/>
  <c r="J53" i="2" l="1"/>
  <c r="J52" i="2"/>
  <c r="J50" i="2"/>
  <c r="J51" i="2"/>
  <c r="J49" i="2"/>
  <c r="M170" i="32" l="1"/>
  <c r="P169" i="32"/>
  <c r="P168" i="32"/>
  <c r="P167" i="32"/>
  <c r="P166" i="32"/>
  <c r="P165" i="32"/>
  <c r="P164" i="32"/>
  <c r="P163" i="32"/>
  <c r="P162" i="32"/>
  <c r="P161" i="32"/>
  <c r="P160" i="32"/>
  <c r="P159" i="32"/>
  <c r="P158" i="32"/>
  <c r="P157" i="32"/>
  <c r="P156" i="32"/>
  <c r="P155" i="32"/>
  <c r="P154" i="32"/>
  <c r="P153" i="32"/>
  <c r="P152" i="32"/>
  <c r="P151" i="32"/>
  <c r="P150" i="32"/>
  <c r="P149" i="32"/>
  <c r="P148" i="32"/>
  <c r="P147" i="32"/>
  <c r="P146" i="32"/>
  <c r="P145" i="32"/>
  <c r="P144" i="32"/>
  <c r="P143" i="32"/>
  <c r="P142" i="32"/>
  <c r="P141" i="32"/>
  <c r="P140" i="32"/>
  <c r="P139" i="32"/>
  <c r="P138" i="32"/>
  <c r="P137" i="32"/>
  <c r="P136" i="32"/>
  <c r="P135" i="32"/>
  <c r="P134" i="32"/>
  <c r="P133" i="32"/>
  <c r="P132" i="32"/>
  <c r="P131" i="32"/>
  <c r="P130" i="32"/>
  <c r="P129" i="32"/>
  <c r="P128" i="32"/>
  <c r="P127" i="32"/>
  <c r="P126" i="32"/>
  <c r="P125" i="32"/>
  <c r="P124" i="32"/>
  <c r="P123" i="32"/>
  <c r="P122" i="32"/>
  <c r="P121" i="32"/>
  <c r="P120" i="32"/>
  <c r="P119" i="32"/>
  <c r="P118" i="32"/>
  <c r="P117" i="32"/>
  <c r="P116" i="32"/>
  <c r="P115" i="32"/>
  <c r="P114" i="32"/>
  <c r="P113" i="32"/>
  <c r="P112" i="32"/>
  <c r="P111" i="32"/>
  <c r="P110" i="32"/>
  <c r="P109" i="32"/>
  <c r="P108" i="32"/>
  <c r="P107" i="32"/>
  <c r="P106" i="32"/>
  <c r="P105" i="32"/>
  <c r="P104" i="32"/>
  <c r="P103" i="32"/>
  <c r="P102" i="32"/>
  <c r="P101" i="32"/>
  <c r="P100" i="32"/>
  <c r="P99" i="32"/>
  <c r="P98" i="32"/>
  <c r="P97" i="32"/>
  <c r="P96" i="32"/>
  <c r="P95" i="32"/>
  <c r="P94" i="32"/>
  <c r="P93" i="32"/>
  <c r="P92" i="32"/>
  <c r="P91" i="32"/>
  <c r="P90" i="32"/>
  <c r="P89" i="32"/>
  <c r="P88" i="32"/>
  <c r="P87" i="32"/>
  <c r="P86" i="32"/>
  <c r="P4" i="32"/>
  <c r="P3" i="32"/>
  <c r="J48" i="2"/>
  <c r="J47" i="2"/>
  <c r="J46" i="2"/>
  <c r="J45" i="2"/>
  <c r="J44" i="2"/>
  <c r="J43" i="2"/>
  <c r="J42" i="2"/>
  <c r="J41" i="2"/>
  <c r="O170" i="32" l="1"/>
  <c r="P171" i="32" s="1"/>
  <c r="P172" i="32" s="1"/>
  <c r="J39" i="2"/>
  <c r="P174" i="32" l="1"/>
  <c r="P173" i="32"/>
  <c r="J40" i="2"/>
  <c r="P175" i="32" l="1"/>
  <c r="J38" i="2"/>
  <c r="J37" i="2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J36" i="2"/>
  <c r="J35" i="2"/>
  <c r="J32" i="2"/>
  <c r="J31" i="2"/>
  <c r="J28" i="2"/>
  <c r="J27" i="2"/>
  <c r="J26" i="2"/>
  <c r="J25" i="2"/>
  <c r="J24" i="2"/>
  <c r="J23" i="2"/>
  <c r="J22" i="2"/>
  <c r="J21" i="2"/>
  <c r="J20" i="2"/>
  <c r="J19" i="2"/>
  <c r="J18" i="2" l="1"/>
  <c r="I90" i="2" l="1"/>
  <c r="I79" i="2"/>
  <c r="I78" i="2"/>
  <c r="I80" i="2" s="1"/>
</calcChain>
</file>

<file path=xl/sharedStrings.xml><?xml version="1.0" encoding="utf-8"?>
<sst xmlns="http://schemas.openxmlformats.org/spreadsheetml/2006/main" count="25735" uniqueCount="6261">
  <si>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</si>
  <si>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</si>
  <si>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</si>
  <si>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</si>
  <si>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</si>
  <si>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</si>
  <si>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</si>
  <si>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</si>
  <si>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</si>
  <si>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</si>
  <si>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</si>
  <si>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</si>
  <si>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</si>
  <si>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</si>
  <si>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</si>
  <si>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</si>
  <si>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</si>
  <si>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Invoice No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</si>
  <si>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</si>
  <si>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</si>
  <si>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</si>
  <si>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</si>
  <si>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</si>
  <si>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</si>
  <si>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</si>
  <si>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</si>
  <si>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</si>
  <si>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</si>
  <si>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</si>
  <si>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</si>
  <si>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</si>
  <si>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</si>
  <si>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</si>
  <si>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</si>
  <si>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</si>
  <si>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</si>
  <si>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</si>
  <si>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</si>
  <si>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</si>
  <si>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</si>
  <si>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</si>
  <si>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</si>
  <si>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</si>
  <si>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</si>
  <si>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</si>
  <si>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</si>
  <si>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</si>
  <si>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</si>
  <si>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</si>
  <si>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</si>
  <si>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Discount 10%</t>
  </si>
  <si>
    <t>DMP UPG (MAKASAR)</t>
  </si>
  <si>
    <t>DMP UP1 (MAKASAR)</t>
  </si>
  <si>
    <t>KM. NUSANTARA SEJATI</t>
  </si>
  <si>
    <t>26/8/2021 POD by Akbar</t>
  </si>
  <si>
    <t>PENGIRIMAN BARANG TUJUAN MAKASAR</t>
  </si>
  <si>
    <t>PPh 23  2%</t>
  </si>
  <si>
    <t>Total Setlah Discount</t>
  </si>
  <si>
    <t>Total Setelah Discount</t>
  </si>
  <si>
    <t>Periode</t>
  </si>
  <si>
    <t>MAKASSAR</t>
  </si>
  <si>
    <t>18, 20-31 Agustus 21</t>
  </si>
  <si>
    <t>DMD/2108/18/BMZS0256</t>
  </si>
  <si>
    <t>GSK210818KMR857</t>
  </si>
  <si>
    <t>GSK210818XFW297</t>
  </si>
  <si>
    <t>GSK210818UYE140</t>
  </si>
  <si>
    <t>GSK210818ZUY651</t>
  </si>
  <si>
    <t>GSK210818PHU430</t>
  </si>
  <si>
    <t>GSK210818YJZ702</t>
  </si>
  <si>
    <t>GSK210818CXA149</t>
  </si>
  <si>
    <t>DMD/2108/18/GVSY4627</t>
  </si>
  <si>
    <t>GSK210818FVA735</t>
  </si>
  <si>
    <t>GSK210818CAX873</t>
  </si>
  <si>
    <t>GSK210818PVL326</t>
  </si>
  <si>
    <t>GSK210818XBA162</t>
  </si>
  <si>
    <t>GSK210818FZP297</t>
  </si>
  <si>
    <t>GSK210818VGC561</t>
  </si>
  <si>
    <t>GSK210818AZS793</t>
  </si>
  <si>
    <t>GSK210818EAR196</t>
  </si>
  <si>
    <t>GSK210818DZC637</t>
  </si>
  <si>
    <t>GSK210818YHD872</t>
  </si>
  <si>
    <t>GSK210818SAE507</t>
  </si>
  <si>
    <t>GSK210818UIV750</t>
  </si>
  <si>
    <t>GSK210818XIE803</t>
  </si>
  <si>
    <t>GSK210818RHF058</t>
  </si>
  <si>
    <t>GSK210818LRA108</t>
  </si>
  <si>
    <t>GSK210818PBS701</t>
  </si>
  <si>
    <t>GSK210818RFM315</t>
  </si>
  <si>
    <t>GSK210818NEG243</t>
  </si>
  <si>
    <t>GSK210818HQV018</t>
  </si>
  <si>
    <t>GSK210818CXT852</t>
  </si>
  <si>
    <t>GSK210818RBV739</t>
  </si>
  <si>
    <t>GSK210817DSZ348</t>
  </si>
  <si>
    <t>GSK210818EOB096</t>
  </si>
  <si>
    <t>GSK210818QRN246</t>
  </si>
  <si>
    <t>GSK210818AON571</t>
  </si>
  <si>
    <t>GSK210818GIM910</t>
  </si>
  <si>
    <t>GSK210818GMC824</t>
  </si>
  <si>
    <t>GSK210818QCF012</t>
  </si>
  <si>
    <t>gsk210818EJI105</t>
  </si>
  <si>
    <t>GSK210818WFO462</t>
  </si>
  <si>
    <t>GSK210818ZPS593</t>
  </si>
  <si>
    <t>GSK210818GAV890</t>
  </si>
  <si>
    <t>GSK210818EDI895</t>
  </si>
  <si>
    <t>GSK210818VCP531</t>
  </si>
  <si>
    <t>GSK210818JEI325</t>
  </si>
  <si>
    <t>GSK210818GFW697</t>
  </si>
  <si>
    <t>GSK210818ALM861</t>
  </si>
  <si>
    <t>GSK210818WGQ954</t>
  </si>
  <si>
    <t>GSK210818INC265</t>
  </si>
  <si>
    <t>GSK210817NAZ213</t>
  </si>
  <si>
    <t>GSK210818DEY950</t>
  </si>
  <si>
    <t>GSK210818SEZ019</t>
  </si>
  <si>
    <t>GSK210818BXF792</t>
  </si>
  <si>
    <t>GSK210818PLS172</t>
  </si>
  <si>
    <t>GSK210818VSQ973</t>
  </si>
  <si>
    <t>GSK210817EZY075</t>
  </si>
  <si>
    <t>GSK210818FTJ082</t>
  </si>
  <si>
    <t>GSK210818MYU208</t>
  </si>
  <si>
    <t>GSK210818DWH268</t>
  </si>
  <si>
    <t>GSK210818MKB091</t>
  </si>
  <si>
    <t>GSK210817JUS158</t>
  </si>
  <si>
    <t>GSK210818TVX198</t>
  </si>
  <si>
    <t>GSK210818MEB672</t>
  </si>
  <si>
    <t>GSK210818WHU985</t>
  </si>
  <si>
    <t>GSK210818LCN840</t>
  </si>
  <si>
    <t>GSK210817QRC821</t>
  </si>
  <si>
    <t>GSK210817KTJ321</t>
  </si>
  <si>
    <t>GSK210818IVA612</t>
  </si>
  <si>
    <t>GSK210818ZYF734</t>
  </si>
  <si>
    <t>GSK210818SPM962</t>
  </si>
  <si>
    <t>GSK210818CET952</t>
  </si>
  <si>
    <t>GSK210818ZAP532</t>
  </si>
  <si>
    <t>GSK210818ZYA570</t>
  </si>
  <si>
    <t>GSK210818QGJ126</t>
  </si>
  <si>
    <t>GSK210817DHL321</t>
  </si>
  <si>
    <t>GSK210818WBD046</t>
  </si>
  <si>
    <t>GSK210817DRV524</t>
  </si>
  <si>
    <t>GSK210818SZO168</t>
  </si>
  <si>
    <t>GSK210817IYJ489</t>
  </si>
  <si>
    <t>GSK210817IAR091</t>
  </si>
  <si>
    <t>GSK210817ITO205</t>
  </si>
  <si>
    <t>GSK210818UEX073</t>
  </si>
  <si>
    <t>GSK210818LEH548</t>
  </si>
  <si>
    <t>GSK210818MBQ065</t>
  </si>
  <si>
    <t>GSK210818DKE781</t>
  </si>
  <si>
    <t>GSK210818YJL386</t>
  </si>
  <si>
    <t>GSK210818RUD934</t>
  </si>
  <si>
    <t>GSK210818LHX843</t>
  </si>
  <si>
    <t>GSK210818KEU375</t>
  </si>
  <si>
    <t>GSK210818XYB392</t>
  </si>
  <si>
    <t>GSK210818VRA852</t>
  </si>
  <si>
    <t>GSK210818IRV825</t>
  </si>
  <si>
    <t>GSK210818YSX407</t>
  </si>
  <si>
    <t>GSK210818UAV754</t>
  </si>
  <si>
    <t>GSK210818LCN016</t>
  </si>
  <si>
    <t>GSK210818NWO795</t>
  </si>
  <si>
    <t>GSK210818IOV249</t>
  </si>
  <si>
    <t>GSK210817UXL815</t>
  </si>
  <si>
    <t>GSK210818XHL786</t>
  </si>
  <si>
    <t>GSK210818QCL812</t>
  </si>
  <si>
    <t>GSK210818JDR254</t>
  </si>
  <si>
    <t>GSK210818PSI068</t>
  </si>
  <si>
    <t>GSK210818RXE794</t>
  </si>
  <si>
    <t>GSK210818AFQ967</t>
  </si>
  <si>
    <t>GSK210818SCU704</t>
  </si>
  <si>
    <t>GSK210818LZI139</t>
  </si>
  <si>
    <t>GSK210818PUL361</t>
  </si>
  <si>
    <t>GSK210817YAK041</t>
  </si>
  <si>
    <t>GSK210818KBQ476</t>
  </si>
  <si>
    <t>GSK210818PRQ073</t>
  </si>
  <si>
    <t>GSK210818JCV460</t>
  </si>
  <si>
    <t>GSK210818VHN074</t>
  </si>
  <si>
    <t>GSK210818EUV687</t>
  </si>
  <si>
    <t>GSK210818VIC418</t>
  </si>
  <si>
    <t>GSK210818BDN463</t>
  </si>
  <si>
    <t>GSK210818NHS365</t>
  </si>
  <si>
    <t>GSK210818KLM349</t>
  </si>
  <si>
    <t>GSK210818AXF124</t>
  </si>
  <si>
    <t>GSK210818VAP290</t>
  </si>
  <si>
    <t>GSK210818XYH059</t>
  </si>
  <si>
    <t>GSK210818UKG314</t>
  </si>
  <si>
    <t>GSK210818TPD468</t>
  </si>
  <si>
    <t>GSK210818ABJ168</t>
  </si>
  <si>
    <t>GSK210818YQP412</t>
  </si>
  <si>
    <t>GSK210818JIA127</t>
  </si>
  <si>
    <t>GSK210818YTJ410</t>
  </si>
  <si>
    <t>GSK210818WXN854</t>
  </si>
  <si>
    <t>GSK210818ORB426</t>
  </si>
  <si>
    <t>GSK210818DLT214</t>
  </si>
  <si>
    <t>GSK210818CJO215</t>
  </si>
  <si>
    <t>GSK210818HFR945</t>
  </si>
  <si>
    <t>GSK210818RDF019</t>
  </si>
  <si>
    <t>GSK210818WXS085</t>
  </si>
  <si>
    <t>GSK210818WLJ140</t>
  </si>
  <si>
    <t>GSK210818UTF041</t>
  </si>
  <si>
    <t>GSK210818OUD948</t>
  </si>
  <si>
    <t>GSK210818PUL596</t>
  </si>
  <si>
    <t>GSK210818EDJ981</t>
  </si>
  <si>
    <t>GSK210818KXJ946</t>
  </si>
  <si>
    <t>GSK210818FVX726</t>
  </si>
  <si>
    <t>GSK210818YAT762</t>
  </si>
  <si>
    <t>GSK210818KYN470</t>
  </si>
  <si>
    <t>GSK210818QJN402</t>
  </si>
  <si>
    <t>GSK210818OJQ640</t>
  </si>
  <si>
    <t>GSK210818XVK251</t>
  </si>
  <si>
    <t>GSK210817CAK074</t>
  </si>
  <si>
    <t>GSK210818BTP419</t>
  </si>
  <si>
    <t>GSK210818JEO382</t>
  </si>
  <si>
    <t>GSK210818KLB592</t>
  </si>
  <si>
    <t>GSK210818WCF623</t>
  </si>
  <si>
    <t>GSK210818DFL786</t>
  </si>
  <si>
    <t>GSK210817WPS410</t>
  </si>
  <si>
    <t>GSK210818VLZ364</t>
  </si>
  <si>
    <t>GSK210818XGQ196</t>
  </si>
  <si>
    <t>GSK210818LMQ312</t>
  </si>
  <si>
    <t>GSK210818AQD619</t>
  </si>
  <si>
    <t>GSK210818QEC234</t>
  </si>
  <si>
    <t>GSK210818WEQ153</t>
  </si>
  <si>
    <t>GSK210817AWV926</t>
  </si>
  <si>
    <t>GSK210818DIE146</t>
  </si>
  <si>
    <t>GSK210818UBE820</t>
  </si>
  <si>
    <t>GSK210817HCL180</t>
  </si>
  <si>
    <t>GSK210818KPW863</t>
  </si>
  <si>
    <t>GSK210818QYG986</t>
  </si>
  <si>
    <t>GSK210818VBN306</t>
  </si>
  <si>
    <t>GSK210818GOJ470</t>
  </si>
  <si>
    <t>GSK210818OWA135</t>
  </si>
  <si>
    <t>GSK210818PIC491</t>
  </si>
  <si>
    <t>GSK210818XUR452</t>
  </si>
  <si>
    <t>GSK210818XUR691</t>
  </si>
  <si>
    <t>DMD/2108/20/XAMB9804</t>
  </si>
  <si>
    <t>GSK210819URG186</t>
  </si>
  <si>
    <t>DMD/2108/20/AHSN0495</t>
  </si>
  <si>
    <t>GSK210819HPL795</t>
  </si>
  <si>
    <t>GSK210819ICL894</t>
  </si>
  <si>
    <t>GSK210819NTM364</t>
  </si>
  <si>
    <t>GSK210819RMQ705</t>
  </si>
  <si>
    <t>GSK210819WBI249</t>
  </si>
  <si>
    <t>GSK210819IWY719</t>
  </si>
  <si>
    <t>GSK210819OBD314</t>
  </si>
  <si>
    <t>DMD/2108/20/ACZM2589</t>
  </si>
  <si>
    <t>GSK210819DFG179</t>
  </si>
  <si>
    <t>GSK210819PRX815</t>
  </si>
  <si>
    <t>GSK210819KUQ368</t>
  </si>
  <si>
    <t>GSK210819HXU598</t>
  </si>
  <si>
    <t>GSK210819SJT456</t>
  </si>
  <si>
    <t>GSK210819RAX716</t>
  </si>
  <si>
    <t>GSK210819NBC508</t>
  </si>
  <si>
    <t>GSK210819FIQ750</t>
  </si>
  <si>
    <t>GSK210819PYL380</t>
  </si>
  <si>
    <t>GSK210819OHL106</t>
  </si>
  <si>
    <t>GSK210819ACV396</t>
  </si>
  <si>
    <t>DMD/2108/20/TFIY7835</t>
  </si>
  <si>
    <t>GSK210819KHA672</t>
  </si>
  <si>
    <t>GSK210819IVP879</t>
  </si>
  <si>
    <t>GSK210819YNQ723</t>
  </si>
  <si>
    <t>GSK210819AEM579</t>
  </si>
  <si>
    <t>GSK210819EZR432</t>
  </si>
  <si>
    <t>GSK210819VPE013</t>
  </si>
  <si>
    <t>GSK210819TJQ947</t>
  </si>
  <si>
    <t>GSK210819XHK510</t>
  </si>
  <si>
    <t>GSK210819YGQ486</t>
  </si>
  <si>
    <t>GSK210819XDG675</t>
  </si>
  <si>
    <t>DMD/2108/20/SCFZ4738</t>
  </si>
  <si>
    <t>GSK210819QYA729</t>
  </si>
  <si>
    <t>GSK210819LMI309</t>
  </si>
  <si>
    <t>GSK210819HOU268</t>
  </si>
  <si>
    <t>GSK210819XYS126</t>
  </si>
  <si>
    <t>GSK210819ZRW430</t>
  </si>
  <si>
    <t>GSK210819OUD162</t>
  </si>
  <si>
    <t>DMD/2108/19/ABGI0859</t>
  </si>
  <si>
    <t>GSK210819QOY183</t>
  </si>
  <si>
    <t>GSK210819VWX210</t>
  </si>
  <si>
    <t>GSK210819RCY684</t>
  </si>
  <si>
    <t>GSK210819SFW058</t>
  </si>
  <si>
    <t>GSK210819NLR518</t>
  </si>
  <si>
    <t>GSK210819HND563</t>
  </si>
  <si>
    <t>GSK210819NWR018</t>
  </si>
  <si>
    <t>GSK210819VUX763</t>
  </si>
  <si>
    <t>GSK210819PLF831</t>
  </si>
  <si>
    <t>GSK210819IKO097</t>
  </si>
  <si>
    <t>GSK210819GQZ819</t>
  </si>
  <si>
    <t>GSK210819JSV196</t>
  </si>
  <si>
    <t>GSK210819UAH195</t>
  </si>
  <si>
    <t>GSK210819WCL694</t>
  </si>
  <si>
    <t>GSK210819GLC670</t>
  </si>
  <si>
    <t>GSK210819MHB451</t>
  </si>
  <si>
    <t>GSK210819XYZ659</t>
  </si>
  <si>
    <t>GSK210819KFI619</t>
  </si>
  <si>
    <t>GSK210819EPD570</t>
  </si>
  <si>
    <t>GSK210819FDT297</t>
  </si>
  <si>
    <t>GSK210819MWU238</t>
  </si>
  <si>
    <t>GSK210819VZI678</t>
  </si>
  <si>
    <t>GSK210819ZTL214</t>
  </si>
  <si>
    <t>GSK210819GVW693</t>
  </si>
  <si>
    <t>GSK210819ABN926</t>
  </si>
  <si>
    <t>GSK210819BSZ285</t>
  </si>
  <si>
    <t>GSK210819RKU926</t>
  </si>
  <si>
    <t>GSK210819CEM286</t>
  </si>
  <si>
    <t>GSK210819MNE627</t>
  </si>
  <si>
    <t>GSK210819HNI316</t>
  </si>
  <si>
    <t>GSK210819NKG201</t>
  </si>
  <si>
    <t>GSK210819ZTJ750</t>
  </si>
  <si>
    <t>GSK210819MIA173</t>
  </si>
  <si>
    <t>GSK210819ARV602</t>
  </si>
  <si>
    <t>GSK210819YPJ874</t>
  </si>
  <si>
    <t>GSK210819JBK243</t>
  </si>
  <si>
    <t>GSK210819AIV724</t>
  </si>
  <si>
    <t>GSK210819LGZ283</t>
  </si>
  <si>
    <t>GSK210819NKM478</t>
  </si>
  <si>
    <t>GSK210819FGO329</t>
  </si>
  <si>
    <t>GSK210819SCV789</t>
  </si>
  <si>
    <t>GSK210819PIK124</t>
  </si>
  <si>
    <t>GSK210819XYU016</t>
  </si>
  <si>
    <t>GSK210819CNY236</t>
  </si>
  <si>
    <t>GSK210819EMN478</t>
  </si>
  <si>
    <t>GSK210819QND243</t>
  </si>
  <si>
    <t>GSK210819CEN785</t>
  </si>
  <si>
    <t>GSK210819RMY923</t>
  </si>
  <si>
    <t>GSK210819YOR302</t>
  </si>
  <si>
    <t>GSK210819TPY065</t>
  </si>
  <si>
    <t>GSK210819RQJ052</t>
  </si>
  <si>
    <t>GSK210819EXV137</t>
  </si>
  <si>
    <t>GSK210819NGR715</t>
  </si>
  <si>
    <t>GSK210819WUX405</t>
  </si>
  <si>
    <t>GSK210819POB302</t>
  </si>
  <si>
    <t>GSK210819RTS276</t>
  </si>
  <si>
    <t>GSK210819YZK965</t>
  </si>
  <si>
    <t>GSK210819CLT130</t>
  </si>
  <si>
    <t>GSK210819RPM542</t>
  </si>
  <si>
    <t>GSK210819JYN526</t>
  </si>
  <si>
    <t>GSK210819EFW918</t>
  </si>
  <si>
    <t>GSK210819LCU947</t>
  </si>
  <si>
    <t>GSK210819UQR341</t>
  </si>
  <si>
    <t>GSK210819MVE065</t>
  </si>
  <si>
    <t>GSK210819BPN651</t>
  </si>
  <si>
    <t>GSK210819KDG023</t>
  </si>
  <si>
    <t>GSK210819FDZ830</t>
  </si>
  <si>
    <t>GSK210819QLC062</t>
  </si>
  <si>
    <t>GSK210819IMV408</t>
  </si>
  <si>
    <t>GSK210819ICH268</t>
  </si>
  <si>
    <t>GSK210819NQB375</t>
  </si>
  <si>
    <t>GSK210819DET769</t>
  </si>
  <si>
    <t>GSK210819OSV162</t>
  </si>
  <si>
    <t>GSK210819ROX312</t>
  </si>
  <si>
    <t>GSK210819DER569</t>
  </si>
  <si>
    <t>GSK210819ZCO598</t>
  </si>
  <si>
    <t>GSK210819OCB749</t>
  </si>
  <si>
    <t>GSK210819DGY731</t>
  </si>
  <si>
    <t>GSK210819LXQ025</t>
  </si>
  <si>
    <t>GSK210819EFM405</t>
  </si>
  <si>
    <t>GSK210819AEP453</t>
  </si>
  <si>
    <t>GSK210819LSU695</t>
  </si>
  <si>
    <t>GSK210819MCX689</t>
  </si>
  <si>
    <t>GSK210819CVM193</t>
  </si>
  <si>
    <t>GSK210819XFM904</t>
  </si>
  <si>
    <t>GSK210819RBL470</t>
  </si>
  <si>
    <t>GSK210819JPC216</t>
  </si>
  <si>
    <t>GSK210819YIV247</t>
  </si>
  <si>
    <t>GSK210819YSL461</t>
  </si>
  <si>
    <t>GSK210819IQX590</t>
  </si>
  <si>
    <t>GSK210819HXR183</t>
  </si>
  <si>
    <t>GSK210819TVK697</t>
  </si>
  <si>
    <t>GSK210819UMN465</t>
  </si>
  <si>
    <t>GSK210819CYI296</t>
  </si>
  <si>
    <t>GSK210819SQK870</t>
  </si>
  <si>
    <t>GSK210819DTW860</t>
  </si>
  <si>
    <t>GSK210819VOE520</t>
  </si>
  <si>
    <t>GSK210819NUO057</t>
  </si>
  <si>
    <t>GSK210819SNB480</t>
  </si>
  <si>
    <t>GSK210819WMY208</t>
  </si>
  <si>
    <t>GSK210819SKH586</t>
  </si>
  <si>
    <t>GSK210819LET269</t>
  </si>
  <si>
    <t>GSK210819XHQ495</t>
  </si>
  <si>
    <t>GSK210819EUN561</t>
  </si>
  <si>
    <t>GSK210819QNE786</t>
  </si>
  <si>
    <t>GSK210819WUG647</t>
  </si>
  <si>
    <t>GSK210819ZNF452</t>
  </si>
  <si>
    <t>GSK210819XMV746</t>
  </si>
  <si>
    <t>GSK210819AYJ380</t>
  </si>
  <si>
    <t>GSK210819UPA143</t>
  </si>
  <si>
    <t>GSK210819BJD037</t>
  </si>
  <si>
    <t>GSK210819FWC925</t>
  </si>
  <si>
    <t>GSK210819PFU871</t>
  </si>
  <si>
    <t>GSK210819HBO651</t>
  </si>
  <si>
    <t>GSK210819EJW325</t>
  </si>
  <si>
    <t>GSK210819RFW028</t>
  </si>
  <si>
    <t>GSK210819LFQ673</t>
  </si>
  <si>
    <t>GSK210819LCH580</t>
  </si>
  <si>
    <t>GSK210819JCY738</t>
  </si>
  <si>
    <t>GSK210819QBA456</t>
  </si>
  <si>
    <t>GSK210819OPI720</t>
  </si>
  <si>
    <t>GSK210819XIA687</t>
  </si>
  <si>
    <t>GSK210819UMY650</t>
  </si>
  <si>
    <t>GSK210819TNJ563</t>
  </si>
  <si>
    <t>GSK210819IGJ892</t>
  </si>
  <si>
    <t>GSK210819DBQ735</t>
  </si>
  <si>
    <t>GSK210819VOF985</t>
  </si>
  <si>
    <t>GSK210819FVB521</t>
  </si>
  <si>
    <t>GSK210819CGX132</t>
  </si>
  <si>
    <t>GSK210819CPL786</t>
  </si>
  <si>
    <t>GSK210819XAP628</t>
  </si>
  <si>
    <t>GSK210819CKA573</t>
  </si>
  <si>
    <t>GSK210819KEW965</t>
  </si>
  <si>
    <t>GSK210819QSK579</t>
  </si>
  <si>
    <t>GSK210819TPB871</t>
  </si>
  <si>
    <t>GSK210819XKR235</t>
  </si>
  <si>
    <t>GSK210819RUD931</t>
  </si>
  <si>
    <t>GSK210819ALO780</t>
  </si>
  <si>
    <t>GSK210819GIH703</t>
  </si>
  <si>
    <t>GSK210819IFZ389</t>
  </si>
  <si>
    <t>GSK210819LRP061</t>
  </si>
  <si>
    <t>GSK210819FBE896</t>
  </si>
  <si>
    <t>GSK210819AIO085</t>
  </si>
  <si>
    <t>GSK210819SOW927</t>
  </si>
  <si>
    <t>GSK210819FAB512</t>
  </si>
  <si>
    <t>GSK210819IMO846</t>
  </si>
  <si>
    <t>GSK210819DAY807</t>
  </si>
  <si>
    <t>GSK210819GAH798</t>
  </si>
  <si>
    <t>GSK210819KEH287</t>
  </si>
  <si>
    <t>GSK210819LRQ036</t>
  </si>
  <si>
    <t>GSK210819RCW960</t>
  </si>
  <si>
    <t>GSK210819OEW036</t>
  </si>
  <si>
    <t>GSK210819NKX086</t>
  </si>
  <si>
    <t>GSK210819GJU543</t>
  </si>
  <si>
    <t>GSK210819IGJ056</t>
  </si>
  <si>
    <t>GSK210819RIF361</t>
  </si>
  <si>
    <t>GSK210819WFH321</t>
  </si>
  <si>
    <t>GSK210819PVB708</t>
  </si>
  <si>
    <t>GSK210819QJI671</t>
  </si>
  <si>
    <t>GSK210819LWG602</t>
  </si>
  <si>
    <t>GSK210819AFK396</t>
  </si>
  <si>
    <t>GSK210819PKJ231</t>
  </si>
  <si>
    <t>GSK210819IJU536</t>
  </si>
  <si>
    <t>GSK210819IBP430</t>
  </si>
  <si>
    <t>GSK210819BZG736</t>
  </si>
  <si>
    <t>GSK210819JLR985</t>
  </si>
  <si>
    <t>GSK210819DLG148</t>
  </si>
  <si>
    <t>GSK210819OWB280</t>
  </si>
  <si>
    <t>GSK210819XOR351</t>
  </si>
  <si>
    <t>GSK210819JUQ206</t>
  </si>
  <si>
    <t>GSK210819XSK639</t>
  </si>
  <si>
    <t>GSK210819RKP583</t>
  </si>
  <si>
    <t>GSK210819IQV875</t>
  </si>
  <si>
    <t>GSK210819HBY485</t>
  </si>
  <si>
    <t>GSK210819MHJ487</t>
  </si>
  <si>
    <t>GSK210819APB316</t>
  </si>
  <si>
    <t>GSK210819RYF635</t>
  </si>
  <si>
    <t>GSK210819HCW248</t>
  </si>
  <si>
    <t>GSK210819XCM586</t>
  </si>
  <si>
    <t>GSK210819HDB287</t>
  </si>
  <si>
    <t>GSK210819VWI816</t>
  </si>
  <si>
    <t>GSK210819LYV296</t>
  </si>
  <si>
    <t>GSK210819AQZ987</t>
  </si>
  <si>
    <t>GSK210819DUS938</t>
  </si>
  <si>
    <t>GSK210819VUZ975</t>
  </si>
  <si>
    <t>GSK210819NHW936</t>
  </si>
  <si>
    <t>GSK210819IUB674</t>
  </si>
  <si>
    <t>GSK210819NAO608</t>
  </si>
  <si>
    <t>GSK210819RYQ042</t>
  </si>
  <si>
    <t>GSK210820TEN401</t>
  </si>
  <si>
    <t>GSK210819PCE916</t>
  </si>
  <si>
    <t>GSK210819VSR136</t>
  </si>
  <si>
    <t>GSK210819MKT271</t>
  </si>
  <si>
    <t>GSK210819JBW942</t>
  </si>
  <si>
    <t>GSK210819DWS594</t>
  </si>
  <si>
    <t>GSK210819NSB728</t>
  </si>
  <si>
    <t>GSK210819TYN742</t>
  </si>
  <si>
    <t>GSK210819ZNK321</t>
  </si>
  <si>
    <t>GSK210819ERQ964</t>
  </si>
  <si>
    <t>GSK210819VLR514</t>
  </si>
  <si>
    <t>GSK210819SAO517</t>
  </si>
  <si>
    <t>GSK210819UZG093</t>
  </si>
  <si>
    <t>GSK210819ZGH521</t>
  </si>
  <si>
    <t>GSK210819FZX319</t>
  </si>
  <si>
    <t>GSK210819PCZ702</t>
  </si>
  <si>
    <t>GSK210819BKV785</t>
  </si>
  <si>
    <t>GSK210819BSW024</t>
  </si>
  <si>
    <t>GSK210819GNA974</t>
  </si>
  <si>
    <t>GSK210819HWC349</t>
  </si>
  <si>
    <t>GSK210819BVZ237</t>
  </si>
  <si>
    <t>GSK210819NWM860</t>
  </si>
  <si>
    <t>GSK210819SFB058</t>
  </si>
  <si>
    <t>GSK210819EJP873</t>
  </si>
  <si>
    <t>GSK210819FXJ910</t>
  </si>
  <si>
    <t>GSK210819CUP287</t>
  </si>
  <si>
    <t>GSK210819AHV432</t>
  </si>
  <si>
    <t>GSK210819STY285</t>
  </si>
  <si>
    <t>GSK210819BVI694</t>
  </si>
  <si>
    <t>GSK210819TBZ328</t>
  </si>
  <si>
    <t>GSK210819FIW752</t>
  </si>
  <si>
    <t>GSK210819XLE421</t>
  </si>
  <si>
    <t>GSK210819YXH207</t>
  </si>
  <si>
    <t>GSK210819RCL907</t>
  </si>
  <si>
    <t>GSK210819OHA742</t>
  </si>
  <si>
    <t>GSK210819SQN926</t>
  </si>
  <si>
    <t>GSK210819KLR153</t>
  </si>
  <si>
    <t>GSK210819HFW923</t>
  </si>
  <si>
    <t>GSK210819ZXN170</t>
  </si>
  <si>
    <t>GSK210819ULI153</t>
  </si>
  <si>
    <t>GSK210819BQE531</t>
  </si>
  <si>
    <t>GSK210819ATV674</t>
  </si>
  <si>
    <t>GSK210819SVN631</t>
  </si>
  <si>
    <t>GSK210819WHZ821</t>
  </si>
  <si>
    <t>GSK210819LYU137</t>
  </si>
  <si>
    <t>GSK210819CVW456</t>
  </si>
  <si>
    <t>GSK210819DOK512</t>
  </si>
  <si>
    <t>GSK210819HPR361</t>
  </si>
  <si>
    <t>GSK210819FYA607</t>
  </si>
  <si>
    <t>GSK210819ZEF675</t>
  </si>
  <si>
    <t>GSK210819CYM208</t>
  </si>
  <si>
    <t>GSK210819HBT170</t>
  </si>
  <si>
    <t>GSK210819TSA362</t>
  </si>
  <si>
    <t>GSK210819CMV942</t>
  </si>
  <si>
    <t>GSK210819FIN931</t>
  </si>
  <si>
    <t>GSK210819JZV153</t>
  </si>
  <si>
    <t>GSK210819LBK509</t>
  </si>
  <si>
    <t>GSK210819LBV801</t>
  </si>
  <si>
    <t>GSK210818SKJ918</t>
  </si>
  <si>
    <t>GSK210819IJV032</t>
  </si>
  <si>
    <t>GSK210819TRE749</t>
  </si>
  <si>
    <t>GSK210819GRQ014</t>
  </si>
  <si>
    <t>GSK210819FJY895</t>
  </si>
  <si>
    <t>GSK210819QAZ329</t>
  </si>
  <si>
    <t>GSK210819IOY304</t>
  </si>
  <si>
    <t>GSK210819PVK754</t>
  </si>
  <si>
    <t>GSK210819NGK746</t>
  </si>
  <si>
    <t>GSK210819YFI681</t>
  </si>
  <si>
    <t>GSK210819WTM891</t>
  </si>
  <si>
    <t>GSK210819YJR096</t>
  </si>
  <si>
    <t>GSK210819TSB975</t>
  </si>
  <si>
    <t>GSK210819KQD849</t>
  </si>
  <si>
    <t>GSK210819QVU406</t>
  </si>
  <si>
    <t>GSK210819WBH780</t>
  </si>
  <si>
    <t>GSK210819LWI209</t>
  </si>
  <si>
    <t>GSK210819MAJ391</t>
  </si>
  <si>
    <t>GSK210819DUT823</t>
  </si>
  <si>
    <t>GSK210819ZJE794</t>
  </si>
  <si>
    <t>GSK210819JZN891</t>
  </si>
  <si>
    <t>GSK210819AXF637</t>
  </si>
  <si>
    <t>GSK210819IUW523</t>
  </si>
  <si>
    <t>GSK210819STN180</t>
  </si>
  <si>
    <t>GSK210819XDN218</t>
  </si>
  <si>
    <t>GSK210819ZNQ579</t>
  </si>
  <si>
    <t>GSK210819FEJ935</t>
  </si>
  <si>
    <t>GSK210819KXU495</t>
  </si>
  <si>
    <t>GSK210819RMQ416</t>
  </si>
  <si>
    <t>GSK210819GTO201</t>
  </si>
  <si>
    <t>GSK210819YPS869</t>
  </si>
  <si>
    <t>GSK210819AWE014</t>
  </si>
  <si>
    <t>GSK210819TUC529</t>
  </si>
  <si>
    <t>GSK210819RAQ162</t>
  </si>
  <si>
    <t>GSK210819ORY945</t>
  </si>
  <si>
    <t>GSK210819COE294</t>
  </si>
  <si>
    <t>GSK210819TSU498</t>
  </si>
  <si>
    <t>GSK210819JKB430</t>
  </si>
  <si>
    <t>GSK210819YXL017</t>
  </si>
  <si>
    <t>GSK210819TLS027</t>
  </si>
  <si>
    <t>GSK210819CFY624</t>
  </si>
  <si>
    <t>GSK210819ZTV182</t>
  </si>
  <si>
    <t>GSK210819MQZ530</t>
  </si>
  <si>
    <t>GSK210819CFO247</t>
  </si>
  <si>
    <t>GSK210819KBZ638</t>
  </si>
  <si>
    <t>GSK210819ENJ381</t>
  </si>
  <si>
    <t>GSK210819DUL304</t>
  </si>
  <si>
    <t>GSK210819PDE614</t>
  </si>
  <si>
    <t>GSK210819BLF329</t>
  </si>
  <si>
    <t>GSK210819QBA907</t>
  </si>
  <si>
    <t>GSK210819JQT823</t>
  </si>
  <si>
    <t>GSK210819ZGS890</t>
  </si>
  <si>
    <t>GSK210819RLW037</t>
  </si>
  <si>
    <t>GSK210819ZEC412</t>
  </si>
  <si>
    <t>GSK210819PWG851</t>
  </si>
  <si>
    <t>GSK210819HBV194</t>
  </si>
  <si>
    <t>GSK210819XMG643</t>
  </si>
  <si>
    <t>GSK210819XVK693</t>
  </si>
  <si>
    <t>GSK210819QCV278</t>
  </si>
  <si>
    <t>GSK210819HMG596</t>
  </si>
  <si>
    <t>GSK210819UBA430</t>
  </si>
  <si>
    <t>GSK210819EYV465</t>
  </si>
  <si>
    <t>GSK210819FPV279</t>
  </si>
  <si>
    <t>GSK210819VKN045</t>
  </si>
  <si>
    <t>GSK210819PNT390</t>
  </si>
  <si>
    <t>GSK210819ZQX751</t>
  </si>
  <si>
    <t>GSK210819ZSG796</t>
  </si>
  <si>
    <t>GSK210819FHD701</t>
  </si>
  <si>
    <t>GSK210819RYW309</t>
  </si>
  <si>
    <t>GSK210819MIG092</t>
  </si>
  <si>
    <t>GSK210819WUO258</t>
  </si>
  <si>
    <t>GSK210819PTG054</t>
  </si>
  <si>
    <t>GSK210819NZD857</t>
  </si>
  <si>
    <t>GSK210819RHC690</t>
  </si>
  <si>
    <t>GSK210819DVS361</t>
  </si>
  <si>
    <t>GSK210819ZND609</t>
  </si>
  <si>
    <t>GSK210819MSO637</t>
  </si>
  <si>
    <t>GSK210819IGN185</t>
  </si>
  <si>
    <t>GSK210819SOX720</t>
  </si>
  <si>
    <t>GSK210819PRX407</t>
  </si>
  <si>
    <t>GSK210819MVO693</t>
  </si>
  <si>
    <t>GSK210819OKG423</t>
  </si>
  <si>
    <t>GSK210819XCA209</t>
  </si>
  <si>
    <t>GSK210819XTF341</t>
  </si>
  <si>
    <t>GSK210819KWL851</t>
  </si>
  <si>
    <t>GSK210819FPR937</t>
  </si>
  <si>
    <t>GSK210819CNI075</t>
  </si>
  <si>
    <t>GSK210819PGN189</t>
  </si>
  <si>
    <t>GSK210819LHA327</t>
  </si>
  <si>
    <t>GSK210819QRD439</t>
  </si>
  <si>
    <t>GSK210819KHR349</t>
  </si>
  <si>
    <t>GSK210819BLR940</t>
  </si>
  <si>
    <t>GSK210819ENC704</t>
  </si>
  <si>
    <t>GSK210819ZWX209</t>
  </si>
  <si>
    <t>GSK210819UYO852</t>
  </si>
  <si>
    <t>GSK210819TNV285</t>
  </si>
  <si>
    <t>GSK210819ELQ048</t>
  </si>
  <si>
    <t>GSK210819PKU451</t>
  </si>
  <si>
    <t>GSK210819SFI638</t>
  </si>
  <si>
    <t>GSK210819UBV285</t>
  </si>
  <si>
    <t>GSK210819QLZ178</t>
  </si>
  <si>
    <t>GSK210819DVB593</t>
  </si>
  <si>
    <t>GSK210819FDK208</t>
  </si>
  <si>
    <t>GSK210819LNM154</t>
  </si>
  <si>
    <t>GSK210819HTI437</t>
  </si>
  <si>
    <t>GSK210819KIP970</t>
  </si>
  <si>
    <t>GSK210819QOC679</t>
  </si>
  <si>
    <t>GSK210819JDQ097</t>
  </si>
  <si>
    <t>GSK210819EDF415</t>
  </si>
  <si>
    <t>GSK210819HCU602</t>
  </si>
  <si>
    <t>GSK210819VMO825</t>
  </si>
  <si>
    <t>GSK210819NET184</t>
  </si>
  <si>
    <t>GSK210819DKM247</t>
  </si>
  <si>
    <t>GSK210819GOF180</t>
  </si>
  <si>
    <t>GSK210819XHQ178</t>
  </si>
  <si>
    <t>GSK210819OGC894</t>
  </si>
  <si>
    <t>GSK210819DUY916</t>
  </si>
  <si>
    <t>GSK210819LHF129</t>
  </si>
  <si>
    <t>GSK210819RCL659</t>
  </si>
  <si>
    <t>GSK210819QCP538</t>
  </si>
  <si>
    <t>GSK210819GMS948</t>
  </si>
  <si>
    <t>GSK210819BCV983</t>
  </si>
  <si>
    <t>GSK210819EUC492</t>
  </si>
  <si>
    <t>GSK210819GXQ429</t>
  </si>
  <si>
    <t>GSK210819SCJ801</t>
  </si>
  <si>
    <t>GSK210819SJW264</t>
  </si>
  <si>
    <t>GSK210819BOR398</t>
  </si>
  <si>
    <t>GSK210819SLY841</t>
  </si>
  <si>
    <t>GSK210819IQW351</t>
  </si>
  <si>
    <t>GSK210819DSF127</t>
  </si>
  <si>
    <t>GSK210819BJC682</t>
  </si>
  <si>
    <t>GSK210819ROA834</t>
  </si>
  <si>
    <t>GSK210819GAP716</t>
  </si>
  <si>
    <t>GSK210819RKP215</t>
  </si>
  <si>
    <t>GSK210819BOR128</t>
  </si>
  <si>
    <t>GSK210819CVK093</t>
  </si>
  <si>
    <t>GSK210819OJP714</t>
  </si>
  <si>
    <t>GSK210819FHB376</t>
  </si>
  <si>
    <t>GSK210819XRV740</t>
  </si>
  <si>
    <t>GSK210819DJO591</t>
  </si>
  <si>
    <t>GSK210819DYM167</t>
  </si>
  <si>
    <t>GSK210819UBO094</t>
  </si>
  <si>
    <t>GSK210819HVO473</t>
  </si>
  <si>
    <t>GSK210819ZPJ813</t>
  </si>
  <si>
    <t>GSK210819FWL876</t>
  </si>
  <si>
    <t>GSK210819AKG274</t>
  </si>
  <si>
    <t>GSK210819GWS078</t>
  </si>
  <si>
    <t>GSK210819CVN849</t>
  </si>
  <si>
    <t>GSK210819WPJ908</t>
  </si>
  <si>
    <t>GSK210819UBH769</t>
  </si>
  <si>
    <t>GSK210819YKJ301</t>
  </si>
  <si>
    <t>GSK210819CJG027</t>
  </si>
  <si>
    <t>DMD/2108/20/WTYB4672</t>
  </si>
  <si>
    <t>GSK210820EDG426</t>
  </si>
  <si>
    <t>GSK210820CTP482</t>
  </si>
  <si>
    <t>GSK210820NXR529</t>
  </si>
  <si>
    <t>GSK210820KZT607</t>
  </si>
  <si>
    <t>GSK210820BDE894</t>
  </si>
  <si>
    <t>GSK210820FVE065</t>
  </si>
  <si>
    <t>GSK210820CDR872</t>
  </si>
  <si>
    <t>GSK210820NSY205</t>
  </si>
  <si>
    <t>GSK210820ZQC918</t>
  </si>
  <si>
    <t>GSK210820QFI867</t>
  </si>
  <si>
    <t>GSK210820HFZ271</t>
  </si>
  <si>
    <t>GSK210820CKL850</t>
  </si>
  <si>
    <t>GSK210820URC083</t>
  </si>
  <si>
    <t>GSK210820TCQ754</t>
  </si>
  <si>
    <t>GSK210820EBZ845</t>
  </si>
  <si>
    <t>GSK210820GIN891</t>
  </si>
  <si>
    <t>GSK210820POQ014</t>
  </si>
  <si>
    <t>GSK210820OCQ783</t>
  </si>
  <si>
    <t>GSK210820ZPG832</t>
  </si>
  <si>
    <t>GSK210820AQW075</t>
  </si>
  <si>
    <t>GSK210820QOK641</t>
  </si>
  <si>
    <t>GSK210820EOC563</t>
  </si>
  <si>
    <t>GSK210820FAC265</t>
  </si>
  <si>
    <t>GSK210820HQL873</t>
  </si>
  <si>
    <t>GSK210820VCI046</t>
  </si>
  <si>
    <t>DMD/2108/20/FCDT9356</t>
  </si>
  <si>
    <t>GSK210820AMS914</t>
  </si>
  <si>
    <t>GSK210820QBG683</t>
  </si>
  <si>
    <t>GSK210820FMH795</t>
  </si>
  <si>
    <t>GSK210820TGZ023</t>
  </si>
  <si>
    <t>GSK210820SOZ170</t>
  </si>
  <si>
    <t>GSK210820SHU058</t>
  </si>
  <si>
    <t>GSK210820UIL201</t>
  </si>
  <si>
    <t>GSK210820FRJ548</t>
  </si>
  <si>
    <t>DMD/2108/20/AINK6529</t>
  </si>
  <si>
    <t>GSK210820VMJ607</t>
  </si>
  <si>
    <t>GSK210820YZV512</t>
  </si>
  <si>
    <t>GSK210820IYS315</t>
  </si>
  <si>
    <t>GSK210820RQV903</t>
  </si>
  <si>
    <t>GSK210820KVF143</t>
  </si>
  <si>
    <t>GSK210820JXB126</t>
  </si>
  <si>
    <t>GSK210820XIH570</t>
  </si>
  <si>
    <t>GSK210820AGY682</t>
  </si>
  <si>
    <t>GSK210820MOP087</t>
  </si>
  <si>
    <t>GSK210820AYV253</t>
  </si>
  <si>
    <t>GSK210820TAC412</t>
  </si>
  <si>
    <t>GSK210820WQK860</t>
  </si>
  <si>
    <t>GSK210820ECM290</t>
  </si>
  <si>
    <t>GSK210820DRE186</t>
  </si>
  <si>
    <t>GSK210820IMJ723</t>
  </si>
  <si>
    <t>GSK210820FXV386</t>
  </si>
  <si>
    <t>GSK210820LIA162</t>
  </si>
  <si>
    <t>GSK210820ZPJ214</t>
  </si>
  <si>
    <t>GSK210820IUS120</t>
  </si>
  <si>
    <t>GSK210820TPO297</t>
  </si>
  <si>
    <t>GSK210820OVU609</t>
  </si>
  <si>
    <t>GSK210820VDZ328</t>
  </si>
  <si>
    <t>GSK210820HVJ590</t>
  </si>
  <si>
    <t>GSK210820NTJ528</t>
  </si>
  <si>
    <t>GSK210820INQ826</t>
  </si>
  <si>
    <t>GSK210820PYI728</t>
  </si>
  <si>
    <t>GSK210820BFC375</t>
  </si>
  <si>
    <t>GSK210820KQH583</t>
  </si>
  <si>
    <t>GSK210820GPR028</t>
  </si>
  <si>
    <t>GSK210820ZGY739</t>
  </si>
  <si>
    <t>GSK210820WDB051</t>
  </si>
  <si>
    <t>GSK210820ILD706</t>
  </si>
  <si>
    <t>GSK210820XMO134</t>
  </si>
  <si>
    <t>GSK210820HGV486</t>
  </si>
  <si>
    <t>GSK210820AQM258</t>
  </si>
  <si>
    <t>GSK210820DRI148</t>
  </si>
  <si>
    <t>GSK210820JCI694</t>
  </si>
  <si>
    <t>GSK210820IJC063</t>
  </si>
  <si>
    <t>GSK210820ILO092</t>
  </si>
  <si>
    <t>GSK210820ZUQ681</t>
  </si>
  <si>
    <t>GSK210820LTI583</t>
  </si>
  <si>
    <t>GSK210820HBX485</t>
  </si>
  <si>
    <t>GSK210820DFU820</t>
  </si>
  <si>
    <t>GSK210820VKO285</t>
  </si>
  <si>
    <t>GSK210820GAN537</t>
  </si>
  <si>
    <t>GSK210820FVS021</t>
  </si>
  <si>
    <t>GSK210820KCU549</t>
  </si>
  <si>
    <t>GSK210820ASJ304</t>
  </si>
  <si>
    <t>GSK210820VOL041</t>
  </si>
  <si>
    <t>GSK210820IEG835</t>
  </si>
  <si>
    <t>GSK210820BTU954</t>
  </si>
  <si>
    <t>GSK210820YFR418</t>
  </si>
  <si>
    <t>GSK210820GIR562</t>
  </si>
  <si>
    <t>GSK210820AXF879</t>
  </si>
  <si>
    <t>GSK210820NQO105</t>
  </si>
  <si>
    <t>DMD/2108/20/CFAN2830</t>
  </si>
  <si>
    <t>GSK210820ZKY389</t>
  </si>
  <si>
    <t>DMD/2108/20/YIVJ2504</t>
  </si>
  <si>
    <t>GSK210820BSX092</t>
  </si>
  <si>
    <t>GSK210820STW162</t>
  </si>
  <si>
    <t>GSK210820MXL623</t>
  </si>
  <si>
    <t>DMD/2108/20/QLTF4805</t>
  </si>
  <si>
    <t>GSK210820NRK987</t>
  </si>
  <si>
    <t>GSK210820QUG670</t>
  </si>
  <si>
    <t>GSK210820ACY413</t>
  </si>
  <si>
    <t>GSK210820AXM829</t>
  </si>
  <si>
    <t>DMD/2108/20/YBND1738</t>
  </si>
  <si>
    <t>GSK210820GKL094</t>
  </si>
  <si>
    <t>GSK210820JEA483</t>
  </si>
  <si>
    <t>GSK210820LDS576</t>
  </si>
  <si>
    <t>GSK210820WSX879</t>
  </si>
  <si>
    <t>DMD/2108/20/RDMZ0624</t>
  </si>
  <si>
    <t>GSK210820UQP093</t>
  </si>
  <si>
    <t>DMD/2108/20/WZXY9684</t>
  </si>
  <si>
    <t>GSK210820JDT407</t>
  </si>
  <si>
    <t>GSK210820ADZ327</t>
  </si>
  <si>
    <t>GSK210820YIM487</t>
  </si>
  <si>
    <t>GSK210820FLA306</t>
  </si>
  <si>
    <t>GSK210820OMD684</t>
  </si>
  <si>
    <t>GSK210820UPZ654</t>
  </si>
  <si>
    <t>GSK210820SGO024</t>
  </si>
  <si>
    <t>GSK210820WBH096</t>
  </si>
  <si>
    <t>GSK210820JOD638</t>
  </si>
  <si>
    <t>GSK210820UYS758</t>
  </si>
  <si>
    <t>GSK210820BDQ937</t>
  </si>
  <si>
    <t>GSK210820OJZ158</t>
  </si>
  <si>
    <t>GSK210820QRK521</t>
  </si>
  <si>
    <t>GSK210820BQH021</t>
  </si>
  <si>
    <t>GSK210820YTF781</t>
  </si>
  <si>
    <t>GSK210820MRK075</t>
  </si>
  <si>
    <t>GSK210820ESD769</t>
  </si>
  <si>
    <t>GSK210820NPQ698</t>
  </si>
  <si>
    <t>GSK210820PUK574</t>
  </si>
  <si>
    <t>GSK210820EFY102</t>
  </si>
  <si>
    <t>GSK210820JIQ658</t>
  </si>
  <si>
    <t>GSK210820KDX467</t>
  </si>
  <si>
    <t>GSK210820BIQ076</t>
  </si>
  <si>
    <t>GSK210820ERF152</t>
  </si>
  <si>
    <t>GSK210820LAU196</t>
  </si>
  <si>
    <t>GSK210820WZY946</t>
  </si>
  <si>
    <t>GSK210820VYF869</t>
  </si>
  <si>
    <t>GSK210820GHD583</t>
  </si>
  <si>
    <t>GSK210820ADL914</t>
  </si>
  <si>
    <t>GSK210820TFK670</t>
  </si>
  <si>
    <t>GSK210820PYE389</t>
  </si>
  <si>
    <t>GSK210820IMC924</t>
  </si>
  <si>
    <t>GSK210820WYB671</t>
  </si>
  <si>
    <t>GSK210820SNH734</t>
  </si>
  <si>
    <t>GSK210820WQE754</t>
  </si>
  <si>
    <t>GSK210820UAD516</t>
  </si>
  <si>
    <t>GSK210820LHZ539</t>
  </si>
  <si>
    <t>GSK210820GJN013</t>
  </si>
  <si>
    <t>GSK210820IXH604</t>
  </si>
  <si>
    <t>GSK210820LXT530</t>
  </si>
  <si>
    <t>GSK210820DXR136</t>
  </si>
  <si>
    <t>GSK210820DJI147</t>
  </si>
  <si>
    <t>GSK210820MNO352</t>
  </si>
  <si>
    <t>GSK210820AJG217</t>
  </si>
  <si>
    <t>GSK210820SCZ653</t>
  </si>
  <si>
    <t>GSK210820CWE183</t>
  </si>
  <si>
    <t>GSK210820YSB072</t>
  </si>
  <si>
    <t>GSK210820LBY083</t>
  </si>
  <si>
    <t>GSK210820UYB693</t>
  </si>
  <si>
    <t>GSK210820JKW417</t>
  </si>
  <si>
    <t>GSK210820SXD367</t>
  </si>
  <si>
    <t>GSK210820GHA375</t>
  </si>
  <si>
    <t>GSK210820WEO963</t>
  </si>
  <si>
    <t>GSK210820DJR503</t>
  </si>
  <si>
    <t>GSK210820EZY783</t>
  </si>
  <si>
    <t>GSK210820KCW241</t>
  </si>
  <si>
    <t>GSK210820SJZ823</t>
  </si>
  <si>
    <t>GSK210820EHJ903</t>
  </si>
  <si>
    <t>GSK210820WDU682</t>
  </si>
  <si>
    <t>GSK210820BUY802</t>
  </si>
  <si>
    <t>GSK210820IJZ265</t>
  </si>
  <si>
    <t>GSK210820NFA214</t>
  </si>
  <si>
    <t>GSK210820CXP518</t>
  </si>
  <si>
    <t>GSK210820MWD652</t>
  </si>
  <si>
    <t>GSK210820OBP158</t>
  </si>
  <si>
    <t>GSK210820IYS437</t>
  </si>
  <si>
    <t>GSK210820DQM586</t>
  </si>
  <si>
    <t>GSK210820RSD139</t>
  </si>
  <si>
    <t>GSK210820UIS815</t>
  </si>
  <si>
    <t>GSK210820GUE963</t>
  </si>
  <si>
    <t>GSK210820HBU859</t>
  </si>
  <si>
    <t>GSK210820UJN361</t>
  </si>
  <si>
    <t>GSK210820ITG953</t>
  </si>
  <si>
    <t>GSK210820JXB084</t>
  </si>
  <si>
    <t>GSK210820JNW965</t>
  </si>
  <si>
    <t>GSK210820VLY076</t>
  </si>
  <si>
    <t>GSK210820XBI583</t>
  </si>
  <si>
    <t>GSK210820TZG189</t>
  </si>
  <si>
    <t>GSK210820LJA862</t>
  </si>
  <si>
    <t>GSK210820JVP145</t>
  </si>
  <si>
    <t>GSK210820EGL871</t>
  </si>
  <si>
    <t>GSK210820FBQ961</t>
  </si>
  <si>
    <t>GSK210820QTD012</t>
  </si>
  <si>
    <t>GSK210820GUW651</t>
  </si>
  <si>
    <t>GSK210820DER384</t>
  </si>
  <si>
    <t>GSK210820QUX451</t>
  </si>
  <si>
    <t>GSK210820PXA908</t>
  </si>
  <si>
    <t>GSK210820AVM641</t>
  </si>
  <si>
    <t>GSK210820TKQ136</t>
  </si>
  <si>
    <t>GSK210820TEX932</t>
  </si>
  <si>
    <t>GSK210820BRD527</t>
  </si>
  <si>
    <t>GSK210820NTU504</t>
  </si>
  <si>
    <t>GSK210820HBY568</t>
  </si>
  <si>
    <t>GSK210820LOW796</t>
  </si>
  <si>
    <t>GSK210820MJA786</t>
  </si>
  <si>
    <t>GSK210820VAU527</t>
  </si>
  <si>
    <t>GSK210820LDT239</t>
  </si>
  <si>
    <t>GSK210820SAR510</t>
  </si>
  <si>
    <t>GSK210820PUT794</t>
  </si>
  <si>
    <t>GSK210820PGS875</t>
  </si>
  <si>
    <t>GSK210820WTX079</t>
  </si>
  <si>
    <t>GSK210820JTG307</t>
  </si>
  <si>
    <t>GSK210820MJC246</t>
  </si>
  <si>
    <t>GSK210820QZL805</t>
  </si>
  <si>
    <t>GSK210820AYZ954</t>
  </si>
  <si>
    <t>GSK210820WNJ490</t>
  </si>
  <si>
    <t>GSK210820VOT428</t>
  </si>
  <si>
    <t>GSK210820XYM306</t>
  </si>
  <si>
    <t>GSK210820BXK093</t>
  </si>
  <si>
    <t>GSK210820ENW269</t>
  </si>
  <si>
    <t>GSK210820IHK274</t>
  </si>
  <si>
    <t>GSK210820KHW402</t>
  </si>
  <si>
    <t>GSK210820MVE741</t>
  </si>
  <si>
    <t>GSK210820DMV516</t>
  </si>
  <si>
    <t>GSK210820JNS296</t>
  </si>
  <si>
    <t>GSK210820DYV243</t>
  </si>
  <si>
    <t>GSK210820HCU156</t>
  </si>
  <si>
    <t>GSK210820DLA483</t>
  </si>
  <si>
    <t>GSK210820HWB401</t>
  </si>
  <si>
    <t>GSK210820LFU159</t>
  </si>
  <si>
    <t>GSK210820WZE819</t>
  </si>
  <si>
    <t>GSK210820VGH139</t>
  </si>
  <si>
    <t>GSK210820REY156</t>
  </si>
  <si>
    <t>GSK210820IYS057</t>
  </si>
  <si>
    <t>GSK210820VOU607</t>
  </si>
  <si>
    <t>GSK210820DWV781</t>
  </si>
  <si>
    <t>GSK210820HLO584</t>
  </si>
  <si>
    <t>GSK210820DTK156</t>
  </si>
  <si>
    <t>GSK210820QAN617</t>
  </si>
  <si>
    <t>GSK210820ORE850</t>
  </si>
  <si>
    <t>GSK210820QPK271</t>
  </si>
  <si>
    <t>GSK210820RXB845</t>
  </si>
  <si>
    <t>GSK210820QVI475</t>
  </si>
  <si>
    <t>GSK210820USZ483</t>
  </si>
  <si>
    <t>GSK210820HLD506</t>
  </si>
  <si>
    <t>GSK210820UGD620</t>
  </si>
  <si>
    <t>GSK210820MJB456</t>
  </si>
  <si>
    <t>GSK210820SJQ732</t>
  </si>
  <si>
    <t>GSK210820JMY746</t>
  </si>
  <si>
    <t>GSK210820IQO376</t>
  </si>
  <si>
    <t>GSK210820ASO712</t>
  </si>
  <si>
    <t>GSK210820ZXE139</t>
  </si>
  <si>
    <t>GSK210820UNA195</t>
  </si>
  <si>
    <t>GSK210820PGT567</t>
  </si>
  <si>
    <t>GSK210820IVL790</t>
  </si>
  <si>
    <t>GSK210820LOS306</t>
  </si>
  <si>
    <t>GSK210820YCH491</t>
  </si>
  <si>
    <t>GSK210820XEG457</t>
  </si>
  <si>
    <t>GSK210820OIB395</t>
  </si>
  <si>
    <t>GSK210820XMC805</t>
  </si>
  <si>
    <t>GSK210820GLC351</t>
  </si>
  <si>
    <t>GSK210819YUQ163</t>
  </si>
  <si>
    <t>GSK210820SAM062</t>
  </si>
  <si>
    <t>GSK210820SOZ719</t>
  </si>
  <si>
    <t>GSK210820QFZ652</t>
  </si>
  <si>
    <t>GSK210820KGV241</t>
  </si>
  <si>
    <t>GSK210820HTZ829</t>
  </si>
  <si>
    <t>GSK210820NRS057</t>
  </si>
  <si>
    <t>GSK210820UOK531</t>
  </si>
  <si>
    <t>GSK210820YTZ729</t>
  </si>
  <si>
    <t>GSK210820BIV745</t>
  </si>
  <si>
    <t>GSK210820AYU185</t>
  </si>
  <si>
    <t>GSK210820TJF425</t>
  </si>
  <si>
    <t>GSK210820UBC751</t>
  </si>
  <si>
    <t>GSK210820MOZ657</t>
  </si>
  <si>
    <t>GSK210820ILC837</t>
  </si>
  <si>
    <t>GSK210820CQX028</t>
  </si>
  <si>
    <t>GSK210820XQF619</t>
  </si>
  <si>
    <t>GSK210820VYU073</t>
  </si>
  <si>
    <t>GSK210820KHC753</t>
  </si>
  <si>
    <t>GSK210820RLA836</t>
  </si>
  <si>
    <t>GSK210820BAY698</t>
  </si>
  <si>
    <t>GSK210820MTP740</t>
  </si>
  <si>
    <t>GSK210820SCG862</t>
  </si>
  <si>
    <t>GSK210820AQX175</t>
  </si>
  <si>
    <t>GSK210820XPE175</t>
  </si>
  <si>
    <t>GSK210820KSN601</t>
  </si>
  <si>
    <t>GSK210820MCT106</t>
  </si>
  <si>
    <t>GSK210820TXH912</t>
  </si>
  <si>
    <t>GSK210820UJX549</t>
  </si>
  <si>
    <t>GSK210820OID678</t>
  </si>
  <si>
    <t>GSK210820BHP086</t>
  </si>
  <si>
    <t>GSK210820DQP082</t>
  </si>
  <si>
    <t>GSK210820XQD135</t>
  </si>
  <si>
    <t>GSK210820FHN379</t>
  </si>
  <si>
    <t>GSK210820QMK508</t>
  </si>
  <si>
    <t>GSK210820FPY156</t>
  </si>
  <si>
    <t>GSK210820SRM245</t>
  </si>
  <si>
    <t>GSK210820OWF813</t>
  </si>
  <si>
    <t>GSK210820ZAS098</t>
  </si>
  <si>
    <t>GSK210820KIY059</t>
  </si>
  <si>
    <t>GSK210820WHG829</t>
  </si>
  <si>
    <t>GSK210820ENZ907</t>
  </si>
  <si>
    <t>GSK210820XTQ908</t>
  </si>
  <si>
    <t>GSK210820AWT034</t>
  </si>
  <si>
    <t>GSK210820EMZ283</t>
  </si>
  <si>
    <t>GSK210820SJA830</t>
  </si>
  <si>
    <t>GSK210820FWG428</t>
  </si>
  <si>
    <t>GSK210820HXE205</t>
  </si>
  <si>
    <t>GSK210820XTK905</t>
  </si>
  <si>
    <t>GSK210820HGS169</t>
  </si>
  <si>
    <t>GSK210820FMR319</t>
  </si>
  <si>
    <t>GSK210820LNE937</t>
  </si>
  <si>
    <t>GSK210820HFP470</t>
  </si>
  <si>
    <t>GSK210820APK782</t>
  </si>
  <si>
    <t>GSK210820ZLE239</t>
  </si>
  <si>
    <t>GSK210820RTB396</t>
  </si>
  <si>
    <t>GSK210820FHK613</t>
  </si>
  <si>
    <t>GSK210820DRF634</t>
  </si>
  <si>
    <t>GSK210820GDK709</t>
  </si>
  <si>
    <t>GSK210820PEG328</t>
  </si>
  <si>
    <t>GSK210820RNJ840</t>
  </si>
  <si>
    <t>GSK210820IAN649</t>
  </si>
  <si>
    <t>GSK210820FWO395</t>
  </si>
  <si>
    <t>GSK210820AZJ216</t>
  </si>
  <si>
    <t>GSK210820ZRM849</t>
  </si>
  <si>
    <t>GSK210820GMW183</t>
  </si>
  <si>
    <t>GSK210820WFS064</t>
  </si>
  <si>
    <t>GSK210820VZE608</t>
  </si>
  <si>
    <t>GSK210820XWO084</t>
  </si>
  <si>
    <t>GSK210820QGO738</t>
  </si>
  <si>
    <t>GSK210820BLQ872</t>
  </si>
  <si>
    <t>GSK210820NWG341</t>
  </si>
  <si>
    <t>GSK210820HBJ876</t>
  </si>
  <si>
    <t>GSK210820FQR950</t>
  </si>
  <si>
    <t>GSK210820MFE853</t>
  </si>
  <si>
    <t>GSK210820FCA697</t>
  </si>
  <si>
    <t>GSK210820SBU570</t>
  </si>
  <si>
    <t>GSK210820PFJ407</t>
  </si>
  <si>
    <t>GSK210820CME864</t>
  </si>
  <si>
    <t>GSK210820AWC749</t>
  </si>
  <si>
    <t>GSK210820PMN437</t>
  </si>
  <si>
    <t>GSK210820YWG034</t>
  </si>
  <si>
    <t>GSK210820KVW756</t>
  </si>
  <si>
    <t>GSK210820KUL206</t>
  </si>
  <si>
    <t>GSK210820MZW876</t>
  </si>
  <si>
    <t>GSK210820TVB923</t>
  </si>
  <si>
    <t>GSK210820MJI927</t>
  </si>
  <si>
    <t>GSK210820MIP849</t>
  </si>
  <si>
    <t>GSK210820SCU986</t>
  </si>
  <si>
    <t>GSK210820XLF902</t>
  </si>
  <si>
    <t>DMD/2108/20/KEIV5284</t>
  </si>
  <si>
    <t>GSK210820WUH605</t>
  </si>
  <si>
    <t>GSK210820ORL824</t>
  </si>
  <si>
    <t>GSK210820RIT608</t>
  </si>
  <si>
    <t>GSK210820WIJ687</t>
  </si>
  <si>
    <t>GSK210820ZFH859</t>
  </si>
  <si>
    <t>GSK210820TGH291</t>
  </si>
  <si>
    <t>GSK210820AMI731</t>
  </si>
  <si>
    <t>DMD/2108/20/RMYE8193</t>
  </si>
  <si>
    <t>GSK210820UWT259</t>
  </si>
  <si>
    <t>GSK210820HIS754</t>
  </si>
  <si>
    <t>GSK210820YQO014</t>
  </si>
  <si>
    <t>GSK210820HOA650</t>
  </si>
  <si>
    <t>GSK210820ZTF825</t>
  </si>
  <si>
    <t>GSK210820MJP428</t>
  </si>
  <si>
    <t>GSK210820HFP594</t>
  </si>
  <si>
    <t>GSK210820LGV129</t>
  </si>
  <si>
    <t>GSK210820WCY796</t>
  </si>
  <si>
    <t>GSK210820WOL078</t>
  </si>
  <si>
    <t>GSK210820MKL186</t>
  </si>
  <si>
    <t>GSK210820QOS375</t>
  </si>
  <si>
    <t>GSK210820DGQ590</t>
  </si>
  <si>
    <t>GSK210820FUM083</t>
  </si>
  <si>
    <t>GSK210820ZOU169</t>
  </si>
  <si>
    <t>GSK210820YCJ862</t>
  </si>
  <si>
    <t>GSK210820CLX314</t>
  </si>
  <si>
    <t>GSK210820QZP689</t>
  </si>
  <si>
    <t>GSK210820JQF254</t>
  </si>
  <si>
    <t>GSK210820JFG346</t>
  </si>
  <si>
    <t>GSK210820SLT369</t>
  </si>
  <si>
    <t>GSK210820IQV560</t>
  </si>
  <si>
    <t>GSK210820URX921</t>
  </si>
  <si>
    <t>GSK210820ODM740</t>
  </si>
  <si>
    <t>GSK210820OAP815</t>
  </si>
  <si>
    <t>GSK210820TAY315</t>
  </si>
  <si>
    <t>GSK210820LIS902</t>
  </si>
  <si>
    <t>GSK210820WKG536</t>
  </si>
  <si>
    <t>GSK210820RXV054</t>
  </si>
  <si>
    <t>GSK210820KIQ675</t>
  </si>
  <si>
    <t>GSK210820GXD578</t>
  </si>
  <si>
    <t>GSK210820TQP035</t>
  </si>
  <si>
    <t>GSK210820WMT618</t>
  </si>
  <si>
    <t>GSK210820JZT534</t>
  </si>
  <si>
    <t>GSK210820WEA608</t>
  </si>
  <si>
    <t>GSK210820JHK075</t>
  </si>
  <si>
    <t>GSK210820BLO109</t>
  </si>
  <si>
    <t>GSK210820BEY532</t>
  </si>
  <si>
    <t>GSK210820JHC840</t>
  </si>
  <si>
    <t>GSK210820JYQ578</t>
  </si>
  <si>
    <t>GSK210820SFB592</t>
  </si>
  <si>
    <t>GSK210820NEU094</t>
  </si>
  <si>
    <t>GSK210820OHK891</t>
  </si>
  <si>
    <t>GSK210820QMN194</t>
  </si>
  <si>
    <t>GSK210820QHR673</t>
  </si>
  <si>
    <t>GSK210820JMK896</t>
  </si>
  <si>
    <t>GSK210820AFD160</t>
  </si>
  <si>
    <t>GSK210820NHF039</t>
  </si>
  <si>
    <t>GSK210820FHG407</t>
  </si>
  <si>
    <t>GSK210820VHP952</t>
  </si>
  <si>
    <t>GSK210820JIA184</t>
  </si>
  <si>
    <t>GSK210820TIE409</t>
  </si>
  <si>
    <t>GSK210820LVE903</t>
  </si>
  <si>
    <t>GSK210820OKF729</t>
  </si>
  <si>
    <t>GSK210820KIR865</t>
  </si>
  <si>
    <t>GSK210820WAM980</t>
  </si>
  <si>
    <t>GSK210820HVF456</t>
  </si>
  <si>
    <t>GSK210820AJZ152</t>
  </si>
  <si>
    <t>GSK210820HAK954</t>
  </si>
  <si>
    <t>GSK210820TJY470</t>
  </si>
  <si>
    <t>GSK210820HVO374</t>
  </si>
  <si>
    <t>GSK210820NAL658</t>
  </si>
  <si>
    <t>GSK210820DRM732</t>
  </si>
  <si>
    <t>GSK210820ENL952</t>
  </si>
  <si>
    <t>GSK210820OGJ724</t>
  </si>
  <si>
    <t>GSK210820MTD198</t>
  </si>
  <si>
    <t>GSK210820PRQ671</t>
  </si>
  <si>
    <t>GSK210820AWH791</t>
  </si>
  <si>
    <t>GSK210820OPY520</t>
  </si>
  <si>
    <t>GSK210820FYX891</t>
  </si>
  <si>
    <t>GSK210820AOW581</t>
  </si>
  <si>
    <t>GSK210820PYH943</t>
  </si>
  <si>
    <t>GSK210820QYP432</t>
  </si>
  <si>
    <t>GSK210820TRX278</t>
  </si>
  <si>
    <t>GSK210820SYZ259</t>
  </si>
  <si>
    <t>GSK210820IXC650</t>
  </si>
  <si>
    <t>GSK210820MSO142</t>
  </si>
  <si>
    <t>GSK210820TUQ047</t>
  </si>
  <si>
    <t>GSK210820VQM065</t>
  </si>
  <si>
    <t>GSK210820MFD952</t>
  </si>
  <si>
    <t>GSK210820ZSA613</t>
  </si>
  <si>
    <t>GSK210820VZC683</t>
  </si>
  <si>
    <t>GSK210820RXY514</t>
  </si>
  <si>
    <t>GSK210820PVW418</t>
  </si>
  <si>
    <t>GSK210820DQV648</t>
  </si>
  <si>
    <t>GSK210820YLR048</t>
  </si>
  <si>
    <t>GSK210820EGJ731</t>
  </si>
  <si>
    <t>GSK210820QXN390</t>
  </si>
  <si>
    <t>GSK210820SCJ398</t>
  </si>
  <si>
    <t>GSK210820STV651</t>
  </si>
  <si>
    <t>GSK210820BQP085</t>
  </si>
  <si>
    <t>GSK210820YMS812</t>
  </si>
  <si>
    <t>GSK210820JUH352</t>
  </si>
  <si>
    <t>GSK210820MCY245</t>
  </si>
  <si>
    <t>GSK210820AIV541</t>
  </si>
  <si>
    <t>GSK210820OGN925</t>
  </si>
  <si>
    <t>GSK210820XNS850</t>
  </si>
  <si>
    <t>GSK210820YWQ502</t>
  </si>
  <si>
    <t>GSK210820DWN408</t>
  </si>
  <si>
    <t>GSK210820KOI715</t>
  </si>
  <si>
    <t>GSK210820KVQ370</t>
  </si>
  <si>
    <t>GSK210820IXV650</t>
  </si>
  <si>
    <t>GSK210820RXJ946</t>
  </si>
  <si>
    <t>GSK210820HQI708</t>
  </si>
  <si>
    <t>GSK210820VNP847</t>
  </si>
  <si>
    <t>GSK210820YBM684</t>
  </si>
  <si>
    <t>GSK210820PSE793</t>
  </si>
  <si>
    <t>GSK210820DQF615</t>
  </si>
  <si>
    <t>GSK210820BXF573</t>
  </si>
  <si>
    <t>GSK210820LFU547</t>
  </si>
  <si>
    <t>GSK210820ILZ591</t>
  </si>
  <si>
    <t>GSK210820CJM793</t>
  </si>
  <si>
    <t>GSK210820LUP320</t>
  </si>
  <si>
    <t>GSK210820TRP581</t>
  </si>
  <si>
    <t>GSK210820KVH823</t>
  </si>
  <si>
    <t>GSK210820KZM132</t>
  </si>
  <si>
    <t>GSK210820PLM729</t>
  </si>
  <si>
    <t>GSK210820FGA602</t>
  </si>
  <si>
    <t>GSK210820NAK076</t>
  </si>
  <si>
    <t>GSK210820YGL172</t>
  </si>
  <si>
    <t>GSK210820AEW241</t>
  </si>
  <si>
    <t>GSK210820IUK781</t>
  </si>
  <si>
    <t>GSK210820RVI245</t>
  </si>
  <si>
    <t>GSK210820QPK241</t>
  </si>
  <si>
    <t>GSK210820AZC071</t>
  </si>
  <si>
    <t>GSK210820PHZ218</t>
  </si>
  <si>
    <t>GSK210820WJQ865</t>
  </si>
  <si>
    <t>GSK210820SZR598</t>
  </si>
  <si>
    <t>GSK210820SMP236</t>
  </si>
  <si>
    <t>GSK210820VSR578</t>
  </si>
  <si>
    <t>GSK210820RTN023</t>
  </si>
  <si>
    <t>GSK210820LNU837</t>
  </si>
  <si>
    <t>GSK210820SHL156</t>
  </si>
  <si>
    <t>GSK210820DON691</t>
  </si>
  <si>
    <t>GSK210820GDN178</t>
  </si>
  <si>
    <t>GSK210820QUI960</t>
  </si>
  <si>
    <t>GSK210820OXU714</t>
  </si>
  <si>
    <t>GSK210820LET981</t>
  </si>
  <si>
    <t>GSK210820UWY148</t>
  </si>
  <si>
    <t>GSK210820FZM859</t>
  </si>
  <si>
    <t>GSK210820SNA758</t>
  </si>
  <si>
    <t>GSK210820QNF970</t>
  </si>
  <si>
    <t>GSK210820WBJ812</t>
  </si>
  <si>
    <t>GSK210820VRK291</t>
  </si>
  <si>
    <t>GSK210820RIJ241</t>
  </si>
  <si>
    <t>GSK210820HJM479</t>
  </si>
  <si>
    <t>GSK210820AOI798</t>
  </si>
  <si>
    <t>GSK210820AQC576</t>
  </si>
  <si>
    <t>GSK210820BAY286</t>
  </si>
  <si>
    <t>GSK210820NWD706</t>
  </si>
  <si>
    <t>GSK210820HLG124</t>
  </si>
  <si>
    <t>GSK210820ITR716</t>
  </si>
  <si>
    <t>GSK210820PJH036</t>
  </si>
  <si>
    <t>GSK210820PRY485</t>
  </si>
  <si>
    <t>GSK210820MGI169</t>
  </si>
  <si>
    <t>GSK210820KIN643</t>
  </si>
  <si>
    <t>GSK210820ORZ531</t>
  </si>
  <si>
    <t>GSK210820SLU486</t>
  </si>
  <si>
    <t>GSK210820KRH651</t>
  </si>
  <si>
    <t>GSK210820KFA962</t>
  </si>
  <si>
    <t>GSK210820WGS519</t>
  </si>
  <si>
    <t>GSK210820HVE015</t>
  </si>
  <si>
    <t>GSK210820VGW506</t>
  </si>
  <si>
    <t>GSK210820MVH916</t>
  </si>
  <si>
    <t>GSK210820JYD987</t>
  </si>
  <si>
    <t>GSK210820FGK916</t>
  </si>
  <si>
    <t>GSK210820JMK942</t>
  </si>
  <si>
    <t>GSK210819UKO834</t>
  </si>
  <si>
    <t>GSK210820PEY753</t>
  </si>
  <si>
    <t>GSK210820NHO841</t>
  </si>
  <si>
    <t>GSK210820NPB402</t>
  </si>
  <si>
    <t>GSK210820ITH219</t>
  </si>
  <si>
    <t>GSK210820EIR351</t>
  </si>
  <si>
    <t>GSK210820RBQ423</t>
  </si>
  <si>
    <t>GSK210820GKQ098</t>
  </si>
  <si>
    <t>GSK210819OUA018</t>
  </si>
  <si>
    <t>GSK210820OSL679</t>
  </si>
  <si>
    <t>GSK210820XLB701</t>
  </si>
  <si>
    <t>GSK210820OED591</t>
  </si>
  <si>
    <t>GSK210820LWZ693</t>
  </si>
  <si>
    <t>GSK210820DZB381</t>
  </si>
  <si>
    <t>GSK210820YEV249</t>
  </si>
  <si>
    <t>GSK210820CDZ016</t>
  </si>
  <si>
    <t>GSK210820KQN845</t>
  </si>
  <si>
    <t>GSK210820HQB962</t>
  </si>
  <si>
    <t>GSK210820IYE536</t>
  </si>
  <si>
    <t>GSK210820OQV610</t>
  </si>
  <si>
    <t>GSK210820ZQX604</t>
  </si>
  <si>
    <t>GSK210820CIR134</t>
  </si>
  <si>
    <t>GSK210820JHB235</t>
  </si>
  <si>
    <t>GSK210820PAJ712</t>
  </si>
  <si>
    <t>GSK210820LZU675</t>
  </si>
  <si>
    <t>GSK210820PAK081</t>
  </si>
  <si>
    <t>GSK210820NRZ329</t>
  </si>
  <si>
    <t>GSK210820TJU560</t>
  </si>
  <si>
    <t>GSK210820WUT384</t>
  </si>
  <si>
    <t>GSK210820ZOY097</t>
  </si>
  <si>
    <t>GSK210820DEX420</t>
  </si>
  <si>
    <t>GSK210820AZY659</t>
  </si>
  <si>
    <t>GSK210820PCH970</t>
  </si>
  <si>
    <t>GSK210820VZO724</t>
  </si>
  <si>
    <t>GSK210820ATZ342</t>
  </si>
  <si>
    <t>GSK210820ISY570</t>
  </si>
  <si>
    <t>GSK210820PMA894</t>
  </si>
  <si>
    <t>GSK210820KRO680</t>
  </si>
  <si>
    <t>GSK210820PTR564</t>
  </si>
  <si>
    <t>GSK210820EUW540</t>
  </si>
  <si>
    <t>GSK210820MRF905</t>
  </si>
  <si>
    <t>GSK210820JMF165</t>
  </si>
  <si>
    <t>GSK210820XLZ834</t>
  </si>
  <si>
    <t>GSK210820GIE761</t>
  </si>
  <si>
    <t>GSK210820OMR578</t>
  </si>
  <si>
    <t>GSK210820MSR368</t>
  </si>
  <si>
    <t>GSK210820HBN643</t>
  </si>
  <si>
    <t>GSK210820CFZ857</t>
  </si>
  <si>
    <t>GSK210820HUA437</t>
  </si>
  <si>
    <t>GSK210820THA263</t>
  </si>
  <si>
    <t>GSK210820HXP354</t>
  </si>
  <si>
    <t>GSK210820OMC897</t>
  </si>
  <si>
    <t>GSK210820IFJ038</t>
  </si>
  <si>
    <t>GSK210820TDE714</t>
  </si>
  <si>
    <t>GSK210820YAB698</t>
  </si>
  <si>
    <t>GSK210820AET054</t>
  </si>
  <si>
    <t>GSK210820PFU852</t>
  </si>
  <si>
    <t>GSK210820BWH549</t>
  </si>
  <si>
    <t>GSK210820PRC806</t>
  </si>
  <si>
    <t>GSK210820MIH345</t>
  </si>
  <si>
    <t>GSK210820YCT984</t>
  </si>
  <si>
    <t>GSK210820UJV398</t>
  </si>
  <si>
    <t>GSK210820QTI504</t>
  </si>
  <si>
    <t>GSK210820NXI725</t>
  </si>
  <si>
    <t>GSK210820PTZ253</t>
  </si>
  <si>
    <t>GSK210820BXR354</t>
  </si>
  <si>
    <t>GSK210820FIB085</t>
  </si>
  <si>
    <t>GSK210820GID581</t>
  </si>
  <si>
    <t>GSK210820BTP361</t>
  </si>
  <si>
    <t>GSK210820ZDM706</t>
  </si>
  <si>
    <t>GSK210820PMO592</t>
  </si>
  <si>
    <t>GSK210820BPE970</t>
  </si>
  <si>
    <t>GSK210820ZPW573</t>
  </si>
  <si>
    <t>GSK210820YWE803</t>
  </si>
  <si>
    <t>GSK210820EOU746</t>
  </si>
  <si>
    <t>GSK210820PLJ471</t>
  </si>
  <si>
    <t>GSK210820QVL476</t>
  </si>
  <si>
    <t>GSK210820JLV835</t>
  </si>
  <si>
    <t>GSK210820JTP352</t>
  </si>
  <si>
    <t>GSK210820GJW581</t>
  </si>
  <si>
    <t>GSK210820ATY930</t>
  </si>
  <si>
    <t>GSK210820IGX402</t>
  </si>
  <si>
    <t>GSK210820YRI567</t>
  </si>
  <si>
    <t>GSK210820CRF136</t>
  </si>
  <si>
    <t>GSK210820YVC723</t>
  </si>
  <si>
    <t>GSK210820OVI705</t>
  </si>
  <si>
    <t>GSK210820DPJ086</t>
  </si>
  <si>
    <t>GSK210820KZR280</t>
  </si>
  <si>
    <t>GSK210820OJE094</t>
  </si>
  <si>
    <t>GSK210820GCQ891</t>
  </si>
  <si>
    <t>GSK210820HYX869</t>
  </si>
  <si>
    <t>GSK210820GVL987</t>
  </si>
  <si>
    <t>GSK210820ZFW641</t>
  </si>
  <si>
    <t>GSK210820XEM017</t>
  </si>
  <si>
    <t>GSK210820KJN567</t>
  </si>
  <si>
    <t>GSK210820YSA710</t>
  </si>
  <si>
    <t>GSK210820UNB058</t>
  </si>
  <si>
    <t>GSK210820SCG142</t>
  </si>
  <si>
    <t>GSK210820HFB274</t>
  </si>
  <si>
    <t>GSK210820LKP492</t>
  </si>
  <si>
    <t>GSK210820JQN184</t>
  </si>
  <si>
    <t>GSK210820XDS504</t>
  </si>
  <si>
    <t>DMD/2108/21/KLMY1648</t>
  </si>
  <si>
    <t>GSK210821YRM413</t>
  </si>
  <si>
    <t>GSK210821LGD472</t>
  </si>
  <si>
    <t>GSK210821CHV138</t>
  </si>
  <si>
    <t>GSK210821XZC172</t>
  </si>
  <si>
    <t>GSK210821WUK648</t>
  </si>
  <si>
    <t>GSK210821HCE374</t>
  </si>
  <si>
    <t>GSK210821GSL457</t>
  </si>
  <si>
    <t>GSK210821DWZ893</t>
  </si>
  <si>
    <t>DMD/2108/21/LFYC4852</t>
  </si>
  <si>
    <t>GSK210821EMX187</t>
  </si>
  <si>
    <t>GSK210821SRK935</t>
  </si>
  <si>
    <t>GSK210821DKO168</t>
  </si>
  <si>
    <t>GSK210821GXZ867</t>
  </si>
  <si>
    <t>GSK210821UQE860</t>
  </si>
  <si>
    <t>GSK210821KYO251</t>
  </si>
  <si>
    <t>GSK210821DXE670</t>
  </si>
  <si>
    <t>GSK210821BPK692</t>
  </si>
  <si>
    <t>GSK210821AIS734</t>
  </si>
  <si>
    <t>GSK210821SZA740</t>
  </si>
  <si>
    <t>GSK210821DIG389</t>
  </si>
  <si>
    <t>GSK210821BFU567</t>
  </si>
  <si>
    <t>GSK210821KTJ863</t>
  </si>
  <si>
    <t>GSK210821URB624</t>
  </si>
  <si>
    <t>GSK210821YLS473</t>
  </si>
  <si>
    <t>GSK210821QGY246</t>
  </si>
  <si>
    <t>GSK210821SAF359</t>
  </si>
  <si>
    <t>GSK210821PEB832</t>
  </si>
  <si>
    <t>GSK210821LTI407</t>
  </si>
  <si>
    <t>GSK210821AYV210</t>
  </si>
  <si>
    <t>GSK210821INV214</t>
  </si>
  <si>
    <t>GSK210821WTQ932</t>
  </si>
  <si>
    <t>GSK210821TKQ796</t>
  </si>
  <si>
    <t>GSK210821AYO435</t>
  </si>
  <si>
    <t>GSK210821SKF172</t>
  </si>
  <si>
    <t>GSK210821EBV519</t>
  </si>
  <si>
    <t>GSK210821JXZ236</t>
  </si>
  <si>
    <t>GSK210821ZYM740</t>
  </si>
  <si>
    <t>GSK210821ERI201</t>
  </si>
  <si>
    <t>GSK210821SPF210</t>
  </si>
  <si>
    <t>GSK210821FOE259</t>
  </si>
  <si>
    <t>GSK210821GOH057</t>
  </si>
  <si>
    <t>GSK210821TPI983</t>
  </si>
  <si>
    <t>GSK210821LYZ936</t>
  </si>
  <si>
    <t>GSK210821WZO320</t>
  </si>
  <si>
    <t>GSK210821VWQ850</t>
  </si>
  <si>
    <t>GSK210821LNF960</t>
  </si>
  <si>
    <t>GSK210821TFD386</t>
  </si>
  <si>
    <t>GSK210821OEU234</t>
  </si>
  <si>
    <t>GSK210821CQB218</t>
  </si>
  <si>
    <t>GSK210821QFZ405</t>
  </si>
  <si>
    <t>GSK210821JBU920</t>
  </si>
  <si>
    <t>GSK210821DGY549</t>
  </si>
  <si>
    <t>GSK210821AFR519</t>
  </si>
  <si>
    <t>GSK210821GBN167</t>
  </si>
  <si>
    <t>GSK210821EVD720</t>
  </si>
  <si>
    <t>GSK210821NSR195</t>
  </si>
  <si>
    <t>GSK210821QMJ086</t>
  </si>
  <si>
    <t>GSK210821UTE086</t>
  </si>
  <si>
    <t>GSK210821RJA842</t>
  </si>
  <si>
    <t>GSK210821CEM510</t>
  </si>
  <si>
    <t>GSK210821MOI792</t>
  </si>
  <si>
    <t>GSK210821ZQX407</t>
  </si>
  <si>
    <t>GSK210821ROL254</t>
  </si>
  <si>
    <t>GSK210821CJL486</t>
  </si>
  <si>
    <t>GSK210821MTY325</t>
  </si>
  <si>
    <t>GSK210821BZG465</t>
  </si>
  <si>
    <t>GSK210821UFX304</t>
  </si>
  <si>
    <t>GSK210821MWS908</t>
  </si>
  <si>
    <t>GSK210821SID013</t>
  </si>
  <si>
    <t>GSK210821KDX654</t>
  </si>
  <si>
    <t>GSK210821XCR618</t>
  </si>
  <si>
    <t>GSK210821QGX340</t>
  </si>
  <si>
    <t>GSK210821TPY465</t>
  </si>
  <si>
    <t>GSK210821JPY276</t>
  </si>
  <si>
    <t>GSK210821RCZ619</t>
  </si>
  <si>
    <t>GSK210821KYZ780</t>
  </si>
  <si>
    <t>GSK210821NCE371</t>
  </si>
  <si>
    <t>GSK210821MPI065</t>
  </si>
  <si>
    <t>GSK210821QLE142</t>
  </si>
  <si>
    <t>GSK210821UJR179</t>
  </si>
  <si>
    <t>GSK210821NBG259</t>
  </si>
  <si>
    <t>GSK210821KYP946</t>
  </si>
  <si>
    <t>GSK210821LSC910</t>
  </si>
  <si>
    <t>GSK210821JFO487</t>
  </si>
  <si>
    <t>GSK210821YMX974</t>
  </si>
  <si>
    <t>GSK210821QKG039</t>
  </si>
  <si>
    <t>GSK210821RTX632</t>
  </si>
  <si>
    <t>GSK210821PBK405</t>
  </si>
  <si>
    <t>GSK210821BXO659</t>
  </si>
  <si>
    <t>GSK210821AQP531</t>
  </si>
  <si>
    <t>GSK210821JHP203</t>
  </si>
  <si>
    <t>GSK210821RAP042</t>
  </si>
  <si>
    <t>GSK210821TID563</t>
  </si>
  <si>
    <t>GSK210821MCQ504</t>
  </si>
  <si>
    <t>GSK210821AWQ910</t>
  </si>
  <si>
    <t>GSK210821BOU435</t>
  </si>
  <si>
    <t>GSK210821HXE745</t>
  </si>
  <si>
    <t>GSK210821TDB721</t>
  </si>
  <si>
    <t>GSK210821LZD725</t>
  </si>
  <si>
    <t>GSK210821HEZ291</t>
  </si>
  <si>
    <t>GSK210821WRH853</t>
  </si>
  <si>
    <t>GSK210821KRT269</t>
  </si>
  <si>
    <t>GSK210821MBJ468</t>
  </si>
  <si>
    <t>GSK210821NTC953</t>
  </si>
  <si>
    <t>GSK210821BIL349</t>
  </si>
  <si>
    <t>GSK210821VLQ697</t>
  </si>
  <si>
    <t>GSK210821QUI846</t>
  </si>
  <si>
    <t>GSK210821UVX596</t>
  </si>
  <si>
    <t>GSK210821TGO065</t>
  </si>
  <si>
    <t>GSK210821LRG978</t>
  </si>
  <si>
    <t>GSK210821YLN650</t>
  </si>
  <si>
    <t>GSK210821QKC720</t>
  </si>
  <si>
    <t>GSK210821TIC146</t>
  </si>
  <si>
    <t>GSK210821IZM153</t>
  </si>
  <si>
    <t>GSK210821TPU584</t>
  </si>
  <si>
    <t>GSK210821ZRX025</t>
  </si>
  <si>
    <t>GSK210821LGS425</t>
  </si>
  <si>
    <t>GSK210821GFW763</t>
  </si>
  <si>
    <t>GSK210821OKX693</t>
  </si>
  <si>
    <t>GSK210821TFC182</t>
  </si>
  <si>
    <t>GSK210821GYB283</t>
  </si>
  <si>
    <t>GSK210821YAS015</t>
  </si>
  <si>
    <t>GSK210821HLK569</t>
  </si>
  <si>
    <t>GSK210821FSI836</t>
  </si>
  <si>
    <t>GSK210821HVC941</t>
  </si>
  <si>
    <t>GSK210821GTS486</t>
  </si>
  <si>
    <t>GSK210821IGJ974</t>
  </si>
  <si>
    <t>GSK210821COD451</t>
  </si>
  <si>
    <t>GSK210821VXC216</t>
  </si>
  <si>
    <t>GSK210821SAK162</t>
  </si>
  <si>
    <t>GSK210821IND873</t>
  </si>
  <si>
    <t>GSK210821VBC370</t>
  </si>
  <si>
    <t>GSK210821ZLA197</t>
  </si>
  <si>
    <t>GSK210821XPL649</t>
  </si>
  <si>
    <t>GSK210821DUF714</t>
  </si>
  <si>
    <t>GSK210821TPV017</t>
  </si>
  <si>
    <t>GSK210821NTL046</t>
  </si>
  <si>
    <t>GSK210821JXH429</t>
  </si>
  <si>
    <t>GSK210821MBW895</t>
  </si>
  <si>
    <t>GSK210821ERU360</t>
  </si>
  <si>
    <t>GSK210821SFH318</t>
  </si>
  <si>
    <t>GSK210821BOS710</t>
  </si>
  <si>
    <t>GSK210821RFL026</t>
  </si>
  <si>
    <t>GSK210821YBZ847</t>
  </si>
  <si>
    <t>GSK210821HSO326</t>
  </si>
  <si>
    <t>GSK210821MGT369</t>
  </si>
  <si>
    <t>GSK210821LDZ093</t>
  </si>
  <si>
    <t>GSK210821FDY018</t>
  </si>
  <si>
    <t>GSK210821QEX651</t>
  </si>
  <si>
    <t>GSK210821NGK908</t>
  </si>
  <si>
    <t>GSK210821EZS732</t>
  </si>
  <si>
    <t>GSK210821WTA647</t>
  </si>
  <si>
    <t>GSK210821THG401</t>
  </si>
  <si>
    <t>GSK210821BQA281</t>
  </si>
  <si>
    <t>GSK210821RFU250</t>
  </si>
  <si>
    <t>GSK210821YCF213</t>
  </si>
  <si>
    <t>GSK210821GLA360</t>
  </si>
  <si>
    <t>GSK210821HFT725</t>
  </si>
  <si>
    <t>GSK210821QLI194</t>
  </si>
  <si>
    <t>GSK210821KPE376</t>
  </si>
  <si>
    <t>GSK210821VWL017</t>
  </si>
  <si>
    <t>GSK210821OIQ826</t>
  </si>
  <si>
    <t>GSK210821BGY708</t>
  </si>
  <si>
    <t>GSK210821FLJ251</t>
  </si>
  <si>
    <t>GSK210821MNX437</t>
  </si>
  <si>
    <t>GSK210821QIM625</t>
  </si>
  <si>
    <t>GSK210821KDS918</t>
  </si>
  <si>
    <t>GSK210821TXR512</t>
  </si>
  <si>
    <t>GSK210821IQN178</t>
  </si>
  <si>
    <t>GSK210821WNS851</t>
  </si>
  <si>
    <t>GSK210821HFN639</t>
  </si>
  <si>
    <t>GSK210821KWQ917</t>
  </si>
  <si>
    <t>GSK210821GRS869</t>
  </si>
  <si>
    <t>GSK210821SFM024</t>
  </si>
  <si>
    <t>GSK210821GJT873</t>
  </si>
  <si>
    <t>GSK210821ZPG205</t>
  </si>
  <si>
    <t>GSK210821OUT415</t>
  </si>
  <si>
    <t>GSK210821BAL015</t>
  </si>
  <si>
    <t>GSK210821XUE507</t>
  </si>
  <si>
    <t>GSK210821VRG645</t>
  </si>
  <si>
    <t>GSK210821KRZ175</t>
  </si>
  <si>
    <t>GSK210821YEX136</t>
  </si>
  <si>
    <t>GSK210821WUP365</t>
  </si>
  <si>
    <t>GSK210821JGN507</t>
  </si>
  <si>
    <t>GSK210821BRK280</t>
  </si>
  <si>
    <t>GSK210821VWS805</t>
  </si>
  <si>
    <t>GSK210821ENO869</t>
  </si>
  <si>
    <t>GSK210821VMI246</t>
  </si>
  <si>
    <t>GSK210821KAH742</t>
  </si>
  <si>
    <t>GSK210821JGA526</t>
  </si>
  <si>
    <t>GSK210821XKJ814</t>
  </si>
  <si>
    <t>GSK210821TNE874</t>
  </si>
  <si>
    <t>GSK210821EAY129</t>
  </si>
  <si>
    <t>GSK210821MQE217</t>
  </si>
  <si>
    <t>GSK210821FEB504</t>
  </si>
  <si>
    <t>GSK210821TBU698</t>
  </si>
  <si>
    <t>GSK210821QXG723</t>
  </si>
  <si>
    <t>GSK210821PUZ938</t>
  </si>
  <si>
    <t>GSK210821QNE207</t>
  </si>
  <si>
    <t>GSK210821DWL750</t>
  </si>
  <si>
    <t>GSK210821ZNW294</t>
  </si>
  <si>
    <t>GSK210821ZWX218</t>
  </si>
  <si>
    <t>GSK210821ZOG821</t>
  </si>
  <si>
    <t>GSK210821MBT380</t>
  </si>
  <si>
    <t>GSK210821GQP926</t>
  </si>
  <si>
    <t>GSK210821QIB431</t>
  </si>
  <si>
    <t>GSK210821WGK052</t>
  </si>
  <si>
    <t>GSK210821WPG804</t>
  </si>
  <si>
    <t>GSK210821PVX973</t>
  </si>
  <si>
    <t>GSK210821CSQ738</t>
  </si>
  <si>
    <t>GSK210821HNF921</t>
  </si>
  <si>
    <t>GSK210821PDT261</t>
  </si>
  <si>
    <t>GSK210821IKT690</t>
  </si>
  <si>
    <t>GSK210821EFL735</t>
  </si>
  <si>
    <t>GSK210821QXS043</t>
  </si>
  <si>
    <t>GSK210821BXY370</t>
  </si>
  <si>
    <t>GSK210821LBT873</t>
  </si>
  <si>
    <t>GSK210821TLF142</t>
  </si>
  <si>
    <t>GSK210821VUL482</t>
  </si>
  <si>
    <t>GSK210821YOG953</t>
  </si>
  <si>
    <t>GSK210821ZVJ139</t>
  </si>
  <si>
    <t>GSK210821CEL425</t>
  </si>
  <si>
    <t>GSK210821KEJ953</t>
  </si>
  <si>
    <t>GSK210821HTD831</t>
  </si>
  <si>
    <t>GSK210821YCI209</t>
  </si>
  <si>
    <t>GSK210821XLG850</t>
  </si>
  <si>
    <t>GSK210821JYX861</t>
  </si>
  <si>
    <t>GSK210821JIS214</t>
  </si>
  <si>
    <t>GSK210821ENI015</t>
  </si>
  <si>
    <t>GSK210821CEY648</t>
  </si>
  <si>
    <t>GSK210821PUJ763</t>
  </si>
  <si>
    <t>GSK210821MGN514</t>
  </si>
  <si>
    <t>GSK210821OPG934</t>
  </si>
  <si>
    <t>GSK210821AXU943</t>
  </si>
  <si>
    <t>GSK210821DHW203</t>
  </si>
  <si>
    <t>GSK210821PRU786</t>
  </si>
  <si>
    <t>GSK210821UWG758</t>
  </si>
  <si>
    <t>GSK210821URC872</t>
  </si>
  <si>
    <t>GSK210821GAE632</t>
  </si>
  <si>
    <t>GSK210821DIV957</t>
  </si>
  <si>
    <t>GSK210821KJX694</t>
  </si>
  <si>
    <t>DMD/2108/21/FUTG0987</t>
  </si>
  <si>
    <t>GSK210821NEH815</t>
  </si>
  <si>
    <t>GSK210821ZVB124</t>
  </si>
  <si>
    <t>GSK210821PNM563</t>
  </si>
  <si>
    <t>N91707904219500</t>
  </si>
  <si>
    <t>GSK210821VHG920</t>
  </si>
  <si>
    <t>GSK210821FBV862</t>
  </si>
  <si>
    <t>GSK210821POW107</t>
  </si>
  <si>
    <t>GSK210821LOG819</t>
  </si>
  <si>
    <t>GSK210821BHM546</t>
  </si>
  <si>
    <t>GSK210821YOX504</t>
  </si>
  <si>
    <t>GSK210821GXO902</t>
  </si>
  <si>
    <t>GSK210821GAT027</t>
  </si>
  <si>
    <t>GSK210821WBY091</t>
  </si>
  <si>
    <t>GSK210821BJQ185</t>
  </si>
  <si>
    <t>GSK210821HPV318</t>
  </si>
  <si>
    <t>GSK210821TRC940</t>
  </si>
  <si>
    <t>GSK210821WIQ437</t>
  </si>
  <si>
    <t>GSK210821IAL420</t>
  </si>
  <si>
    <t>GSK210821WUV389</t>
  </si>
  <si>
    <t>GSK210821OMB285</t>
  </si>
  <si>
    <t>GSK210821VTJ061</t>
  </si>
  <si>
    <t>GSK210821DLR394</t>
  </si>
  <si>
    <t>GSK210821TRD296</t>
  </si>
  <si>
    <t>GSK210821DHR701</t>
  </si>
  <si>
    <t>GSK210821ZCB412</t>
  </si>
  <si>
    <t>GSK210821LCE138</t>
  </si>
  <si>
    <t>GSK210821BVL639</t>
  </si>
  <si>
    <t>GSK210821VEY491</t>
  </si>
  <si>
    <t>GSK210821KPD201</t>
  </si>
  <si>
    <t>GSK210821KSP498</t>
  </si>
  <si>
    <t>GSK210821EIU032</t>
  </si>
  <si>
    <t>GSK210821GBQ905</t>
  </si>
  <si>
    <t>GSK210821BSG927</t>
  </si>
  <si>
    <t>GSK210821CXN015</t>
  </si>
  <si>
    <t>GSK210821ODR104</t>
  </si>
  <si>
    <t>GSK210821ZRL631</t>
  </si>
  <si>
    <t>GSK210821XVZ130</t>
  </si>
  <si>
    <t>GSK210821LQW049</t>
  </si>
  <si>
    <t>GSK210821DWP713</t>
  </si>
  <si>
    <t>GSK210821UWJ452</t>
  </si>
  <si>
    <t>GSK210821JLE948</t>
  </si>
  <si>
    <t>GSK210821QMP468</t>
  </si>
  <si>
    <t>GSK210821POY390</t>
  </si>
  <si>
    <t>GSK210821TYH814</t>
  </si>
  <si>
    <t>GSK210821RIY465</t>
  </si>
  <si>
    <t>GSK210821LBA287</t>
  </si>
  <si>
    <t>GSK210820ZAX370</t>
  </si>
  <si>
    <t>GSK210821RAP195</t>
  </si>
  <si>
    <t>GSK210821QAY354</t>
  </si>
  <si>
    <t>GSK210821BDC360</t>
  </si>
  <si>
    <t>GSK210821MSN723</t>
  </si>
  <si>
    <t>GSK210821UNZ640</t>
  </si>
  <si>
    <t>GSK210821MRQ506</t>
  </si>
  <si>
    <t>GSK210821IJC630</t>
  </si>
  <si>
    <t>GSK210821NLS984</t>
  </si>
  <si>
    <t>GSK210821ANH956</t>
  </si>
  <si>
    <t>GSK210821EGU936</t>
  </si>
  <si>
    <t>GSK210821YMZ768</t>
  </si>
  <si>
    <t>GSK210821WGS439</t>
  </si>
  <si>
    <t>GSK210821OZE391</t>
  </si>
  <si>
    <t>GSK210821HVC983</t>
  </si>
  <si>
    <t>GSK210821DCF170</t>
  </si>
  <si>
    <t>GSK210821BIT824</t>
  </si>
  <si>
    <t>GSK210821JXW436</t>
  </si>
  <si>
    <t>GSK210821LDT035</t>
  </si>
  <si>
    <t>GSK210821FCE487</t>
  </si>
  <si>
    <t>GSK210821QJP946</t>
  </si>
  <si>
    <t>GSK210821QCU153</t>
  </si>
  <si>
    <t>GSK210821FXE697</t>
  </si>
  <si>
    <t>GSK210821TIA308</t>
  </si>
  <si>
    <t>GSK210821FEI230</t>
  </si>
  <si>
    <t>GSK210821KWR187</t>
  </si>
  <si>
    <t>GSK210821EOM651</t>
  </si>
  <si>
    <t>GSK210821IVQ923</t>
  </si>
  <si>
    <t>GSK210821WCX958</t>
  </si>
  <si>
    <t>GSK210821WOT263</t>
  </si>
  <si>
    <t>GSK210821WLX465</t>
  </si>
  <si>
    <t>GSK210821YSC345</t>
  </si>
  <si>
    <t>GSK210821QEX603</t>
  </si>
  <si>
    <t>GSK210821KTI120</t>
  </si>
  <si>
    <t>GSK210821OPS894</t>
  </si>
  <si>
    <t>GSK210821IXD264</t>
  </si>
  <si>
    <t>GSK210821KIZ270</t>
  </si>
  <si>
    <t>GSK210821SKM984</t>
  </si>
  <si>
    <t>GSK210821ENF963</t>
  </si>
  <si>
    <t>GSK210821UIY820</t>
  </si>
  <si>
    <t>GSK210821ZQS127</t>
  </si>
  <si>
    <t>GSK210821UZP865</t>
  </si>
  <si>
    <t>GSK210821YLJ609</t>
  </si>
  <si>
    <t>GSK210821RBN513</t>
  </si>
  <si>
    <t>GSK210821XSZ162</t>
  </si>
  <si>
    <t>GSK210821QLH345</t>
  </si>
  <si>
    <t>GSK210821XPH394</t>
  </si>
  <si>
    <t>GSK210821ZFN860</t>
  </si>
  <si>
    <t>GSK210821VAB085</t>
  </si>
  <si>
    <t>GSK210821XPQ240</t>
  </si>
  <si>
    <t>GSK210821AZQ352</t>
  </si>
  <si>
    <t>GSK210821JDB936</t>
  </si>
  <si>
    <t>GSK210821BEH478</t>
  </si>
  <si>
    <t>GSK210821HPG735</t>
  </si>
  <si>
    <t>GSK210821ODS504</t>
  </si>
  <si>
    <t>GSK210821GAH567</t>
  </si>
  <si>
    <t>GSK210821MBG930</t>
  </si>
  <si>
    <t>GSK210821YEM815</t>
  </si>
  <si>
    <t>GSK210821MNL908</t>
  </si>
  <si>
    <t>GSK210821POD154</t>
  </si>
  <si>
    <t>GSK210821IXT069</t>
  </si>
  <si>
    <t>GSK210821BZM473</t>
  </si>
  <si>
    <t>GSK210821NFB076</t>
  </si>
  <si>
    <t>GSK210821TXR423</t>
  </si>
  <si>
    <t>GSK210821ZVB386</t>
  </si>
  <si>
    <t>GSK210821RNC506</t>
  </si>
  <si>
    <t>GSK210821FBE681</t>
  </si>
  <si>
    <t>GSK210821QMT247</t>
  </si>
  <si>
    <t>GSK210821NBM872</t>
  </si>
  <si>
    <t>GSK210821GZM614</t>
  </si>
  <si>
    <t>GSK210821DJS278</t>
  </si>
  <si>
    <t>GSK210821XKB175</t>
  </si>
  <si>
    <t>GSK210821BNU532</t>
  </si>
  <si>
    <t>GSK210821OPD849</t>
  </si>
  <si>
    <t>GSK210821MLN321</t>
  </si>
  <si>
    <t>GSK210821OLS217</t>
  </si>
  <si>
    <t>GSK210821FOS241</t>
  </si>
  <si>
    <t>GSK210821ZIX017</t>
  </si>
  <si>
    <t>GSK210821PLI798</t>
  </si>
  <si>
    <t>GSK210821OGF354</t>
  </si>
  <si>
    <t>GSK210821UZV624</t>
  </si>
  <si>
    <t>GSK210821DKF106</t>
  </si>
  <si>
    <t>GSK210821EIR645</t>
  </si>
  <si>
    <t>GSK210821WGA965</t>
  </si>
  <si>
    <t>GSK210821KND417</t>
  </si>
  <si>
    <t>GSK210821OIU708</t>
  </si>
  <si>
    <t>GSK210821AXD829</t>
  </si>
  <si>
    <t>GSK210821MNT398</t>
  </si>
  <si>
    <t>GSK210821SDI643</t>
  </si>
  <si>
    <t>GSK210820TVM426</t>
  </si>
  <si>
    <t>GSK210821JLY801</t>
  </si>
  <si>
    <t>GSK210821EKF538</t>
  </si>
  <si>
    <t>GSK210821ZJO380</t>
  </si>
  <si>
    <t>GSK210821SBP023</t>
  </si>
  <si>
    <t>GSK210821VYQ175</t>
  </si>
  <si>
    <t>GSK210821LDB736</t>
  </si>
  <si>
    <t>GSK210821DWH564</t>
  </si>
  <si>
    <t>GSK210821ZTG214</t>
  </si>
  <si>
    <t>GSK210821PQR973</t>
  </si>
  <si>
    <t>GSK210821HXL840</t>
  </si>
  <si>
    <t>GSK210821TME965</t>
  </si>
  <si>
    <t>GSK210821WBA715</t>
  </si>
  <si>
    <t>GSK210821RGM358</t>
  </si>
  <si>
    <t>GSK210821MWS237</t>
  </si>
  <si>
    <t>GSK210821UAO367</t>
  </si>
  <si>
    <t>GSK210821ZIJ605</t>
  </si>
  <si>
    <t>GSK210821BST697</t>
  </si>
  <si>
    <t>GSK210821ZHN260</t>
  </si>
  <si>
    <t>GSK210821UZO859</t>
  </si>
  <si>
    <t>GSK210821SXM672</t>
  </si>
  <si>
    <t>GSK210821SUA436</t>
  </si>
  <si>
    <t>GSK210821LJM168</t>
  </si>
  <si>
    <t>GSK210821MRJ261</t>
  </si>
  <si>
    <t>GSK210821CPN608</t>
  </si>
  <si>
    <t>GSK210821QZS019</t>
  </si>
  <si>
    <t>GSK210821PDO680</t>
  </si>
  <si>
    <t>GSK210821NGW324</t>
  </si>
  <si>
    <t>GSK210821IOG785</t>
  </si>
  <si>
    <t>GSK210821KOL236</t>
  </si>
  <si>
    <t>GSK210821ZVH853</t>
  </si>
  <si>
    <t>GSK210821XFL946</t>
  </si>
  <si>
    <t>GSK210821NFC587</t>
  </si>
  <si>
    <t>GSK210821DNM065</t>
  </si>
  <si>
    <t>GSK210821DGW925</t>
  </si>
  <si>
    <t>GSK210821MYR602</t>
  </si>
  <si>
    <t>GSK210821SFL462</t>
  </si>
  <si>
    <t>GSK210821ZLT372</t>
  </si>
  <si>
    <t>GSK210821ZST096</t>
  </si>
  <si>
    <t>GSK210821YCH542</t>
  </si>
  <si>
    <t>GSK210821UZB785</t>
  </si>
  <si>
    <t>GSK210821HBX781</t>
  </si>
  <si>
    <t>GSK210821VPW587</t>
  </si>
  <si>
    <t>GSK210821VTL786</t>
  </si>
  <si>
    <t>GSK210821RGZ308</t>
  </si>
  <si>
    <t>GSK210821LSX231</t>
  </si>
  <si>
    <t>GSK210821PQK574</t>
  </si>
  <si>
    <t>GSK210821TLD725</t>
  </si>
  <si>
    <t>GSK210821GTH136</t>
  </si>
  <si>
    <t>GSK210821ZAN324</t>
  </si>
  <si>
    <t>GSK210821UVY705</t>
  </si>
  <si>
    <t>GSK210821ENR926</t>
  </si>
  <si>
    <t>GSK210821CZV196</t>
  </si>
  <si>
    <t>GSK210821XCO361</t>
  </si>
  <si>
    <t>GSK210821NYS349</t>
  </si>
  <si>
    <t>GSK210821DLS485</t>
  </si>
  <si>
    <t>GSK210821MXI069</t>
  </si>
  <si>
    <t>GSK210821QCR581</t>
  </si>
  <si>
    <t>GSK210821HRZ452</t>
  </si>
  <si>
    <t>GSK210821ZFN235</t>
  </si>
  <si>
    <t>GSK210821VOC741</t>
  </si>
  <si>
    <t>GSK210821PHE213</t>
  </si>
  <si>
    <t>GSK210821SWV905</t>
  </si>
  <si>
    <t>GSK210821CJQ671</t>
  </si>
  <si>
    <t>GSK210821NMW861</t>
  </si>
  <si>
    <t>GSK210821WPD956</t>
  </si>
  <si>
    <t>GSK210821AYT487</t>
  </si>
  <si>
    <t>GSK210821YVN729</t>
  </si>
  <si>
    <t>GSK210821HIG186</t>
  </si>
  <si>
    <t>GSK210821UYT906</t>
  </si>
  <si>
    <t>GSK210821JPY796</t>
  </si>
  <si>
    <t>GSK210821QLU201</t>
  </si>
  <si>
    <t>GSK210821HSE463</t>
  </si>
  <si>
    <t>GSK210821CHO431</t>
  </si>
  <si>
    <t>GSK210821OXB530</t>
  </si>
  <si>
    <t>GSK210821GHQ932</t>
  </si>
  <si>
    <t>GSK210821EQI083</t>
  </si>
  <si>
    <t>GSK210821NJA069</t>
  </si>
  <si>
    <t>GSK210821FWS591</t>
  </si>
  <si>
    <t>GSK210821OER960</t>
  </si>
  <si>
    <t>GSK210821ZQG193</t>
  </si>
  <si>
    <t>GSK210821RZS135</t>
  </si>
  <si>
    <t>GSK210821KCW302</t>
  </si>
  <si>
    <t>GSK210821AYT158</t>
  </si>
  <si>
    <t>GSK210821ISZ865</t>
  </si>
  <si>
    <t>GSK210821CYU730</t>
  </si>
  <si>
    <t>GSK210821FNQ284</t>
  </si>
  <si>
    <t>GSK210821KMU098</t>
  </si>
  <si>
    <t>GSK210821AOV072</t>
  </si>
  <si>
    <t>GSK210821ODQ875</t>
  </si>
  <si>
    <t>GSK210821LDO918</t>
  </si>
  <si>
    <t>GSK210821PTF951</t>
  </si>
  <si>
    <t>DMD/2108/21/MBD04725</t>
  </si>
  <si>
    <t>GSK210821JLO237</t>
  </si>
  <si>
    <t>GSK210821YJG429</t>
  </si>
  <si>
    <t>GSK210821BFE074</t>
  </si>
  <si>
    <t>GSK210821DOZ092</t>
  </si>
  <si>
    <t>GSK210821DXL038</t>
  </si>
  <si>
    <t>KM DUTA 1</t>
  </si>
  <si>
    <t>28/08/2021 14:10 POD by Restu</t>
  </si>
  <si>
    <t>DMD/2108/22/YEOI5194</t>
  </si>
  <si>
    <t>GSK210822BZE865</t>
  </si>
  <si>
    <t>GSK210822ZYB407</t>
  </si>
  <si>
    <t>GSK210822AIO753</t>
  </si>
  <si>
    <t>GSK210822SHE104</t>
  </si>
  <si>
    <t>GSK210822OXV196</t>
  </si>
  <si>
    <t>GSK210822LCM632</t>
  </si>
  <si>
    <t>GSK210822UNS217</t>
  </si>
  <si>
    <t>GSK210822RGJ416</t>
  </si>
  <si>
    <t>GSK210822MHI387</t>
  </si>
  <si>
    <t>GSK210822YLV381</t>
  </si>
  <si>
    <t>GSK210822ZWI970</t>
  </si>
  <si>
    <t>GSK210822GDL480</t>
  </si>
  <si>
    <t>GSK210822DQP264</t>
  </si>
  <si>
    <t>GSK210822PIC865</t>
  </si>
  <si>
    <t>GSK210822VOT984</t>
  </si>
  <si>
    <t>GSK210822WQB573</t>
  </si>
  <si>
    <t>GSK210822LRX057</t>
  </si>
  <si>
    <t>GSK210822RZF658</t>
  </si>
  <si>
    <t>GSK210822YHQ615</t>
  </si>
  <si>
    <t>GSK210822PSB395</t>
  </si>
  <si>
    <t>GSK210822JRQ630</t>
  </si>
  <si>
    <t>GSK210822YKT839</t>
  </si>
  <si>
    <t>GSK210822XRO463</t>
  </si>
  <si>
    <t>GSK210822SMC469</t>
  </si>
  <si>
    <t>GSK210822BGF612</t>
  </si>
  <si>
    <t>GSK210822MKF498</t>
  </si>
  <si>
    <t>GSK210822XFL780</t>
  </si>
  <si>
    <t>GSK210822OKA549</t>
  </si>
  <si>
    <t>GSK210822BMZ230</t>
  </si>
  <si>
    <t>GSK210822VXC721</t>
  </si>
  <si>
    <t>28/08/2021 14:10 POD by Akbar</t>
  </si>
  <si>
    <t>DMD/2108/22/UHMA4568</t>
  </si>
  <si>
    <t>GSK210822RSB768</t>
  </si>
  <si>
    <t>GSK210822HVU680</t>
  </si>
  <si>
    <t>GSK210822VLQ876</t>
  </si>
  <si>
    <t>GSK210822OMJ947</t>
  </si>
  <si>
    <t>DMD/2108/22/RMIU6738</t>
  </si>
  <si>
    <t>GSK210822BLD308</t>
  </si>
  <si>
    <t>GSK210822TZP627</t>
  </si>
  <si>
    <t>GSK210822ABS243</t>
  </si>
  <si>
    <t>GSK210822CUT728</t>
  </si>
  <si>
    <t>GSK210822YPV576</t>
  </si>
  <si>
    <t>GSK210822OZQ836</t>
  </si>
  <si>
    <t>GSK210822XVK187</t>
  </si>
  <si>
    <t>GSK210822BYL394</t>
  </si>
  <si>
    <t>GSK210822QUY042</t>
  </si>
  <si>
    <t>GSK210822LBQ981</t>
  </si>
  <si>
    <t>GSK210822JOA862</t>
  </si>
  <si>
    <t>GSK210822OEZ837</t>
  </si>
  <si>
    <t>GSK210822ZJB875</t>
  </si>
  <si>
    <t>GSK210822QTE209</t>
  </si>
  <si>
    <t>GSK210822NKB264</t>
  </si>
  <si>
    <t>GSK210822JAT973</t>
  </si>
  <si>
    <t>GSK210822FWR459</t>
  </si>
  <si>
    <t>GSK210822OSM526</t>
  </si>
  <si>
    <t>GSK210822DKN391</t>
  </si>
  <si>
    <t>GSK210822XZW409</t>
  </si>
  <si>
    <t>GSK210822XIP327</t>
  </si>
  <si>
    <t>GSK210822MQT169</t>
  </si>
  <si>
    <t>GSK210822IZQ014</t>
  </si>
  <si>
    <t>GSK210822XWL176</t>
  </si>
  <si>
    <t>GSK210822QOH836</t>
  </si>
  <si>
    <t>GSK210822MWV978</t>
  </si>
  <si>
    <t>GSK210822IGX502</t>
  </si>
  <si>
    <t>GSK210822USG431</t>
  </si>
  <si>
    <t>GSK210822ZKT810</t>
  </si>
  <si>
    <t>GSK210822TNM174</t>
  </si>
  <si>
    <t>GSK210822ETW670</t>
  </si>
  <si>
    <t>GSK210822PJH793</t>
  </si>
  <si>
    <t>GSK210822UBN826</t>
  </si>
  <si>
    <t>GSK210822FXW076</t>
  </si>
  <si>
    <t>GSK210822YWT681</t>
  </si>
  <si>
    <t>GSK210822GUB032</t>
  </si>
  <si>
    <t>GSK210822CFM971</t>
  </si>
  <si>
    <t>GSK210822EKM943</t>
  </si>
  <si>
    <t>GSK210822PRV371</t>
  </si>
  <si>
    <t>GSK210822YWP864</t>
  </si>
  <si>
    <t>GSK210822ICJ518</t>
  </si>
  <si>
    <t>GSK210822VNX375</t>
  </si>
  <si>
    <t>GSK210822CBQ859</t>
  </si>
  <si>
    <t>GSK210822ZXH570</t>
  </si>
  <si>
    <t>GSK210822LJZ865</t>
  </si>
  <si>
    <t>GSK210822HZA083</t>
  </si>
  <si>
    <t>GSK210822EAN172</t>
  </si>
  <si>
    <t>GSK210822JTY205</t>
  </si>
  <si>
    <t>GSK210822CBH328</t>
  </si>
  <si>
    <t>GSK210822VNQ843</t>
  </si>
  <si>
    <t>GSK210822HUJ048</t>
  </si>
  <si>
    <t>GSK210822SOJ361</t>
  </si>
  <si>
    <t>GSK210822NTU187</t>
  </si>
  <si>
    <t>GSK210822GSD243</t>
  </si>
  <si>
    <t>GSK210822KYL407</t>
  </si>
  <si>
    <t>GSK210822JXG795</t>
  </si>
  <si>
    <t>GSK210822CXL579</t>
  </si>
  <si>
    <t>GSK210822IUH537</t>
  </si>
  <si>
    <t>GSK210822MVO340</t>
  </si>
  <si>
    <t>GSK210822XMC974</t>
  </si>
  <si>
    <t>GSK210822OFC462</t>
  </si>
  <si>
    <t>GSK210822VUG285</t>
  </si>
  <si>
    <t>GSK210822PNZ647</t>
  </si>
  <si>
    <t>GSK210822ECK492</t>
  </si>
  <si>
    <t>GSK210822DIJ256</t>
  </si>
  <si>
    <t>GSK210822ZDR589</t>
  </si>
  <si>
    <t>GSK210822ENU298</t>
  </si>
  <si>
    <t>GSK210822OSL324</t>
  </si>
  <si>
    <t>GSK210822RIP975</t>
  </si>
  <si>
    <t>GSK210822GQF368</t>
  </si>
  <si>
    <t>GSK210822CKS431</t>
  </si>
  <si>
    <t>GSK210822MWQ392</t>
  </si>
  <si>
    <t>GSK210822VYT289</t>
  </si>
  <si>
    <t>GSK210822YJC189</t>
  </si>
  <si>
    <t>GSK210822YHC271</t>
  </si>
  <si>
    <t>GSK210822GXW319</t>
  </si>
  <si>
    <t>GSK210822EPB580</t>
  </si>
  <si>
    <t>GSK210822NPL231</t>
  </si>
  <si>
    <t>GSK210822KFE375</t>
  </si>
  <si>
    <t>GSK210822BVQ045</t>
  </si>
  <si>
    <t>GSK210822ZPF054</t>
  </si>
  <si>
    <t>GSK210822GHR352</t>
  </si>
  <si>
    <t>GSK210822IDZ094</t>
  </si>
  <si>
    <t>GSK210822KEY724</t>
  </si>
  <si>
    <t>GSK210822EPY201</t>
  </si>
  <si>
    <t>GSK210822VPW763</t>
  </si>
  <si>
    <t>GSK210822CGQ067</t>
  </si>
  <si>
    <t>GSK210822EMX405</t>
  </si>
  <si>
    <t>GSK210822EAM935</t>
  </si>
  <si>
    <t>GSK210822HLE471</t>
  </si>
  <si>
    <t>GSK210822GKF296</t>
  </si>
  <si>
    <t>GSK210822PCJ753</t>
  </si>
  <si>
    <t>GSK210822BCP981</t>
  </si>
  <si>
    <t>GSK210822WHU157</t>
  </si>
  <si>
    <t>GSK210822VCD593</t>
  </si>
  <si>
    <t>GSK210822TYK792</t>
  </si>
  <si>
    <t>GSK210822NUT409</t>
  </si>
  <si>
    <t>GSK210822LRM754</t>
  </si>
  <si>
    <t>GSK210822RBZ396</t>
  </si>
  <si>
    <t>GSK210822MDF984</t>
  </si>
  <si>
    <t>GSK210822DPH592</t>
  </si>
  <si>
    <t>GSK210822IMZ289</t>
  </si>
  <si>
    <t>GSK210822VLE109</t>
  </si>
  <si>
    <t>GSK210822DMK597</t>
  </si>
  <si>
    <t>GSK210822VSF718</t>
  </si>
  <si>
    <t>GSK210822NSU943</t>
  </si>
  <si>
    <t>GSK210822YVZ073</t>
  </si>
  <si>
    <t>GSK210822HZU537</t>
  </si>
  <si>
    <t>GSK210822EZX039</t>
  </si>
  <si>
    <t>GSK210822SKE438</t>
  </si>
  <si>
    <t>GSK210822FZD219</t>
  </si>
  <si>
    <t>GSK210822OKY793</t>
  </si>
  <si>
    <t>GSK210822XCH413</t>
  </si>
  <si>
    <t>GSK210821JFW981</t>
  </si>
  <si>
    <t>GSK210822LEQ907</t>
  </si>
  <si>
    <t>GSK210822HCU935</t>
  </si>
  <si>
    <t>GSK210822XLH520</t>
  </si>
  <si>
    <t>GSK210822NGF475</t>
  </si>
  <si>
    <t>GSK210821HUM391</t>
  </si>
  <si>
    <t>GSK210822ZGW082</t>
  </si>
  <si>
    <t>GSK210822DZM493</t>
  </si>
  <si>
    <t>GSK210822KNM034</t>
  </si>
  <si>
    <t>GSK210822BWI589</t>
  </si>
  <si>
    <t>GSK210822THI985</t>
  </si>
  <si>
    <t>GSK210822PKG290</t>
  </si>
  <si>
    <t>GSK210822UDX615</t>
  </si>
  <si>
    <t>GSK210821YZS620</t>
  </si>
  <si>
    <t>GSK210822GVB087</t>
  </si>
  <si>
    <t>GSK210822OGK947</t>
  </si>
  <si>
    <t>GSK210822VQR708</t>
  </si>
  <si>
    <t>29/08/2021 POD by Akbar</t>
  </si>
  <si>
    <t>DMD/2108/22/JYMG2389</t>
  </si>
  <si>
    <t>GSK210822MCE435</t>
  </si>
  <si>
    <t>GSK210821QPK684</t>
  </si>
  <si>
    <t>GSK210821JQI046</t>
  </si>
  <si>
    <t>GSK210822CGZ204</t>
  </si>
  <si>
    <t>GSK210821YVS394</t>
  </si>
  <si>
    <t>GSK210822PZN651</t>
  </si>
  <si>
    <t>GSK210822JNH920</t>
  </si>
  <si>
    <t>GSK210822XNT825</t>
  </si>
  <si>
    <t>GSK210822IXV960</t>
  </si>
  <si>
    <t>GSK210822GLT573</t>
  </si>
  <si>
    <t>DMD/2108/22/GLOU9154</t>
  </si>
  <si>
    <t>GSK210822WRU184</t>
  </si>
  <si>
    <t>GSK210822FBR857</t>
  </si>
  <si>
    <t>GSK210822ENI392</t>
  </si>
  <si>
    <t>GSK210822JKG497</t>
  </si>
  <si>
    <t>GSK210822YSA296</t>
  </si>
  <si>
    <t>GSK210822VZK903</t>
  </si>
  <si>
    <t>GSK210822IVG357</t>
  </si>
  <si>
    <t>GSK210822CQY031</t>
  </si>
  <si>
    <t>GSK210822ZIK428</t>
  </si>
  <si>
    <t>GSK210822FEI435</t>
  </si>
  <si>
    <t>GSK210822GZS641</t>
  </si>
  <si>
    <t>GSK210822BFG536</t>
  </si>
  <si>
    <t>GSK210822WAI237</t>
  </si>
  <si>
    <t>GSK210822MOX856</t>
  </si>
  <si>
    <t>GSK210822YBF508</t>
  </si>
  <si>
    <t>GSK210822CXR543</t>
  </si>
  <si>
    <t>GSK210822KIL701</t>
  </si>
  <si>
    <t>GSK210822BNE305</t>
  </si>
  <si>
    <t>GSK210822EIP719</t>
  </si>
  <si>
    <t>GSK210822CLO420</t>
  </si>
  <si>
    <t>GSK210822XFV453</t>
  </si>
  <si>
    <t>GSK210822NMG398</t>
  </si>
  <si>
    <t>GSK210822UDO762</t>
  </si>
  <si>
    <t>GSK210822JBS256</t>
  </si>
  <si>
    <t>GSK210822SHP264</t>
  </si>
  <si>
    <t>GSK210822ZCN159</t>
  </si>
  <si>
    <t>GSK210822YFK958</t>
  </si>
  <si>
    <t>GSK210822QGY834</t>
  </si>
  <si>
    <t>GSK210822IET269</t>
  </si>
  <si>
    <t>GSK210822KGO615</t>
  </si>
  <si>
    <t>GSK210822BYO045</t>
  </si>
  <si>
    <t>GSK210822ERI891</t>
  </si>
  <si>
    <t>GSK210822YIV143</t>
  </si>
  <si>
    <t>GSK210822UOM138</t>
  </si>
  <si>
    <t>GSK210822UCP163</t>
  </si>
  <si>
    <t>GSK210822SUC630</t>
  </si>
  <si>
    <t>GSK210822RJT842</t>
  </si>
  <si>
    <t>GSK210822ERN941</t>
  </si>
  <si>
    <t>GSK210822XGS605</t>
  </si>
  <si>
    <t>GSK210822PGV815</t>
  </si>
  <si>
    <t>GSK210822TPO273</t>
  </si>
  <si>
    <t>GSK210822KNT509</t>
  </si>
  <si>
    <t>GSK210822GKA082</t>
  </si>
  <si>
    <t>GSK210822KIX864</t>
  </si>
  <si>
    <t>GSK210822FRU094</t>
  </si>
  <si>
    <t>GSK210822DRY321</t>
  </si>
  <si>
    <t>GSK210822OTZ286</t>
  </si>
  <si>
    <t>GSK210822YZF096</t>
  </si>
  <si>
    <t>GSK210822XOV217</t>
  </si>
  <si>
    <t>GSK210822HVX958</t>
  </si>
  <si>
    <t>GSK210822MEZ892</t>
  </si>
  <si>
    <t>GSK210822RIV059</t>
  </si>
  <si>
    <t>GSK210822VWG973</t>
  </si>
  <si>
    <t>GSK210822YPW567</t>
  </si>
  <si>
    <t>GSK210822ROD948</t>
  </si>
  <si>
    <t>GSK210822MBP326</t>
  </si>
  <si>
    <t>GSK210822GKB716</t>
  </si>
  <si>
    <t>GSK210822VHQ804</t>
  </si>
  <si>
    <t>GSK210821ZHJ725</t>
  </si>
  <si>
    <t>GSK210822VUO396</t>
  </si>
  <si>
    <t>GSK210822APF527</t>
  </si>
  <si>
    <t>GSK210822OUC723</t>
  </si>
  <si>
    <t>GSK210822NRT617</t>
  </si>
  <si>
    <t>GSK210822GJE204</t>
  </si>
  <si>
    <t>GSK210822VMU204</t>
  </si>
  <si>
    <t>GSK210822QVM179</t>
  </si>
  <si>
    <t>GSK210822OXG053</t>
  </si>
  <si>
    <t>GSK210822TSA275</t>
  </si>
  <si>
    <t>GSK210822BTZ975</t>
  </si>
  <si>
    <t>GSK210822SVA203</t>
  </si>
  <si>
    <t>GSK210822PYL654</t>
  </si>
  <si>
    <t>GSK210822HIU569</t>
  </si>
  <si>
    <t>GSK210822DEB501</t>
  </si>
  <si>
    <t>GSK210822OCA701</t>
  </si>
  <si>
    <t>GSK210822YTM531</t>
  </si>
  <si>
    <t>GSK210822RDI309</t>
  </si>
  <si>
    <t>GSK210822QKV465</t>
  </si>
  <si>
    <t>GSK210822NIU501</t>
  </si>
  <si>
    <t>GSK210822KAO075</t>
  </si>
  <si>
    <t>GSK210822PEB182</t>
  </si>
  <si>
    <t>GSK210822AKM032</t>
  </si>
  <si>
    <t>GSK210822BOQ734</t>
  </si>
  <si>
    <t>GSK210822RWV532</t>
  </si>
  <si>
    <t>GSK210822TXA390</t>
  </si>
  <si>
    <t>GSK210822NWA196</t>
  </si>
  <si>
    <t>GSK210822NOH285</t>
  </si>
  <si>
    <t>GSK210822ZVT503</t>
  </si>
  <si>
    <t>GSK210822JYU780</t>
  </si>
  <si>
    <t>GSK210822XMY732</t>
  </si>
  <si>
    <t>GSK210822EHQ123</t>
  </si>
  <si>
    <t>GSK210822FLS452</t>
  </si>
  <si>
    <t>GSK210822BHG156</t>
  </si>
  <si>
    <t>GSK210822UVG907</t>
  </si>
  <si>
    <t>GSK210822DHX410</t>
  </si>
  <si>
    <t>GSK210822WBM491</t>
  </si>
  <si>
    <t>GSK210822UQZ239</t>
  </si>
  <si>
    <t>GSK210822QPF718</t>
  </si>
  <si>
    <t>GSK210822OKT471</t>
  </si>
  <si>
    <t>GSK210822THQ297</t>
  </si>
  <si>
    <t>GSK210822GRK190</t>
  </si>
  <si>
    <t>GSK210822PCZ730</t>
  </si>
  <si>
    <t>GSK210822NLP514</t>
  </si>
  <si>
    <t>GSK210822IUC742</t>
  </si>
  <si>
    <t>GSK210822INE810</t>
  </si>
  <si>
    <t>GSK210822JVP345</t>
  </si>
  <si>
    <t>GSK210822OZY698</t>
  </si>
  <si>
    <t>GSK210822ZTA795</t>
  </si>
  <si>
    <t>GSK210822GBF283</t>
  </si>
  <si>
    <t>GSK210822CSY362</t>
  </si>
  <si>
    <t>GSK210822USD904</t>
  </si>
  <si>
    <t>GSK210822HWB235</t>
  </si>
  <si>
    <t>GSK210822LPV062</t>
  </si>
  <si>
    <t>GSK210822EUW814</t>
  </si>
  <si>
    <t>GSK210822GTN654</t>
  </si>
  <si>
    <t>GSK210822TSG327</t>
  </si>
  <si>
    <t>GSK210822GKH732</t>
  </si>
  <si>
    <t>GSK210822XVN862</t>
  </si>
  <si>
    <t>GSK210822SUX791</t>
  </si>
  <si>
    <t>GSK210822LPY527</t>
  </si>
  <si>
    <t>GSK210822EUK157</t>
  </si>
  <si>
    <t>GSK210822ETQ324</t>
  </si>
  <si>
    <t>GSK210822JNF094</t>
  </si>
  <si>
    <t>GSK210822VFU439</t>
  </si>
  <si>
    <t>GSK210822WXK692</t>
  </si>
  <si>
    <t>GSK210822FCO796</t>
  </si>
  <si>
    <t>GSK210822CPO527</t>
  </si>
  <si>
    <t>GSK210822KFM241</t>
  </si>
  <si>
    <t>GSK210822GAB302</t>
  </si>
  <si>
    <t>GSK210822HDQ761</t>
  </si>
  <si>
    <t>GSK210822RWL205</t>
  </si>
  <si>
    <t>GSK210822NAD581</t>
  </si>
  <si>
    <t>GSK210822UZN543</t>
  </si>
  <si>
    <t>GSK210822XTJ013</t>
  </si>
  <si>
    <t>GSK210822BEY209</t>
  </si>
  <si>
    <t>GSK210822OSB128</t>
  </si>
  <si>
    <t>GSK210822VLI481</t>
  </si>
  <si>
    <t>GSK210822UAQ932</t>
  </si>
  <si>
    <t>GSK210822OYE605</t>
  </si>
  <si>
    <t>GSK210822KWR532</t>
  </si>
  <si>
    <t>GSK210822ZMT754</t>
  </si>
  <si>
    <t>GSK210822NIK380</t>
  </si>
  <si>
    <t>GSK210822TOC083</t>
  </si>
  <si>
    <t>GSK210822EYT562</t>
  </si>
  <si>
    <t>GSK210822WTQ307</t>
  </si>
  <si>
    <t>GSK210822JGY564</t>
  </si>
  <si>
    <t>GSK210822EDT408</t>
  </si>
  <si>
    <t>GSK210822PRQ731</t>
  </si>
  <si>
    <t>GSK210822AUE139</t>
  </si>
  <si>
    <t>GSK210822HZJ860</t>
  </si>
  <si>
    <t>GSK210822WAI329</t>
  </si>
  <si>
    <t>GSK210822UNK952</t>
  </si>
  <si>
    <t>GSK210822HCG726</t>
  </si>
  <si>
    <t>GSK210822IXF198</t>
  </si>
  <si>
    <t>GSK210822IMZ402</t>
  </si>
  <si>
    <t>GSK210822FBH520</t>
  </si>
  <si>
    <t>GSK210822XQO720</t>
  </si>
  <si>
    <t>GSK210822DZS964</t>
  </si>
  <si>
    <t>DMD/2108/22/OKJE4291</t>
  </si>
  <si>
    <t>GSK210822CFU485</t>
  </si>
  <si>
    <t>DMD/2108/22/GZEY9467</t>
  </si>
  <si>
    <t>GSK210822BUM581</t>
  </si>
  <si>
    <t>GSK210822BNW937</t>
  </si>
  <si>
    <t>GSK210822MXG254</t>
  </si>
  <si>
    <t>GSK210822SVQ682</t>
  </si>
  <si>
    <t>GSK210822JMO431</t>
  </si>
  <si>
    <t>GSK210822IHW628</t>
  </si>
  <si>
    <t>GSK210822ARM293</t>
  </si>
  <si>
    <t>GSK210822ZMS217</t>
  </si>
  <si>
    <t>GSK210822DRY305</t>
  </si>
  <si>
    <t>GSK210822TVL465</t>
  </si>
  <si>
    <t>GSK210822WEQ759</t>
  </si>
  <si>
    <t>GSK210822VXK932</t>
  </si>
  <si>
    <t>GSK210822YGA325</t>
  </si>
  <si>
    <t>GSK210822CBE279</t>
  </si>
  <si>
    <t>GSK210822LUI962</t>
  </si>
  <si>
    <t>GSK210822BZF327</t>
  </si>
  <si>
    <t>GSK210822ASP042</t>
  </si>
  <si>
    <t>GSK210822XQV207</t>
  </si>
  <si>
    <t>GSK210822NTO253</t>
  </si>
  <si>
    <t>KM. Dharma Rucitra VII</t>
  </si>
  <si>
    <t>02/09/2021 POD by Akbar</t>
  </si>
  <si>
    <t>DMD/2108/22/AWHM8452</t>
  </si>
  <si>
    <t>GSK210822FMI408</t>
  </si>
  <si>
    <t>GSK210822TQB107</t>
  </si>
  <si>
    <t>GSK210822GXU478</t>
  </si>
  <si>
    <t>GSK210822GZU723</t>
  </si>
  <si>
    <t>GSK210822HRM327</t>
  </si>
  <si>
    <t>GSK210822EVN542</t>
  </si>
  <si>
    <t>GSK210822PWG091</t>
  </si>
  <si>
    <t>GSK210822AKG472</t>
  </si>
  <si>
    <t>GSK210822ZKH834</t>
  </si>
  <si>
    <t>GSK210822RGB951</t>
  </si>
  <si>
    <t>GSK210822HIR691</t>
  </si>
  <si>
    <t>GSK210822AEF603</t>
  </si>
  <si>
    <t>GSK210822ADT510</t>
  </si>
  <si>
    <t>GSK210822MAF435</t>
  </si>
  <si>
    <t>GSK210822TZS681</t>
  </si>
  <si>
    <t>GSK210822PWR934</t>
  </si>
  <si>
    <t>GSK210822HNI526</t>
  </si>
  <si>
    <t>GSK210822KXT641</t>
  </si>
  <si>
    <t>GSK210822ZNB519</t>
  </si>
  <si>
    <t>GSK210822MOW965</t>
  </si>
  <si>
    <t>GSK210822REC387</t>
  </si>
  <si>
    <t>GSK210822XEF196</t>
  </si>
  <si>
    <t>GSK210822VFI675</t>
  </si>
  <si>
    <t>GSK210822FKC984</t>
  </si>
  <si>
    <t>GSK210822LIF186</t>
  </si>
  <si>
    <t>GSK210822TUX579</t>
  </si>
  <si>
    <t>GSK210822SUR605</t>
  </si>
  <si>
    <t>GSK210822XDY283</t>
  </si>
  <si>
    <t>GSK210822YGO245</t>
  </si>
  <si>
    <t>GSK210822GJK291</t>
  </si>
  <si>
    <t>GSK210822EBK172</t>
  </si>
  <si>
    <t>GSK210822UKY689</t>
  </si>
  <si>
    <t>GSK210822SKR670</t>
  </si>
  <si>
    <t>GSK210822YDI960</t>
  </si>
  <si>
    <t>GSK210822ZIJ427</t>
  </si>
  <si>
    <t>GSK210822ZHY210</t>
  </si>
  <si>
    <t>GSK210822YWL180</t>
  </si>
  <si>
    <t>GSK210822CTW947</t>
  </si>
  <si>
    <t>GSK210822FKA056</t>
  </si>
  <si>
    <t>GSK210822NYD645</t>
  </si>
  <si>
    <t>GSK210822UKV520</t>
  </si>
  <si>
    <t>GSK210822AQU089</t>
  </si>
  <si>
    <t>GSK210822HQI753</t>
  </si>
  <si>
    <t>GSK210822WPZ273</t>
  </si>
  <si>
    <t>GSK210822EKT371</t>
  </si>
  <si>
    <t>GSK210822NTI679</t>
  </si>
  <si>
    <t>GSK210822YEG857</t>
  </si>
  <si>
    <t>GSK210822LGT682</t>
  </si>
  <si>
    <t>GSK210822QJH856</t>
  </si>
  <si>
    <t>GSK210822LMJ891</t>
  </si>
  <si>
    <t>GSK210822SEL684</t>
  </si>
  <si>
    <t>GSK210822VEL365</t>
  </si>
  <si>
    <t>GSK210822QIW804</t>
  </si>
  <si>
    <t>GSK210822HXE938</t>
  </si>
  <si>
    <t>GSK210822DCN948</t>
  </si>
  <si>
    <t>GSK210822WUF624</t>
  </si>
  <si>
    <t>GSK210822LYN841</t>
  </si>
  <si>
    <t>GSK210822OFI018</t>
  </si>
  <si>
    <t>-</t>
  </si>
  <si>
    <t>GSK210822ZIX642</t>
  </si>
  <si>
    <t>DMD/2108/23/VMJB6380</t>
  </si>
  <si>
    <t>GSK210823ZPH305</t>
  </si>
  <si>
    <t>GSK210823LMB107</t>
  </si>
  <si>
    <t>DMD/2108/23/IQVS7802</t>
  </si>
  <si>
    <t>GSK210823LCT791</t>
  </si>
  <si>
    <t>DMD/2108/23/IYXW0915</t>
  </si>
  <si>
    <t>GSK210823DGY825</t>
  </si>
  <si>
    <t>GSK210823SYO486</t>
  </si>
  <si>
    <t>GSK210823IEF258</t>
  </si>
  <si>
    <t>GSK210823RKI352</t>
  </si>
  <si>
    <t>GSK210823WFD728</t>
  </si>
  <si>
    <t>GSK210823XTH672</t>
  </si>
  <si>
    <t>GSK210823TQN423</t>
  </si>
  <si>
    <t>GSK210823ATB345</t>
  </si>
  <si>
    <t>GSK210822MTB108</t>
  </si>
  <si>
    <t>GSK210823RMK435</t>
  </si>
  <si>
    <t>GSK210823AMS468</t>
  </si>
  <si>
    <t>GSK210822BOJ317</t>
  </si>
  <si>
    <t>GSK210823LQX817</t>
  </si>
  <si>
    <t>GSK210823ZYT562</t>
  </si>
  <si>
    <t>GSK210823WGK837</t>
  </si>
  <si>
    <t>GSK210822OSB953</t>
  </si>
  <si>
    <t>GSK210823YGS467</t>
  </si>
  <si>
    <t>GSK210823ZFR308</t>
  </si>
  <si>
    <t>GSK210822FLC865</t>
  </si>
  <si>
    <t>GSK210823HXR285</t>
  </si>
  <si>
    <t>GSK210823SJI930</t>
  </si>
  <si>
    <t>GSK210823IOC876</t>
  </si>
  <si>
    <t>GSK210823TIS418</t>
  </si>
  <si>
    <t>GSK210822OHA627</t>
  </si>
  <si>
    <t>GSK210823BMP502</t>
  </si>
  <si>
    <t>GSK210823FAW658</t>
  </si>
  <si>
    <t>GSK210823NUQ027</t>
  </si>
  <si>
    <t>GSK210823FMI587</t>
  </si>
  <si>
    <t>GSK210823DNZ386</t>
  </si>
  <si>
    <t>GSK210823LUX573</t>
  </si>
  <si>
    <t>GSK210823ABV237</t>
  </si>
  <si>
    <t>GSK210823XQS785</t>
  </si>
  <si>
    <t>GSK210823YRP736</t>
  </si>
  <si>
    <t>GSK210823VAC683</t>
  </si>
  <si>
    <t>GSK210823JQK395</t>
  </si>
  <si>
    <t>GSK210823JUQ621</t>
  </si>
  <si>
    <t>GSK210823QYP061</t>
  </si>
  <si>
    <t>GSK210823EDP425</t>
  </si>
  <si>
    <t>GSK210823QER718</t>
  </si>
  <si>
    <t>GSK210823OZI547</t>
  </si>
  <si>
    <t>GSK210823TSJ945</t>
  </si>
  <si>
    <t>GSK210823SFG378</t>
  </si>
  <si>
    <t>GSK210823JNY315</t>
  </si>
  <si>
    <t>GSK210823VFL316</t>
  </si>
  <si>
    <t>GSK210823HBY190</t>
  </si>
  <si>
    <t>GSK210823FSI431</t>
  </si>
  <si>
    <t>GSK210823BQX745</t>
  </si>
  <si>
    <t>GSK210823LDU263</t>
  </si>
  <si>
    <t>GSK210823WZJ293</t>
  </si>
  <si>
    <t>GSK210823WBD309</t>
  </si>
  <si>
    <t>GSK210823XPV608</t>
  </si>
  <si>
    <t>GSK210823XGB739</t>
  </si>
  <si>
    <t>GSK210823ZLG529</t>
  </si>
  <si>
    <t>GSK210823TIG136</t>
  </si>
  <si>
    <t>GSK210823EFG926</t>
  </si>
  <si>
    <t>GSK210823BKC209</t>
  </si>
  <si>
    <t>GSK210823PBV328</t>
  </si>
  <si>
    <t>GSK210823YLC049</t>
  </si>
  <si>
    <t>GSK210823HLG793</t>
  </si>
  <si>
    <t>GSK210823CVN652</t>
  </si>
  <si>
    <t>GSK210823TIV374</t>
  </si>
  <si>
    <t>GSK210823IRC594</t>
  </si>
  <si>
    <t>GSK210823VYW914</t>
  </si>
  <si>
    <t>GSK210823ARB534</t>
  </si>
  <si>
    <t>GSK210823DPE038</t>
  </si>
  <si>
    <t>GSK210823YNX048</t>
  </si>
  <si>
    <t>GSK210823WPK194</t>
  </si>
  <si>
    <t>GSK210823BZK603</t>
  </si>
  <si>
    <t>GSK210823LHQ938</t>
  </si>
  <si>
    <t>GSK210823TXL245</t>
  </si>
  <si>
    <t>GSK210823MQX137</t>
  </si>
  <si>
    <t>GSK210823XQT067</t>
  </si>
  <si>
    <t>GSK210823UQZ516</t>
  </si>
  <si>
    <t>GSK210823AGH568</t>
  </si>
  <si>
    <t>KM Dharma Ferri VII</t>
  </si>
  <si>
    <t>04/09/2021 POD by Akbar</t>
  </si>
  <si>
    <t>DMD/2108/23/BRCG7921</t>
  </si>
  <si>
    <t>GSK210823ZVC126</t>
  </si>
  <si>
    <t>GSK210823KXQ862</t>
  </si>
  <si>
    <t>GSK210823CJL301</t>
  </si>
  <si>
    <t>DMD/2108/23/JMLR5321</t>
  </si>
  <si>
    <t>GSK210823MIZ836</t>
  </si>
  <si>
    <t>GSK210823CKX609</t>
  </si>
  <si>
    <t>GSK210823MER460</t>
  </si>
  <si>
    <t>GSK210823HPE384</t>
  </si>
  <si>
    <t>GSK210823USD361</t>
  </si>
  <si>
    <t>GSK210823GXI435</t>
  </si>
  <si>
    <t>GSK210823EVL063</t>
  </si>
  <si>
    <t>GSK210823ZGB684</t>
  </si>
  <si>
    <t>GSK210823XYI013</t>
  </si>
  <si>
    <t>GSK210823ZEJ975</t>
  </si>
  <si>
    <t>GSK210823UWB547</t>
  </si>
  <si>
    <t>GSK210823SQG140</t>
  </si>
  <si>
    <t>GSK210823WYX643</t>
  </si>
  <si>
    <t>GSK210823NYI354</t>
  </si>
  <si>
    <t>GSK210823QUW956</t>
  </si>
  <si>
    <t>GSK210823OLX607</t>
  </si>
  <si>
    <t>GSK210823GJL609</t>
  </si>
  <si>
    <t>GSK210823DMS531</t>
  </si>
  <si>
    <t>GSK210823AJK549</t>
  </si>
  <si>
    <t>GSK210823QYB970</t>
  </si>
  <si>
    <t>GSK210823ZET623</t>
  </si>
  <si>
    <t>GSK210823YAN742</t>
  </si>
  <si>
    <t>GSK210823VXW689</t>
  </si>
  <si>
    <t>GSK210823SBV529</t>
  </si>
  <si>
    <t>GSK210823JYI628</t>
  </si>
  <si>
    <t>GSK210823NPQ753</t>
  </si>
  <si>
    <t>GSK210823DPW358</t>
  </si>
  <si>
    <t>GSK210823ZIT861</t>
  </si>
  <si>
    <t>GSK210823KBA714</t>
  </si>
  <si>
    <t>GSK210823ZVJ293</t>
  </si>
  <si>
    <t>GSK210823ZDC183</t>
  </si>
  <si>
    <t>GSK210823SQH297</t>
  </si>
  <si>
    <t>GSK210823EXD713</t>
  </si>
  <si>
    <t>GSK210823EKA745</t>
  </si>
  <si>
    <t>GSK210823CZJ283</t>
  </si>
  <si>
    <t>GSK210823GHX739</t>
  </si>
  <si>
    <t>GSK210823FBI598</t>
  </si>
  <si>
    <t>GSK210823SHE476</t>
  </si>
  <si>
    <t>GSK210823SIW594</t>
  </si>
  <si>
    <t>GSK210823CHQ208</t>
  </si>
  <si>
    <t>GSK210823PWY986</t>
  </si>
  <si>
    <t>GSK210823RUP492</t>
  </si>
  <si>
    <t>GSK210823ZMW598</t>
  </si>
  <si>
    <t>GSK210823YNO076</t>
  </si>
  <si>
    <t>GSK210823MJK740</t>
  </si>
  <si>
    <t>GSK210823FNO497</t>
  </si>
  <si>
    <t>GSK210823TOQ970</t>
  </si>
  <si>
    <t>GSK210823OPG876</t>
  </si>
  <si>
    <t>GSK210823ZLX429</t>
  </si>
  <si>
    <t>GSK210823BUS815</t>
  </si>
  <si>
    <t>GSK210823OCQ479</t>
  </si>
  <si>
    <t>GSK210823CYW793</t>
  </si>
  <si>
    <t>GSK210823CDM681</t>
  </si>
  <si>
    <t>GSK210823JTN358</t>
  </si>
  <si>
    <t>GSK210823VMG286</t>
  </si>
  <si>
    <t>GSK210823GWP408</t>
  </si>
  <si>
    <t>GSK210823OHR281</t>
  </si>
  <si>
    <t>GSK210823IWQ452</t>
  </si>
  <si>
    <t>GSK210823ZIW986</t>
  </si>
  <si>
    <t>GSK210823QJD674</t>
  </si>
  <si>
    <t>GSK210823OCY943</t>
  </si>
  <si>
    <t>GSK210823SMW947</t>
  </si>
  <si>
    <t>GSK210823UGT620</t>
  </si>
  <si>
    <t>GSK210823RDE968</t>
  </si>
  <si>
    <t>GSK210823DUB380</t>
  </si>
  <si>
    <t>GSK210823NTE193</t>
  </si>
  <si>
    <t>GSK210823SUM490</t>
  </si>
  <si>
    <t>GSK210823QAK059</t>
  </si>
  <si>
    <t>GSK210823DZT256</t>
  </si>
  <si>
    <t>GSK210822FRS582</t>
  </si>
  <si>
    <t>GSK210823ACT964</t>
  </si>
  <si>
    <t>GSK210823GCW054</t>
  </si>
  <si>
    <t>GSK210823TKO058</t>
  </si>
  <si>
    <t>GSK210823EGJ235</t>
  </si>
  <si>
    <t>GSK210822WRP803</t>
  </si>
  <si>
    <t>GSK210823IXU297</t>
  </si>
  <si>
    <t>GSK210823DAF091</t>
  </si>
  <si>
    <t>GSK210823UBK278</t>
  </si>
  <si>
    <t>GSK210822XGB743</t>
  </si>
  <si>
    <t>GSK210823NCI870</t>
  </si>
  <si>
    <t>GSK210823YPI751</t>
  </si>
  <si>
    <t>GSK210823TVG390</t>
  </si>
  <si>
    <t>GSK210822OXH195</t>
  </si>
  <si>
    <t>GSK210823LHZ602</t>
  </si>
  <si>
    <t>GSK210823VUS527</t>
  </si>
  <si>
    <t>GSK210823IPZ280</t>
  </si>
  <si>
    <t>28/08/2021 POD by Akbar</t>
  </si>
  <si>
    <t>DMD/2108/24/TVWQ3028</t>
  </si>
  <si>
    <t>GSK210824LNK085</t>
  </si>
  <si>
    <t>GSK210824BJM496</t>
  </si>
  <si>
    <t>GSK210824XNI570</t>
  </si>
  <si>
    <t>GSK210824JWZ860</t>
  </si>
  <si>
    <t>GSK210824XKD381</t>
  </si>
  <si>
    <t>GSK210824OUP870</t>
  </si>
  <si>
    <t>GSK210824KBJ430</t>
  </si>
  <si>
    <t>GSK210824TXQ754</t>
  </si>
  <si>
    <t>GSK210824REI817</t>
  </si>
  <si>
    <t>GSK210824WGV746</t>
  </si>
  <si>
    <t>GSK210824USN301</t>
  </si>
  <si>
    <t>GSK210824NST215</t>
  </si>
  <si>
    <t>GSK210824YMQ524</t>
  </si>
  <si>
    <t>GSK210824GFC174</t>
  </si>
  <si>
    <t>GSK210824WMR124</t>
  </si>
  <si>
    <t>GSK210824PKH701</t>
  </si>
  <si>
    <t>GSK210824IVC452</t>
  </si>
  <si>
    <t>GSK210824ESP132</t>
  </si>
  <si>
    <t>GSK210824YNW978</t>
  </si>
  <si>
    <t>GSK210824YPW320</t>
  </si>
  <si>
    <t>GSK210824FAJ019</t>
  </si>
  <si>
    <t>GSK210824TLB058</t>
  </si>
  <si>
    <t>GSK210824ZVW701</t>
  </si>
  <si>
    <t>GSK210824JNC185</t>
  </si>
  <si>
    <t>GSK210824YMB709</t>
  </si>
  <si>
    <t>GSK210824KMR765</t>
  </si>
  <si>
    <t>GSK210824LWP762</t>
  </si>
  <si>
    <t>GSK210824SXW894</t>
  </si>
  <si>
    <t>GSK210824JTF235</t>
  </si>
  <si>
    <t>GSK210824UXR071</t>
  </si>
  <si>
    <t>GSK210824SWV608</t>
  </si>
  <si>
    <t>GSK210824RIZ548</t>
  </si>
  <si>
    <t>GSK210824KDE045</t>
  </si>
  <si>
    <t>GSK210824LQS645</t>
  </si>
  <si>
    <t>GSK210824NZJ061</t>
  </si>
  <si>
    <t>GSK210824VRJ789</t>
  </si>
  <si>
    <t>GSK210824MRW023</t>
  </si>
  <si>
    <t>GSK210824XBK380</t>
  </si>
  <si>
    <t>GSK210824OQL526</t>
  </si>
  <si>
    <t>GSK210824MGE165</t>
  </si>
  <si>
    <t>GSK210824MIF076</t>
  </si>
  <si>
    <t>GSK210824TZA856</t>
  </si>
  <si>
    <t>GSK210824LOI361</t>
  </si>
  <si>
    <t>GSK210824JPK037</t>
  </si>
  <si>
    <t>GSK210824QNJ673</t>
  </si>
  <si>
    <t>GSK210824OJP015</t>
  </si>
  <si>
    <t>GSK210824HKO139</t>
  </si>
  <si>
    <t>GSK210824TJB691</t>
  </si>
  <si>
    <t>GSK210824WIS569</t>
  </si>
  <si>
    <t>GSK210824AIR480</t>
  </si>
  <si>
    <t>GSK210824YJL596</t>
  </si>
  <si>
    <t>GSK210824PVF519</t>
  </si>
  <si>
    <t>GSK210824DBA976</t>
  </si>
  <si>
    <t>GSK210824LNC495</t>
  </si>
  <si>
    <t>GSK210824EIQ250</t>
  </si>
  <si>
    <t>GSK210824AOW362</t>
  </si>
  <si>
    <t>GSK210824ROS682</t>
  </si>
  <si>
    <t>GSK210824CLH532</t>
  </si>
  <si>
    <t>GSK210824SDW391</t>
  </si>
  <si>
    <t>GSK210824REW561</t>
  </si>
  <si>
    <t>GSK210824AZT739</t>
  </si>
  <si>
    <t>GSK210824GKA198</t>
  </si>
  <si>
    <t>GSK210824ODX407</t>
  </si>
  <si>
    <t>GSK210824AHW768</t>
  </si>
  <si>
    <t>GSK210824LKW924</t>
  </si>
  <si>
    <t>GSK210824OFH213</t>
  </si>
  <si>
    <t>GSK210824ZRH217</t>
  </si>
  <si>
    <t>GSK210824JUH429</t>
  </si>
  <si>
    <t>GSK210824UND459</t>
  </si>
  <si>
    <t>GSK210824LFK524</t>
  </si>
  <si>
    <t>GSK210824PWQ612</t>
  </si>
  <si>
    <t>GSK210824KMU638</t>
  </si>
  <si>
    <t>GSK210824VBD073</t>
  </si>
  <si>
    <t>GSK210824JQW902</t>
  </si>
  <si>
    <t>GSK210824ACK630</t>
  </si>
  <si>
    <t>GSK210824UHN395</t>
  </si>
  <si>
    <t>GSK210824AQM063</t>
  </si>
  <si>
    <t>GSK210824CGJ607</t>
  </si>
  <si>
    <t>GSK210824VDM735</t>
  </si>
  <si>
    <t>GSK210824JTG126</t>
  </si>
  <si>
    <t>GSK210824GOB604</t>
  </si>
  <si>
    <t>GSK210824YWL420</t>
  </si>
  <si>
    <t>GSK210824MVL472</t>
  </si>
  <si>
    <t>GSK210824NME785</t>
  </si>
  <si>
    <t>GSK210824JQV374</t>
  </si>
  <si>
    <t>GSK210824WPH123</t>
  </si>
  <si>
    <t>GSK210824ELA917</t>
  </si>
  <si>
    <t>GSK210824QJA560</t>
  </si>
  <si>
    <t>GSK210824ZUD490</t>
  </si>
  <si>
    <t>GSK210824RXF874</t>
  </si>
  <si>
    <t>GSK210824BGX203</t>
  </si>
  <si>
    <t>GSK210824XJF803</t>
  </si>
  <si>
    <t>GSK210824KBH046</t>
  </si>
  <si>
    <t>GSK210824DXG205</t>
  </si>
  <si>
    <t>GSK210824SAU065</t>
  </si>
  <si>
    <t>GSK210824DWC148</t>
  </si>
  <si>
    <t>GSK210824RTG569</t>
  </si>
  <si>
    <t>GSK210824POD520</t>
  </si>
  <si>
    <t>GSK210824OBF758</t>
  </si>
  <si>
    <t>GSK210824GAC475</t>
  </si>
  <si>
    <t>GSK210824FUE485</t>
  </si>
  <si>
    <t>GSK210824NEQ350</t>
  </si>
  <si>
    <t>GSK210824FWR720</t>
  </si>
  <si>
    <t>GSK210824BJR902</t>
  </si>
  <si>
    <t>GSK210824EVD962</t>
  </si>
  <si>
    <t>GSK210824SCM058</t>
  </si>
  <si>
    <t>GSK210824EWA064</t>
  </si>
  <si>
    <t>GSK210824GZC420</t>
  </si>
  <si>
    <t>GSK210824GAO815</t>
  </si>
  <si>
    <t>GSK210824RCP804</t>
  </si>
  <si>
    <t>GSK210824CVU293</t>
  </si>
  <si>
    <t>GSK210824HIB839</t>
  </si>
  <si>
    <t>GSK210824JGA493</t>
  </si>
  <si>
    <t>GSK210824AEJ513</t>
  </si>
  <si>
    <t>GSK210824OBS642</t>
  </si>
  <si>
    <t>GSK210824ELT965</t>
  </si>
  <si>
    <t>GSK210824QCW143</t>
  </si>
  <si>
    <t>GSK210824NFW571</t>
  </si>
  <si>
    <t>GSK210824JVP105</t>
  </si>
  <si>
    <t>GSK210824CPE869</t>
  </si>
  <si>
    <t>GSK210824PXU023</t>
  </si>
  <si>
    <t>GSK210824PEJ627</t>
  </si>
  <si>
    <t>GSK210824ILX835</t>
  </si>
  <si>
    <t>GSK210824KGB746</t>
  </si>
  <si>
    <t>GSK210824GFV345</t>
  </si>
  <si>
    <t>GSK210824TVK047</t>
  </si>
  <si>
    <t>GSK210824PUS930</t>
  </si>
  <si>
    <t>GSK210824MTE761</t>
  </si>
  <si>
    <t>GSK210824ZVG204</t>
  </si>
  <si>
    <t>GSK210824HCU648</t>
  </si>
  <si>
    <t>GSK210824ZXW259</t>
  </si>
  <si>
    <t>GSK210824XAB871</t>
  </si>
  <si>
    <t>GSK210824EPJ401</t>
  </si>
  <si>
    <t>GSK210824HBF897</t>
  </si>
  <si>
    <t>GSK210824SJB854</t>
  </si>
  <si>
    <t>GSK210824TQI371</t>
  </si>
  <si>
    <t>GSK210824JPI342</t>
  </si>
  <si>
    <t>GSK210824VEA236</t>
  </si>
  <si>
    <t>GSK210824BMP639</t>
  </si>
  <si>
    <t>GSK210824AMJ370</t>
  </si>
  <si>
    <t>GSK210824DKZ456</t>
  </si>
  <si>
    <t>GSK210824OEW190</t>
  </si>
  <si>
    <t>GSK210824BME907</t>
  </si>
  <si>
    <t>GSK210824JDG862</t>
  </si>
  <si>
    <t>GSK210824YXL150</t>
  </si>
  <si>
    <t>GSK210824KAI093</t>
  </si>
  <si>
    <t>GSK210824TAX568</t>
  </si>
  <si>
    <t>GSK210824KJF230</t>
  </si>
  <si>
    <t>GSK210824UJF462</t>
  </si>
  <si>
    <t>GSK210824KRO370</t>
  </si>
  <si>
    <t>GSK210824PSY354</t>
  </si>
  <si>
    <t>GSK210824VGE389</t>
  </si>
  <si>
    <t>GSK210824KDV265</t>
  </si>
  <si>
    <t>GSK210824EKA520</t>
  </si>
  <si>
    <t>GSK210824CYU927</t>
  </si>
  <si>
    <t>GSK210824UNY158</t>
  </si>
  <si>
    <t>GSK210824NEI648</t>
  </si>
  <si>
    <t>GSK210824EFR813</t>
  </si>
  <si>
    <t>GSK210824FLT169</t>
  </si>
  <si>
    <t>GSK210824XGN476</t>
  </si>
  <si>
    <t>GSK210824IAP160</t>
  </si>
  <si>
    <t>GSK210824VFQ537</t>
  </si>
  <si>
    <t>GSK210824VHB851</t>
  </si>
  <si>
    <t>GSK210824UFC472</t>
  </si>
  <si>
    <t>GSK210824VML413</t>
  </si>
  <si>
    <t>GSK210824NJM702</t>
  </si>
  <si>
    <t>GSK210824VFD864</t>
  </si>
  <si>
    <t>GSK210824WZD530</t>
  </si>
  <si>
    <t>GSK210824CBP650</t>
  </si>
  <si>
    <t>GSK210824LTU286</t>
  </si>
  <si>
    <t>GSK210824BML389</t>
  </si>
  <si>
    <t>GSK210824QDI213</t>
  </si>
  <si>
    <t>GSK210824NRE987</t>
  </si>
  <si>
    <t>GSK210824BJN619</t>
  </si>
  <si>
    <t>GSK210824JDN415</t>
  </si>
  <si>
    <t>GSK210824OJZ156</t>
  </si>
  <si>
    <t>GSK210824MWX490</t>
  </si>
  <si>
    <t>GSK210824FTY034</t>
  </si>
  <si>
    <t>GSK210824IZP105</t>
  </si>
  <si>
    <t>GSK210824ACU564</t>
  </si>
  <si>
    <t>GSK210824GEI512</t>
  </si>
  <si>
    <t>GSK210824QPZ908</t>
  </si>
  <si>
    <t>GSK210824ATW692</t>
  </si>
  <si>
    <t>GSK210824JMH035</t>
  </si>
  <si>
    <t>GSK210824MWQ658</t>
  </si>
  <si>
    <t>GSK210824OLA501</t>
  </si>
  <si>
    <t>GSK210824EIY032</t>
  </si>
  <si>
    <t>GSK210824JWF093</t>
  </si>
  <si>
    <t>GSK210824KLQ160</t>
  </si>
  <si>
    <t>GSK210824QLO147</t>
  </si>
  <si>
    <t>GSK210824XQN965</t>
  </si>
  <si>
    <t>GSK210824QYA427</t>
  </si>
  <si>
    <t>GSK210824TMI134</t>
  </si>
  <si>
    <t>GSK210824LMH524</t>
  </si>
  <si>
    <t>GSK210824QVM954</t>
  </si>
  <si>
    <t>GSK210824PVJ745</t>
  </si>
  <si>
    <t>GSK210824ERI407</t>
  </si>
  <si>
    <t>GSK210824HZA548</t>
  </si>
  <si>
    <t>GSK210824RQF427</t>
  </si>
  <si>
    <t>GSK210824ZON708</t>
  </si>
  <si>
    <t>GSK210824FHA280</t>
  </si>
  <si>
    <t>GSK210824ZOT175</t>
  </si>
  <si>
    <t>GSK210824XLK963</t>
  </si>
  <si>
    <t>GSK210824YUI470</t>
  </si>
  <si>
    <t>GSK210824EFK824</t>
  </si>
  <si>
    <t>GSK210824BYT086</t>
  </si>
  <si>
    <t>GSK210824NWU835</t>
  </si>
  <si>
    <t>GSK210824FGW137</t>
  </si>
  <si>
    <t>GSK210824CLJ527</t>
  </si>
  <si>
    <t>GSK210824AUL328</t>
  </si>
  <si>
    <t>GSK210824DKM265</t>
  </si>
  <si>
    <t>GSK210824LAG324</t>
  </si>
  <si>
    <t>GSK210824GRF790</t>
  </si>
  <si>
    <t>GSK210824KFQ510</t>
  </si>
  <si>
    <t>GSK210824EHT891</t>
  </si>
  <si>
    <t>GSK210824VKQ840</t>
  </si>
  <si>
    <t>GSK210824NTH352</t>
  </si>
  <si>
    <t>GSK210824SNF396</t>
  </si>
  <si>
    <t>GSK210824LTF531</t>
  </si>
  <si>
    <t>GSK210824WIR950</t>
  </si>
  <si>
    <t>GSK210824NFM938</t>
  </si>
  <si>
    <t>GSK210824VAO806</t>
  </si>
  <si>
    <t>GSK210824SJB621</t>
  </si>
  <si>
    <t>GSK210824SJT894</t>
  </si>
  <si>
    <t>GSK210824SDL531</t>
  </si>
  <si>
    <t>GSK210824HLD872</t>
  </si>
  <si>
    <t>GSK210824AGS610</t>
  </si>
  <si>
    <t>GSK210824CKV895</t>
  </si>
  <si>
    <t>GSK210824TOP964</t>
  </si>
  <si>
    <t>GSK210824JIO316</t>
  </si>
  <si>
    <t>GSK210824URX387</t>
  </si>
  <si>
    <t>GSK210824QFL792</t>
  </si>
  <si>
    <t>GSK210824MSD342</t>
  </si>
  <si>
    <t>GSK210824PVF658</t>
  </si>
  <si>
    <t>GSK210824PTW485</t>
  </si>
  <si>
    <t>GSK210824BPW485</t>
  </si>
  <si>
    <t>GSK210824BWF963</t>
  </si>
  <si>
    <t>GSK210824BUC570</t>
  </si>
  <si>
    <t>GSK210824TUK203</t>
  </si>
  <si>
    <t>GSK210824RBE310</t>
  </si>
  <si>
    <t>GSK210824OJG073</t>
  </si>
  <si>
    <t>GSK210824ZLI456</t>
  </si>
  <si>
    <t>GSK210824DFK760</t>
  </si>
  <si>
    <t>GSK210824NXF174</t>
  </si>
  <si>
    <t>GSK210824JSO450</t>
  </si>
  <si>
    <t>GSK210824FHZ679</t>
  </si>
  <si>
    <t>GSK210824QUO213</t>
  </si>
  <si>
    <t>GSK210824NYJ569</t>
  </si>
  <si>
    <t>GSK210824FST618</t>
  </si>
  <si>
    <t>GSK210824IZB763</t>
  </si>
  <si>
    <t>GSK210824ZFH812</t>
  </si>
  <si>
    <t>GSK210824ZQJ812</t>
  </si>
  <si>
    <t>GSK210824LHT056</t>
  </si>
  <si>
    <t>GSK210824RPM472</t>
  </si>
  <si>
    <t>01/09/2021 POD by Akbar</t>
  </si>
  <si>
    <t>DMD/2108/24/FDPQ6174</t>
  </si>
  <si>
    <t>GSK210824XQA295</t>
  </si>
  <si>
    <t>GSK210824YDO516</t>
  </si>
  <si>
    <t>GSK210824QMR014</t>
  </si>
  <si>
    <t>GSK210824GND517</t>
  </si>
  <si>
    <t>GSK210824SEH195</t>
  </si>
  <si>
    <t>GSK210824XFR764</t>
  </si>
  <si>
    <t>GSK210824UMG801</t>
  </si>
  <si>
    <t>GSK210824ECJ851</t>
  </si>
  <si>
    <t>GSK210824TEL370</t>
  </si>
  <si>
    <t>GSK210824DHI134</t>
  </si>
  <si>
    <t>GSK210824BNH308</t>
  </si>
  <si>
    <t>GSK210824ZDY342</t>
  </si>
  <si>
    <t>GSK210824GQN794</t>
  </si>
  <si>
    <t>GSK210824POH174</t>
  </si>
  <si>
    <t>GSK210824RQG136</t>
  </si>
  <si>
    <t>GSK210824MBU429</t>
  </si>
  <si>
    <t>GSK210824NQZ369</t>
  </si>
  <si>
    <t>GSK210824GQJ561</t>
  </si>
  <si>
    <t>GSK210824EXH682</t>
  </si>
  <si>
    <t>GSK210824MHZ184</t>
  </si>
  <si>
    <t>GSK210824TOC841</t>
  </si>
  <si>
    <t>GSK210824PVC973</t>
  </si>
  <si>
    <t>GSK210824EBH450</t>
  </si>
  <si>
    <t>GSK210824AGU296</t>
  </si>
  <si>
    <t>GSK210824PAH481</t>
  </si>
  <si>
    <t>GSK210824TPA560</t>
  </si>
  <si>
    <t>GSK210824EBW862</t>
  </si>
  <si>
    <t>GSK210824NAD541</t>
  </si>
  <si>
    <t>GSK210824CIR623</t>
  </si>
  <si>
    <t>GSK210824WHB694</t>
  </si>
  <si>
    <t>GSK210824JCY691</t>
  </si>
  <si>
    <t>GSK210824SRB579</t>
  </si>
  <si>
    <t>GSK210824QPJ307</t>
  </si>
  <si>
    <t>GSK210824OIB583</t>
  </si>
  <si>
    <t>GSK210824IQB524</t>
  </si>
  <si>
    <t>GSK210824VRS473</t>
  </si>
  <si>
    <t>GSK210824UDR753</t>
  </si>
  <si>
    <t>GSK210824CQK069</t>
  </si>
  <si>
    <t>GSK210824KIM165</t>
  </si>
  <si>
    <t>GSK210824VQB716</t>
  </si>
  <si>
    <t>GSK210824CVL897</t>
  </si>
  <si>
    <t>GSK210824YWF297</t>
  </si>
  <si>
    <t>GSK210824QTL753</t>
  </si>
  <si>
    <t>GSK210824AID976</t>
  </si>
  <si>
    <t>GSK210824AEY326</t>
  </si>
  <si>
    <t>GSK210824OFP549</t>
  </si>
  <si>
    <t>GSK210824DYS532</t>
  </si>
  <si>
    <t>GSK210824SCW196</t>
  </si>
  <si>
    <t>GSK210824BTH510</t>
  </si>
  <si>
    <t>GSK210824EIL498</t>
  </si>
  <si>
    <t>GSK210824FMP849</t>
  </si>
  <si>
    <t>GSK210824CKN164</t>
  </si>
  <si>
    <t>GSK210824LBA096</t>
  </si>
  <si>
    <t>GSK210824PDJ071</t>
  </si>
  <si>
    <t>GSK210824EJY398</t>
  </si>
  <si>
    <t>GSK210824CKS795</t>
  </si>
  <si>
    <t>GSK210824VYA261</t>
  </si>
  <si>
    <t>GSK210824LJI487</t>
  </si>
  <si>
    <t>GSK210824PQH384</t>
  </si>
  <si>
    <t>GSK210824XEV086</t>
  </si>
  <si>
    <t>GSK210824OBF216</t>
  </si>
  <si>
    <t>GSK210824EDP985</t>
  </si>
  <si>
    <t>GSK210824IUM852</t>
  </si>
  <si>
    <t>GSK210824ZIU031</t>
  </si>
  <si>
    <t>GSK210824CNG085</t>
  </si>
  <si>
    <t>GSK210824ZXP573</t>
  </si>
  <si>
    <t>GSK210824TMO926</t>
  </si>
  <si>
    <t>GSK210824ADM259</t>
  </si>
  <si>
    <t>GSK210824VQU879</t>
  </si>
  <si>
    <t>GSK210824UZX574</t>
  </si>
  <si>
    <t>GSK210824UEY210</t>
  </si>
  <si>
    <t>GSK210824GWZ360</t>
  </si>
  <si>
    <t>GSK210824BLU105</t>
  </si>
  <si>
    <t>GSK210824EHO615</t>
  </si>
  <si>
    <t>GSK210824UWO045</t>
  </si>
  <si>
    <t>GSK210824FVG914</t>
  </si>
  <si>
    <t>GSK210824KEI128</t>
  </si>
  <si>
    <t>GSK210824FDW541</t>
  </si>
  <si>
    <t>GSK210824OHS206</t>
  </si>
  <si>
    <t>GSK210824KSQ178</t>
  </si>
  <si>
    <t>GSK210824XPR145</t>
  </si>
  <si>
    <t>GSK210824KJS073</t>
  </si>
  <si>
    <t>GSK210824UDN725</t>
  </si>
  <si>
    <t>GSK210824VGX192</t>
  </si>
  <si>
    <t>GSK210824DOT450</t>
  </si>
  <si>
    <t>GSK210824MOZ694</t>
  </si>
  <si>
    <t>GSK210824CAI803</t>
  </si>
  <si>
    <t>GSK210824KYX065</t>
  </si>
  <si>
    <t>GSK210824GMK269</t>
  </si>
  <si>
    <t>GSK210824LNU067</t>
  </si>
  <si>
    <t>GSK210824XAE619</t>
  </si>
  <si>
    <t>GSK210824UXJ650</t>
  </si>
  <si>
    <t>GSK210824IAK069</t>
  </si>
  <si>
    <t>GSK210824BQL083</t>
  </si>
  <si>
    <t>GSK210824EUL360</t>
  </si>
  <si>
    <t>GSK210824IXE829</t>
  </si>
  <si>
    <t>GSK210824NLP513</t>
  </si>
  <si>
    <t>GSK210824CZO387</t>
  </si>
  <si>
    <t>GSK210824IPW418</t>
  </si>
  <si>
    <t>GSK210824FRB928</t>
  </si>
  <si>
    <t>GSK210824NTS542</t>
  </si>
  <si>
    <t>GSK210824LBU019</t>
  </si>
  <si>
    <t>GSK210824JDB785</t>
  </si>
  <si>
    <t>GSK210824HCZ475</t>
  </si>
  <si>
    <t>GSK210824CNX045</t>
  </si>
  <si>
    <t>GSK210824HIT209</t>
  </si>
  <si>
    <t>GSK210824AJZ593</t>
  </si>
  <si>
    <t>GSK210824NVL260</t>
  </si>
  <si>
    <t>GSK210824JTA589</t>
  </si>
  <si>
    <t>GSK210824FXY067</t>
  </si>
  <si>
    <t>GSK210824JEO124</t>
  </si>
  <si>
    <t>GSK210824XSB198</t>
  </si>
  <si>
    <t>GSK210824UTX439</t>
  </si>
  <si>
    <t>GSK210824BNW321</t>
  </si>
  <si>
    <t>GSK210824XFW830</t>
  </si>
  <si>
    <t>GSK210824SZJ921</t>
  </si>
  <si>
    <t>GSK210824UNE806</t>
  </si>
  <si>
    <t>GSK210824CFG725</t>
  </si>
  <si>
    <t>GSK210824CZP586</t>
  </si>
  <si>
    <t>GSK210824HIO957</t>
  </si>
  <si>
    <t>GSK210824SOV120</t>
  </si>
  <si>
    <t>GSK210824USK643</t>
  </si>
  <si>
    <t>GSK210824VSN103</t>
  </si>
  <si>
    <t>GSK210824VPZ103</t>
  </si>
  <si>
    <t>GSK210824SQR708</t>
  </si>
  <si>
    <t>GSK210824WZF417</t>
  </si>
  <si>
    <t>GSK210824SQV108</t>
  </si>
  <si>
    <t>GSK210824QFA582</t>
  </si>
  <si>
    <t>GSK210824ZXP926</t>
  </si>
  <si>
    <t>GSK210824CUW786</t>
  </si>
  <si>
    <t>GSK210824TRE320</t>
  </si>
  <si>
    <t>GSK210824CGM962</t>
  </si>
  <si>
    <t>GSK210824OWV784</t>
  </si>
  <si>
    <t>GSK210824YQM429</t>
  </si>
  <si>
    <t>GSK210824WMI780</t>
  </si>
  <si>
    <t>GSK210824FQC578</t>
  </si>
  <si>
    <t>GSK210824PIR371</t>
  </si>
  <si>
    <t>GSK210824SKC271</t>
  </si>
  <si>
    <t>GSK210824PWD547</t>
  </si>
  <si>
    <t>GSK210824SWG923</t>
  </si>
  <si>
    <t>GSK210824URF528</t>
  </si>
  <si>
    <t>GSK210824PTF870</t>
  </si>
  <si>
    <t>GSK210824QYJ432</t>
  </si>
  <si>
    <t>GSK210824WZV206</t>
  </si>
  <si>
    <t>GSK210824VHN586</t>
  </si>
  <si>
    <t>GSK210824XOK086</t>
  </si>
  <si>
    <t>GSK210824XQN159</t>
  </si>
  <si>
    <t>GSK210824GRT682</t>
  </si>
  <si>
    <t>GSK210824IOF705</t>
  </si>
  <si>
    <t>GSK210824PRC396</t>
  </si>
  <si>
    <t>GSK210824ZLK453</t>
  </si>
  <si>
    <t>GSK210824KZL703</t>
  </si>
  <si>
    <t>GSK210824ILO875</t>
  </si>
  <si>
    <t>GSK210824EBW516</t>
  </si>
  <si>
    <t>GSK210824YIO753</t>
  </si>
  <si>
    <t>GSK210824ZGY014</t>
  </si>
  <si>
    <t>GSK210824PUT538</t>
  </si>
  <si>
    <t>GSK210824BUY326</t>
  </si>
  <si>
    <t>GSK210824NTS203</t>
  </si>
  <si>
    <t>GSK210824BFC138</t>
  </si>
  <si>
    <t>DMD/2108/24/TCGM6439</t>
  </si>
  <si>
    <t>GSK210824TRV618</t>
  </si>
  <si>
    <t>GSK210824QHW892</t>
  </si>
  <si>
    <t>GSK210824YDI214</t>
  </si>
  <si>
    <t>GSK210824YJP327</t>
  </si>
  <si>
    <t>GSK210824LBO891</t>
  </si>
  <si>
    <t>GSK210824ZYK936</t>
  </si>
  <si>
    <t>GSK210824LAW296</t>
  </si>
  <si>
    <t>GSK210824BCG087</t>
  </si>
  <si>
    <t>GSK210824RVC325</t>
  </si>
  <si>
    <t>GSK210824RGA412</t>
  </si>
  <si>
    <t>GSK210824HMW607</t>
  </si>
  <si>
    <t>GSK210824BRZ824</t>
  </si>
  <si>
    <t>GSK210824RFK304</t>
  </si>
  <si>
    <t>GSK210824TCE182</t>
  </si>
  <si>
    <t>GSK210824IZW561</t>
  </si>
  <si>
    <t>GSK210824MFZ235</t>
  </si>
  <si>
    <t>DMD/2108/24/YVPG6390</t>
  </si>
  <si>
    <t>GSK210824IEJ129</t>
  </si>
  <si>
    <t>GSK210824XNK031</t>
  </si>
  <si>
    <t>GSK210824YNU920</t>
  </si>
  <si>
    <t>GSK210824WXE082</t>
  </si>
  <si>
    <t>DMD/2108/24/VIUF1329</t>
  </si>
  <si>
    <t>GSK210824CVZ034</t>
  </si>
  <si>
    <t>DMD/2108/24/XODZ5136</t>
  </si>
  <si>
    <t>GSK210824SBG936</t>
  </si>
  <si>
    <t>GSK210824KFC924</t>
  </si>
  <si>
    <t>GSK210824RSH508</t>
  </si>
  <si>
    <t>GSK210824QML257</t>
  </si>
  <si>
    <t>GSK210824HTW928</t>
  </si>
  <si>
    <t>GSK210824UJL612</t>
  </si>
  <si>
    <t>GSK210824ULM548</t>
  </si>
  <si>
    <t>GSK210824XEH305</t>
  </si>
  <si>
    <t>GSK210824JFB289</t>
  </si>
  <si>
    <t>GSK210824XVL036</t>
  </si>
  <si>
    <t>GSK210824JID076</t>
  </si>
  <si>
    <t>GSK210824QDA569</t>
  </si>
  <si>
    <t>GSK210824OHZ681</t>
  </si>
  <si>
    <t>GSK210824YZL168</t>
  </si>
  <si>
    <t>GSK210824TEN391</t>
  </si>
  <si>
    <t>GSK210824CUA812</t>
  </si>
  <si>
    <t>GSK210824JWU083</t>
  </si>
  <si>
    <t>GSK210824JAS392</t>
  </si>
  <si>
    <t>GSK210824KBJ015</t>
  </si>
  <si>
    <t>GSK210824PIJ598</t>
  </si>
  <si>
    <t>GSK210824XMH872</t>
  </si>
  <si>
    <t>GSK210824GDW083</t>
  </si>
  <si>
    <t>GSK210824TNC263</t>
  </si>
  <si>
    <t>GSK210824BEN815</t>
  </si>
  <si>
    <t>GSK210824JPF805</t>
  </si>
  <si>
    <t>GSK210824WIO086</t>
  </si>
  <si>
    <t>GSK210824MLI891</t>
  </si>
  <si>
    <t>GSK210824YNZ431</t>
  </si>
  <si>
    <t>GSK210824MJV418</t>
  </si>
  <si>
    <t>GSK210824NCK284</t>
  </si>
  <si>
    <t>GSK210824AZX417</t>
  </si>
  <si>
    <t>GSK210824CBS935</t>
  </si>
  <si>
    <t>GSK210824CQT721</t>
  </si>
  <si>
    <t>GSK210824QOA586</t>
  </si>
  <si>
    <t>GSK210824BOI528</t>
  </si>
  <si>
    <t>GSK210824HEV524</t>
  </si>
  <si>
    <t>GSK210824YAL532</t>
  </si>
  <si>
    <t>GSK210824WJU013</t>
  </si>
  <si>
    <t>GSK210824MGC801</t>
  </si>
  <si>
    <t>02/09/2021 POD by AKBAR</t>
  </si>
  <si>
    <t>DMD/2108/24/QTAB9647</t>
  </si>
  <si>
    <t>GSK210824XVS910</t>
  </si>
  <si>
    <t>DMD/2108/24/ZKJO5982</t>
  </si>
  <si>
    <t>GSK210824KQG275</t>
  </si>
  <si>
    <t>GSK210824IBW507</t>
  </si>
  <si>
    <t>GSK210824VPU302</t>
  </si>
  <si>
    <t>GSK210824URK639</t>
  </si>
  <si>
    <t>GSK210824EXO472</t>
  </si>
  <si>
    <t>GSK210824HSG896</t>
  </si>
  <si>
    <t>DMD/2108/24/KFZR5149</t>
  </si>
  <si>
    <t>GSK210824BJI034</t>
  </si>
  <si>
    <t>DMD/2108/24/UBNY2309</t>
  </si>
  <si>
    <t>GSK210824JRH708</t>
  </si>
  <si>
    <t>GSK210824VUZ195</t>
  </si>
  <si>
    <t>DMD/2108/24/MRKU2067</t>
  </si>
  <si>
    <t>GSK210824TXO792</t>
  </si>
  <si>
    <t>GSK210824RDY129</t>
  </si>
  <si>
    <t>GSK210824HQE340</t>
  </si>
  <si>
    <t>GSK210824MYX209</t>
  </si>
  <si>
    <t>GSK210824XDA248</t>
  </si>
  <si>
    <t>GSK210824ICG972</t>
  </si>
  <si>
    <t>GSK210824FLM068</t>
  </si>
  <si>
    <t>GSK210824WJI657</t>
  </si>
  <si>
    <t>GSK210824ASF517</t>
  </si>
  <si>
    <t>GSK210824XMU834</t>
  </si>
  <si>
    <t>GSK210824LFQ014</t>
  </si>
  <si>
    <t>GSK210824QWP418</t>
  </si>
  <si>
    <t>GSK210824EQK416</t>
  </si>
  <si>
    <t>GSK210824BRZ475</t>
  </si>
  <si>
    <t>GSK210824YTK309</t>
  </si>
  <si>
    <t>GSK210824NKI504</t>
  </si>
  <si>
    <t>GSK210824NIH845</t>
  </si>
  <si>
    <t>GSK210824RZL825</t>
  </si>
  <si>
    <t>GSK210824GYP403</t>
  </si>
  <si>
    <t>GSK210824UXD935</t>
  </si>
  <si>
    <t>GSK210824KPG850</t>
  </si>
  <si>
    <t>GSK210824LES821</t>
  </si>
  <si>
    <t>GSK210824NHC521</t>
  </si>
  <si>
    <t>GSK210824SCD427</t>
  </si>
  <si>
    <t>GSK210824ZGW165</t>
  </si>
  <si>
    <t>GSK210824WQO025</t>
  </si>
  <si>
    <t>GSK210824ANH620</t>
  </si>
  <si>
    <t>GSK210824VXF145</t>
  </si>
  <si>
    <t>GSK210824OIY731</t>
  </si>
  <si>
    <t>GSK210824XRZ150</t>
  </si>
  <si>
    <t>GSK210824NBH854</t>
  </si>
  <si>
    <t>GSK210824GBN509</t>
  </si>
  <si>
    <t>GSK210824UKO971</t>
  </si>
  <si>
    <t>GSK210824WLI215</t>
  </si>
  <si>
    <t>GSK210824ERH168</t>
  </si>
  <si>
    <t>GSK210824MKQ640</t>
  </si>
  <si>
    <t>GSK210824GZT602</t>
  </si>
  <si>
    <t>GSK210824DOB152</t>
  </si>
  <si>
    <t>GSK210824FPQ758</t>
  </si>
  <si>
    <t>GSK210824XFH608</t>
  </si>
  <si>
    <t>GSK210824ZIU310</t>
  </si>
  <si>
    <t>GSK210824RPF479</t>
  </si>
  <si>
    <t>GSK210824QLI481</t>
  </si>
  <si>
    <t>GSK210824QUL732</t>
  </si>
  <si>
    <t>GSK210824IHY347</t>
  </si>
  <si>
    <t>GSK210824MXA041</t>
  </si>
  <si>
    <t>GSK210824MHZ032</t>
  </si>
  <si>
    <t>GSK210824WRJ562</t>
  </si>
  <si>
    <t>GSK210824RFB618</t>
  </si>
  <si>
    <t>GSK210824YMS837</t>
  </si>
  <si>
    <t>GSK210824BSK368</t>
  </si>
  <si>
    <t>GSK210824VHL198</t>
  </si>
  <si>
    <t>GSK210824GYR693</t>
  </si>
  <si>
    <t>GSK210824GAT581</t>
  </si>
  <si>
    <t>GSK210824SYE681</t>
  </si>
  <si>
    <t>GSK210824RZL738</t>
  </si>
  <si>
    <t>GSK210824VXS648</t>
  </si>
  <si>
    <t>GSK210824ICH924</t>
  </si>
  <si>
    <t>GSK210824XOA362</t>
  </si>
  <si>
    <t>GSK210824YET710</t>
  </si>
  <si>
    <t>GSK210824PZG502</t>
  </si>
  <si>
    <t>GSK210824YSN794</t>
  </si>
  <si>
    <t>GSK210824PAT687</t>
  </si>
  <si>
    <t>GSK210824CJR395</t>
  </si>
  <si>
    <t>GSK210824PHC489</t>
  </si>
  <si>
    <t>GSK210824RNG206</t>
  </si>
  <si>
    <t>GSK210824TOI789</t>
  </si>
  <si>
    <t>GSK210824MIC819</t>
  </si>
  <si>
    <t>GSK210824KDJ132</t>
  </si>
  <si>
    <t>GSK210824MGO421</t>
  </si>
  <si>
    <t>GSK210824NKZ274</t>
  </si>
  <si>
    <t>GSK210824NXT704</t>
  </si>
  <si>
    <t>GSK210824AJQ873</t>
  </si>
  <si>
    <t>GSK210824UBZ187</t>
  </si>
  <si>
    <t>GSK210824RON725</t>
  </si>
  <si>
    <t>GSK210824DTV807</t>
  </si>
  <si>
    <t>GSK210824EMW859</t>
  </si>
  <si>
    <t>GSK210824MZR532</t>
  </si>
  <si>
    <t>GSK210824FYT412</t>
  </si>
  <si>
    <t>GSK210824XNA824</t>
  </si>
  <si>
    <t>GSK210824ZCY289</t>
  </si>
  <si>
    <t>GSK210824DET520</t>
  </si>
  <si>
    <t>GSK210824NFZ365</t>
  </si>
  <si>
    <t>GSK210824MDF149</t>
  </si>
  <si>
    <t>GSK210824OFQ347</t>
  </si>
  <si>
    <t>GSK210824ZTL465</t>
  </si>
  <si>
    <t>GSK210824HYT379</t>
  </si>
  <si>
    <t>GSK210824OZH297</t>
  </si>
  <si>
    <t>GSK210824CKS670</t>
  </si>
  <si>
    <t>GSK210824ZBW192</t>
  </si>
  <si>
    <t>GSK210824AQV054</t>
  </si>
  <si>
    <t>GSK210824QOG169</t>
  </si>
  <si>
    <t>GSK210824GWL190</t>
  </si>
  <si>
    <t>GSK210824CIZ539</t>
  </si>
  <si>
    <t>GSK210824CSP873</t>
  </si>
  <si>
    <t>GSK210824RBA982</t>
  </si>
  <si>
    <t>GSK210824RPN564</t>
  </si>
  <si>
    <t>GSK210824FMV219</t>
  </si>
  <si>
    <t>GSK210824HTB761</t>
  </si>
  <si>
    <t>GSK210824XSO217</t>
  </si>
  <si>
    <t>GSK210824DNJ318</t>
  </si>
  <si>
    <t>GSK210824PHZ065</t>
  </si>
  <si>
    <t>GSK210824KTD917</t>
  </si>
  <si>
    <t>GSK210824BMS965</t>
  </si>
  <si>
    <t>GSK210824IWR243</t>
  </si>
  <si>
    <t>GSK210824QJR782</t>
  </si>
  <si>
    <t>GSK210824XDS286</t>
  </si>
  <si>
    <t>GSK210824IXQ479</t>
  </si>
  <si>
    <t>GSK210824VXW617</t>
  </si>
  <si>
    <t>GSK210824YFV067</t>
  </si>
  <si>
    <t>DMD/2108/25/GBJO2349</t>
  </si>
  <si>
    <t>GSK210825OZE598</t>
  </si>
  <si>
    <t>DMD/2108/25/PELX5268</t>
  </si>
  <si>
    <t>GSK210825WBA305</t>
  </si>
  <si>
    <t>GSK210825QMK074</t>
  </si>
  <si>
    <t>GSK210825ZYG561</t>
  </si>
  <si>
    <t>GSK210825NAT219</t>
  </si>
  <si>
    <t>GSK210825CSL063</t>
  </si>
  <si>
    <t>GSK210825HCV417</t>
  </si>
  <si>
    <t>GSK210825RTE872</t>
  </si>
  <si>
    <t>GSK210825FCE978</t>
  </si>
  <si>
    <t>DMD/2108/25/UYEK7358</t>
  </si>
  <si>
    <t>GSK210825SGE592</t>
  </si>
  <si>
    <t>GSK210825REU302</t>
  </si>
  <si>
    <t>GSK210825VXS521</t>
  </si>
  <si>
    <t>GSK210825ZYJ294</t>
  </si>
  <si>
    <t>GSK210825ZOH701</t>
  </si>
  <si>
    <t>GSK210825AYW905</t>
  </si>
  <si>
    <t>GSK210825BGC764</t>
  </si>
  <si>
    <t>GSK210825ZUV567</t>
  </si>
  <si>
    <t>GSK210825BAL736</t>
  </si>
  <si>
    <t>GSK210825TZH085</t>
  </si>
  <si>
    <t>GSK210825KCX015</t>
  </si>
  <si>
    <t>GSK210825TMA710</t>
  </si>
  <si>
    <t>GSK210825TZN932</t>
  </si>
  <si>
    <t>GSK210825DRH593</t>
  </si>
  <si>
    <t>GSK210825ORM016</t>
  </si>
  <si>
    <t>GSK210825CBK594</t>
  </si>
  <si>
    <t>GSK210825SBR935</t>
  </si>
  <si>
    <t>GSK210825RHL532</t>
  </si>
  <si>
    <t>GSK210825IPB409</t>
  </si>
  <si>
    <t>GSK210825JUR213</t>
  </si>
  <si>
    <t>GSK210825WJF857</t>
  </si>
  <si>
    <t>GSK210825EQC172</t>
  </si>
  <si>
    <t>GSK210825WNO581</t>
  </si>
  <si>
    <t>GSK210825ISL758</t>
  </si>
  <si>
    <t>GSK210825MQW627</t>
  </si>
  <si>
    <t>GSK210825TJC461</t>
  </si>
  <si>
    <t>GSK210825DIJ307</t>
  </si>
  <si>
    <t>GSK210825BXL650</t>
  </si>
  <si>
    <t>GSK210825FNH736</t>
  </si>
  <si>
    <t>GSK210825OQM103</t>
  </si>
  <si>
    <t>GSK210825ECM538</t>
  </si>
  <si>
    <t>GSK210825GKW018</t>
  </si>
  <si>
    <t>GSK210825NBK743</t>
  </si>
  <si>
    <t>GSK210825SYC627</t>
  </si>
  <si>
    <t>GSK210825KGZ971</t>
  </si>
  <si>
    <t>GSK210825VCZ320</t>
  </si>
  <si>
    <t>GSK210825QYX376</t>
  </si>
  <si>
    <t>GSK210825XCJ368</t>
  </si>
  <si>
    <t>GSK210825VZU954</t>
  </si>
  <si>
    <t>GSK210825EPH826</t>
  </si>
  <si>
    <t>GSK210825OPC638</t>
  </si>
  <si>
    <t>GSK210825QOF471</t>
  </si>
  <si>
    <t>GSK210825MOR470</t>
  </si>
  <si>
    <t>GSK210825MAJ053</t>
  </si>
  <si>
    <t>GSK210825JRQ538</t>
  </si>
  <si>
    <t>GSK210825EKY920</t>
  </si>
  <si>
    <t>GSK210825BMW489</t>
  </si>
  <si>
    <t>GSK210825TEO729</t>
  </si>
  <si>
    <t>GSK210825TYW235</t>
  </si>
  <si>
    <t>GSK210825VRC197</t>
  </si>
  <si>
    <t>DMD/2108/25/EVXY6985</t>
  </si>
  <si>
    <t>GSK210825NRD754</t>
  </si>
  <si>
    <t>GSK210825FRW918</t>
  </si>
  <si>
    <t>GSK210825ESY615</t>
  </si>
  <si>
    <t>GSK210825JUB430</t>
  </si>
  <si>
    <t>GSK210825ICK934</t>
  </si>
  <si>
    <t>GSK210825LTV092</t>
  </si>
  <si>
    <t>GSK210825KGP378</t>
  </si>
  <si>
    <t>GSK210825ZUY647</t>
  </si>
  <si>
    <t>GSK210825TXH580</t>
  </si>
  <si>
    <t>DMD/2108/25/MOXD8092</t>
  </si>
  <si>
    <t>GSK210825JGW830</t>
  </si>
  <si>
    <t>DMD/2108/25/UXRW9032</t>
  </si>
  <si>
    <t>GSK210825VBF834</t>
  </si>
  <si>
    <t>GSK210825EOI170</t>
  </si>
  <si>
    <t>GSK210825ACO845</t>
  </si>
  <si>
    <t>GSK210825TON697</t>
  </si>
  <si>
    <t>GSK210825XJS018</t>
  </si>
  <si>
    <t>GSK210825EYM320</t>
  </si>
  <si>
    <t>GSK210825MDV819</t>
  </si>
  <si>
    <t>GSK210825CWD631</t>
  </si>
  <si>
    <t>GSK210825TXW053</t>
  </si>
  <si>
    <t>GSK210825CYX053</t>
  </si>
  <si>
    <t>GSK210825THD294</t>
  </si>
  <si>
    <t>GSK210825ZVY382</t>
  </si>
  <si>
    <t>GSK210825VFD086</t>
  </si>
  <si>
    <t>GSK210825JSY167</t>
  </si>
  <si>
    <t>GSK210825ZAE579</t>
  </si>
  <si>
    <t>GSK210825QXF734</t>
  </si>
  <si>
    <t>GSK210825IMT038</t>
  </si>
  <si>
    <t>GSK210825LIB470</t>
  </si>
  <si>
    <t>GSK210825XHE418</t>
  </si>
  <si>
    <t>GSK210825PHV970</t>
  </si>
  <si>
    <t>GSK210825QKS315</t>
  </si>
  <si>
    <t>GSK210825BDK038</t>
  </si>
  <si>
    <t>GSK210825BQV702</t>
  </si>
  <si>
    <t>GSK210825NYR643</t>
  </si>
  <si>
    <t>GSK210825MPE679</t>
  </si>
  <si>
    <t>GSK210825WCU819</t>
  </si>
  <si>
    <t>GSK210825BFT936</t>
  </si>
  <si>
    <t>GSK210825FEW539</t>
  </si>
  <si>
    <t>GSK210825IGU025</t>
  </si>
  <si>
    <t>GSK210825WRV102</t>
  </si>
  <si>
    <t>GSK210825HIX864</t>
  </si>
  <si>
    <t>GSK210825KZP127</t>
  </si>
  <si>
    <t>GSK210825LKQ538</t>
  </si>
  <si>
    <t>GSK210825BWU375</t>
  </si>
  <si>
    <t>GSK210825OHA362</t>
  </si>
  <si>
    <t>GSK210825WAO907</t>
  </si>
  <si>
    <t>GSK210825IVE876</t>
  </si>
  <si>
    <t>GSK210825IDN967</t>
  </si>
  <si>
    <t>GSK210825HKQ021</t>
  </si>
  <si>
    <t>GSK210825AYK452</t>
  </si>
  <si>
    <t>GSK210825YVR987</t>
  </si>
  <si>
    <t>GSK210825PUZ573</t>
  </si>
  <si>
    <t>GSK210825FMW368</t>
  </si>
  <si>
    <t>GSK210825QFX435</t>
  </si>
  <si>
    <t>GSK210825AST203</t>
  </si>
  <si>
    <t>GSK210825JKB701</t>
  </si>
  <si>
    <t>GSK210825DSI752</t>
  </si>
  <si>
    <t>GSK210825JGZ048</t>
  </si>
  <si>
    <t>GSK210825PBV658</t>
  </si>
  <si>
    <t>GSK210825UPL280</t>
  </si>
  <si>
    <t>GSK210825KXV560</t>
  </si>
  <si>
    <t>GSK210825NJD612</t>
  </si>
  <si>
    <t>GSK210825ANC840</t>
  </si>
  <si>
    <t>GSK210825SOM469</t>
  </si>
  <si>
    <t>GSK210825KEP219</t>
  </si>
  <si>
    <t>GSK210825WZN591</t>
  </si>
  <si>
    <t>GSK210825ISL260</t>
  </si>
  <si>
    <t>GSK210825RBW829</t>
  </si>
  <si>
    <t>GSK210825PZH649</t>
  </si>
  <si>
    <t>GSK210825JKM327</t>
  </si>
  <si>
    <t>GSK210825MSR940</t>
  </si>
  <si>
    <t>GSK210825FNO169</t>
  </si>
  <si>
    <t>GSK210825GWE672</t>
  </si>
  <si>
    <t>GSK210825ZND682</t>
  </si>
  <si>
    <t>GSK210825YJX125</t>
  </si>
  <si>
    <t>GSK210825KJM324</t>
  </si>
  <si>
    <t>GSK210825DVR546</t>
  </si>
  <si>
    <t>GSK210825IUB349</t>
  </si>
  <si>
    <t>GSK210825GYN781</t>
  </si>
  <si>
    <t>GSK210825DKS039</t>
  </si>
  <si>
    <t>GSK210825UVQ023</t>
  </si>
  <si>
    <t>GSK210825MKZ415</t>
  </si>
  <si>
    <t>GSK210825QVK195</t>
  </si>
  <si>
    <t>GSK210825VHP604</t>
  </si>
  <si>
    <t>GSK210825IFP497</t>
  </si>
  <si>
    <t>GSK210825LAD096</t>
  </si>
  <si>
    <t>GSK210825EGA027</t>
  </si>
  <si>
    <t>GSK210825RIK759</t>
  </si>
  <si>
    <t>GSK210825EIT108</t>
  </si>
  <si>
    <t>GSK210825TUK463</t>
  </si>
  <si>
    <t>GSK210825TCS851</t>
  </si>
  <si>
    <t>GSK210825PYQ635</t>
  </si>
  <si>
    <t>GSK210825VGT405</t>
  </si>
  <si>
    <t>GSK210825WPT650</t>
  </si>
  <si>
    <t>GSK210825FOW893</t>
  </si>
  <si>
    <t>GSK210825URW203</t>
  </si>
  <si>
    <t>GSK210825CAR794</t>
  </si>
  <si>
    <t>GSK210825UBT637</t>
  </si>
  <si>
    <t>GSK210825RNO481</t>
  </si>
  <si>
    <t>GSK210825LUH970</t>
  </si>
  <si>
    <t>GSK210825NFT790</t>
  </si>
  <si>
    <t>GSK210825IWB942</t>
  </si>
  <si>
    <t>GSK210825CFJ298</t>
  </si>
  <si>
    <t>GSK210825ACQ031</t>
  </si>
  <si>
    <t>GSK210825TAF135</t>
  </si>
  <si>
    <t>GSK210825PHN079</t>
  </si>
  <si>
    <t>GSK210825YVO514</t>
  </si>
  <si>
    <t>GSK210825KYM491</t>
  </si>
  <si>
    <t>GSK210825AMG821</t>
  </si>
  <si>
    <t>GSK210825ORG026</t>
  </si>
  <si>
    <t>GSK210825OWS927</t>
  </si>
  <si>
    <t>GSK210825SBG382</t>
  </si>
  <si>
    <t>GSK210825LHB361</t>
  </si>
  <si>
    <t>GSK210825ZWM715</t>
  </si>
  <si>
    <t>GSK210825FJE074</t>
  </si>
  <si>
    <t>GSK210825EKU708</t>
  </si>
  <si>
    <t>GSK210825IRJ093</t>
  </si>
  <si>
    <t>GSK210825AHR815</t>
  </si>
  <si>
    <t>GSK210825PHU672</t>
  </si>
  <si>
    <t>GSK210825OVJ893</t>
  </si>
  <si>
    <t>GSK210825GLP582</t>
  </si>
  <si>
    <t>GSK210825DTW376</t>
  </si>
  <si>
    <t>GSK210825XOZ824</t>
  </si>
  <si>
    <t>GSK210825SGU805</t>
  </si>
  <si>
    <t>GSK210825LZO920</t>
  </si>
  <si>
    <t>GSK210825WQD813</t>
  </si>
  <si>
    <t>GSK210825UVT108</t>
  </si>
  <si>
    <t>GSK210825ZIQ529</t>
  </si>
  <si>
    <t>GSK210825RJA012</t>
  </si>
  <si>
    <t>GSK210825ENA402</t>
  </si>
  <si>
    <t>GSK210825POC742</t>
  </si>
  <si>
    <t>GSK210825DFY706</t>
  </si>
  <si>
    <t>GSK210825DMW163</t>
  </si>
  <si>
    <t>GSK210825BSV028</t>
  </si>
  <si>
    <t>GSK210825ZYI301</t>
  </si>
  <si>
    <t>GSK210825SQH596</t>
  </si>
  <si>
    <t>GSK210825XTF329</t>
  </si>
  <si>
    <t>GSK210825XLC472</t>
  </si>
  <si>
    <t>GSK210825KTR462</t>
  </si>
  <si>
    <t>GSK210825ELO391</t>
  </si>
  <si>
    <t>GSK210825WKZ694</t>
  </si>
  <si>
    <t>GSK210825GAP925</t>
  </si>
  <si>
    <t>GSK210825DEM403</t>
  </si>
  <si>
    <t>GSK210825YRB430</t>
  </si>
  <si>
    <t>GSK210825KFB837</t>
  </si>
  <si>
    <t>GSK210825FBD356</t>
  </si>
  <si>
    <t>GSK210825BFD251</t>
  </si>
  <si>
    <t>GSK210825CRJ426</t>
  </si>
  <si>
    <t>GSK210825JPS859</t>
  </si>
  <si>
    <t>GSK210825LTY076</t>
  </si>
  <si>
    <t>GSK210825CRH521</t>
  </si>
  <si>
    <t>GSK210825QHO603</t>
  </si>
  <si>
    <t>GSK210825DVY912</t>
  </si>
  <si>
    <t>GSK210825XCO270</t>
  </si>
  <si>
    <t>GSK210825YUI307</t>
  </si>
  <si>
    <t>GSK210825VRU032</t>
  </si>
  <si>
    <t>GSK210825ECW568</t>
  </si>
  <si>
    <t>GSK210825GCU049</t>
  </si>
  <si>
    <t>GSK210825KZX248</t>
  </si>
  <si>
    <t>GSK210825XYA258</t>
  </si>
  <si>
    <t>GSK210825FOL536</t>
  </si>
  <si>
    <t>GSK210825NSA129</t>
  </si>
  <si>
    <t>GSK210825ZQI264</t>
  </si>
  <si>
    <t>GSK210825BHT583</t>
  </si>
  <si>
    <t>GSK210825XVD491</t>
  </si>
  <si>
    <t>GSK210825DYT450</t>
  </si>
  <si>
    <t>GSK210825WGS487</t>
  </si>
  <si>
    <t>GSK210825TEI953</t>
  </si>
  <si>
    <t>GSK210825SWY385</t>
  </si>
  <si>
    <t>GSK210825QVJ602</t>
  </si>
  <si>
    <t>GSK210825HIC023</t>
  </si>
  <si>
    <t>GSK210825RGQ932</t>
  </si>
  <si>
    <t>GSK210825JEC281</t>
  </si>
  <si>
    <t>GSK210825NXQ758</t>
  </si>
  <si>
    <t>GSK210825JNB764</t>
  </si>
  <si>
    <t>GSK210825OWL360</t>
  </si>
  <si>
    <t>GSK210825VFR463</t>
  </si>
  <si>
    <t>GSK210825JVA568</t>
  </si>
  <si>
    <t>GSK210825YOM081</t>
  </si>
  <si>
    <t>GSK210825QPZ183</t>
  </si>
  <si>
    <t>GSK210825ZYA081</t>
  </si>
  <si>
    <t>GSK210825GIU079</t>
  </si>
  <si>
    <t>GSK210825WXA045</t>
  </si>
  <si>
    <t>GSK210825NRQ831</t>
  </si>
  <si>
    <t>GSK210825UZI416</t>
  </si>
  <si>
    <t>GSK210825WKF930</t>
  </si>
  <si>
    <t>GSK210825SCM601</t>
  </si>
  <si>
    <t>GSK210825LFA051</t>
  </si>
  <si>
    <t>GSK210825IVZ750</t>
  </si>
  <si>
    <t>GSK210825XPJ527</t>
  </si>
  <si>
    <t>GSK210825LGT571</t>
  </si>
  <si>
    <t>GSK210825AON247</t>
  </si>
  <si>
    <t>GSK210825QKT721</t>
  </si>
  <si>
    <t>GSK210825TSL452</t>
  </si>
  <si>
    <t>GSK210825MXJ857</t>
  </si>
  <si>
    <t>GSK210825RQA578</t>
  </si>
  <si>
    <t>GSK210825XZU403</t>
  </si>
  <si>
    <t>GSK210825CWD765</t>
  </si>
  <si>
    <t>GSK210825FYH598</t>
  </si>
  <si>
    <t>GSK210825INB790</t>
  </si>
  <si>
    <t>GSK210825ZCY840</t>
  </si>
  <si>
    <t>GSK210825VJS126</t>
  </si>
  <si>
    <t>GSK210825APS415</t>
  </si>
  <si>
    <t>GSK210825ELM517</t>
  </si>
  <si>
    <t>GSK210825GYH315</t>
  </si>
  <si>
    <t>GSK210825XON031</t>
  </si>
  <si>
    <t>GSK210825PVA526</t>
  </si>
  <si>
    <t>GSK210825JFX568</t>
  </si>
  <si>
    <t>GSK210825MZW018</t>
  </si>
  <si>
    <t>GSK210825DTS732</t>
  </si>
  <si>
    <t>GSK210825YVM620</t>
  </si>
  <si>
    <t>GSK210825KVZ286</t>
  </si>
  <si>
    <t>GSK210825OBH046</t>
  </si>
  <si>
    <t>GSK210825KHP854</t>
  </si>
  <si>
    <t>GSK210825SNF259</t>
  </si>
  <si>
    <t>GSK210825SDZ451</t>
  </si>
  <si>
    <t>GSK210825MXD658</t>
  </si>
  <si>
    <t>GSK210825HRM304</t>
  </si>
  <si>
    <t>GSK210825JAM520</t>
  </si>
  <si>
    <t>GSK210825OBS762</t>
  </si>
  <si>
    <t>GSK210825UKH259</t>
  </si>
  <si>
    <t>GSK210825KFL623</t>
  </si>
  <si>
    <t>GSK210825HUI940</t>
  </si>
  <si>
    <t>GSK210825YIB318</t>
  </si>
  <si>
    <t>GSK210825VNW578</t>
  </si>
  <si>
    <t>GSK210825JVS206</t>
  </si>
  <si>
    <t>GSK210825EIP796</t>
  </si>
  <si>
    <t>GSK210825CNS241</t>
  </si>
  <si>
    <t>GSK210825KCN197</t>
  </si>
  <si>
    <t>GSK210825HJO380</t>
  </si>
  <si>
    <t>GSK210825ODY801</t>
  </si>
  <si>
    <t>GSK210825YXV253</t>
  </si>
  <si>
    <t>GSK210825XPJ916</t>
  </si>
  <si>
    <t>GSK210825OWR152</t>
  </si>
  <si>
    <t>GSK210825JSZ840</t>
  </si>
  <si>
    <t>01/09/2021 POD by AKBAR</t>
  </si>
  <si>
    <t>DMD/2108/25/ORCM3497</t>
  </si>
  <si>
    <t>GSK210825PUX276</t>
  </si>
  <si>
    <t>GSK210825PVZ489</t>
  </si>
  <si>
    <t>DMD/2108/25/FCTB6840</t>
  </si>
  <si>
    <t>GSK210825DRA186</t>
  </si>
  <si>
    <t>GSK210825YGK420</t>
  </si>
  <si>
    <t>GSK210825HVT326</t>
  </si>
  <si>
    <t>GSK210825WIC051</t>
  </si>
  <si>
    <t>GSK210825SLU749</t>
  </si>
  <si>
    <t>DMD/2108/25/FKWA8537</t>
  </si>
  <si>
    <t>GSK210825PNK279</t>
  </si>
  <si>
    <t>GSK210825RDN245</t>
  </si>
  <si>
    <t>GSK210825LQY284</t>
  </si>
  <si>
    <t>GSK210825JAZ435</t>
  </si>
  <si>
    <t>GSK210825DKE648</t>
  </si>
  <si>
    <t>GSK210825DAY798</t>
  </si>
  <si>
    <t>GSK210825SCI609</t>
  </si>
  <si>
    <t>GSK210825QGD509</t>
  </si>
  <si>
    <t>GSK210825BRG968</t>
  </si>
  <si>
    <t>GSK210825GZT419</t>
  </si>
  <si>
    <t>GSK210825BAH735</t>
  </si>
  <si>
    <t>GSK210825RSM270</t>
  </si>
  <si>
    <t>GSK210825LBG596</t>
  </si>
  <si>
    <t>GSK210825ZCM643</t>
  </si>
  <si>
    <t>GSK210825BSC619</t>
  </si>
  <si>
    <t>GSK210825JBY687</t>
  </si>
  <si>
    <t>GSK210825OUE250</t>
  </si>
  <si>
    <t>GSK210825XSC407</t>
  </si>
  <si>
    <t>GSK210825FZN124</t>
  </si>
  <si>
    <t>GSK210825JCK281</t>
  </si>
  <si>
    <t>GSK210825ZCR398</t>
  </si>
  <si>
    <t>GSK210825MTY798</t>
  </si>
  <si>
    <t>GSK210825GQT461</t>
  </si>
  <si>
    <t>GSK210825PUT069</t>
  </si>
  <si>
    <t>GSK210825COM589</t>
  </si>
  <si>
    <t>GSK210825HLA456</t>
  </si>
  <si>
    <t>GSK210825GHZ240</t>
  </si>
  <si>
    <t>GSK210825ALU248</t>
  </si>
  <si>
    <t>GSK210825YSX591</t>
  </si>
  <si>
    <t>GSK210825FIH234</t>
  </si>
  <si>
    <t>GSK210825FCG250</t>
  </si>
  <si>
    <t>GSK210825VWO984</t>
  </si>
  <si>
    <t>GSK210825RLH412</t>
  </si>
  <si>
    <t>GSK210825EVH561</t>
  </si>
  <si>
    <t>GSK210825OGR780</t>
  </si>
  <si>
    <t>GSK210825HOL940</t>
  </si>
  <si>
    <t>GSK210825XWG143</t>
  </si>
  <si>
    <t>GSK210825OPY958</t>
  </si>
  <si>
    <t>GSK210825YOL769</t>
  </si>
  <si>
    <t>GSK210825JVO128</t>
  </si>
  <si>
    <t>GSK210825RUH472</t>
  </si>
  <si>
    <t>GSK210825WLU359</t>
  </si>
  <si>
    <t>GSK210825CWT378</t>
  </si>
  <si>
    <t>GSK210825LQP137</t>
  </si>
  <si>
    <t>GSK210825AIW406</t>
  </si>
  <si>
    <t>GSK210825LFO947</t>
  </si>
  <si>
    <t>GSK210825BDK369</t>
  </si>
  <si>
    <t>GSK210825FEK268</t>
  </si>
  <si>
    <t>GSK210825ZNJ152</t>
  </si>
  <si>
    <t>GSK210825AQM540</t>
  </si>
  <si>
    <t>GSK210825VGS645</t>
  </si>
  <si>
    <t>GSK210825RKQ560</t>
  </si>
  <si>
    <t>GSK210825OMI413</t>
  </si>
  <si>
    <t>GSK210825JXI426</t>
  </si>
  <si>
    <t>GSK210825LPI514</t>
  </si>
  <si>
    <t>GSK210825VAE761</t>
  </si>
  <si>
    <t>GSK210825LXM182</t>
  </si>
  <si>
    <t>GSK210825EKU758</t>
  </si>
  <si>
    <t>GSK210825RTP916</t>
  </si>
  <si>
    <t>GSK210825HUL384</t>
  </si>
  <si>
    <t>GSK210825QST703</t>
  </si>
  <si>
    <t>GSK210825SIE281</t>
  </si>
  <si>
    <t>GSK210825MHY462</t>
  </si>
  <si>
    <t>GSK210825FBH037</t>
  </si>
  <si>
    <t>GSK210825TAR812</t>
  </si>
  <si>
    <t>GSK210825THC480</t>
  </si>
  <si>
    <t>GSK210825XJR657</t>
  </si>
  <si>
    <t>GSK210825QZG439</t>
  </si>
  <si>
    <t>GSK210825UMT573</t>
  </si>
  <si>
    <t>GSK210825NDE850</t>
  </si>
  <si>
    <t>GSK210825CEG917</t>
  </si>
  <si>
    <t>GSK210825VOQ865</t>
  </si>
  <si>
    <t>GSK210825LIN713</t>
  </si>
  <si>
    <t>GSK210825VZT601</t>
  </si>
  <si>
    <t>GSK210825LXP285</t>
  </si>
  <si>
    <t>GSK210825ERJ024</t>
  </si>
  <si>
    <t>GSK210825OGH564</t>
  </si>
  <si>
    <t>GSK210825IWA378</t>
  </si>
  <si>
    <t>GSK210825QSR419</t>
  </si>
  <si>
    <t>GSK210825FCA538</t>
  </si>
  <si>
    <t>GSK210825MFE691</t>
  </si>
  <si>
    <t>GSK210825KBF865</t>
  </si>
  <si>
    <t>GSK210825LFZ213</t>
  </si>
  <si>
    <t>GSK210825WZH457</t>
  </si>
  <si>
    <t>GSK210825VGY851</t>
  </si>
  <si>
    <t>GSK210825XJK369</t>
  </si>
  <si>
    <t>GSK210825HJV647</t>
  </si>
  <si>
    <t>GSK210825JCU428</t>
  </si>
  <si>
    <t>GSK210825VCQ915</t>
  </si>
  <si>
    <t>GSK210825LSI930</t>
  </si>
  <si>
    <t>GSK210825CSZ597</t>
  </si>
  <si>
    <t>GSK210825GHN497</t>
  </si>
  <si>
    <t>GSK210825SOL735</t>
  </si>
  <si>
    <t>GSK210825CUH502</t>
  </si>
  <si>
    <t>GSK210825MVS691</t>
  </si>
  <si>
    <t>GSK210825LKZ803</t>
  </si>
  <si>
    <t>GSK210825UJS170</t>
  </si>
  <si>
    <t>GSK210825IPB624</t>
  </si>
  <si>
    <t>GSK210825BUC387</t>
  </si>
  <si>
    <t>GSK210825OUH729</t>
  </si>
  <si>
    <t>GSK210825JUN265</t>
  </si>
  <si>
    <t>GSK210825WAJ532</t>
  </si>
  <si>
    <t>GSK210825QNF706</t>
  </si>
  <si>
    <t>GSK210825NXE149</t>
  </si>
  <si>
    <t>GSK210825BZS170</t>
  </si>
  <si>
    <t>GSK210825ZBH671</t>
  </si>
  <si>
    <t>GSK210825KVU157</t>
  </si>
  <si>
    <t>GSK210825TMP948</t>
  </si>
  <si>
    <t>GSK210825DMJ014</t>
  </si>
  <si>
    <t>GSK210825XZD201</t>
  </si>
  <si>
    <t>GSK210825BVQ153</t>
  </si>
  <si>
    <t>GSK210825AOQ723</t>
  </si>
  <si>
    <t>GSK210825TFN964</t>
  </si>
  <si>
    <t>GSK210825PAL278</t>
  </si>
  <si>
    <t>GSK210825BMJ312</t>
  </si>
  <si>
    <t>GSK210825QXU281</t>
  </si>
  <si>
    <t>GSK210825KRX603</t>
  </si>
  <si>
    <t>GSK210825SEG157</t>
  </si>
  <si>
    <t>GSK210825JLQ387</t>
  </si>
  <si>
    <t>GSK210825UGV903</t>
  </si>
  <si>
    <t>GSK210825CKH784</t>
  </si>
  <si>
    <t>GSK210825CHB569</t>
  </si>
  <si>
    <t>GSK210825CIU659</t>
  </si>
  <si>
    <t>GSK210825DTC093</t>
  </si>
  <si>
    <t>GSK210825RSF409</t>
  </si>
  <si>
    <t>GSK210825LCQ029</t>
  </si>
  <si>
    <t>GSK210825YLO061</t>
  </si>
  <si>
    <t>GSK210825ZLS682</t>
  </si>
  <si>
    <t>GSK210825HNZ652</t>
  </si>
  <si>
    <t>GSK210825JDU231</t>
  </si>
  <si>
    <t>GSK210825VAD068</t>
  </si>
  <si>
    <t>GSK210825NGT274</t>
  </si>
  <si>
    <t>GSK210825RZQ743</t>
  </si>
  <si>
    <t>GSK210825KFV471</t>
  </si>
  <si>
    <t>GSK210825WSJ034</t>
  </si>
  <si>
    <t>GSK210825SHK580</t>
  </si>
  <si>
    <t>GSK210825SXJ279</t>
  </si>
  <si>
    <t>GSK210825WDH206</t>
  </si>
  <si>
    <t>GSK210825DWL501</t>
  </si>
  <si>
    <t>GSK210825CKO372</t>
  </si>
  <si>
    <t>GSK210825ZSL129</t>
  </si>
  <si>
    <t>GSK210825GBZ785</t>
  </si>
  <si>
    <t>GSK210825RMF562</t>
  </si>
  <si>
    <t>GSK210825DFL630</t>
  </si>
  <si>
    <t>GSK210825SHU143</t>
  </si>
  <si>
    <t>GSK210825WJX361</t>
  </si>
  <si>
    <t>GSK210825DJE250</t>
  </si>
  <si>
    <t>GSK210825UFW482</t>
  </si>
  <si>
    <t>GSK210825JZP834</t>
  </si>
  <si>
    <t>GSK210825LPM528</t>
  </si>
  <si>
    <t>GSK210825VBC029</t>
  </si>
  <si>
    <t>GSK210825IXV395</t>
  </si>
  <si>
    <t>GSK210825ZNG490</t>
  </si>
  <si>
    <t>GSK210825UPM139</t>
  </si>
  <si>
    <t>GSK210825PKB839</t>
  </si>
  <si>
    <t>GSK210825FXI096</t>
  </si>
  <si>
    <t>GSK210825GEJ245</t>
  </si>
  <si>
    <t>GSK210825YNG314</t>
  </si>
  <si>
    <t>GSK210825HWV580</t>
  </si>
  <si>
    <t>GSK210825BNF614</t>
  </si>
  <si>
    <t>GSK210825GUH564</t>
  </si>
  <si>
    <t>GSK210825INW258</t>
  </si>
  <si>
    <t>GSK210825GQO541</t>
  </si>
  <si>
    <t>GSK210825JIT352</t>
  </si>
  <si>
    <t>GSK210825PJX103</t>
  </si>
  <si>
    <t>GSK210825OLT396</t>
  </si>
  <si>
    <t>GSK210825WLE503</t>
  </si>
  <si>
    <t>GSK210825HNI387</t>
  </si>
  <si>
    <t>GSK210825DNA209</t>
  </si>
  <si>
    <t>GSK210825GVE928</t>
  </si>
  <si>
    <t>GSK210825DPI057</t>
  </si>
  <si>
    <t>GSK210825YXS931</t>
  </si>
  <si>
    <t>GSK210825MWZ801</t>
  </si>
  <si>
    <t>GSK210825DFS579</t>
  </si>
  <si>
    <t>GSK210825ETF830</t>
  </si>
  <si>
    <t>GSK210825ISF679</t>
  </si>
  <si>
    <t>GSK210825GWH827</t>
  </si>
  <si>
    <t>GSK210825YLR957</t>
  </si>
  <si>
    <t>GSK210825OCZ319</t>
  </si>
  <si>
    <t>GSK210825KQJ627</t>
  </si>
  <si>
    <t>DMD/2108/25/YDPW0463</t>
  </si>
  <si>
    <t>GSK210825IMS014</t>
  </si>
  <si>
    <t>DMD/2108/26/UFDV3845</t>
  </si>
  <si>
    <t>GSK210826NEP149</t>
  </si>
  <si>
    <t>GSK210826NBL814</t>
  </si>
  <si>
    <t>GSK210826BQZ251</t>
  </si>
  <si>
    <t>GSK210826PGD310</t>
  </si>
  <si>
    <t>GSK210826LED291</t>
  </si>
  <si>
    <t>GSK210826CFQ364</t>
  </si>
  <si>
    <t>GSK210826RQK863</t>
  </si>
  <si>
    <t>GSK210826BRG782</t>
  </si>
  <si>
    <t>GSK210826MVR528</t>
  </si>
  <si>
    <t>04/09/2021 POD by AKBAR</t>
  </si>
  <si>
    <t>DMD/2108/26/TMLN8760</t>
  </si>
  <si>
    <t>GSK210826RSQ764</t>
  </si>
  <si>
    <t>GSK210826IBP596</t>
  </si>
  <si>
    <t>GSK210826LWD645</t>
  </si>
  <si>
    <t>GSK210826PRU174</t>
  </si>
  <si>
    <t>GSK210826VHU593</t>
  </si>
  <si>
    <t>GSK210826LCZ521</t>
  </si>
  <si>
    <t>GSK210826OAL734</t>
  </si>
  <si>
    <t>GSK210826RSB209</t>
  </si>
  <si>
    <t>GSK210826ZMX305</t>
  </si>
  <si>
    <t>GSK210826LIX678</t>
  </si>
  <si>
    <t>GSK210826TUY648</t>
  </si>
  <si>
    <t>GSK210826CJD936</t>
  </si>
  <si>
    <t>GSK210826HNP183</t>
  </si>
  <si>
    <t>GSK210826KHR120</t>
  </si>
  <si>
    <t>GSK210826UHE378</t>
  </si>
  <si>
    <t>GSK210826HNP205</t>
  </si>
  <si>
    <t>GSK210826IKA072</t>
  </si>
  <si>
    <t>GSK210826KRA538</t>
  </si>
  <si>
    <t>GSK210826LGU968</t>
  </si>
  <si>
    <t>GSK210826BYP758</t>
  </si>
  <si>
    <t>GSK210826LUJ154</t>
  </si>
  <si>
    <t>GSK210826QWY805</t>
  </si>
  <si>
    <t>GSK210826XFL958</t>
  </si>
  <si>
    <t>GSK210826KBW620</t>
  </si>
  <si>
    <t>GSK210826JUB408</t>
  </si>
  <si>
    <t>GSK210826RKH659</t>
  </si>
  <si>
    <t>GSK210826EDC574</t>
  </si>
  <si>
    <t>GSK210826TRV671</t>
  </si>
  <si>
    <t>GSK210826WPI401</t>
  </si>
  <si>
    <t>GSK210826OXV162</t>
  </si>
  <si>
    <t>GSK210826HIZ423</t>
  </si>
  <si>
    <t>GSK210826SNZ871</t>
  </si>
  <si>
    <t>GSK210826SAQ358</t>
  </si>
  <si>
    <t>GSK210826AJU375</t>
  </si>
  <si>
    <t>GSK210826AYI378</t>
  </si>
  <si>
    <t>GSK210826WYK724</t>
  </si>
  <si>
    <t>GSK210826NMT516</t>
  </si>
  <si>
    <t>GSK210826PNS710</t>
  </si>
  <si>
    <t>GSK210826TYE421</t>
  </si>
  <si>
    <t>GSK210826KTC529</t>
  </si>
  <si>
    <t>GSK210826CEX718</t>
  </si>
  <si>
    <t>GSK210826GWE928</t>
  </si>
  <si>
    <t>GSK210826NWM483</t>
  </si>
  <si>
    <t>GSK210826FPM130</t>
  </si>
  <si>
    <t>GSK210826RUX308</t>
  </si>
  <si>
    <t>GSK210826UZN301</t>
  </si>
  <si>
    <t>GSK210826TVH092</t>
  </si>
  <si>
    <t>GSK210826XDL356</t>
  </si>
  <si>
    <t>GSK210826CMK783</t>
  </si>
  <si>
    <t>GSK210826IHY928</t>
  </si>
  <si>
    <t>GSK210826RAM287</t>
  </si>
  <si>
    <t>GSK210826MFP978</t>
  </si>
  <si>
    <t>GSK210826SQF365</t>
  </si>
  <si>
    <t>GSK210826HZJ205</t>
  </si>
  <si>
    <t>GSK210826ETZ493</t>
  </si>
  <si>
    <t>GSK210826RYU917</t>
  </si>
  <si>
    <t>GSK210826DKC817</t>
  </si>
  <si>
    <t>GSK210826DAP493</t>
  </si>
  <si>
    <t>GSK210826NIA762</t>
  </si>
  <si>
    <t>GSK210826YGJ743</t>
  </si>
  <si>
    <t>GSK210826CTM753</t>
  </si>
  <si>
    <t>GSK210826FQO268</t>
  </si>
  <si>
    <t>GSK210826PRD917</t>
  </si>
  <si>
    <t>GSK210826WQL061</t>
  </si>
  <si>
    <t>GSK210826HEU845</t>
  </si>
  <si>
    <t>GSK210826KVB653</t>
  </si>
  <si>
    <t>GSK210826QCZ742</t>
  </si>
  <si>
    <t>GSK210826FUB681</t>
  </si>
  <si>
    <t>GSK210826LQS185</t>
  </si>
  <si>
    <t>GSK210826LYK058</t>
  </si>
  <si>
    <t>GSK210826OQZ159</t>
  </si>
  <si>
    <t>GSK210826EUS562</t>
  </si>
  <si>
    <t>GSK210826VRS684</t>
  </si>
  <si>
    <t>GSK210826ZAM917</t>
  </si>
  <si>
    <t>GSK210826JTQ820</t>
  </si>
  <si>
    <t>GSK210826VLQ687</t>
  </si>
  <si>
    <t>GSK210826YNZ314</t>
  </si>
  <si>
    <t>GSK210826KPC837</t>
  </si>
  <si>
    <t>GSK210826ISA278</t>
  </si>
  <si>
    <t>GSK210826CUR350</t>
  </si>
  <si>
    <t>GSK210826KGN852</t>
  </si>
  <si>
    <t>GSK210826RMN029</t>
  </si>
  <si>
    <t>GSK210826LYI520</t>
  </si>
  <si>
    <t>GSK210826SGX085</t>
  </si>
  <si>
    <t>GSK210826PLW710</t>
  </si>
  <si>
    <t>GSK210826KSY374</t>
  </si>
  <si>
    <t>GSK210826TCA286</t>
  </si>
  <si>
    <t>GSK210826UVF465</t>
  </si>
  <si>
    <t>GSK210826GEA356</t>
  </si>
  <si>
    <t>GSK210826NBP760</t>
  </si>
  <si>
    <t>GSK210826AXI427</t>
  </si>
  <si>
    <t>GSK210826JXY928</t>
  </si>
  <si>
    <t>GSK210826DFM739</t>
  </si>
  <si>
    <t>GSK210826PHD013</t>
  </si>
  <si>
    <t>GSK210826OWT673</t>
  </si>
  <si>
    <t>GSK210826KJL273</t>
  </si>
  <si>
    <t>GSK210826WQJ754</t>
  </si>
  <si>
    <t>GSK210826UYZ591</t>
  </si>
  <si>
    <t>GSK210826CJG748</t>
  </si>
  <si>
    <t>GSK210826ZLQ270</t>
  </si>
  <si>
    <t>GSK210826MAL120</t>
  </si>
  <si>
    <t>GSK210826XPD296</t>
  </si>
  <si>
    <t>GSK210826UGR145</t>
  </si>
  <si>
    <t>GSK210826PUM309</t>
  </si>
  <si>
    <t>GSK210826QKJ195</t>
  </si>
  <si>
    <t>GSK210826YSX163</t>
  </si>
  <si>
    <t>GSK210826LJQ719</t>
  </si>
  <si>
    <t>GSK210826KMA493</t>
  </si>
  <si>
    <t>GSK210826BQF150</t>
  </si>
  <si>
    <t>GSK210826VXD083</t>
  </si>
  <si>
    <t>GSK210826FEM025</t>
  </si>
  <si>
    <t>GSK210825ZIT605</t>
  </si>
  <si>
    <t>GSK210826HYR698</t>
  </si>
  <si>
    <t>GSK210826WDA478</t>
  </si>
  <si>
    <t>GSK210826MSA274</t>
  </si>
  <si>
    <t>GSK210826HRZ279</t>
  </si>
  <si>
    <t>GSK210826IUK376</t>
  </si>
  <si>
    <t>GSK210826IDV958</t>
  </si>
  <si>
    <t>GSK210826LWC208</t>
  </si>
  <si>
    <t>GSK210826NAT827</t>
  </si>
  <si>
    <t>GSK210826XPL789</t>
  </si>
  <si>
    <t>GSK210826BYF093</t>
  </si>
  <si>
    <t>GSK210826NGV792</t>
  </si>
  <si>
    <t>GSK210826SOA170</t>
  </si>
  <si>
    <t>GSK210826GKY609</t>
  </si>
  <si>
    <t>GSK210826NPS479</t>
  </si>
  <si>
    <t>GSK210826ATR792</t>
  </si>
  <si>
    <t>GSK210826GIS284</t>
  </si>
  <si>
    <t>GSK210826AVK470</t>
  </si>
  <si>
    <t>GSK210826RCJ784</t>
  </si>
  <si>
    <t>GSK210826PEU305</t>
  </si>
  <si>
    <t>GSK210826XZQ805</t>
  </si>
  <si>
    <t>GSK210826KUL687</t>
  </si>
  <si>
    <t>GSK210826IKQ291</t>
  </si>
  <si>
    <t>GSK210826ZUL912</t>
  </si>
  <si>
    <t>GSK210826SLI736</t>
  </si>
  <si>
    <t>GSK210826HFU910</t>
  </si>
  <si>
    <t>GSK210826ABH708</t>
  </si>
  <si>
    <t>GSK210826AJQ180</t>
  </si>
  <si>
    <t>GSK210826SZR503</t>
  </si>
  <si>
    <t>GSK210826UCR819</t>
  </si>
  <si>
    <t>GSK210826LYP857</t>
  </si>
  <si>
    <t>GSK210826NEI739</t>
  </si>
  <si>
    <t>GSK210826PMJ805</t>
  </si>
  <si>
    <t>GSK210826UTQ109</t>
  </si>
  <si>
    <t>GSK210826ZNB487</t>
  </si>
  <si>
    <t>GSK210826BOD916</t>
  </si>
  <si>
    <t>GSK210826IDW927</t>
  </si>
  <si>
    <t>GSK210826UWZ092</t>
  </si>
  <si>
    <t>GSK210826IDY120</t>
  </si>
  <si>
    <t>GSK210826GKS280</t>
  </si>
  <si>
    <t>GSK210826UQX529</t>
  </si>
  <si>
    <t>GSK210826QMN741</t>
  </si>
  <si>
    <t>GSK210826DTA584</t>
  </si>
  <si>
    <t>GSK210826ITX236</t>
  </si>
  <si>
    <t>GSK210826ZVS826</t>
  </si>
  <si>
    <t>GSK210826KYE916</t>
  </si>
  <si>
    <t>GSK210826XBA984</t>
  </si>
  <si>
    <t>GSK210826XWL978</t>
  </si>
  <si>
    <t>GSK210826QNJ097</t>
  </si>
  <si>
    <t>GSK210826EVO618</t>
  </si>
  <si>
    <t>GSK210826VQR958</t>
  </si>
  <si>
    <t>GSK210826WZO607</t>
  </si>
  <si>
    <t>GSK210826OEN104</t>
  </si>
  <si>
    <t>GSK210826FNA931</t>
  </si>
  <si>
    <t>GSK210826PWO904</t>
  </si>
  <si>
    <t>GSK210826VXH523</t>
  </si>
  <si>
    <t>GSK210826TOM349</t>
  </si>
  <si>
    <t>GSK210826OBN450</t>
  </si>
  <si>
    <t>GSK210826YQL206</t>
  </si>
  <si>
    <t>GSK210826XVQ056</t>
  </si>
  <si>
    <t>GSK210826RPC316</t>
  </si>
  <si>
    <t>GSK210826GWF732</t>
  </si>
  <si>
    <t>GSK210826YUD584</t>
  </si>
  <si>
    <t>GSK210826MYU907</t>
  </si>
  <si>
    <t>GSK210826QHL356</t>
  </si>
  <si>
    <t>GSK210826MXG931</t>
  </si>
  <si>
    <t>GSK210826DSI241</t>
  </si>
  <si>
    <t>GSK210826WIG953</t>
  </si>
  <si>
    <t>GSK210826NEJ056</t>
  </si>
  <si>
    <t>GSK210826TGW627</t>
  </si>
  <si>
    <t>GSK210826QDT294</t>
  </si>
  <si>
    <t>GSK210826TYH149</t>
  </si>
  <si>
    <t>GSK210826HGI130</t>
  </si>
  <si>
    <t>GSK210826XEY345</t>
  </si>
  <si>
    <t>GSK210826QNU276</t>
  </si>
  <si>
    <t>GSK210826ZVK358</t>
  </si>
  <si>
    <t>GSK210826FIL872</t>
  </si>
  <si>
    <t>GSK210826ACS952</t>
  </si>
  <si>
    <t>GSK210826CPI732</t>
  </si>
  <si>
    <t>GSK210826IMW614</t>
  </si>
  <si>
    <t>GSK210826UKX617</t>
  </si>
  <si>
    <t>GSK210826WTY341</t>
  </si>
  <si>
    <t>GSK210826IPD165</t>
  </si>
  <si>
    <t>GSK210826OFP651</t>
  </si>
  <si>
    <t>GSK210826IHF375</t>
  </si>
  <si>
    <t>GSK210826DYC142</t>
  </si>
  <si>
    <t>GSK210826ZUM450</t>
  </si>
  <si>
    <t>GSK210826PAV734</t>
  </si>
  <si>
    <t>GSK210826MGA216</t>
  </si>
  <si>
    <t>GSK210826VQS915</t>
  </si>
  <si>
    <t>GSK210826LFJ104</t>
  </si>
  <si>
    <t>GSK210826DPX370</t>
  </si>
  <si>
    <t>GSK210826JHB863</t>
  </si>
  <si>
    <t>GSK210826NFE876</t>
  </si>
  <si>
    <t>GSK210826GYD017</t>
  </si>
  <si>
    <t>GSK210826QTU627</t>
  </si>
  <si>
    <t>GSK210826TBN317</t>
  </si>
  <si>
    <t>GSK210826GXN967</t>
  </si>
  <si>
    <t>GSK210826JOH267</t>
  </si>
  <si>
    <t>GSK210826JGM524</t>
  </si>
  <si>
    <t>GSK210826PHC684</t>
  </si>
  <si>
    <t>GSK210826OYN783</t>
  </si>
  <si>
    <t>GSK210826RVE690</t>
  </si>
  <si>
    <t>GSK210826NWC719</t>
  </si>
  <si>
    <t>GSK210826ZKI895</t>
  </si>
  <si>
    <t>GSK210826PCA013</t>
  </si>
  <si>
    <t>GSK210826UWS429</t>
  </si>
  <si>
    <t>GSK210826PLW058</t>
  </si>
  <si>
    <t>GSK210826VAQ679</t>
  </si>
  <si>
    <t>GSK210826MUE251</t>
  </si>
  <si>
    <t>GSK210826FVK301</t>
  </si>
  <si>
    <t>GSK210826TYQ315</t>
  </si>
  <si>
    <t>GSK210826EXH793</t>
  </si>
  <si>
    <t>GSK210826OWI764</t>
  </si>
  <si>
    <t>GSK210826KCA251</t>
  </si>
  <si>
    <t>GSK210826RJK640</t>
  </si>
  <si>
    <t>GSK210826EOS372</t>
  </si>
  <si>
    <t>DMD/2108/26/ZLST6043</t>
  </si>
  <si>
    <t>GSK210826HQO602</t>
  </si>
  <si>
    <t>GSK210826CNX956</t>
  </si>
  <si>
    <t>GSK210826ZNF295</t>
  </si>
  <si>
    <t>GSK210826JXF913</t>
  </si>
  <si>
    <t>GSK210826JQN256</t>
  </si>
  <si>
    <t>GSK210826SBJ851</t>
  </si>
  <si>
    <t>GSK210826HLT538</t>
  </si>
  <si>
    <t>GSK210826ZKU094</t>
  </si>
  <si>
    <t>GSK210826FKY485</t>
  </si>
  <si>
    <t>GSK210826XHB326</t>
  </si>
  <si>
    <t>GSK210826LQA421</t>
  </si>
  <si>
    <t>GSK210826EIK210</t>
  </si>
  <si>
    <t>DMD/2108/26/ZOAS0148</t>
  </si>
  <si>
    <t>GSK210826HAP261</t>
  </si>
  <si>
    <t>GSK210826KFB468</t>
  </si>
  <si>
    <t>DMD/2108/26/NJVQ1689</t>
  </si>
  <si>
    <t>GSK210826NCX540</t>
  </si>
  <si>
    <t>GSK210826DUX913</t>
  </si>
  <si>
    <t>GSK210826NIC136</t>
  </si>
  <si>
    <t>GSK210826FGQ970</t>
  </si>
  <si>
    <t>GSK210826ZJQ480</t>
  </si>
  <si>
    <t>GSK210826BYC915</t>
  </si>
  <si>
    <t>GSK210826YKF285</t>
  </si>
  <si>
    <t>GSK210826BME705</t>
  </si>
  <si>
    <t>GSK210826CXZ756</t>
  </si>
  <si>
    <t>GSK210826ZEU842</t>
  </si>
  <si>
    <t>GSK210826RAM365</t>
  </si>
  <si>
    <t>GSK210826CQK701</t>
  </si>
  <si>
    <t>GSK210826VGX514</t>
  </si>
  <si>
    <t>GSK210826EWO267</t>
  </si>
  <si>
    <t>GSK210826ZKC120</t>
  </si>
  <si>
    <t>GSK210826SUO320</t>
  </si>
  <si>
    <t>GSK210826UET104</t>
  </si>
  <si>
    <t>GSK210826ZAC917</t>
  </si>
  <si>
    <t>GSK210826JHF962</t>
  </si>
  <si>
    <t>GSK210826SZP945</t>
  </si>
  <si>
    <t>GSK210826LTK456</t>
  </si>
  <si>
    <t>GSK210826GYX012</t>
  </si>
  <si>
    <t>GSK210826ILF807</t>
  </si>
  <si>
    <t>GSK210826VLR063</t>
  </si>
  <si>
    <t>GSK210826KET741</t>
  </si>
  <si>
    <t>GSK210826JPL913</t>
  </si>
  <si>
    <t>GSK210826VWB570</t>
  </si>
  <si>
    <t>GSK210826PDC709</t>
  </si>
  <si>
    <t>GSK210826KXY341</t>
  </si>
  <si>
    <t>GSK210826GPI246</t>
  </si>
  <si>
    <t>GSK210826TNY965</t>
  </si>
  <si>
    <t>GSK210826OCA207</t>
  </si>
  <si>
    <t>GSK210826DOU705</t>
  </si>
  <si>
    <t>GSK210826AHV327</t>
  </si>
  <si>
    <t>GSK210826RAX329</t>
  </si>
  <si>
    <t>GSK210826VWO036</t>
  </si>
  <si>
    <t>GSK210826BFX173</t>
  </si>
  <si>
    <t>GSK210826LPX253</t>
  </si>
  <si>
    <t>GSK210826MGK468</t>
  </si>
  <si>
    <t>GSK210826YGN764</t>
  </si>
  <si>
    <t>GSK210826EHQ062</t>
  </si>
  <si>
    <t>GSK210826QEV832</t>
  </si>
  <si>
    <t>GSK210826FEV379</t>
  </si>
  <si>
    <t>GSK210826EZM470</t>
  </si>
  <si>
    <t>GSK210826ORI734</t>
  </si>
  <si>
    <t>GSK210826STF106</t>
  </si>
  <si>
    <t>GSK210826HXG910</t>
  </si>
  <si>
    <t>GSK210826KCG506</t>
  </si>
  <si>
    <t>GSK210826AOX012</t>
  </si>
  <si>
    <t>GSK210826CWQ945</t>
  </si>
  <si>
    <t>GSK210826MCH265</t>
  </si>
  <si>
    <t>GSK210826EAN426</t>
  </si>
  <si>
    <t>GSK210826MOC531</t>
  </si>
  <si>
    <t>GSK210826JQF576</t>
  </si>
  <si>
    <t>GSK210826JOT937</t>
  </si>
  <si>
    <t>GSK210826YEI241</t>
  </si>
  <si>
    <t>GSK210826EDL527</t>
  </si>
  <si>
    <t>GSK210826AVG052</t>
  </si>
  <si>
    <t>GSK210826TQO986</t>
  </si>
  <si>
    <t>GSK210826DUZ687</t>
  </si>
  <si>
    <t>GSK210826JML849</t>
  </si>
  <si>
    <t>GSK210826AJQ142</t>
  </si>
  <si>
    <t>GSK210826IFL385</t>
  </si>
  <si>
    <t>GSK210826VOF028</t>
  </si>
  <si>
    <t>GSK210826FIZ032</t>
  </si>
  <si>
    <t>GSK210826KUA458</t>
  </si>
  <si>
    <t>GSK210826FJR750</t>
  </si>
  <si>
    <t>GSK210826YOH603</t>
  </si>
  <si>
    <t>GSK210826MCH483</t>
  </si>
  <si>
    <t>GSK210826BDQ896</t>
  </si>
  <si>
    <t>GSK210826FMJ931</t>
  </si>
  <si>
    <t>GSK210826QPZ273</t>
  </si>
  <si>
    <t>GSK210826QBG105</t>
  </si>
  <si>
    <t>GSK210826EVP742</t>
  </si>
  <si>
    <t>GSK210826BST659</t>
  </si>
  <si>
    <t>GSK210826NIB791</t>
  </si>
  <si>
    <t>GSK210826AGY637</t>
  </si>
  <si>
    <t>GSK210826NFO802</t>
  </si>
  <si>
    <t>GSK210826IUB182</t>
  </si>
  <si>
    <t>GSK210826JUK081</t>
  </si>
  <si>
    <t>GSK210826UGH950</t>
  </si>
  <si>
    <t>GSK210826VJU190</t>
  </si>
  <si>
    <t>GSK210826JMY621</t>
  </si>
  <si>
    <t>GSK210826QWE645</t>
  </si>
  <si>
    <t>GSK210826UVG162</t>
  </si>
  <si>
    <t>GSK210826RHL759</t>
  </si>
  <si>
    <t>GSK210826FOP019</t>
  </si>
  <si>
    <t>GSK210826NRS137</t>
  </si>
  <si>
    <t>GSK210826JVW603</t>
  </si>
  <si>
    <t>GSK210826QVU730</t>
  </si>
  <si>
    <t>GSK210826OCY716</t>
  </si>
  <si>
    <t>GSK210826MVE701</t>
  </si>
  <si>
    <t>GSK210826ADZ432</t>
  </si>
  <si>
    <t>GSK210826QHW094</t>
  </si>
  <si>
    <t>GSK210826LOE361</t>
  </si>
  <si>
    <t>GSK210826YGO238</t>
  </si>
  <si>
    <t>GSK210826DOV519</t>
  </si>
  <si>
    <t>GSK210826CFD507</t>
  </si>
  <si>
    <t>GSK210826PKD534</t>
  </si>
  <si>
    <t>GSK210826DMV549</t>
  </si>
  <si>
    <t>GSK210826YJI309</t>
  </si>
  <si>
    <t>GSK210826WEN341</t>
  </si>
  <si>
    <t>GSK210826NOQ301</t>
  </si>
  <si>
    <t>GSK210826FUC546</t>
  </si>
  <si>
    <t>GSK210826BSE460</t>
  </si>
  <si>
    <t>GSK210826MHZ803</t>
  </si>
  <si>
    <t>GSK210826IQX091</t>
  </si>
  <si>
    <t>GSK210826GQY421</t>
  </si>
  <si>
    <t>GSK210826VAY582</t>
  </si>
  <si>
    <t>GSK210826DUV971</t>
  </si>
  <si>
    <t>GSK210826POE285</t>
  </si>
  <si>
    <t>GSK210826KQI215</t>
  </si>
  <si>
    <t>GSK210826QZV921</t>
  </si>
  <si>
    <t>GSK210826MRH074</t>
  </si>
  <si>
    <t>GSK210826OKF814</t>
  </si>
  <si>
    <t>GSK210826OVQ259</t>
  </si>
  <si>
    <t>GSK210826BUQ820</t>
  </si>
  <si>
    <t>GSK210826UXO619</t>
  </si>
  <si>
    <t>GSK210826NZJ597</t>
  </si>
  <si>
    <t>GSK210826HOL876</t>
  </si>
  <si>
    <t>GSK210826DHJ260</t>
  </si>
  <si>
    <t>GSK210826CMS189</t>
  </si>
  <si>
    <t>GSK210826YOM235</t>
  </si>
  <si>
    <t>GSK210826IYM548</t>
  </si>
  <si>
    <t>GSK210826SGE670</t>
  </si>
  <si>
    <t>GSK210826MLO480</t>
  </si>
  <si>
    <t>GSK210826HPJ410</t>
  </si>
  <si>
    <t>GSK210826FDB650</t>
  </si>
  <si>
    <t>GSK210826QPH982</t>
  </si>
  <si>
    <t>GSK210826TWV918</t>
  </si>
  <si>
    <t>GSK210826BQS472</t>
  </si>
  <si>
    <t>GSK210826HSR738</t>
  </si>
  <si>
    <t>GSK210826ZTB389</t>
  </si>
  <si>
    <t>GSK210826AJS810</t>
  </si>
  <si>
    <t>GSK210825SYR876</t>
  </si>
  <si>
    <t>GSK210826DKO256</t>
  </si>
  <si>
    <t>GSK210826YDZ073</t>
  </si>
  <si>
    <t>GSK210826JZV435</t>
  </si>
  <si>
    <t>GSK210826WAH389</t>
  </si>
  <si>
    <t>GSK210826PCN195</t>
  </si>
  <si>
    <t>GSK210826UTS871</t>
  </si>
  <si>
    <t>GSK210826JKH964</t>
  </si>
  <si>
    <t>GSK210826JOR198</t>
  </si>
  <si>
    <t>GSK210826RZT568</t>
  </si>
  <si>
    <t>GSK210826PXB891</t>
  </si>
  <si>
    <t>GSK210826NLW380</t>
  </si>
  <si>
    <t>GSK210826YFC732</t>
  </si>
  <si>
    <t>GSK210826PHO752</t>
  </si>
  <si>
    <t>GSK210826DAS785</t>
  </si>
  <si>
    <t>GSK210826XWN239</t>
  </si>
  <si>
    <t>GSK210826RCA926</t>
  </si>
  <si>
    <t>GSK210826FEO356</t>
  </si>
  <si>
    <t>GSK210826YVX034</t>
  </si>
  <si>
    <t>GSK210826QDW246</t>
  </si>
  <si>
    <t>GSK210826UST578</t>
  </si>
  <si>
    <t>GSK210826GXE769</t>
  </si>
  <si>
    <t>GSK210826PBD419</t>
  </si>
  <si>
    <t>GSK210826QFS058</t>
  </si>
  <si>
    <t>GSK210826UYK073</t>
  </si>
  <si>
    <t>GSK210826FHY941</t>
  </si>
  <si>
    <t>GSK210826GBO051</t>
  </si>
  <si>
    <t>GSK210826OVX069</t>
  </si>
  <si>
    <t>GSK210826ZPK198</t>
  </si>
  <si>
    <t>GSK210826BNP907</t>
  </si>
  <si>
    <t>GSK210826EHQ602</t>
  </si>
  <si>
    <t>GSK210826HYE985</t>
  </si>
  <si>
    <t>GSK210826XYL867</t>
  </si>
  <si>
    <t>GSK210826NWD123</t>
  </si>
  <si>
    <t>GSK210826VRQ603</t>
  </si>
  <si>
    <t>GSK210826ZKV528</t>
  </si>
  <si>
    <t>GSK210826BNC498</t>
  </si>
  <si>
    <t>GSK210826INZ596</t>
  </si>
  <si>
    <t>GSK210826QLR167</t>
  </si>
  <si>
    <t>GSK210826DEX028</t>
  </si>
  <si>
    <t>GSK210826QVH537</t>
  </si>
  <si>
    <t>GSK210826BYG803</t>
  </si>
  <si>
    <t>GSK210826JFA408</t>
  </si>
  <si>
    <t>GSK210826LBE184</t>
  </si>
  <si>
    <t>GSK210826MVE187</t>
  </si>
  <si>
    <t>GSK210826WFD725</t>
  </si>
  <si>
    <t>GSK210826LTI539</t>
  </si>
  <si>
    <t>GSK210826RSF634</t>
  </si>
  <si>
    <t>GSK210826HWR057</t>
  </si>
  <si>
    <t>GSK210826QIU296</t>
  </si>
  <si>
    <t>GSK210826RGN590</t>
  </si>
  <si>
    <t>GSK210826QDO821</t>
  </si>
  <si>
    <t>GSK210826WNP635</t>
  </si>
  <si>
    <t>GSK210826RZJ547</t>
  </si>
  <si>
    <t>GSK210826TJB059</t>
  </si>
  <si>
    <t>GSK210826JUV610</t>
  </si>
  <si>
    <t>GSK210826DHX983</t>
  </si>
  <si>
    <t>GSK210826XFJ850</t>
  </si>
  <si>
    <t>GSK210826LYI298</t>
  </si>
  <si>
    <t>GSK210826CRO148</t>
  </si>
  <si>
    <t>DMD/2108/27/MVEZ7680</t>
  </si>
  <si>
    <t>GSK210827AUH436</t>
  </si>
  <si>
    <t>GSK210827HWC721</t>
  </si>
  <si>
    <t>GSK210827OYD196</t>
  </si>
  <si>
    <t>GSK210827AQV289</t>
  </si>
  <si>
    <t>GSK210827ULW869</t>
  </si>
  <si>
    <t>GSK210827MKL790</t>
  </si>
  <si>
    <t>GSK210827WNZ805</t>
  </si>
  <si>
    <t>GSK210827ZEB849</t>
  </si>
  <si>
    <t>GSK210827ROW218</t>
  </si>
  <si>
    <t>DMD/2108/27/FLMK6012</t>
  </si>
  <si>
    <t>GSK210827SAE261</t>
  </si>
  <si>
    <t>GSK210827KHO203</t>
  </si>
  <si>
    <t>GSK210827SXR835</t>
  </si>
  <si>
    <t>GSK210827EFT036</t>
  </si>
  <si>
    <t>GSK210827NDQ208</t>
  </si>
  <si>
    <t>GSK210827IJL932</t>
  </si>
  <si>
    <t>GSK210827YSL012</t>
  </si>
  <si>
    <t>GSK210827NJK156</t>
  </si>
  <si>
    <t>GSK210827OZS971</t>
  </si>
  <si>
    <t>GSK210827QVF917</t>
  </si>
  <si>
    <t>GSK210827XNF164</t>
  </si>
  <si>
    <t>GSK210827CJX649</t>
  </si>
  <si>
    <t>GSK210827PSO056</t>
  </si>
  <si>
    <t>GSK210827AYS395</t>
  </si>
  <si>
    <t>GSK210827FTK497</t>
  </si>
  <si>
    <t>GSK210827DEC621</t>
  </si>
  <si>
    <t>GSK210827TMW372</t>
  </si>
  <si>
    <t>GSK210827ULY083</t>
  </si>
  <si>
    <t>GSK210827NAE438</t>
  </si>
  <si>
    <t>GSK210827XYP584</t>
  </si>
  <si>
    <t>GSK210827CMR726</t>
  </si>
  <si>
    <t>GSK210827HDV026</t>
  </si>
  <si>
    <t>GSK210827PVR594</t>
  </si>
  <si>
    <t>GSK210827VHZ826</t>
  </si>
  <si>
    <t>GSK210827STV940</t>
  </si>
  <si>
    <t>GSK210827KHF037</t>
  </si>
  <si>
    <t>GSK210827MUL976</t>
  </si>
  <si>
    <t>GSK210827DBA943</t>
  </si>
  <si>
    <t>GSK210827KNZ923</t>
  </si>
  <si>
    <t>GSK210827RDV074</t>
  </si>
  <si>
    <t>GSK210827TBK853</t>
  </si>
  <si>
    <t>GSK210827XRN207</t>
  </si>
  <si>
    <t>GSK210827TGR710</t>
  </si>
  <si>
    <t>GSK210827TZI031</t>
  </si>
  <si>
    <t>GSK210827YLT053</t>
  </si>
  <si>
    <t>GSK210827UBE213</t>
  </si>
  <si>
    <t>GSK210827KNY873</t>
  </si>
  <si>
    <t>GSK210827ERU570</t>
  </si>
  <si>
    <t>GSK210827WKC296</t>
  </si>
  <si>
    <t>GSK210827KHZ345</t>
  </si>
  <si>
    <t>GSK210827JWM314</t>
  </si>
  <si>
    <t>GSK210827MCK320</t>
  </si>
  <si>
    <t>GSK210827RWC915</t>
  </si>
  <si>
    <t>GSK210827QEG647</t>
  </si>
  <si>
    <t>GSK210827EXG735</t>
  </si>
  <si>
    <t>GSK210827JMD639</t>
  </si>
  <si>
    <t>GSK210827JKI768</t>
  </si>
  <si>
    <t>GSK210827ZRW693</t>
  </si>
  <si>
    <t>GSK210827TXN340</t>
  </si>
  <si>
    <t>GSK210827ZYP975</t>
  </si>
  <si>
    <t>GSK210827NBW483</t>
  </si>
  <si>
    <t>GSK210827WVY860</t>
  </si>
  <si>
    <t>GSK210827ZRS970</t>
  </si>
  <si>
    <t>GSK210827YIN864</t>
  </si>
  <si>
    <t>GSK210827QMW739</t>
  </si>
  <si>
    <t>GSK210827PTC587</t>
  </si>
  <si>
    <t>GSK210827FBM963</t>
  </si>
  <si>
    <t>GSK210827TRE530</t>
  </si>
  <si>
    <t>GSK210827KDN751</t>
  </si>
  <si>
    <t>GSK210827CNZ349</t>
  </si>
  <si>
    <t>GSK210827REJ509</t>
  </si>
  <si>
    <t>GSK210827ELB071</t>
  </si>
  <si>
    <t>GSK210827VYN145</t>
  </si>
  <si>
    <t>GSK210827CJZ521</t>
  </si>
  <si>
    <t>GSK210827XDY508</t>
  </si>
  <si>
    <t>GSK210827AQK075</t>
  </si>
  <si>
    <t>GSK210827ZXB094</t>
  </si>
  <si>
    <t>GSK210827CWI723</t>
  </si>
  <si>
    <t>GSK210827VST129</t>
  </si>
  <si>
    <t>GSK210827ANY615</t>
  </si>
  <si>
    <t>GSK210827MQS325</t>
  </si>
  <si>
    <t>GSK210827DBF639</t>
  </si>
  <si>
    <t>GSK210827ZSR185</t>
  </si>
  <si>
    <t>GSK210827IEA960</t>
  </si>
  <si>
    <t>GSK210827TKN932</t>
  </si>
  <si>
    <t>GSK210827RUG321</t>
  </si>
  <si>
    <t>GSK210827ZMA376</t>
  </si>
  <si>
    <t>GSK210827RGO749</t>
  </si>
  <si>
    <t>GSK210827BPZ417</t>
  </si>
  <si>
    <t>GSK210827YJB079</t>
  </si>
  <si>
    <t>GSK210827KDL903</t>
  </si>
  <si>
    <t>GSK210827KGH856</t>
  </si>
  <si>
    <t>GSK210827FCY815</t>
  </si>
  <si>
    <t>GSK210827MOI068</t>
  </si>
  <si>
    <t>GSK210827WOD457</t>
  </si>
  <si>
    <t>GSK210827RZQ164</t>
  </si>
  <si>
    <t>GSK210827BDE817</t>
  </si>
  <si>
    <t>GSK210827VHN518</t>
  </si>
  <si>
    <t>GSK210827CPG201</t>
  </si>
  <si>
    <t>GSK210827MJK297</t>
  </si>
  <si>
    <t>GSK210827OYH840</t>
  </si>
  <si>
    <t>GSK210827EYH235</t>
  </si>
  <si>
    <t>GSK210827TWO875</t>
  </si>
  <si>
    <t>GSK210827NGH851</t>
  </si>
  <si>
    <t>GSK210827YXB073</t>
  </si>
  <si>
    <t>GSK210827RDY842</t>
  </si>
  <si>
    <t>GSK210827BWH180</t>
  </si>
  <si>
    <t>GSK210827ICT859</t>
  </si>
  <si>
    <t>GSK210827OXG084</t>
  </si>
  <si>
    <t>GSK210827BIH974</t>
  </si>
  <si>
    <t>GSK210827PKA598</t>
  </si>
  <si>
    <t>GSK210827SRU816</t>
  </si>
  <si>
    <t>GSK210827TMA935</t>
  </si>
  <si>
    <t>GSK210827JZR739</t>
  </si>
  <si>
    <t>GSK210827RNG973</t>
  </si>
  <si>
    <t>GSK210827MAF809</t>
  </si>
  <si>
    <t>GSK210827JUK812</t>
  </si>
  <si>
    <t>GSK210827DKY162</t>
  </si>
  <si>
    <t>GSK210827YOX617</t>
  </si>
  <si>
    <t>GSK210827VDK164</t>
  </si>
  <si>
    <t>GSK210827DIW084</t>
  </si>
  <si>
    <t>GSK210827XOP412</t>
  </si>
  <si>
    <t>GSK210827UHS437</t>
  </si>
  <si>
    <t>GSK210827NTF549</t>
  </si>
  <si>
    <t>GSK210827HJQ718</t>
  </si>
  <si>
    <t>GSK210827DRH089</t>
  </si>
  <si>
    <t>GSK210827XUE217</t>
  </si>
  <si>
    <t>GSK210827UMV598</t>
  </si>
  <si>
    <t>GSK210827GNV695</t>
  </si>
  <si>
    <t>GSK210827SCY834</t>
  </si>
  <si>
    <t>GSK210827IVP678</t>
  </si>
  <si>
    <t>GSK210827GKE960</t>
  </si>
  <si>
    <t>GSK210827ZLF571</t>
  </si>
  <si>
    <t>GSK210827WDG764</t>
  </si>
  <si>
    <t>GSK210827NIZ179</t>
  </si>
  <si>
    <t>GSK210827QOP783</t>
  </si>
  <si>
    <t>GSK210827FBT283</t>
  </si>
  <si>
    <t>GSK210827CJS490</t>
  </si>
  <si>
    <t>GSK210827NFV302</t>
  </si>
  <si>
    <t>GSK210827AVW170</t>
  </si>
  <si>
    <t>GSK210827SIQ540</t>
  </si>
  <si>
    <t>GSK210827ZDY132</t>
  </si>
  <si>
    <t>GSK210827FNC046</t>
  </si>
  <si>
    <t>GSK210827IZW218</t>
  </si>
  <si>
    <t>GSK210827ARD589</t>
  </si>
  <si>
    <t>GSK210827ZEF417</t>
  </si>
  <si>
    <t>GSK210827TJH106</t>
  </si>
  <si>
    <t>GSK210827HYS547</t>
  </si>
  <si>
    <t>GSK210827AMS047</t>
  </si>
  <si>
    <t>GSK210827CXT153</t>
  </si>
  <si>
    <t>GSK210827KUC501</t>
  </si>
  <si>
    <t>GSK210827XAR319</t>
  </si>
  <si>
    <t>GSK210827ULI274</t>
  </si>
  <si>
    <t>GSK210827UHM531</t>
  </si>
  <si>
    <t>GSK210827XSF328</t>
  </si>
  <si>
    <t>GSK210827POF853</t>
  </si>
  <si>
    <t>GSK210827JMS540</t>
  </si>
  <si>
    <t>GSK210827NFP735</t>
  </si>
  <si>
    <t>GSK210827OZE283</t>
  </si>
  <si>
    <t>GSK210827EKN180</t>
  </si>
  <si>
    <t>GSK210827KEY726</t>
  </si>
  <si>
    <t>GSK210827EVY523</t>
  </si>
  <si>
    <t>GSK210827OVG746</t>
  </si>
  <si>
    <t>GSK210827TNZ579</t>
  </si>
  <si>
    <t>GSK210827FQA310</t>
  </si>
  <si>
    <t>GSK210827PXC814</t>
  </si>
  <si>
    <t>GSK210827XAR075</t>
  </si>
  <si>
    <t>GSK210827FIV758</t>
  </si>
  <si>
    <t>GSK210827PHT783</t>
  </si>
  <si>
    <t>GSK210827KQV509</t>
  </si>
  <si>
    <t>GSK210827BOY278</t>
  </si>
  <si>
    <t>GSK210827BZR967</t>
  </si>
  <si>
    <t>GSK210827GXB962</t>
  </si>
  <si>
    <t>GSK210827COG721</t>
  </si>
  <si>
    <t>GSK210827SRQ278</t>
  </si>
  <si>
    <t>GSK210827NQV651</t>
  </si>
  <si>
    <t>GSK210827TVI918</t>
  </si>
  <si>
    <t>GSK210827OBS289</t>
  </si>
  <si>
    <t>GSK210827NKU496</t>
  </si>
  <si>
    <t>GSK210827ZKB254</t>
  </si>
  <si>
    <t>GSK210827SQG172</t>
  </si>
  <si>
    <t>GSK210827EFP263</t>
  </si>
  <si>
    <t>GSK210827INX498</t>
  </si>
  <si>
    <t>GSK210827HUM096</t>
  </si>
  <si>
    <t>GSK210827OGQ764</t>
  </si>
  <si>
    <t>GSK210827LUW742</t>
  </si>
  <si>
    <t>GSK210827EAS867</t>
  </si>
  <si>
    <t>GSK210827VOQ853</t>
  </si>
  <si>
    <t>GSK210827JOU397</t>
  </si>
  <si>
    <t>GSK210827ZLS890</t>
  </si>
  <si>
    <t>GSK210827VNX028</t>
  </si>
  <si>
    <t>GSK210827MLI815</t>
  </si>
  <si>
    <t>GSK210827MFE287</t>
  </si>
  <si>
    <t>GSK210827USZ523</t>
  </si>
  <si>
    <t>GSK210827AYC470</t>
  </si>
  <si>
    <t>GSK210827JKD965</t>
  </si>
  <si>
    <t>GSK210827NGI261</t>
  </si>
  <si>
    <t>GSK210827HZG031</t>
  </si>
  <si>
    <t>GSK210827DVE578</t>
  </si>
  <si>
    <t>GSK210827NPV730</t>
  </si>
  <si>
    <t>GSK210827NYA645</t>
  </si>
  <si>
    <t>GSK210827EWO902</t>
  </si>
  <si>
    <t>GSK210827WGY176</t>
  </si>
  <si>
    <t>GSK210827CDQ825</t>
  </si>
  <si>
    <t>GSK210827YGM703</t>
  </si>
  <si>
    <t>GSK210827ZMJ527</t>
  </si>
  <si>
    <t>GSK210827AEK147</t>
  </si>
  <si>
    <t>GSK210827CRO124</t>
  </si>
  <si>
    <t>GSK210827EUS780</t>
  </si>
  <si>
    <t>GSK210827SYF875</t>
  </si>
  <si>
    <t>GSK210827QEI024</t>
  </si>
  <si>
    <t>GSK210827WJQ273</t>
  </si>
  <si>
    <t>GSK210827BHP819</t>
  </si>
  <si>
    <t>GSK210827NTG820</t>
  </si>
  <si>
    <t>GSK210827YJF732</t>
  </si>
  <si>
    <t>GSK210827XVW839</t>
  </si>
  <si>
    <t>GSK210827HUW543</t>
  </si>
  <si>
    <t>GSK210827VDT825</t>
  </si>
  <si>
    <t>GSK210827POX736</t>
  </si>
  <si>
    <t>GSK210827UGF526</t>
  </si>
  <si>
    <t>GSK210827SEW420</t>
  </si>
  <si>
    <t>GSK210827KDQ927</t>
  </si>
  <si>
    <t>GSK210827VTY869</t>
  </si>
  <si>
    <t>GSK210827XSQ612</t>
  </si>
  <si>
    <t>GSK210827QDB903</t>
  </si>
  <si>
    <t>GSK210827XMH146</t>
  </si>
  <si>
    <t>GSK210827JRC347</t>
  </si>
  <si>
    <t>GSK210827KOT504</t>
  </si>
  <si>
    <t>GSK210827DCN806</t>
  </si>
  <si>
    <t>GSK210827EGB684</t>
  </si>
  <si>
    <t>GSK210827VPF560</t>
  </si>
  <si>
    <t>GSK210827DYP953</t>
  </si>
  <si>
    <t>GSK210827BGK106</t>
  </si>
  <si>
    <t>GSK210827GZR312</t>
  </si>
  <si>
    <t>GSK210827TZI308</t>
  </si>
  <si>
    <t>GSK210827GEM970</t>
  </si>
  <si>
    <t>GSK210827HAQ635</t>
  </si>
  <si>
    <t>GSK210827OUH145</t>
  </si>
  <si>
    <t>GSK210827UIH408</t>
  </si>
  <si>
    <t>GSK210827IMC627</t>
  </si>
  <si>
    <t>DMD/2108/27/WGSK8145</t>
  </si>
  <si>
    <t>GSK210827BHC583</t>
  </si>
  <si>
    <t>GSK210827BGX570</t>
  </si>
  <si>
    <t>GSK210827EDF981</t>
  </si>
  <si>
    <t>GSK210827MJN201</t>
  </si>
  <si>
    <t>GSK210827PUC564</t>
  </si>
  <si>
    <t>GSK210827RPI904</t>
  </si>
  <si>
    <t>GSK210827OJU019</t>
  </si>
  <si>
    <t>DMD/2108/27/SFWN3281</t>
  </si>
  <si>
    <t>GSK210827PSY785</t>
  </si>
  <si>
    <t>GSK210827XOL785</t>
  </si>
  <si>
    <t>GSK210827MDS624</t>
  </si>
  <si>
    <t>GSK210827ROY245</t>
  </si>
  <si>
    <t>GSK210827TJZ314</t>
  </si>
  <si>
    <t>GSK210827SDQ078</t>
  </si>
  <si>
    <t>GSK210827QCP539</t>
  </si>
  <si>
    <t>GSK210827LNY046</t>
  </si>
  <si>
    <t>GSK210827JMW847</t>
  </si>
  <si>
    <t>GSK210827VSH027</t>
  </si>
  <si>
    <t>GSK210827PQS243</t>
  </si>
  <si>
    <t>GSK210827JEU802</t>
  </si>
  <si>
    <t>GSK210827HCO947</t>
  </si>
  <si>
    <t>GSK210827SRX548</t>
  </si>
  <si>
    <t>GSK210827HZN594</t>
  </si>
  <si>
    <t>GSK210827PEI914</t>
  </si>
  <si>
    <t>GSK210827VNK951</t>
  </si>
  <si>
    <t>GSK210827UAI983</t>
  </si>
  <si>
    <t>GSK210827BNC530</t>
  </si>
  <si>
    <t>GSK210827JIL237</t>
  </si>
  <si>
    <t>GSK210827NQU532</t>
  </si>
  <si>
    <t>GSK210827DFK916</t>
  </si>
  <si>
    <t>GSK210827LIX561</t>
  </si>
  <si>
    <t>GSK210827DUV810</t>
  </si>
  <si>
    <t>GSK210827VCU127</t>
  </si>
  <si>
    <t>GSK210827QMI083</t>
  </si>
  <si>
    <t>GSK210827XBG842</t>
  </si>
  <si>
    <t>GSK210827BJN249</t>
  </si>
  <si>
    <t>GSK210827GVO401</t>
  </si>
  <si>
    <t>GSK210827HSP309</t>
  </si>
  <si>
    <t>GSK210827ROU541</t>
  </si>
  <si>
    <t>GSK210827WEI307</t>
  </si>
  <si>
    <t>GSK210827MIO564</t>
  </si>
  <si>
    <t>GSK210827SNP031</t>
  </si>
  <si>
    <t>GSK210827MKR579</t>
  </si>
  <si>
    <t>GSK210827HGC345</t>
  </si>
  <si>
    <t>GSK210827EWX903</t>
  </si>
  <si>
    <t>GSK210827HGB890</t>
  </si>
  <si>
    <t>GSK210827KGA517</t>
  </si>
  <si>
    <t>GSK210827LMH379</t>
  </si>
  <si>
    <t>GSK210827CNK240</t>
  </si>
  <si>
    <t>GSK210827SUF728</t>
  </si>
  <si>
    <t>GSK210827QWO067</t>
  </si>
  <si>
    <t>GSK210827BJO802</t>
  </si>
  <si>
    <t>GSK210827XLH953</t>
  </si>
  <si>
    <t>GSK210827WLX762</t>
  </si>
  <si>
    <t>GSK210827FZU817</t>
  </si>
  <si>
    <t>GSK210827FHN590</t>
  </si>
  <si>
    <t>GSK210827CXF027</t>
  </si>
  <si>
    <t>GSK210827WRH526</t>
  </si>
  <si>
    <t>GSK210827YRI972</t>
  </si>
  <si>
    <t>GSK210827WES782</t>
  </si>
  <si>
    <t>GSK210827RNY615</t>
  </si>
  <si>
    <t>GSK210827GBK634</t>
  </si>
  <si>
    <t>GSK210827EHZ746</t>
  </si>
  <si>
    <t>GSK210827JKG258</t>
  </si>
  <si>
    <t>GSK210827JCY927</t>
  </si>
  <si>
    <t>GSK210827BDP807</t>
  </si>
  <si>
    <t>GSK210827JVK018</t>
  </si>
  <si>
    <t>GSK210827SXC574</t>
  </si>
  <si>
    <t>GSK210827ERS725</t>
  </si>
  <si>
    <t>GSK210827ANF943</t>
  </si>
  <si>
    <t>GSK210827EUL209</t>
  </si>
  <si>
    <t>GSK210827PKY809</t>
  </si>
  <si>
    <t>GSK210827MZG521</t>
  </si>
  <si>
    <t>GSK210827DVQ283</t>
  </si>
  <si>
    <t>GSK210827TZD950</t>
  </si>
  <si>
    <t>GSK210827IGP679</t>
  </si>
  <si>
    <t>GSK210827MTF506</t>
  </si>
  <si>
    <t>GSK210827BRU862</t>
  </si>
  <si>
    <t>GSK210827FNL612</t>
  </si>
  <si>
    <t>GSK210827WAT378</t>
  </si>
  <si>
    <t>GSK210827FBR928</t>
  </si>
  <si>
    <t>GSK210827HQE495</t>
  </si>
  <si>
    <t>GSK210827QSN673</t>
  </si>
  <si>
    <t>GSK210827VGY271</t>
  </si>
  <si>
    <t>GSK210827TJL643</t>
  </si>
  <si>
    <t>GSK210827VMS914</t>
  </si>
  <si>
    <t>GSK210827TLO790</t>
  </si>
  <si>
    <t>GSK210827MOE581</t>
  </si>
  <si>
    <t>GSK210827JVO041</t>
  </si>
  <si>
    <t>GSK210827RHU270</t>
  </si>
  <si>
    <t>GSK210827TFR209</t>
  </si>
  <si>
    <t>GSK210827PKF536</t>
  </si>
  <si>
    <t>GSK210827VHT278</t>
  </si>
  <si>
    <t>GSK210827UBT328</t>
  </si>
  <si>
    <t>GSK210827APB547</t>
  </si>
  <si>
    <t>GSK210827TCE590</t>
  </si>
  <si>
    <t>GSK210827URO592</t>
  </si>
  <si>
    <t>GSK210827RGM362</t>
  </si>
  <si>
    <t>GSK210827XWG672</t>
  </si>
  <si>
    <t>GSK210827QIA517</t>
  </si>
  <si>
    <t>GSK210827NUI142</t>
  </si>
  <si>
    <t>GSK210827EFP912</t>
  </si>
  <si>
    <t>GSK210827BXQ691</t>
  </si>
  <si>
    <t>GSK210827GTV461</t>
  </si>
  <si>
    <t>GSK210827OXB768</t>
  </si>
  <si>
    <t>GSK210827AZE890</t>
  </si>
  <si>
    <t>GSK210827TBM634</t>
  </si>
  <si>
    <t>GSK210827JCS852</t>
  </si>
  <si>
    <t>GSK210827GHB905</t>
  </si>
  <si>
    <t>GSK210827RVD490</t>
  </si>
  <si>
    <t>GSK210827RTF298</t>
  </si>
  <si>
    <t>GSK210827ZTS687</t>
  </si>
  <si>
    <t>GSK210827ECT264</t>
  </si>
  <si>
    <t>GSK210827PAI698</t>
  </si>
  <si>
    <t>GSK210827FPL423</t>
  </si>
  <si>
    <t>GSK210827EFW647</t>
  </si>
  <si>
    <t>GSK210827MTY729</t>
  </si>
  <si>
    <t>GSK210827FIC503</t>
  </si>
  <si>
    <t>GSK210827ZOI659</t>
  </si>
  <si>
    <t>GSK210827BOR632</t>
  </si>
  <si>
    <t>GSK210827ZLJ704</t>
  </si>
  <si>
    <t>GSK210827DIF913</t>
  </si>
  <si>
    <t>GSK210827KWM185</t>
  </si>
  <si>
    <t>GSK210827PBY287</t>
  </si>
  <si>
    <t>GSK210827VMS940</t>
  </si>
  <si>
    <t>GSK210827BPD396</t>
  </si>
  <si>
    <t>GSK210827XRU057</t>
  </si>
  <si>
    <t>GSK210827XNE197</t>
  </si>
  <si>
    <t>GSK210827QYL853</t>
  </si>
  <si>
    <t>GSK210827ZMT792</t>
  </si>
  <si>
    <t>GSK210827QMR587</t>
  </si>
  <si>
    <t>GSK210827XRD510</t>
  </si>
  <si>
    <t>GSK210827GNI628</t>
  </si>
  <si>
    <t>GSK210827HOV984</t>
  </si>
  <si>
    <t>GSK210827NQJ176</t>
  </si>
  <si>
    <t>GSK210827RMF465</t>
  </si>
  <si>
    <t>GSK210827QHU395</t>
  </si>
  <si>
    <t>GSK210827MZJ415</t>
  </si>
  <si>
    <t>GSK210827FKP574</t>
  </si>
  <si>
    <t>GSK210827TOL451</t>
  </si>
  <si>
    <t>GSK210827HRU432</t>
  </si>
  <si>
    <t>GSK210827HVT306</t>
  </si>
  <si>
    <t>GSK210827LUP832</t>
  </si>
  <si>
    <t>GSK210827QYU328</t>
  </si>
  <si>
    <t>GSK210827GHS954</t>
  </si>
  <si>
    <t>GSK210827HLT670</t>
  </si>
  <si>
    <t>GSK210827VEL520</t>
  </si>
  <si>
    <t>GSK210827PIY726</t>
  </si>
  <si>
    <t>GSK210827HQK879</t>
  </si>
  <si>
    <t>GSK210827LOR714</t>
  </si>
  <si>
    <t>GSK210827WOZ834</t>
  </si>
  <si>
    <t>GSK210827SRN702</t>
  </si>
  <si>
    <t>GSK210827IFG625</t>
  </si>
  <si>
    <t>GSK210827XSU670</t>
  </si>
  <si>
    <t>GSK210827MTG146</t>
  </si>
  <si>
    <t>GSK210827XGA208</t>
  </si>
  <si>
    <t>GSK210827IPS529</t>
  </si>
  <si>
    <t>GSK210827BXP673</t>
  </si>
  <si>
    <t>GSK210827CTE862</t>
  </si>
  <si>
    <t>GSK210827MQU904</t>
  </si>
  <si>
    <t>GSK210827GYU870</t>
  </si>
  <si>
    <t>GSK210827TJZ657</t>
  </si>
  <si>
    <t>GSK210827BKG630</t>
  </si>
  <si>
    <t>GSK210827IZA195</t>
  </si>
  <si>
    <t>GSK210827JAH291</t>
  </si>
  <si>
    <t>GSK210827YPJ792</t>
  </si>
  <si>
    <t>GSK210827XNB134</t>
  </si>
  <si>
    <t>GSK210827ZTA203</t>
  </si>
  <si>
    <t>GSK210827XSL810</t>
  </si>
  <si>
    <t>GSK210827DTO236</t>
  </si>
  <si>
    <t>GSK210827OEU795</t>
  </si>
  <si>
    <t>GSK210827THS695</t>
  </si>
  <si>
    <t>GSK210827YIB821</t>
  </si>
  <si>
    <t>GSK210827YME567</t>
  </si>
  <si>
    <t>GSK210827TRN715</t>
  </si>
  <si>
    <t>GSK210827PKV842</t>
  </si>
  <si>
    <t>GSK210827FAO509</t>
  </si>
  <si>
    <t>GSK210827JLF493</t>
  </si>
  <si>
    <t>GSK210827SZK341</t>
  </si>
  <si>
    <t>GSK210827IXT275</t>
  </si>
  <si>
    <t>GSK210827JCX057</t>
  </si>
  <si>
    <t>GSK210827BWA539</t>
  </si>
  <si>
    <t>GSK210827DQO925</t>
  </si>
  <si>
    <t>GSK210827RZW325</t>
  </si>
  <si>
    <t>GSK210827HSU961</t>
  </si>
  <si>
    <t>GSK210827AWS612</t>
  </si>
  <si>
    <t>GSK210827DFW208</t>
  </si>
  <si>
    <t>GSK210827EPH271</t>
  </si>
  <si>
    <t>GSK210827HZQ106</t>
  </si>
  <si>
    <t>GSK210827DRW620</t>
  </si>
  <si>
    <t>GSK210827PNJ834</t>
  </si>
  <si>
    <t>GSK210827OWF821</t>
  </si>
  <si>
    <t>GSK210827KWE519</t>
  </si>
  <si>
    <t>GSK210827IDH437</t>
  </si>
  <si>
    <t>GSK210827KQR619</t>
  </si>
  <si>
    <t>GSK210827LNX538</t>
  </si>
  <si>
    <t>GSK210827THK912</t>
  </si>
  <si>
    <t>GSK210827BAO284</t>
  </si>
  <si>
    <t>GSK210827HLW129</t>
  </si>
  <si>
    <t>GSK210827QKI034</t>
  </si>
  <si>
    <t>GSK210827XNQ142</t>
  </si>
  <si>
    <t>GSK210827HBK543</t>
  </si>
  <si>
    <t>GSK210827CPB576</t>
  </si>
  <si>
    <t>GSK210827HZN469</t>
  </si>
  <si>
    <t>GSK210827ZGE871</t>
  </si>
  <si>
    <t>GSK210827MEH853</t>
  </si>
  <si>
    <t>GSK210827TNF470</t>
  </si>
  <si>
    <t>GSK210827IAB159</t>
  </si>
  <si>
    <t>GSK210827XFR943</t>
  </si>
  <si>
    <t>GSK210827JLY649</t>
  </si>
  <si>
    <t>GSK210827JVL436</t>
  </si>
  <si>
    <t>GSK210827RVU541</t>
  </si>
  <si>
    <t>GSK210827TGA160</t>
  </si>
  <si>
    <t>GSK210827HIT465</t>
  </si>
  <si>
    <t>GSK210827JNC512</t>
  </si>
  <si>
    <t>GSK210827DHM769</t>
  </si>
  <si>
    <t>GSK210827ONW581</t>
  </si>
  <si>
    <t>GSK210827MCK279</t>
  </si>
  <si>
    <t>GSK210827VIO846</t>
  </si>
  <si>
    <t>GSK210827PVI953</t>
  </si>
  <si>
    <t>GSK210827YXB062</t>
  </si>
  <si>
    <t>GSK210827JTR670</t>
  </si>
  <si>
    <t>GSK210827GJF675</t>
  </si>
  <si>
    <t>GSK210827IVS762</t>
  </si>
  <si>
    <t>GSK210827OFL845</t>
  </si>
  <si>
    <t>GSK210827UXG173</t>
  </si>
  <si>
    <t>GSK210827NUZ570</t>
  </si>
  <si>
    <t>GSK210827PYH849</t>
  </si>
  <si>
    <t>GSK210827ODQ502</t>
  </si>
  <si>
    <t>GSK210827JZS752</t>
  </si>
  <si>
    <t>GSK210827SCB649</t>
  </si>
  <si>
    <t>GSK210827XIP274</t>
  </si>
  <si>
    <t>GSK210827YAN531</t>
  </si>
  <si>
    <t>GSK210827AXJ839</t>
  </si>
  <si>
    <t>GSK210827FOD078</t>
  </si>
  <si>
    <t>GSK210827DBO138</t>
  </si>
  <si>
    <t>GSK210827HLB079</t>
  </si>
  <si>
    <t>GSK210827IYK563</t>
  </si>
  <si>
    <t>GSK210827EJD562</t>
  </si>
  <si>
    <t>GSK210827VDF308</t>
  </si>
  <si>
    <t>GSK210827WOH371</t>
  </si>
  <si>
    <t>GSK210827WGU349</t>
  </si>
  <si>
    <t>GSK210827VJH981</t>
  </si>
  <si>
    <t>GSK210827TKD684</t>
  </si>
  <si>
    <t>GSK210827SDM073</t>
  </si>
  <si>
    <t>GSK210827FDP342</t>
  </si>
  <si>
    <t>GSK210827YRP306</t>
  </si>
  <si>
    <t>GSK210827LFI194</t>
  </si>
  <si>
    <t>GSK210827UCM064</t>
  </si>
  <si>
    <t>GSK210827WEN620</t>
  </si>
  <si>
    <t>GSK210827AML174</t>
  </si>
  <si>
    <t>GSK210827GES530</t>
  </si>
  <si>
    <t>GSK210827WIR289</t>
  </si>
  <si>
    <t>GSK210827INS102</t>
  </si>
  <si>
    <t>GSK210827NLA047</t>
  </si>
  <si>
    <t>GSK210827PAR042</t>
  </si>
  <si>
    <t>GSK210827ZCG864</t>
  </si>
  <si>
    <t>GSK210827CXW567</t>
  </si>
  <si>
    <t>GSK210827SBT397</t>
  </si>
  <si>
    <t>GSK210827EZR813</t>
  </si>
  <si>
    <t>GSK210827EAS297</t>
  </si>
  <si>
    <t>GSK210827APK470</t>
  </si>
  <si>
    <t>GSK210827ALT245</t>
  </si>
  <si>
    <t>GSK210827MOU943</t>
  </si>
  <si>
    <t>GSK210827PLH064</t>
  </si>
  <si>
    <t>GSK210827NQJ317</t>
  </si>
  <si>
    <t>DMD/2108/27/COAF2359</t>
  </si>
  <si>
    <t>GSK210827FZC162</t>
  </si>
  <si>
    <t>GSK210827FWN958</t>
  </si>
  <si>
    <t>DMD/2108/27/NFHL0874</t>
  </si>
  <si>
    <t>GSK210827PWA052</t>
  </si>
  <si>
    <t>GSK210827GCL120</t>
  </si>
  <si>
    <t>GSK210827HEK872</t>
  </si>
  <si>
    <t>GSK210827JWA753</t>
  </si>
  <si>
    <t>GSK210827TUC264</t>
  </si>
  <si>
    <t>GSK210827SNA219</t>
  </si>
  <si>
    <t>GSK210827OTC274</t>
  </si>
  <si>
    <t>GSK210827YSR906</t>
  </si>
  <si>
    <t>GSK210827OKV608</t>
  </si>
  <si>
    <t>GSK210827KEO956</t>
  </si>
  <si>
    <t>GSK210827LIT365</t>
  </si>
  <si>
    <t>GSK210827EKA692</t>
  </si>
  <si>
    <t>GSK210827SPH790</t>
  </si>
  <si>
    <t>GSK210827ZCU078</t>
  </si>
  <si>
    <t>GSK210827NIE846</t>
  </si>
  <si>
    <t>GSK210827TGE591</t>
  </si>
  <si>
    <t>GSK210827GSL340</t>
  </si>
  <si>
    <t>GSK210827IBL489</t>
  </si>
  <si>
    <t>GSK210827XME840</t>
  </si>
  <si>
    <t>GSK210827RND059</t>
  </si>
  <si>
    <t>GSK210827XZS578</t>
  </si>
  <si>
    <t>DMD/2108/27/OMVG8706</t>
  </si>
  <si>
    <t>GSK210827JDP189</t>
  </si>
  <si>
    <t>DMD/2108/28/SPOI9786</t>
  </si>
  <si>
    <t>GSK210828NLJ310</t>
  </si>
  <si>
    <t>GSK210828LIM785</t>
  </si>
  <si>
    <t>GSK210828FGS139</t>
  </si>
  <si>
    <t>GSK210828OFV025</t>
  </si>
  <si>
    <t>GSK210828PAJ809</t>
  </si>
  <si>
    <t>DMD/2108/28/MBWT3062</t>
  </si>
  <si>
    <t>GSK210828CVL605</t>
  </si>
  <si>
    <t>GSK210828MNL596</t>
  </si>
  <si>
    <t>GSK210828ZIF327</t>
  </si>
  <si>
    <t>GSK210828YBQ693</t>
  </si>
  <si>
    <t>GSK210828ESV319</t>
  </si>
  <si>
    <t>GSK210828SIF427</t>
  </si>
  <si>
    <t>GSK210828ZOB907</t>
  </si>
  <si>
    <t>GSK210828QCR846</t>
  </si>
  <si>
    <t>GSK210828GXU248</t>
  </si>
  <si>
    <t>GSK210828BEK368</t>
  </si>
  <si>
    <t>GSK210828PRG597</t>
  </si>
  <si>
    <t>GSK210828MSN783</t>
  </si>
  <si>
    <t>GSK210828XRN367</t>
  </si>
  <si>
    <t>GSK210828LSR327</t>
  </si>
  <si>
    <t>GSK210828QTI678</t>
  </si>
  <si>
    <t>GSK210828SMH723</t>
  </si>
  <si>
    <t>GSK210828MYI153</t>
  </si>
  <si>
    <t>GSK210828CMI762</t>
  </si>
  <si>
    <t>GSK210828PME473</t>
  </si>
  <si>
    <t>GSK210828GQK901</t>
  </si>
  <si>
    <t>GSK210828KJP594</t>
  </si>
  <si>
    <t>GSK210828VUM917</t>
  </si>
  <si>
    <t>GSK210828FUO094</t>
  </si>
  <si>
    <t>GSK210828OJW967</t>
  </si>
  <si>
    <t>GSK210828MTX974</t>
  </si>
  <si>
    <t>GSK210828OLX753</t>
  </si>
  <si>
    <t>GSK210828HPN375</t>
  </si>
  <si>
    <t>GSK210828RKO736</t>
  </si>
  <si>
    <t>GSK210828KJE913</t>
  </si>
  <si>
    <t>GSK210828GRU678</t>
  </si>
  <si>
    <t>GSK210828DER820</t>
  </si>
  <si>
    <t>GSK210828LJG803</t>
  </si>
  <si>
    <t>GSK210828JOP391</t>
  </si>
  <si>
    <t>GSK210828ESQ920</t>
  </si>
  <si>
    <t>GSK210828UZH247</t>
  </si>
  <si>
    <t>GSK210828UCS239</t>
  </si>
  <si>
    <t>GSK210828RZT801</t>
  </si>
  <si>
    <t>GSK210828TZG256</t>
  </si>
  <si>
    <t>GSK210828WNE251</t>
  </si>
  <si>
    <t>GSK210828LXK481</t>
  </si>
  <si>
    <t>GSK210828AFY152</t>
  </si>
  <si>
    <t>GSK210828LIU236</t>
  </si>
  <si>
    <t>GSK210828JVN604</t>
  </si>
  <si>
    <t>GSK210828PRT057</t>
  </si>
  <si>
    <t>GSK210828VAT382</t>
  </si>
  <si>
    <t>GSK210828ZLM928</t>
  </si>
  <si>
    <t>GSK210828FMX870</t>
  </si>
  <si>
    <t>GSK210828MQU309</t>
  </si>
  <si>
    <t>GSK210828YUI687</t>
  </si>
  <si>
    <t>GSK210828XTM145</t>
  </si>
  <si>
    <t>GSK210828MGY875</t>
  </si>
  <si>
    <t>GSK210828HTF354</t>
  </si>
  <si>
    <t>GSK210828QXJ923</t>
  </si>
  <si>
    <t>GSK210828GOQ827</t>
  </si>
  <si>
    <t>GSK210828GVO043</t>
  </si>
  <si>
    <t>GSK210828SMH089</t>
  </si>
  <si>
    <t>GSK210828JFG248</t>
  </si>
  <si>
    <t>GSK210828OYG602</t>
  </si>
  <si>
    <t>GSK210828IHW521</t>
  </si>
  <si>
    <t>GSK210828ODE721</t>
  </si>
  <si>
    <t>GSK210828DEL713</t>
  </si>
  <si>
    <t>GSK210828GLF549</t>
  </si>
  <si>
    <t>GSK210828SML956</t>
  </si>
  <si>
    <t>GSK210828PTO091</t>
  </si>
  <si>
    <t>GSK210828TCB529</t>
  </si>
  <si>
    <t>GSK210828SKC278</t>
  </si>
  <si>
    <t>GSK210828EXC914</t>
  </si>
  <si>
    <t>GSK210828OVE173</t>
  </si>
  <si>
    <t>GSK210828ASD739</t>
  </si>
  <si>
    <t>GSK210828BZH035</t>
  </si>
  <si>
    <t>GSK210828PJF874</t>
  </si>
  <si>
    <t>GSK210828TLV194</t>
  </si>
  <si>
    <t>GSK210828JAN059</t>
  </si>
  <si>
    <t>GSK210828CVH471</t>
  </si>
  <si>
    <t>GSK210828SBA891</t>
  </si>
  <si>
    <t>GSK210828QIN602</t>
  </si>
  <si>
    <t>GSK210828UIP487</t>
  </si>
  <si>
    <t>GSK210828PVO013</t>
  </si>
  <si>
    <t>GSK210828FMB921</t>
  </si>
  <si>
    <t>GSK210828HLW259</t>
  </si>
  <si>
    <t>GSK210828VBJ859</t>
  </si>
  <si>
    <t>GSK210828EOB140</t>
  </si>
  <si>
    <t>GSK210828YOT970</t>
  </si>
  <si>
    <t>GSK210828EWU746</t>
  </si>
  <si>
    <t>GSK210828PLV924</t>
  </si>
  <si>
    <t>GSK210828ILB325</t>
  </si>
  <si>
    <t>GSK210828JKI549</t>
  </si>
  <si>
    <t>GSK210828PTY679</t>
  </si>
  <si>
    <t>GSK210828ORU608</t>
  </si>
  <si>
    <t>GSK210828ZRI503</t>
  </si>
  <si>
    <t>GSK210828JTX765</t>
  </si>
  <si>
    <t>GSK210828WGH642</t>
  </si>
  <si>
    <t>GSK210828MZY231</t>
  </si>
  <si>
    <t>GSK210828LGK235</t>
  </si>
  <si>
    <t>GSK210827HUB351</t>
  </si>
  <si>
    <t>GSK210828XHB791</t>
  </si>
  <si>
    <t>GSK210828HUN528</t>
  </si>
  <si>
    <t>GSK210828TNQ712</t>
  </si>
  <si>
    <t>GSK210828SMN316</t>
  </si>
  <si>
    <t>GSK210828LQV867</t>
  </si>
  <si>
    <t>GSK210828EHT732</t>
  </si>
  <si>
    <t>GSK210828UIB320</t>
  </si>
  <si>
    <t>GSK210828QXW549</t>
  </si>
  <si>
    <t>GSK210828PQV965</t>
  </si>
  <si>
    <t>GSK210828YEX650</t>
  </si>
  <si>
    <t>GSK210828TIQ678</t>
  </si>
  <si>
    <t>GSK210828NFB605</t>
  </si>
  <si>
    <t>GSK210828OAK832</t>
  </si>
  <si>
    <t>GSK210828KGH643</t>
  </si>
  <si>
    <t>GSK210828UEA635</t>
  </si>
  <si>
    <t>GSK210828QWH346</t>
  </si>
  <si>
    <t>GSK210828JQI635</t>
  </si>
  <si>
    <t>GSK210828PKA042</t>
  </si>
  <si>
    <t>GSK210828YWS412</t>
  </si>
  <si>
    <t>GSK210828XAF735</t>
  </si>
  <si>
    <t>GSK210828LVA745</t>
  </si>
  <si>
    <t>GSK210828RTS981</t>
  </si>
  <si>
    <t>GSK210828KZR697</t>
  </si>
  <si>
    <t>GSK210828OQI387</t>
  </si>
  <si>
    <t>GSK210828QDV408</t>
  </si>
  <si>
    <t>GSK210828NEB598</t>
  </si>
  <si>
    <t>GSK210828WDA429</t>
  </si>
  <si>
    <t>GSK210828ZTI987</t>
  </si>
  <si>
    <t>GSK210828ZJI854</t>
  </si>
  <si>
    <t>GSK210828MAR019</t>
  </si>
  <si>
    <t>GSK210828QVT726</t>
  </si>
  <si>
    <t>GSK210828OFS602</t>
  </si>
  <si>
    <t>GSK210828SYB863</t>
  </si>
  <si>
    <t>GSK210828KLP256</t>
  </si>
  <si>
    <t>GSK210828TWI427</t>
  </si>
  <si>
    <t>GSK210828YUS064</t>
  </si>
  <si>
    <t>GSK210828CQX810</t>
  </si>
  <si>
    <t>GSK210828OZM203</t>
  </si>
  <si>
    <t>GSK210828AUF046</t>
  </si>
  <si>
    <t>GSK210828QAP619</t>
  </si>
  <si>
    <t>GSK210828KBA345</t>
  </si>
  <si>
    <t>GSK210828QSI902</t>
  </si>
  <si>
    <t>GSK210828GFU027</t>
  </si>
  <si>
    <t>GSK210828ONK230</t>
  </si>
  <si>
    <t>GSK210828OZC734</t>
  </si>
  <si>
    <t>GSK210828EMF876</t>
  </si>
  <si>
    <t>GSK210828SRH045</t>
  </si>
  <si>
    <t>GSK210828BCG260</t>
  </si>
  <si>
    <t>GSK210828EIB530</t>
  </si>
  <si>
    <t>GSK210828RZG321</t>
  </si>
  <si>
    <t>GSK210828FZL349</t>
  </si>
  <si>
    <t>GSK210828UEX106</t>
  </si>
  <si>
    <t>GSK210828ROT987</t>
  </si>
  <si>
    <t>GSK210828UOZ405</t>
  </si>
  <si>
    <t>GSK210828VQA342</t>
  </si>
  <si>
    <t>GSK210828SHI896</t>
  </si>
  <si>
    <t>GSK210828MGY061</t>
  </si>
  <si>
    <t>GSK210828NOK534</t>
  </si>
  <si>
    <t>GSK210828UYG907</t>
  </si>
  <si>
    <t>GSK210828MWQ569</t>
  </si>
  <si>
    <t>GSK210827BTR930</t>
  </si>
  <si>
    <t>GSK210827PZF739</t>
  </si>
  <si>
    <t>GSK210827NPV364</t>
  </si>
  <si>
    <t>GSK210827BFJ576</t>
  </si>
  <si>
    <t>GSK210828NOE935</t>
  </si>
  <si>
    <t>GSK210828UWI596</t>
  </si>
  <si>
    <t>GSK210828FGC408</t>
  </si>
  <si>
    <t>GSK210828DAG187</t>
  </si>
  <si>
    <t>GSK210828YKT768</t>
  </si>
  <si>
    <t>GSK210828QZJ480</t>
  </si>
  <si>
    <t>GSK210828TOG134</t>
  </si>
  <si>
    <t>GSK210828CHU743</t>
  </si>
  <si>
    <t>GSK210828PLG642</t>
  </si>
  <si>
    <t>GSK210828QKU510</t>
  </si>
  <si>
    <t>GSK210828UJS583</t>
  </si>
  <si>
    <t>GSK210828ZVF428</t>
  </si>
  <si>
    <t>GSK210828QOX798</t>
  </si>
  <si>
    <t>GSK210828PBI319</t>
  </si>
  <si>
    <t>GSK210828NEB593</t>
  </si>
  <si>
    <t>GSK210828NCJ472</t>
  </si>
  <si>
    <t>GSK210828OJU264</t>
  </si>
  <si>
    <t>GSK210828XJN195</t>
  </si>
  <si>
    <t>GSK210828RIO275</t>
  </si>
  <si>
    <t>GSK210828OGL053</t>
  </si>
  <si>
    <t>GSK210828SOW179</t>
  </si>
  <si>
    <t>GSK210828DGR794</t>
  </si>
  <si>
    <t>GSK210828WAT271</t>
  </si>
  <si>
    <t>GSK210828RJC946</t>
  </si>
  <si>
    <t>GSK210828KDG239</t>
  </si>
  <si>
    <t>GSK210828LFD730</t>
  </si>
  <si>
    <t>GSK210828DMZ657</t>
  </si>
  <si>
    <t>GSK210828CRW508</t>
  </si>
  <si>
    <t>GSK210828QBP459</t>
  </si>
  <si>
    <t>GSK210828TEK346</t>
  </si>
  <si>
    <t>GSK210828TDW802</t>
  </si>
  <si>
    <t>GSK210828ZMI487</t>
  </si>
  <si>
    <t>GSK210828LQF147</t>
  </si>
  <si>
    <t>GSK210828WUY038</t>
  </si>
  <si>
    <t>GSK210828IVA916</t>
  </si>
  <si>
    <t>GSK210828UHX596</t>
  </si>
  <si>
    <t>GSK210828CIV385</t>
  </si>
  <si>
    <t>GSK210828MQO603</t>
  </si>
  <si>
    <t>GSK210828OEZ097</t>
  </si>
  <si>
    <t>GSK210828TPU409</t>
  </si>
  <si>
    <t>GSK210828APM489</t>
  </si>
  <si>
    <t>GSK210828TXJ048</t>
  </si>
  <si>
    <t>GSK210828TFK425</t>
  </si>
  <si>
    <t>GSK210828GIQ639</t>
  </si>
  <si>
    <t>GSK210828GMS950</t>
  </si>
  <si>
    <t>GSK210828CQP360</t>
  </si>
  <si>
    <t>GSK210828FHV461</t>
  </si>
  <si>
    <t>DMD/2108/28/XCVN2043</t>
  </si>
  <si>
    <t>GSK210828YLI132</t>
  </si>
  <si>
    <t>GSK210828VKN295</t>
  </si>
  <si>
    <t>GSK210828ZMS573</t>
  </si>
  <si>
    <t>GSK210828MBR147</t>
  </si>
  <si>
    <t>GSK210828OUM413</t>
  </si>
  <si>
    <t>GSK210828SYC157</t>
  </si>
  <si>
    <t>GSK210828NBY578</t>
  </si>
  <si>
    <t>GSK210828MQA906</t>
  </si>
  <si>
    <t>GSK210828GHW592</t>
  </si>
  <si>
    <t>GSK210828COK251</t>
  </si>
  <si>
    <t>GSK210828ALK289</t>
  </si>
  <si>
    <t>GSK210828YWQ625</t>
  </si>
  <si>
    <t>GSK210828QZJ263</t>
  </si>
  <si>
    <t>GSK210828JPQ931</t>
  </si>
  <si>
    <t>GSK210828PVX532</t>
  </si>
  <si>
    <t>GSK210828FUB291</t>
  </si>
  <si>
    <t>GSK210828NBA064</t>
  </si>
  <si>
    <t>GSK210828YZR412</t>
  </si>
  <si>
    <t>GSK210828RFK179</t>
  </si>
  <si>
    <t>GSK210828RCF239</t>
  </si>
  <si>
    <t>GSK210828XMS016</t>
  </si>
  <si>
    <t>GSK210828NAG569</t>
  </si>
  <si>
    <t>GSK210827CYV218</t>
  </si>
  <si>
    <t>GSK210828NCL128</t>
  </si>
  <si>
    <t>GSK210828LAZ769</t>
  </si>
  <si>
    <t>GSK210828JHG908</t>
  </si>
  <si>
    <t>GSK210828TVM384</t>
  </si>
  <si>
    <t>GSK210828VDY325</t>
  </si>
  <si>
    <t>GSK210828TAC901</t>
  </si>
  <si>
    <t>GSK210828BIE821</t>
  </si>
  <si>
    <t>GSK210828YZB516</t>
  </si>
  <si>
    <t>GSK210828DKJ580</t>
  </si>
  <si>
    <t>GSK210828UPF369</t>
  </si>
  <si>
    <t>GSK210828PXU960</t>
  </si>
  <si>
    <t>GSK210828GXR028</t>
  </si>
  <si>
    <t>GSK210828QBO350</t>
  </si>
  <si>
    <t>GSK210828SUL715</t>
  </si>
  <si>
    <t>GSK210828HUG452</t>
  </si>
  <si>
    <t>GSK210828HSP489</t>
  </si>
  <si>
    <t>GSK210828GYV713</t>
  </si>
  <si>
    <t>GSK210828FBA128</t>
  </si>
  <si>
    <t>GSK210828NCW307</t>
  </si>
  <si>
    <t>GSK210828XUP845</t>
  </si>
  <si>
    <t>GSK210828BZD061</t>
  </si>
  <si>
    <t>GSK210828XRM358</t>
  </si>
  <si>
    <t>GSK210828CVN215</t>
  </si>
  <si>
    <t>GSK210828YKI604</t>
  </si>
  <si>
    <t>GSK210828ADE256</t>
  </si>
  <si>
    <t>GSK210828LMY617</t>
  </si>
  <si>
    <t>GSK210828RYN013</t>
  </si>
  <si>
    <t>GSK210828XOB942</t>
  </si>
  <si>
    <t>GSK210828IEL873</t>
  </si>
  <si>
    <t>GSK210828DFT504</t>
  </si>
  <si>
    <t>GSK210828HGI378</t>
  </si>
  <si>
    <t>GSK210828LXA057</t>
  </si>
  <si>
    <t>GSK210828IQG952</t>
  </si>
  <si>
    <t>GSK210828CRQ768</t>
  </si>
  <si>
    <t>DMD/2108/28/KEIX1852</t>
  </si>
  <si>
    <t>GSK210828FOR140</t>
  </si>
  <si>
    <t>DMD/2108/28/WBDJ5167</t>
  </si>
  <si>
    <t>GSK210828CJU426</t>
  </si>
  <si>
    <t>GSK210828RTL938</t>
  </si>
  <si>
    <t>DMD/2108/28/DRXU7621</t>
  </si>
  <si>
    <t>GSK210827WLJ810</t>
  </si>
  <si>
    <t>GSK210828DMO742</t>
  </si>
  <si>
    <t>GSK210828BYQ978</t>
  </si>
  <si>
    <t>GSK210828SWU591</t>
  </si>
  <si>
    <t>DMD/2108/28/ETRQ5247</t>
  </si>
  <si>
    <t>GSK210828NTF609</t>
  </si>
  <si>
    <t>GSK210828CBJ468</t>
  </si>
  <si>
    <t>GSK210828KRT140</t>
  </si>
  <si>
    <t>GSK210828DMZ680</t>
  </si>
  <si>
    <t>GSK210828GXA380</t>
  </si>
  <si>
    <t>GSK210828GCO401</t>
  </si>
  <si>
    <t>GSK210828WFB165</t>
  </si>
  <si>
    <t>GSK210828YTE197</t>
  </si>
  <si>
    <t>GSK210828KGS143</t>
  </si>
  <si>
    <t>GSK210828XYB950</t>
  </si>
  <si>
    <t>GSK210828QGV479</t>
  </si>
  <si>
    <t>GSK210828STF359</t>
  </si>
  <si>
    <t>GSK210828ARG230</t>
  </si>
  <si>
    <t>GSK210828KMR904</t>
  </si>
  <si>
    <t>GSK210828JOC820</t>
  </si>
  <si>
    <t>GSK210828LRF754</t>
  </si>
  <si>
    <t>GSK210828FJU604</t>
  </si>
  <si>
    <t>GSK210828LTA975</t>
  </si>
  <si>
    <t>GSK210828CSR275</t>
  </si>
  <si>
    <t>GSK210828FWY423</t>
  </si>
  <si>
    <t>GSK210828ENW183</t>
  </si>
  <si>
    <t>GSK210828KCD594</t>
  </si>
  <si>
    <t>GSK210828MYT107</t>
  </si>
  <si>
    <t>GSK210828GSP502</t>
  </si>
  <si>
    <t>GSK210828IBU987</t>
  </si>
  <si>
    <t>GSK210828TKG234</t>
  </si>
  <si>
    <t>GSK210828TQW054</t>
  </si>
  <si>
    <t>GSK210828HMX960</t>
  </si>
  <si>
    <t>GSK210828XVS612</t>
  </si>
  <si>
    <t>GSK210828YRL286</t>
  </si>
  <si>
    <t>GSK210828LMW579</t>
  </si>
  <si>
    <t>GSK210828STL734</t>
  </si>
  <si>
    <t>GSK210828SYM291</t>
  </si>
  <si>
    <t>GSK210828BRQ956</t>
  </si>
  <si>
    <t>GSK210828DKM074</t>
  </si>
  <si>
    <t>GSK210828YCU594</t>
  </si>
  <si>
    <t>GSK210828EFW836</t>
  </si>
  <si>
    <t>GSK210828JKL481</t>
  </si>
  <si>
    <t>GSK210828MAT340</t>
  </si>
  <si>
    <t>GSK210828ADR465</t>
  </si>
  <si>
    <t>GSK210828TLE496</t>
  </si>
  <si>
    <t>GSK210828YMN976</t>
  </si>
  <si>
    <t>GSK210828RFE032</t>
  </si>
  <si>
    <t>GSK210828TQK824</t>
  </si>
  <si>
    <t>GSK210828ULJ418</t>
  </si>
  <si>
    <t>GSK210828JWO327</t>
  </si>
  <si>
    <t>GSK210828ANF461</t>
  </si>
  <si>
    <t>GSK210828SLD694</t>
  </si>
  <si>
    <t>GSK210828LVY164</t>
  </si>
  <si>
    <t>GSK210828OSM462</t>
  </si>
  <si>
    <t>GSK210828ADK769</t>
  </si>
  <si>
    <t>GSK210828LDC079</t>
  </si>
  <si>
    <t>GSK210828SCZ027</t>
  </si>
  <si>
    <t>GSK210828NHX148</t>
  </si>
  <si>
    <t>GSK210828TPQ285</t>
  </si>
  <si>
    <t>GSK210828RZE079</t>
  </si>
  <si>
    <t>GSK210828EKW071</t>
  </si>
  <si>
    <t>GSK210827AQC150</t>
  </si>
  <si>
    <t>GSK210827CLF637</t>
  </si>
  <si>
    <t>GSK210828LVH691</t>
  </si>
  <si>
    <t>GSK210828PMI946</t>
  </si>
  <si>
    <t>GSK210828TNA250</t>
  </si>
  <si>
    <t>GSK210828WXD634</t>
  </si>
  <si>
    <t>GSK210828RNH120</t>
  </si>
  <si>
    <t>GSK210828OYM758</t>
  </si>
  <si>
    <t>GSK210828JIB907</t>
  </si>
  <si>
    <t>GSK210828FGL943</t>
  </si>
  <si>
    <t>GSK210828EWG419</t>
  </si>
  <si>
    <t>GSK210828YQG503</t>
  </si>
  <si>
    <t>GSK210827XKU097</t>
  </si>
  <si>
    <t>GSK210828TID502</t>
  </si>
  <si>
    <t>GSK210828VOT508</t>
  </si>
  <si>
    <t>GSK210828YDJ701</t>
  </si>
  <si>
    <t>GSK210828TCG412</t>
  </si>
  <si>
    <t>GSK210828IYG571</t>
  </si>
  <si>
    <t>GSK210828WVO970</t>
  </si>
  <si>
    <t>GSK210828ZNM417</t>
  </si>
  <si>
    <t>GSK210828YDQ187</t>
  </si>
  <si>
    <t>GSK210828YER614</t>
  </si>
  <si>
    <t>GSK210828NHI257</t>
  </si>
  <si>
    <t>GSK210828IKS768</t>
  </si>
  <si>
    <t>GSK210828HEA138</t>
  </si>
  <si>
    <t>GSK210828OED765</t>
  </si>
  <si>
    <t>GSK210828VUX467</t>
  </si>
  <si>
    <t>GSK210828FBR254</t>
  </si>
  <si>
    <t>GSK210828ASL739</t>
  </si>
  <si>
    <t>GSK210828KWM258</t>
  </si>
  <si>
    <t>GSK210828JXU672</t>
  </si>
  <si>
    <t>GSK210828HXD293</t>
  </si>
  <si>
    <t>GSK210828QRH613</t>
  </si>
  <si>
    <t>GSK210828VMO013</t>
  </si>
  <si>
    <t>GSK210828DPS384</t>
  </si>
  <si>
    <t>GSK210828ZAU437</t>
  </si>
  <si>
    <t>GSK210828ZHM924</t>
  </si>
  <si>
    <t>GSK210828UQO504</t>
  </si>
  <si>
    <t>GSK210828HTW162</t>
  </si>
  <si>
    <t>GSK210828LYX052</t>
  </si>
  <si>
    <t>GSK210828MYZ380</t>
  </si>
  <si>
    <t>GSK210828LAR453</t>
  </si>
  <si>
    <t>GSK210828TMN094</t>
  </si>
  <si>
    <t>GSK210828KVE894</t>
  </si>
  <si>
    <t>GSK210827PXB705</t>
  </si>
  <si>
    <t>GSK210828KRO179</t>
  </si>
  <si>
    <t>GSK210828MIE083</t>
  </si>
  <si>
    <t>GSK210828OKX508</t>
  </si>
  <si>
    <t>GSK210828IPY561</t>
  </si>
  <si>
    <t>GSK210828ZFJ609</t>
  </si>
  <si>
    <t>GSK210828ZLT357</t>
  </si>
  <si>
    <t>GSK210828EOD059</t>
  </si>
  <si>
    <t>GSK210827OUX598</t>
  </si>
  <si>
    <t>GSK210827TKI941</t>
  </si>
  <si>
    <t>GSK210828ZYW457</t>
  </si>
  <si>
    <t>GSK210828UHB807</t>
  </si>
  <si>
    <t>GSK210827DMK612</t>
  </si>
  <si>
    <t>GSK210828RUV419</t>
  </si>
  <si>
    <t>GSK210827BQC257</t>
  </si>
  <si>
    <t>GSK210828BGQ392</t>
  </si>
  <si>
    <t>GSK210827DVU691</t>
  </si>
  <si>
    <t>GSK210827QLH043</t>
  </si>
  <si>
    <t>GSK210828NZJ146</t>
  </si>
  <si>
    <t>GSK210828ERU085</t>
  </si>
  <si>
    <t>GSK210828VLF823</t>
  </si>
  <si>
    <t>GSK210828XVU907</t>
  </si>
  <si>
    <t>GSK210828KLM681</t>
  </si>
  <si>
    <t>GSK210828DFG458</t>
  </si>
  <si>
    <t>GSK210828OMD678</t>
  </si>
  <si>
    <t>GSK210828IJL236</t>
  </si>
  <si>
    <t>GSK210828UDN632</t>
  </si>
  <si>
    <t>GSK210828KOT382</t>
  </si>
  <si>
    <t>GSK210828PXK176</t>
  </si>
  <si>
    <t>GSK210828EPR023</t>
  </si>
  <si>
    <t>GSK210828SBV621</t>
  </si>
  <si>
    <t>GSK210828HDZ123</t>
  </si>
  <si>
    <t>GSK210828CQN973</t>
  </si>
  <si>
    <t>GSK210828YNE261</t>
  </si>
  <si>
    <t>GSK210828LPK328</t>
  </si>
  <si>
    <t>GSK210828SZE106</t>
  </si>
  <si>
    <t>GSK210828DSW891</t>
  </si>
  <si>
    <t>GSK210828BSQ160</t>
  </si>
  <si>
    <t>GSK210828GHD926</t>
  </si>
  <si>
    <t>GSK210828ZUX608</t>
  </si>
  <si>
    <t>GSK210828AUL584</t>
  </si>
  <si>
    <t>GSK210828NMO496</t>
  </si>
  <si>
    <t>GSK210828MXN678</t>
  </si>
  <si>
    <t>GSK210828NHO241</t>
  </si>
  <si>
    <t>GSK210828HRA357</t>
  </si>
  <si>
    <t>GSK210828TYZ106</t>
  </si>
  <si>
    <t>GSK210828HWP312</t>
  </si>
  <si>
    <t>GSK210828FKP631</t>
  </si>
  <si>
    <t>GSK210828ZSP432</t>
  </si>
  <si>
    <t>GSK210828KJS197</t>
  </si>
  <si>
    <t>GSK210828KWM931</t>
  </si>
  <si>
    <t>GSK210828STC678</t>
  </si>
  <si>
    <t>GSK210828BHK918</t>
  </si>
  <si>
    <t>GSK210828ORQ893</t>
  </si>
  <si>
    <t>GSK210828VHT784</t>
  </si>
  <si>
    <t>GSK210828GWN640</t>
  </si>
  <si>
    <t>GSK210828DIZ603</t>
  </si>
  <si>
    <t>GSK210828MCE386</t>
  </si>
  <si>
    <t>GSK210828JQY841</t>
  </si>
  <si>
    <t>GSK210828YBJ479</t>
  </si>
  <si>
    <t>GSK210828SWI906</t>
  </si>
  <si>
    <t>GSK210828UMN954</t>
  </si>
  <si>
    <t>GSK210828OFQ478</t>
  </si>
  <si>
    <t>GSK210828KNV107</t>
  </si>
  <si>
    <t>DMD/2108/29/WZAL5849</t>
  </si>
  <si>
    <t>GSK210828RCW014</t>
  </si>
  <si>
    <t>GSK210829BGE320</t>
  </si>
  <si>
    <t>GSK210829VJM674</t>
  </si>
  <si>
    <t>DMD/2108/29/OSMC5816</t>
  </si>
  <si>
    <t>GSK210829ZKJ253</t>
  </si>
  <si>
    <t>GSK210829LSM419</t>
  </si>
  <si>
    <t>GSK210829NOP374</t>
  </si>
  <si>
    <t>GSK210829IVS546</t>
  </si>
  <si>
    <t>GSK210829OGC147</t>
  </si>
  <si>
    <t>GSK210829MBN946</t>
  </si>
  <si>
    <t>GSK210829KSE241</t>
  </si>
  <si>
    <t>GSK210829MQF632</t>
  </si>
  <si>
    <t>GSK210829FEZ725</t>
  </si>
  <si>
    <t>GSK210829NIT398</t>
  </si>
  <si>
    <t>GSK210829JGY901</t>
  </si>
  <si>
    <t>GSK210829RQA905</t>
  </si>
  <si>
    <t>GSK210829EZP935</t>
  </si>
  <si>
    <t>GSK210829IWO802</t>
  </si>
  <si>
    <t>GSK210829UAY521</t>
  </si>
  <si>
    <t>GSK210829PAT389</t>
  </si>
  <si>
    <t>GSK210829HOW123</t>
  </si>
  <si>
    <t>GSK210829CDP543</t>
  </si>
  <si>
    <t>GSK210829JKL340</t>
  </si>
  <si>
    <t>GSK210829GSJ079</t>
  </si>
  <si>
    <t>GSK210829TDF810</t>
  </si>
  <si>
    <t>GSK210829OKV302</t>
  </si>
  <si>
    <t>GSK210829BTV738</t>
  </si>
  <si>
    <t>GSK210829XHD137</t>
  </si>
  <si>
    <t>GSK210829NES629</t>
  </si>
  <si>
    <t>GSK210829NVA148</t>
  </si>
  <si>
    <t>GSK210829IVB894</t>
  </si>
  <si>
    <t>GSK210829DIH624</t>
  </si>
  <si>
    <t>GSK210829CAL618</t>
  </si>
  <si>
    <t>GSK210829FNL390</t>
  </si>
  <si>
    <t>GSK210829APZ196</t>
  </si>
  <si>
    <t>GSK210829PKB941</t>
  </si>
  <si>
    <t>GSK210829NPU526</t>
  </si>
  <si>
    <t>GSK210829ELS706</t>
  </si>
  <si>
    <t>GSK210829QWT672</t>
  </si>
  <si>
    <t>GSK210829EWG962</t>
  </si>
  <si>
    <t>GSK210829GLP537</t>
  </si>
  <si>
    <t>GSK210829ZQO137</t>
  </si>
  <si>
    <t>GSK210829HKD827</t>
  </si>
  <si>
    <t>GSK210829FKL751</t>
  </si>
  <si>
    <t>GSK210829MGL430</t>
  </si>
  <si>
    <t>GSK210829KQL321</t>
  </si>
  <si>
    <t>GSK210829PYW823</t>
  </si>
  <si>
    <t>GSK210829UOV917</t>
  </si>
  <si>
    <t>GSK210828WUN485</t>
  </si>
  <si>
    <t>GSK210829KOW652</t>
  </si>
  <si>
    <t>GSK210829NYW184</t>
  </si>
  <si>
    <t>GSK210829NCQ579</t>
  </si>
  <si>
    <t>GSK210829QSF439</t>
  </si>
  <si>
    <t>GSK210829DWX420</t>
  </si>
  <si>
    <t>GSK210829CMS358</t>
  </si>
  <si>
    <t>GSK210829EKZ098</t>
  </si>
  <si>
    <t>GSK210829YCW254</t>
  </si>
  <si>
    <t>GSK210829ZNP869</t>
  </si>
  <si>
    <t>GSK210829GHD108</t>
  </si>
  <si>
    <t>GSK210829BSR912</t>
  </si>
  <si>
    <t>GSK210829RDN610</t>
  </si>
  <si>
    <t>GSK210829CRI624</t>
  </si>
  <si>
    <t>GSK210829CWZ360</t>
  </si>
  <si>
    <t>GSK210829OTJ284</t>
  </si>
  <si>
    <t>GSK210829LBJ820</t>
  </si>
  <si>
    <t>GSK210829QUN465</t>
  </si>
  <si>
    <t>GSK210829YFI379</t>
  </si>
  <si>
    <t>GSK210829MWT629</t>
  </si>
  <si>
    <t>GSK210829SLP689</t>
  </si>
  <si>
    <t>GSK210829WHB638</t>
  </si>
  <si>
    <t>GSK210829FIJ307</t>
  </si>
  <si>
    <t>GSK210829CNW937</t>
  </si>
  <si>
    <t>GSK210829AVB210</t>
  </si>
  <si>
    <t>GSK210829MAT428</t>
  </si>
  <si>
    <t>GSK210829NGW517</t>
  </si>
  <si>
    <t>GSK210829ZVK216</t>
  </si>
  <si>
    <t>GSK210829APG095</t>
  </si>
  <si>
    <t>GSK210829MRE479</t>
  </si>
  <si>
    <t>GSK210829MLN015</t>
  </si>
  <si>
    <t>GSK210829RTA481</t>
  </si>
  <si>
    <t>GSK210829ZMS748</t>
  </si>
  <si>
    <t>GSK210829DUE286</t>
  </si>
  <si>
    <t>GSK210829LPX195</t>
  </si>
  <si>
    <t>GSK210829RHJ637</t>
  </si>
  <si>
    <t>GSK210829LCT431</t>
  </si>
  <si>
    <t>GSK210829EIN027</t>
  </si>
  <si>
    <t>GSK210829JVD092</t>
  </si>
  <si>
    <t>GSK210829UMT587</t>
  </si>
  <si>
    <t>GSK210829CME321</t>
  </si>
  <si>
    <t>GSK210829EGN695</t>
  </si>
  <si>
    <t>GSK210829SCJ580</t>
  </si>
  <si>
    <t>GSK210829QLA357</t>
  </si>
  <si>
    <t>GSK210829BUC682</t>
  </si>
  <si>
    <t>GSK210829QSW981</t>
  </si>
  <si>
    <t>GSK210829YUC015</t>
  </si>
  <si>
    <t>GSK210829PDZ032</t>
  </si>
  <si>
    <t>GSK210829AXU320</t>
  </si>
  <si>
    <t>GSK210829MQY416</t>
  </si>
  <si>
    <t>GSK210829LAK906</t>
  </si>
  <si>
    <t>GSK210829HYV160</t>
  </si>
  <si>
    <t>GSK210829HFW587</t>
  </si>
  <si>
    <t>GSK210829HFB185</t>
  </si>
  <si>
    <t>GSK210829IUR137</t>
  </si>
  <si>
    <t>GSK210829BRG289</t>
  </si>
  <si>
    <t>GSK210829QVN140</t>
  </si>
  <si>
    <t>GSK210829ISB971</t>
  </si>
  <si>
    <t>GSK210829DZC503</t>
  </si>
  <si>
    <t>GSK210829OHV640</t>
  </si>
  <si>
    <t>GSK210829GWO076</t>
  </si>
  <si>
    <t>GSK210829GJU931</t>
  </si>
  <si>
    <t>GSK210829FRT625</t>
  </si>
  <si>
    <t>GSK210829EYL236</t>
  </si>
  <si>
    <t>GSK210829ZMS948</t>
  </si>
  <si>
    <t>GSK210829GKD269</t>
  </si>
  <si>
    <t>GSK210829YKJ532</t>
  </si>
  <si>
    <t>GSK210829UIZ346</t>
  </si>
  <si>
    <t>GSK210829JZS273</t>
  </si>
  <si>
    <t>GSK210829VYH153</t>
  </si>
  <si>
    <t>GSK210829JPV073</t>
  </si>
  <si>
    <t>GSK210829OXG145</t>
  </si>
  <si>
    <t>GSK210829HAD349</t>
  </si>
  <si>
    <t>GSK210829ZPL015</t>
  </si>
  <si>
    <t>GSK210829JMG123</t>
  </si>
  <si>
    <t>GSK210829DZN049</t>
  </si>
  <si>
    <t>GSK210829VOC673</t>
  </si>
  <si>
    <t>GSK210829ZBV734</t>
  </si>
  <si>
    <t>GSK210829AJI356</t>
  </si>
  <si>
    <t>GSK210829GCY729</t>
  </si>
  <si>
    <t>GSK210829FIE539</t>
  </si>
  <si>
    <t>GSK210829YOZ694</t>
  </si>
  <si>
    <t>GSK210829NOB387</t>
  </si>
  <si>
    <t>GSK210829KIR852</t>
  </si>
  <si>
    <t>GSK210829QBZ075</t>
  </si>
  <si>
    <t>GSK210829HDE347</t>
  </si>
  <si>
    <t>GSK210829XQL097</t>
  </si>
  <si>
    <t>GSK210829QRB348</t>
  </si>
  <si>
    <t>GSK210829BWF087</t>
  </si>
  <si>
    <t>GSK210829WSH739</t>
  </si>
  <si>
    <t>GSK210829KBT240</t>
  </si>
  <si>
    <t>GSK210829GYQ521</t>
  </si>
  <si>
    <t>GSK210829WDJ519</t>
  </si>
  <si>
    <t>GSK210829YCG836</t>
  </si>
  <si>
    <t>GSK210829XMS495</t>
  </si>
  <si>
    <t>GSK210829NLX206</t>
  </si>
  <si>
    <t>GSK210829FJT024</t>
  </si>
  <si>
    <t>GSK210829MGD903</t>
  </si>
  <si>
    <t>GSK210829UKY368</t>
  </si>
  <si>
    <t>GSK210829DFT475</t>
  </si>
  <si>
    <t>GSK210829JRQ092</t>
  </si>
  <si>
    <t>GSK210829OED321</t>
  </si>
  <si>
    <t>GSK210829VDY287</t>
  </si>
  <si>
    <t>GSK210829MZU376</t>
  </si>
  <si>
    <t>GSK210829SUT760</t>
  </si>
  <si>
    <t>GSK210829TGQ723</t>
  </si>
  <si>
    <t>GSK210829UKN702</t>
  </si>
  <si>
    <t>GSK210829OCI573</t>
  </si>
  <si>
    <t>GSK210829KDW462</t>
  </si>
  <si>
    <t>GSK210829ZCH390</t>
  </si>
  <si>
    <t>GSK210829WGJ974</t>
  </si>
  <si>
    <t>GSK210829CPQ952</t>
  </si>
  <si>
    <t>GSK210829VZK783</t>
  </si>
  <si>
    <t>GSK210829BUJ810</t>
  </si>
  <si>
    <t>GSK210829ICS013</t>
  </si>
  <si>
    <t>GSK210829JLF452</t>
  </si>
  <si>
    <t>GSK210829SRC236</t>
  </si>
  <si>
    <t>GSK210829VSO319</t>
  </si>
  <si>
    <t>GSK210829GBD540</t>
  </si>
  <si>
    <t>GSK210829LEV607</t>
  </si>
  <si>
    <t>GSK210829YHF607</t>
  </si>
  <si>
    <t>GSK210829LHD879</t>
  </si>
  <si>
    <t>GSK210829JIG270</t>
  </si>
  <si>
    <t>GSK210829UGD245</t>
  </si>
  <si>
    <t>GSK210829WLJ315</t>
  </si>
  <si>
    <t>GSK210829CVP359</t>
  </si>
  <si>
    <t>GSK210829KWA198</t>
  </si>
  <si>
    <t>GSK210829MER764</t>
  </si>
  <si>
    <t>GSK210829GMK491</t>
  </si>
  <si>
    <t>GSK210829PYM723</t>
  </si>
  <si>
    <t>GSK210829TYP160</t>
  </si>
  <si>
    <t>GSK210829RZP671</t>
  </si>
  <si>
    <t>GSK210829EDY218</t>
  </si>
  <si>
    <t>GSK210829BNX976</t>
  </si>
  <si>
    <t>GSK210829NXP190</t>
  </si>
  <si>
    <t>GSK210829AHQ308</t>
  </si>
  <si>
    <t>GSK210829WXY685</t>
  </si>
  <si>
    <t>GSK210829WUJ259</t>
  </si>
  <si>
    <t>GSK210829PUV817</t>
  </si>
  <si>
    <t>GSK210829JTW968</t>
  </si>
  <si>
    <t>GSK210829JTR547</t>
  </si>
  <si>
    <t>DMD/2108/29/CORK1093</t>
  </si>
  <si>
    <t>GSK210829PYX167</t>
  </si>
  <si>
    <t>GSK210829LJM639</t>
  </si>
  <si>
    <t>GSK210829DZY976</t>
  </si>
  <si>
    <t>GSK210829UCJ267</t>
  </si>
  <si>
    <t>GSK210829FKY710</t>
  </si>
  <si>
    <t>DMD/2108/29/UCVZ9465</t>
  </si>
  <si>
    <t>GSK210829LJU712</t>
  </si>
  <si>
    <t>GSK210829BAW514</t>
  </si>
  <si>
    <t>GSK210829GLQ683</t>
  </si>
  <si>
    <t>GSK210829BTM846</t>
  </si>
  <si>
    <t>GSK210829TOH908</t>
  </si>
  <si>
    <t>GSK210829JYX468</t>
  </si>
  <si>
    <t>GSK210829TEB387</t>
  </si>
  <si>
    <t>GSK210829CWE236</t>
  </si>
  <si>
    <t>GSK210829RWU132</t>
  </si>
  <si>
    <t>GSK210829QNI380</t>
  </si>
  <si>
    <t>GSK210829TJN539</t>
  </si>
  <si>
    <t>GSK210829YZA860</t>
  </si>
  <si>
    <t>GSK210829CNL952</t>
  </si>
  <si>
    <t>GSK210829YEJ327</t>
  </si>
  <si>
    <t>GSK210829TPB084</t>
  </si>
  <si>
    <t>GSK210829SPE283</t>
  </si>
  <si>
    <t>GSK210829HTE327</t>
  </si>
  <si>
    <t>GSK210829ZBJ632</t>
  </si>
  <si>
    <t>GSK210829JGD407</t>
  </si>
  <si>
    <t>GSK210829TYF673</t>
  </si>
  <si>
    <t>GSK210829NEB290</t>
  </si>
  <si>
    <t>GSK210829LYS351</t>
  </si>
  <si>
    <t>GSK210829RYQ304</t>
  </si>
  <si>
    <t>GSK210829CGF678</t>
  </si>
  <si>
    <t>GSK210829GYH629</t>
  </si>
  <si>
    <t>GSK210829USH375</t>
  </si>
  <si>
    <t>GSK210829MRW387</t>
  </si>
  <si>
    <t>GSK210829ACU628</t>
  </si>
  <si>
    <t>GSK210829TPS578</t>
  </si>
  <si>
    <t>GSK210829SQW493</t>
  </si>
  <si>
    <t>GSK210829BQL576</t>
  </si>
  <si>
    <t>GSK210829NJP369</t>
  </si>
  <si>
    <t>GSK210829LDF360</t>
  </si>
  <si>
    <t>GSK210829KRH468</t>
  </si>
  <si>
    <t>GSK210829YVD809</t>
  </si>
  <si>
    <t>GSK210829ISG953</t>
  </si>
  <si>
    <t>GSK210829SAU267</t>
  </si>
  <si>
    <t>GSK210829AKU138</t>
  </si>
  <si>
    <t>GSK210829RWQ635</t>
  </si>
  <si>
    <t>GSK210829VLB826</t>
  </si>
  <si>
    <t>GSK210829VMN216</t>
  </si>
  <si>
    <t>GSK210829PQU091</t>
  </si>
  <si>
    <t>GSK210829VSE967</t>
  </si>
  <si>
    <t>GSK210829DQN561</t>
  </si>
  <si>
    <t>GSK210829TVD083</t>
  </si>
  <si>
    <t>GSK210829MVG956</t>
  </si>
  <si>
    <t>GSK210829IWO420</t>
  </si>
  <si>
    <t>GSK210829DQA139</t>
  </si>
  <si>
    <t>GSK210829XON598</t>
  </si>
  <si>
    <t>GSK210829CRK198</t>
  </si>
  <si>
    <t>GSK210829LYI280</t>
  </si>
  <si>
    <t>GSK210829CAX789</t>
  </si>
  <si>
    <t>GSK210829FSG127</t>
  </si>
  <si>
    <t>GSK210829GKX762</t>
  </si>
  <si>
    <t>GSK210829WQN915</t>
  </si>
  <si>
    <t>GSK210829PUA302</t>
  </si>
  <si>
    <t>GSK210829QLY684</t>
  </si>
  <si>
    <t>GSK210829ENL256</t>
  </si>
  <si>
    <t>GSK210829LHN796</t>
  </si>
  <si>
    <t>GSK210829OLF048</t>
  </si>
  <si>
    <t>GSK210829KVD518</t>
  </si>
  <si>
    <t>GSK210829TYU170</t>
  </si>
  <si>
    <t>GSK210829ALP392</t>
  </si>
  <si>
    <t>GSK210829BOE962</t>
  </si>
  <si>
    <t>GSK210829CGO603</t>
  </si>
  <si>
    <t>GSK210829XDR753</t>
  </si>
  <si>
    <t>GSK210829WKO690</t>
  </si>
  <si>
    <t>GSK210829WJC270</t>
  </si>
  <si>
    <t>GSK210829RUI620</t>
  </si>
  <si>
    <t>GSK210829KBL760</t>
  </si>
  <si>
    <t>DMD/2108/29/UOXL1582</t>
  </si>
  <si>
    <t>GSK210829RZD950</t>
  </si>
  <si>
    <t>GSK210829FXY240</t>
  </si>
  <si>
    <t>GSK210829SAE342</t>
  </si>
  <si>
    <t>GSK210829DLM824</t>
  </si>
  <si>
    <t>GSK210829RPB913</t>
  </si>
  <si>
    <t>GSK210829GFU961</t>
  </si>
  <si>
    <t>GSK210829EXH029</t>
  </si>
  <si>
    <t>GSK210829EAG192</t>
  </si>
  <si>
    <t>GSK210829RDZ042</t>
  </si>
  <si>
    <t>GSK210829NZP564</t>
  </si>
  <si>
    <t>GSK210829QVJ345</t>
  </si>
  <si>
    <t>GSK210829WAH602</t>
  </si>
  <si>
    <t>GSK210829ULX320</t>
  </si>
  <si>
    <t>GSK210829KXZ142</t>
  </si>
  <si>
    <t>GSK210829EON023</t>
  </si>
  <si>
    <t>GSK210829LER237</t>
  </si>
  <si>
    <t>GSK210829MHS805</t>
  </si>
  <si>
    <t>GSK210829WAP748</t>
  </si>
  <si>
    <t>GSK210829NEV368</t>
  </si>
  <si>
    <t>GSK210829SZQ864</t>
  </si>
  <si>
    <t>GSK210829MIV710</t>
  </si>
  <si>
    <t>GSK210829YPJ502</t>
  </si>
  <si>
    <t>GSK210829SHF958</t>
  </si>
  <si>
    <t>GSK210829NCQ056</t>
  </si>
  <si>
    <t>GSK210829YFI863</t>
  </si>
  <si>
    <t>GSK210829EOV715</t>
  </si>
  <si>
    <t>GSK210829EBA357</t>
  </si>
  <si>
    <t>GSK210829KUN560</t>
  </si>
  <si>
    <t>GSK210829QTW972</t>
  </si>
  <si>
    <t>GSK210829UIM841</t>
  </si>
  <si>
    <t>GSK210829LSN790</t>
  </si>
  <si>
    <t>GSK210829SUY530</t>
  </si>
  <si>
    <t>GSK210829FNJ123</t>
  </si>
  <si>
    <t>GSK210829RMP397</t>
  </si>
  <si>
    <t>GSK210829ZVN923</t>
  </si>
  <si>
    <t>GSK210829JDV126</t>
  </si>
  <si>
    <t>GSK210829GVL263</t>
  </si>
  <si>
    <t>GSK210829ZXU352</t>
  </si>
  <si>
    <t>GSK210829INH597</t>
  </si>
  <si>
    <t>GSK210829RJG190</t>
  </si>
  <si>
    <t>GSK210829ECI415</t>
  </si>
  <si>
    <t>GSK210829QFC369</t>
  </si>
  <si>
    <t>GSK210829XEK396</t>
  </si>
  <si>
    <t>GSK210829MQJ859</t>
  </si>
  <si>
    <t>GSK210829KOI507</t>
  </si>
  <si>
    <t>GSK210829VXD018</t>
  </si>
  <si>
    <t>GSK210829DUW461</t>
  </si>
  <si>
    <t>GSK210829YQJ950</t>
  </si>
  <si>
    <t>GSK210829TUR982</t>
  </si>
  <si>
    <t>GSK210829MBC147</t>
  </si>
  <si>
    <t>GSK210829RTL643</t>
  </si>
  <si>
    <t>GSK210829REH540</t>
  </si>
  <si>
    <t>GSK210829CAQ896</t>
  </si>
  <si>
    <t>GSK210829DVZ461</t>
  </si>
  <si>
    <t>GSK210829RJV807</t>
  </si>
  <si>
    <t>GSK210829RAD067</t>
  </si>
  <si>
    <t>GSK210829MZX380</t>
  </si>
  <si>
    <t>GSK210829UIV189</t>
  </si>
  <si>
    <t>GSK210829QJL348</t>
  </si>
  <si>
    <t>GSK210829RBA753</t>
  </si>
  <si>
    <t>GSK210829NGQ420</t>
  </si>
  <si>
    <t>GSK210829UIO573</t>
  </si>
  <si>
    <t>GSK210829JRG162</t>
  </si>
  <si>
    <t>GSK210829SUF673</t>
  </si>
  <si>
    <t>GSK210829MAG036</t>
  </si>
  <si>
    <t>GSK210829WEC568</t>
  </si>
  <si>
    <t>GSK210829QWR395</t>
  </si>
  <si>
    <t>GSK210829KOV804</t>
  </si>
  <si>
    <t>GSK210829LYF973</t>
  </si>
  <si>
    <t>GSK210829KED904</t>
  </si>
  <si>
    <t>GSK210829TKV582</t>
  </si>
  <si>
    <t>GSK210829UDZ845</t>
  </si>
  <si>
    <t>GSK210829FTM186</t>
  </si>
  <si>
    <t>GSK210829CPS618</t>
  </si>
  <si>
    <t>GSK210829EVS156</t>
  </si>
  <si>
    <t>GSK210829AKT574</t>
  </si>
  <si>
    <t>GSK210829SVD450</t>
  </si>
  <si>
    <t>GSK210829IBL870</t>
  </si>
  <si>
    <t>GSK210829WOQ165</t>
  </si>
  <si>
    <t>GSK210829LBN532</t>
  </si>
  <si>
    <t>GSK210829CON407</t>
  </si>
  <si>
    <t>GSK210829ALF412</t>
  </si>
  <si>
    <t>GSK210829BJS985</t>
  </si>
  <si>
    <t>GSK210829EJO504</t>
  </si>
  <si>
    <t>GSK210829XAB468</t>
  </si>
  <si>
    <t>GSK210829KZT840</t>
  </si>
  <si>
    <t>GSK210829OUJ754</t>
  </si>
  <si>
    <t>GSK210829POZ867</t>
  </si>
  <si>
    <t>GSK210829JLW023</t>
  </si>
  <si>
    <t>GSK210829DAR689</t>
  </si>
  <si>
    <t>GSK210829RLF107</t>
  </si>
  <si>
    <t>GSK210829IGQ613</t>
  </si>
  <si>
    <t>GSK210829VDH146</t>
  </si>
  <si>
    <t>GSK210829EHL514</t>
  </si>
  <si>
    <t>GSK210829GMT698</t>
  </si>
  <si>
    <t>GSK210829CIT968</t>
  </si>
  <si>
    <t>GSK210829PQJ670</t>
  </si>
  <si>
    <t>GSK210829DER479</t>
  </si>
  <si>
    <t>GSK210829KFX594</t>
  </si>
  <si>
    <t>GSK210829TSE145</t>
  </si>
  <si>
    <t>GSK210829RZY517</t>
  </si>
  <si>
    <t>GSK210829VMJ628</t>
  </si>
  <si>
    <t>GSK210829UVE245</t>
  </si>
  <si>
    <t>GSK210829EDJ138</t>
  </si>
  <si>
    <t>GSK210829OTU821</t>
  </si>
  <si>
    <t>GSK210829JRN465</t>
  </si>
  <si>
    <t>GSK210829TWV094</t>
  </si>
  <si>
    <t>DMD/2108/29/JTVP5638</t>
  </si>
  <si>
    <t>GSK210829QMR517</t>
  </si>
  <si>
    <t>DMD/2108/29/AJGB0254</t>
  </si>
  <si>
    <t>GSK210829FCD706</t>
  </si>
  <si>
    <t>GSK210829TOP379</t>
  </si>
  <si>
    <t>GSK210829JEU062</t>
  </si>
  <si>
    <t>GSK210829HLG453</t>
  </si>
  <si>
    <t>GSK210829MCG154</t>
  </si>
  <si>
    <t>GSK210829GEB576</t>
  </si>
  <si>
    <t>GSK210829HKE801</t>
  </si>
  <si>
    <t>GSK210829IBA754</t>
  </si>
  <si>
    <t>GSK210829KLA726</t>
  </si>
  <si>
    <t>GSK210829XDO642</t>
  </si>
  <si>
    <t>GSK210829VCA306</t>
  </si>
  <si>
    <t>GSK210829VPB905</t>
  </si>
  <si>
    <t>GSK210829ARE481</t>
  </si>
  <si>
    <t>GSK210829CRH943</t>
  </si>
  <si>
    <t>GSK210829IBK076</t>
  </si>
  <si>
    <t>GSK210829NOF725</t>
  </si>
  <si>
    <t>GSK210829AOD435</t>
  </si>
  <si>
    <t>GSK210829JTD507</t>
  </si>
  <si>
    <t>GSK210829AYB641</t>
  </si>
  <si>
    <t>GSK210829JFN957</t>
  </si>
  <si>
    <t>GSK210829RMK043</t>
  </si>
  <si>
    <t>GSK210829BPS897</t>
  </si>
  <si>
    <t>GSK210829STN486</t>
  </si>
  <si>
    <t>GSK210829CJU912</t>
  </si>
  <si>
    <t>GSK210829HXW290</t>
  </si>
  <si>
    <t>GSK210829NLJ364</t>
  </si>
  <si>
    <t>GSK210829POL832</t>
  </si>
  <si>
    <t>DMD/2108/30/EWMS0891</t>
  </si>
  <si>
    <t>GSK210830NIH158</t>
  </si>
  <si>
    <t>GSK210830HYN036</t>
  </si>
  <si>
    <t>GSK210830IGQ976</t>
  </si>
  <si>
    <t>GSK210830WBR410</t>
  </si>
  <si>
    <t>DMD/2108/30/WBRZ9761</t>
  </si>
  <si>
    <t>GSK210830QVM839</t>
  </si>
  <si>
    <t>GSK210830HSL641</t>
  </si>
  <si>
    <t>GSK210830YEK180</t>
  </si>
  <si>
    <t>GSK210830FRQ953</t>
  </si>
  <si>
    <t>GSK210829NRM642</t>
  </si>
  <si>
    <t>GSK210830XJF148</t>
  </si>
  <si>
    <t>GSK210830JZI013</t>
  </si>
  <si>
    <t>GSK210830AVO029</t>
  </si>
  <si>
    <t>GSK210830NQZ832</t>
  </si>
  <si>
    <t>GSK210830SFD597</t>
  </si>
  <si>
    <t>GSK210830JRE537</t>
  </si>
  <si>
    <t>GSK210830ALT741</t>
  </si>
  <si>
    <t>GSK210830ENA406</t>
  </si>
  <si>
    <t>GSK210830LAG803</t>
  </si>
  <si>
    <t>GSK210830RPL521</t>
  </si>
  <si>
    <t>GSK210830XBP538</t>
  </si>
  <si>
    <t>GSK210830QIK394</t>
  </si>
  <si>
    <t>GSK210830ZWH412</t>
  </si>
  <si>
    <t>GSK210830ZMN471</t>
  </si>
  <si>
    <t>GSK210830GTB234</t>
  </si>
  <si>
    <t>GSK210830AWK285</t>
  </si>
  <si>
    <t>GSK210830XBG328</t>
  </si>
  <si>
    <t>GSK210830XZS568</t>
  </si>
  <si>
    <t>GSK210830JGU893</t>
  </si>
  <si>
    <t>GSK210830HBD823</t>
  </si>
  <si>
    <t>GSK210830ZMR258</t>
  </si>
  <si>
    <t>GSK210829HTV398</t>
  </si>
  <si>
    <t>GSK210830AZL839</t>
  </si>
  <si>
    <t>GSK210829PHJ410</t>
  </si>
  <si>
    <t>GSK210830SIA135</t>
  </si>
  <si>
    <t>GSK210830CGM406</t>
  </si>
  <si>
    <t>GSK210830QIA426</t>
  </si>
  <si>
    <t>GSK210830KUM013</t>
  </si>
  <si>
    <t>GSK210830HUZ596</t>
  </si>
  <si>
    <t>GSK210830MRX290</t>
  </si>
  <si>
    <t>GSK210830TZS690</t>
  </si>
  <si>
    <t>GSK210830FPD293</t>
  </si>
  <si>
    <t>GSK210830VTB263</t>
  </si>
  <si>
    <t>GSK210830KAM624</t>
  </si>
  <si>
    <t>GSK210830BLK782</t>
  </si>
  <si>
    <t>GSK210830OIL780</t>
  </si>
  <si>
    <t>GSK210830PRL702</t>
  </si>
  <si>
    <t>GSK210830OXV741</t>
  </si>
  <si>
    <t>GSK210829JQM340</t>
  </si>
  <si>
    <t>GSK210830LBM567</t>
  </si>
  <si>
    <t>GSK210830VRU362</t>
  </si>
  <si>
    <t>GSK210830EHQ427</t>
  </si>
  <si>
    <t>GSK210830OGK965</t>
  </si>
  <si>
    <t>GSK210830WMN408</t>
  </si>
  <si>
    <t>GSK210830ZSU842</t>
  </si>
  <si>
    <t>GSK210830GWV371</t>
  </si>
  <si>
    <t>GSK210830OXJ904</t>
  </si>
  <si>
    <t>GSK210830FDW894</t>
  </si>
  <si>
    <t>GSK210830KUQ604</t>
  </si>
  <si>
    <t>GSK210830HLA253</t>
  </si>
  <si>
    <t>GSK210830GOE271</t>
  </si>
  <si>
    <t>GSK210830LVO326</t>
  </si>
  <si>
    <t>GSK210830CPF157</t>
  </si>
  <si>
    <t>GSK210830SZV184</t>
  </si>
  <si>
    <t>GSK210830GLY763</t>
  </si>
  <si>
    <t>GSK210830HLD325</t>
  </si>
  <si>
    <t>GSK210830CPO965</t>
  </si>
  <si>
    <t>GSK210830AGT257</t>
  </si>
  <si>
    <t>GSK210830GHO654</t>
  </si>
  <si>
    <t>GSK210830VZI389</t>
  </si>
  <si>
    <t>GSK210830XRG853</t>
  </si>
  <si>
    <t>GSK210830RMD163</t>
  </si>
  <si>
    <t>GSK210830EAM843</t>
  </si>
  <si>
    <t>GSK210830UWJ735</t>
  </si>
  <si>
    <t>GSK210830JPH235</t>
  </si>
  <si>
    <t>GSK210830XAO701</t>
  </si>
  <si>
    <t>GSK210830NQO186</t>
  </si>
  <si>
    <t>GSK210830FLB561</t>
  </si>
  <si>
    <t>GSK210830DKQ625</t>
  </si>
  <si>
    <t>GSK210830NOQ057</t>
  </si>
  <si>
    <t>GSK210830GLB769</t>
  </si>
  <si>
    <t>GSK210830LAS029</t>
  </si>
  <si>
    <t>GSK210830SYJ916</t>
  </si>
  <si>
    <t>GSK210830VWS984</t>
  </si>
  <si>
    <t>GSK210830CTR927</t>
  </si>
  <si>
    <t xml:space="preserve">KM DUTA 2 </t>
  </si>
  <si>
    <t>DMD/2108/30/QHZG8203</t>
  </si>
  <si>
    <t>GSK210830ABU978</t>
  </si>
  <si>
    <t>GSK210830JPO239</t>
  </si>
  <si>
    <t>GSK210830UQC524</t>
  </si>
  <si>
    <t>GSK210830QCM816</t>
  </si>
  <si>
    <t>GSK210830QBF419</t>
  </si>
  <si>
    <t>DMD/2108/30/AYRW2408</t>
  </si>
  <si>
    <t>GSK210830HBK896</t>
  </si>
  <si>
    <t>GSK210830LSF670</t>
  </si>
  <si>
    <t>GSK210830VPX523</t>
  </si>
  <si>
    <t>GSK210830ALD489</t>
  </si>
  <si>
    <t>GSK210830IBJ031</t>
  </si>
  <si>
    <t>GSK210830CEX962</t>
  </si>
  <si>
    <t>GSK210830ICY138</t>
  </si>
  <si>
    <t>GSK210830VRQ104</t>
  </si>
  <si>
    <t>GSK210830TLZ241</t>
  </si>
  <si>
    <t>GSK210830OZE236</t>
  </si>
  <si>
    <t>GSK210830ZSB302</t>
  </si>
  <si>
    <t>GSK210830YAZ462</t>
  </si>
  <si>
    <t>GSK210829UVC425</t>
  </si>
  <si>
    <t>GSK210830ULS638</t>
  </si>
  <si>
    <t>GSK210830CEJ598</t>
  </si>
  <si>
    <t>GSK210830LJF491</t>
  </si>
  <si>
    <t>GSK210830NAI791</t>
  </si>
  <si>
    <t>GSK210830HNK615</t>
  </si>
  <si>
    <t>GSK210830RTF437</t>
  </si>
  <si>
    <t>GSK210830ODM417</t>
  </si>
  <si>
    <t>GSK210830DBC438</t>
  </si>
  <si>
    <t>GSK210830GHP319</t>
  </si>
  <si>
    <t>GSK210829HJG387</t>
  </si>
  <si>
    <t>GSK210830YLV297</t>
  </si>
  <si>
    <t>GSK210830PAW246</t>
  </si>
  <si>
    <t>GSK210830OCT834</t>
  </si>
  <si>
    <t>GSK210830LUO410</t>
  </si>
  <si>
    <t>GSK210830KOT970</t>
  </si>
  <si>
    <t>GSK210830MYD751</t>
  </si>
  <si>
    <t>GSK210830TSH287</t>
  </si>
  <si>
    <t>GSK210830GAQ098</t>
  </si>
  <si>
    <t>GSK210830QAJ750</t>
  </si>
  <si>
    <t>GSK210830JUY758</t>
  </si>
  <si>
    <t>GSK210830UGV027</t>
  </si>
  <si>
    <t>GSK210830IEB492</t>
  </si>
  <si>
    <t>GSK210829QLF864</t>
  </si>
  <si>
    <t>GSK210830ETC795</t>
  </si>
  <si>
    <t>GSK210830KYJ591</t>
  </si>
  <si>
    <t>GSK210830OYM718</t>
  </si>
  <si>
    <t>GSK210830UJB893</t>
  </si>
  <si>
    <t>GSK210830BJT375</t>
  </si>
  <si>
    <t>GSK210830ZBE943</t>
  </si>
  <si>
    <t>GSK210830FTD961</t>
  </si>
  <si>
    <t>GSK210830EUF059</t>
  </si>
  <si>
    <t>GSK210829TFU398</t>
  </si>
  <si>
    <t>GSK210830NTM275</t>
  </si>
  <si>
    <t>GSK210829JIV852</t>
  </si>
  <si>
    <t>GSK210830DTU928</t>
  </si>
  <si>
    <t>GSK210830SXE401</t>
  </si>
  <si>
    <t>GSK210829IFX569</t>
  </si>
  <si>
    <t>GSK210829MEG125</t>
  </si>
  <si>
    <t>GSK210829WCE198</t>
  </si>
  <si>
    <t>GSK210830XTZ196</t>
  </si>
  <si>
    <t>GSK210830DQW407</t>
  </si>
  <si>
    <t>GSK210829BAM071</t>
  </si>
  <si>
    <t>GSK210830FIT369</t>
  </si>
  <si>
    <t>GSK210830ZCJ201</t>
  </si>
  <si>
    <t>GSK210830QTH631</t>
  </si>
  <si>
    <t>GSK210830NOZ109</t>
  </si>
  <si>
    <t>GSK210830ZLG263</t>
  </si>
  <si>
    <t>GSK210830DSR072</t>
  </si>
  <si>
    <t>GSK210830XTJ751</t>
  </si>
  <si>
    <t>GSK210830QYD671</t>
  </si>
  <si>
    <t>GSK210830AGY269</t>
  </si>
  <si>
    <t>GSK210830VMG485</t>
  </si>
  <si>
    <t>GSK210830AQB103</t>
  </si>
  <si>
    <t>GSK210830ZLT971</t>
  </si>
  <si>
    <t>GSK210830QTI325</t>
  </si>
  <si>
    <t>GSK210830XWZ928</t>
  </si>
  <si>
    <t>GSK210830KOX873</t>
  </si>
  <si>
    <t>GSK210830ZOY968</t>
  </si>
  <si>
    <t>GSK210830ZNC341</t>
  </si>
  <si>
    <t>DMD/2108/31/RHJA8697</t>
  </si>
  <si>
    <t>GSK210831XCL460</t>
  </si>
  <si>
    <t>DMD/2108/31/YIUH4017</t>
  </si>
  <si>
    <t>GSK210831XRA519</t>
  </si>
  <si>
    <t>GSK210831ZFP270</t>
  </si>
  <si>
    <t>DMD/2108/31/OSQU7428</t>
  </si>
  <si>
    <t>GSK210831UND760</t>
  </si>
  <si>
    <t>GSK210831DXP752</t>
  </si>
  <si>
    <t>GSK210831FND249</t>
  </si>
  <si>
    <t>GSK210831KNQ960</t>
  </si>
  <si>
    <t>GSK210831PLV810</t>
  </si>
  <si>
    <t>GSK210831KBY601</t>
  </si>
  <si>
    <t>GSK210831YPQ475</t>
  </si>
  <si>
    <t>DMD/2108/31/EPUO3480</t>
  </si>
  <si>
    <t>GSK210831AEK956</t>
  </si>
  <si>
    <t>GSK210831FLY352</t>
  </si>
  <si>
    <t>GSK210831EBU418</t>
  </si>
  <si>
    <t>GSK210831YSM154</t>
  </si>
  <si>
    <t>GSK210831NLB497</t>
  </si>
  <si>
    <t>GSK210831ZEF721</t>
  </si>
  <si>
    <t>GSK210831KYS376</t>
  </si>
  <si>
    <t>GSK210831DHI851</t>
  </si>
  <si>
    <t>GSK210831TGA502</t>
  </si>
  <si>
    <t>GSK210831SAI590</t>
  </si>
  <si>
    <t>GSK210831WPI065</t>
  </si>
  <si>
    <t>GSK210831AXS203</t>
  </si>
  <si>
    <t>GSK210831LUW561</t>
  </si>
  <si>
    <t>GSK210831NCK156</t>
  </si>
  <si>
    <t>GSK210831LRF426</t>
  </si>
  <si>
    <t>GSK210831WNC917</t>
  </si>
  <si>
    <t>GSK210831MDZ793</t>
  </si>
  <si>
    <t>GSK210831RBC785</t>
  </si>
  <si>
    <t>GSK210831GTV126</t>
  </si>
  <si>
    <t>GSK210831CDN948</t>
  </si>
  <si>
    <t>GSK210831ZCQ230</t>
  </si>
  <si>
    <t>GSK210831LDP095</t>
  </si>
  <si>
    <t>GSK210831EMB673</t>
  </si>
  <si>
    <t>GSK210831LBU486</t>
  </si>
  <si>
    <t>GSK210831RIM146</t>
  </si>
  <si>
    <t>GSK210831OPL945</t>
  </si>
  <si>
    <t>GSK210831FQS241</t>
  </si>
  <si>
    <t>GSK210831RXC867</t>
  </si>
  <si>
    <t>GSK210831UAQ731</t>
  </si>
  <si>
    <t>GSK210831YZB860</t>
  </si>
  <si>
    <t>GSK210831HMU582</t>
  </si>
  <si>
    <t>GSK210831HWZ187</t>
  </si>
  <si>
    <t>GSK210831SDP982</t>
  </si>
  <si>
    <t>GSK210831MKG196</t>
  </si>
  <si>
    <t>GSK210831IML123</t>
  </si>
  <si>
    <t>GSK210831IHG931</t>
  </si>
  <si>
    <t>GSK210831LQP364</t>
  </si>
  <si>
    <t>GSK210831IVS053</t>
  </si>
  <si>
    <t>GSK210831SBU486</t>
  </si>
  <si>
    <t>GSK210831BUT436</t>
  </si>
  <si>
    <t>GSK210831UVO740</t>
  </si>
  <si>
    <t>GSK210831AGW071</t>
  </si>
  <si>
    <t>GSK210831QUK483</t>
  </si>
  <si>
    <t>GSK210831DJF109</t>
  </si>
  <si>
    <t>GSK210831PRJ495</t>
  </si>
  <si>
    <t>GSK210831BLH864</t>
  </si>
  <si>
    <t>GSK210831HPY391</t>
  </si>
  <si>
    <t>GSK210831SWC852</t>
  </si>
  <si>
    <t>GSK210831JKX512</t>
  </si>
  <si>
    <t>GSK210831UFV310</t>
  </si>
  <si>
    <t>GSK210831EAR025</t>
  </si>
  <si>
    <t>GSK210831NXU395</t>
  </si>
  <si>
    <t>GSK210831GDQ148</t>
  </si>
  <si>
    <t>GSK210831DFN917</t>
  </si>
  <si>
    <t>GSK210831MJT972</t>
  </si>
  <si>
    <t>GSK210831SFT178</t>
  </si>
  <si>
    <t>GSK210831OIW480</t>
  </si>
  <si>
    <t>GSK210831KEU863</t>
  </si>
  <si>
    <t>GSK210831WAM271</t>
  </si>
  <si>
    <t>GSK210831GLO269</t>
  </si>
  <si>
    <t>GSK210831UMD731</t>
  </si>
  <si>
    <t>GSK210831BOA138</t>
  </si>
  <si>
    <t>GSK210831ZLF165</t>
  </si>
  <si>
    <t>GSK210831XTM879</t>
  </si>
  <si>
    <t>GSK210831ZAI165</t>
  </si>
  <si>
    <t>GSK210831EPU614</t>
  </si>
  <si>
    <t>GSK210831OAD142</t>
  </si>
  <si>
    <t>GSK210831AZG714</t>
  </si>
  <si>
    <t>GSK210831BGO507</t>
  </si>
  <si>
    <t>GSK210831RFZ492</t>
  </si>
  <si>
    <t>GSK210831CLQ056</t>
  </si>
  <si>
    <t>GSK210831AWN521</t>
  </si>
  <si>
    <t>GSK210831UBE896</t>
  </si>
  <si>
    <t>GSK210831MPW602</t>
  </si>
  <si>
    <t>GSK210831TDR705</t>
  </si>
  <si>
    <t>GSK210831FGS564</t>
  </si>
  <si>
    <t>GSK210831SXJ376</t>
  </si>
  <si>
    <t>GSK210831JLN473</t>
  </si>
  <si>
    <t>GSK210831EWZ952</t>
  </si>
  <si>
    <t>GSK210831IWU325</t>
  </si>
  <si>
    <t>GSK210831QBG264</t>
  </si>
  <si>
    <t>GSK210831ZTB361</t>
  </si>
  <si>
    <t>GSK210831XCV427</t>
  </si>
  <si>
    <t>GSK210831CSF821</t>
  </si>
  <si>
    <t>GSK210831NKQ039</t>
  </si>
  <si>
    <t>GSK210831SGZ961</t>
  </si>
  <si>
    <t>GSK210831CNW964</t>
  </si>
  <si>
    <t>GSK210831SEQ830</t>
  </si>
  <si>
    <t>GSK210831YGP410</t>
  </si>
  <si>
    <t>GSK210831VFL589</t>
  </si>
  <si>
    <t>GSK210831OBK906</t>
  </si>
  <si>
    <t>GSK210831LHQ051</t>
  </si>
  <si>
    <t>GSK210831GWC749</t>
  </si>
  <si>
    <t>GSK210831CNT974</t>
  </si>
  <si>
    <t>GSK210831HIC715</t>
  </si>
  <si>
    <t>GSK210831BDE784</t>
  </si>
  <si>
    <t>GSK210831WXI159</t>
  </si>
  <si>
    <t>GSK210831HNV579</t>
  </si>
  <si>
    <t>GSK210831KMC502</t>
  </si>
  <si>
    <t>GSK210831JQS469</t>
  </si>
  <si>
    <t>GSK210831XVT198</t>
  </si>
  <si>
    <t>GSK210831NRF834</t>
  </si>
  <si>
    <t>GSK210831VXT418</t>
  </si>
  <si>
    <t>GSK210831ABN401</t>
  </si>
  <si>
    <t>GSK210831IEA564</t>
  </si>
  <si>
    <t>GSK210831QVR098</t>
  </si>
  <si>
    <t>GSK210831CVA418</t>
  </si>
  <si>
    <t>GSK210831REH071</t>
  </si>
  <si>
    <t>GSK210831NVE639</t>
  </si>
  <si>
    <t>GSK210831KBV830</t>
  </si>
  <si>
    <t>GSK210831KPW508</t>
  </si>
  <si>
    <t>GSK210831IXO076</t>
  </si>
  <si>
    <t>GSK210831EJF491</t>
  </si>
  <si>
    <t>GSK210831LTN528</t>
  </si>
  <si>
    <t>GSK210831SUN976</t>
  </si>
  <si>
    <t>GSK210831JRM392</t>
  </si>
  <si>
    <t>GSK210831QTC178</t>
  </si>
  <si>
    <t>GSK210831LGR086</t>
  </si>
  <si>
    <t>GSK210831SYQ481</t>
  </si>
  <si>
    <t>GSK210831XOC801</t>
  </si>
  <si>
    <t>GSK210831YWS263</t>
  </si>
  <si>
    <t>GSK210831ZMX640</t>
  </si>
  <si>
    <t>GSK210831IRL843</t>
  </si>
  <si>
    <t>GSK210831BGC895</t>
  </si>
  <si>
    <t>GSK210831XBZ183</t>
  </si>
  <si>
    <t>GSK210831GDJ430</t>
  </si>
  <si>
    <t>GSK210831SGL296</t>
  </si>
  <si>
    <t>GSK210831YCZ067</t>
  </si>
  <si>
    <t>GSK210831QVF793</t>
  </si>
  <si>
    <t>GSK210831KGF327</t>
  </si>
  <si>
    <t>GSK210831MUJ806</t>
  </si>
  <si>
    <t>GSK210831HFO601</t>
  </si>
  <si>
    <t>GSK210831RCV190</t>
  </si>
  <si>
    <t>GSK210831IXL809</t>
  </si>
  <si>
    <t>GSK210831WOI204</t>
  </si>
  <si>
    <t>GSK210831QSN035</t>
  </si>
  <si>
    <t>GSK210831ZWO673</t>
  </si>
  <si>
    <t>GSK210831JFU907</t>
  </si>
  <si>
    <t>GSK210831KHN351</t>
  </si>
  <si>
    <t>GSK210831XYQ637</t>
  </si>
  <si>
    <t>GSK210831XTK147</t>
  </si>
  <si>
    <t>GSK210831SFV657</t>
  </si>
  <si>
    <t>GSK210831YJW192</t>
  </si>
  <si>
    <t>GSK210831STZ478</t>
  </si>
  <si>
    <t>GSK210831NRW896</t>
  </si>
  <si>
    <t>GSK210831WVJ956</t>
  </si>
  <si>
    <t>GSK210831BNU157</t>
  </si>
  <si>
    <t>GSK210831ENG438</t>
  </si>
  <si>
    <t>GSK210831OVE249</t>
  </si>
  <si>
    <t>GSK210831EYS951</t>
  </si>
  <si>
    <t>GSK210831PMO739</t>
  </si>
  <si>
    <t>GSK210831ZAV186</t>
  </si>
  <si>
    <t>GSK210831EBL205</t>
  </si>
  <si>
    <t>GSK210831INJ751</t>
  </si>
  <si>
    <t>GSK210831GHE048</t>
  </si>
  <si>
    <t>GSK210831NDL132</t>
  </si>
  <si>
    <t>GSK210831DLY674</t>
  </si>
  <si>
    <t>GSK210831TGC537</t>
  </si>
  <si>
    <t>GSK210831WUT672</t>
  </si>
  <si>
    <t>GSK210831KNU295</t>
  </si>
  <si>
    <t>GSK210831JZR564</t>
  </si>
  <si>
    <t>GSK210831FOG381</t>
  </si>
  <si>
    <t>GSK210831TMY651</t>
  </si>
  <si>
    <t>GSK210831XIH561</t>
  </si>
  <si>
    <t>GSK210831VBW376</t>
  </si>
  <si>
    <t>GSK210831NMO160</t>
  </si>
  <si>
    <t>GSK210831XEK369</t>
  </si>
  <si>
    <t>GSK210831SZW536</t>
  </si>
  <si>
    <t>GSK210831DUX643</t>
  </si>
  <si>
    <t>GSK210831FLK794</t>
  </si>
  <si>
    <t>GSK210831XEP271</t>
  </si>
  <si>
    <t>GSK210831XLA384</t>
  </si>
  <si>
    <t>GSK210831OVG284</t>
  </si>
  <si>
    <t>GSK210831FJQ187</t>
  </si>
  <si>
    <t>GSK210831QAC563</t>
  </si>
  <si>
    <t>GSK210831YDQ517</t>
  </si>
  <si>
    <t>GSK210831ZKI648</t>
  </si>
  <si>
    <t>GSK210831PTQ716</t>
  </si>
  <si>
    <t>GSK210831OEX749</t>
  </si>
  <si>
    <t>GSK210831DPU391</t>
  </si>
  <si>
    <t>GSK210831SWY562</t>
  </si>
  <si>
    <t>GSK210831ARC497</t>
  </si>
  <si>
    <t>GSK210831SDR071</t>
  </si>
  <si>
    <t>GSK210831EUN208</t>
  </si>
  <si>
    <t>GSK210831WDU738</t>
  </si>
  <si>
    <t>GSK210831UCG564</t>
  </si>
  <si>
    <t>GSK210831GFA287</t>
  </si>
  <si>
    <t>GSK210831FJN741</t>
  </si>
  <si>
    <t>GSK210831JBA278</t>
  </si>
  <si>
    <t>GSK210831OXQ508</t>
  </si>
  <si>
    <t>GSK210831OHM324</t>
  </si>
  <si>
    <t>GSK210831STV091</t>
  </si>
  <si>
    <t>GSK210831HTK276</t>
  </si>
  <si>
    <t>GSK210831AJG740</t>
  </si>
  <si>
    <t>GSK210831VNA362</t>
  </si>
  <si>
    <t>GSK210831REI813</t>
  </si>
  <si>
    <t>GSK210831YGN467</t>
  </si>
  <si>
    <t>GSK210831HWJ147</t>
  </si>
  <si>
    <t>GSK210831BTW236</t>
  </si>
  <si>
    <t>GSK210831BWT586</t>
  </si>
  <si>
    <t>GSK210831EWB469</t>
  </si>
  <si>
    <t>GSK210831MYC154</t>
  </si>
  <si>
    <t>GSK210831UFI532</t>
  </si>
  <si>
    <t>GSK210831ZWH416</t>
  </si>
  <si>
    <t>GSK210831IWD193</t>
  </si>
  <si>
    <t>GSK210831SJL347</t>
  </si>
  <si>
    <t>GSK210831TSM368</t>
  </si>
  <si>
    <t>GSK210831KEP570</t>
  </si>
  <si>
    <t>GSK210831CON764</t>
  </si>
  <si>
    <t>GSK210831EOW092</t>
  </si>
  <si>
    <t>GSK210831MCJ034</t>
  </si>
  <si>
    <t>GSK210831SIP687</t>
  </si>
  <si>
    <t>GSK210831ARI459</t>
  </si>
  <si>
    <t>DMD/2108/31/PYVI7069</t>
  </si>
  <si>
    <t>GSK210831QEX094</t>
  </si>
  <si>
    <t>GSK210831ZGI504</t>
  </si>
  <si>
    <t>GSK210831QIR978</t>
  </si>
  <si>
    <t>GSK210831EJZ709</t>
  </si>
  <si>
    <t>GSK210831FUJ217</t>
  </si>
  <si>
    <t>GSK210831UAP687</t>
  </si>
  <si>
    <t>GSK210831JMQ653</t>
  </si>
  <si>
    <t>GSK210831HML968</t>
  </si>
  <si>
    <t>GSK210831SKQ276</t>
  </si>
  <si>
    <t>DMD/2108/31/PUVE0487</t>
  </si>
  <si>
    <t>GSK210831DXH365</t>
  </si>
  <si>
    <t>GSK210831QSR091</t>
  </si>
  <si>
    <t>GSK210831FNW264</t>
  </si>
  <si>
    <t>GSK210831FUB476</t>
  </si>
  <si>
    <t>GSK210831DBZ869</t>
  </si>
  <si>
    <t>GSK210831BJO813</t>
  </si>
  <si>
    <t>GSK210831COV132</t>
  </si>
  <si>
    <t>GSK210831IDR496</t>
  </si>
  <si>
    <t>GSK210831WZR125</t>
  </si>
  <si>
    <t>GSK210831KWV389</t>
  </si>
  <si>
    <t>GSK210831ISP486</t>
  </si>
  <si>
    <t>GSK210831DWE593</t>
  </si>
  <si>
    <t>GSK210831FEW324</t>
  </si>
  <si>
    <t>GSK210831BNM640</t>
  </si>
  <si>
    <t>GSK210831FYP413</t>
  </si>
  <si>
    <t>GSK210831OFM782</t>
  </si>
  <si>
    <t>GSK210831SQW935</t>
  </si>
  <si>
    <t>GSK210831MQS834</t>
  </si>
  <si>
    <t>GSK210831BXS208</t>
  </si>
  <si>
    <t>GSK210831BGM964</t>
  </si>
  <si>
    <t>GSK210831DJU517</t>
  </si>
  <si>
    <t>GSK210831HKV028</t>
  </si>
  <si>
    <t>GSK210831TIX769</t>
  </si>
  <si>
    <t>GSK210831SCJ387</t>
  </si>
  <si>
    <t>GSK210831RVD056</t>
  </si>
  <si>
    <t>GSK210831VUE927</t>
  </si>
  <si>
    <t>GSK210831SRK073</t>
  </si>
  <si>
    <t>GSK210831GUQ264</t>
  </si>
  <si>
    <t>GSK210831APY138</t>
  </si>
  <si>
    <t>GSK210831UYZ572</t>
  </si>
  <si>
    <t>GSK210831CFE976</t>
  </si>
  <si>
    <t>GSK210831TRG385</t>
  </si>
  <si>
    <t>GSK210831LKE762</t>
  </si>
  <si>
    <t>GSK210831JBO651</t>
  </si>
  <si>
    <t>GSK210831SHF694</t>
  </si>
  <si>
    <t>GSK210831JWI921</t>
  </si>
  <si>
    <t>GSK210831ZLP820</t>
  </si>
  <si>
    <t>GSK210831ZPX827</t>
  </si>
  <si>
    <t>GSK210831YLE795</t>
  </si>
  <si>
    <t>GSK210831MNE458</t>
  </si>
  <si>
    <t>GSK210831LSM721</t>
  </si>
  <si>
    <t>GSK210831MQW385</t>
  </si>
  <si>
    <t>GSK210831HNK905</t>
  </si>
  <si>
    <t>GSK210831UEL342</t>
  </si>
  <si>
    <t>GSK210831YMC860</t>
  </si>
  <si>
    <t>GSK210831CVM361</t>
  </si>
  <si>
    <t>GSK210831YXZ384</t>
  </si>
  <si>
    <t>GSK210831EZK345</t>
  </si>
  <si>
    <t>GSK210831YCT374</t>
  </si>
  <si>
    <t>GSK210831HFP701</t>
  </si>
  <si>
    <t>GSK210831FNO854</t>
  </si>
  <si>
    <t>GSK210831KET807</t>
  </si>
  <si>
    <t>GSK210831CIG938</t>
  </si>
  <si>
    <t>GSK210831IGJ023</t>
  </si>
  <si>
    <t>GSK210831JZU043</t>
  </si>
  <si>
    <t>GSK210831WRG860</t>
  </si>
  <si>
    <t>GSK210831DYK694</t>
  </si>
  <si>
    <t>GSK210831EOK514</t>
  </si>
  <si>
    <t>GSK210831RCZ617</t>
  </si>
  <si>
    <t>GSK210831HPD658</t>
  </si>
  <si>
    <t>GSK210831ULC734</t>
  </si>
  <si>
    <t>GSK210831GUJ412</t>
  </si>
  <si>
    <t>GSK210831QPZ306</t>
  </si>
  <si>
    <t>GSK210831BNP570</t>
  </si>
  <si>
    <t>GSK210831DTF378</t>
  </si>
  <si>
    <t>GSK210831YOK684</t>
  </si>
  <si>
    <t>GSK210831WJR743</t>
  </si>
  <si>
    <t>GSK210831CVR456</t>
  </si>
  <si>
    <t>GSK210831ROI297</t>
  </si>
  <si>
    <t>GSK210831TNP129</t>
  </si>
  <si>
    <t>GSK210831UKV519</t>
  </si>
  <si>
    <t>GSK210831DTW923</t>
  </si>
  <si>
    <t>GSK210831OPZ936</t>
  </si>
  <si>
    <t>GSK210831TEU621</t>
  </si>
  <si>
    <t>GSK210831IQA072</t>
  </si>
  <si>
    <t>GSK210831RBT564</t>
  </si>
  <si>
    <t>GSK210831ZAL961</t>
  </si>
  <si>
    <t>GSK210831UIK783</t>
  </si>
  <si>
    <t>GSK210831WGT187</t>
  </si>
  <si>
    <t>GSK210831PHF937</t>
  </si>
  <si>
    <t>GSK210831ULB796</t>
  </si>
  <si>
    <t>GSK210831KSI534</t>
  </si>
  <si>
    <t>GSK210831CWV478</t>
  </si>
  <si>
    <t>GSK210831FMQ651</t>
  </si>
  <si>
    <t>GSK210831YPO780</t>
  </si>
  <si>
    <t>GSK210831ZKC125</t>
  </si>
  <si>
    <t>GSK210831ZDT358</t>
  </si>
  <si>
    <t>GSK210831WVU108</t>
  </si>
  <si>
    <t>GSK210831XMK639</t>
  </si>
  <si>
    <t>GSK210831EBL891</t>
  </si>
  <si>
    <t>GSK210831WTX491</t>
  </si>
  <si>
    <t>GSK210831SFH398</t>
  </si>
  <si>
    <t>GSK210831FES123</t>
  </si>
  <si>
    <t>GSK210831AUV342</t>
  </si>
  <si>
    <t>GSK210831UTY106</t>
  </si>
  <si>
    <t>GSK210831PQB405</t>
  </si>
  <si>
    <t>GSK210831IPN489</t>
  </si>
  <si>
    <t>GSK210831NTP528</t>
  </si>
  <si>
    <t>GSK210831NCS712</t>
  </si>
  <si>
    <t>GSK210831VYA850</t>
  </si>
  <si>
    <t>GSK210831CFK327</t>
  </si>
  <si>
    <t>GSK210831TSE459</t>
  </si>
  <si>
    <t>GSK210831URZ804</t>
  </si>
  <si>
    <t>GSK210831DKG350</t>
  </si>
  <si>
    <t>GSK210831GNB927</t>
  </si>
  <si>
    <t>GSK210831AVG246</t>
  </si>
  <si>
    <t>GSK210831WDM963</t>
  </si>
  <si>
    <t>GSK210831OLZ198</t>
  </si>
  <si>
    <t>GSK210831OUC086</t>
  </si>
  <si>
    <t>GSK210831SLN865</t>
  </si>
  <si>
    <t>GSK210831EOZ980</t>
  </si>
  <si>
    <t>GSK210831OJK258</t>
  </si>
  <si>
    <t>GSK210831SAB256</t>
  </si>
  <si>
    <t>GSK210831OWE354</t>
  </si>
  <si>
    <t>GSK210831GVA430</t>
  </si>
  <si>
    <t>GSK210831UXR618</t>
  </si>
  <si>
    <t>GSK210831MQP105</t>
  </si>
  <si>
    <t>GSK210831JXS250</t>
  </si>
  <si>
    <t>GSK210831TUW825</t>
  </si>
  <si>
    <t>GSK210831HXD915</t>
  </si>
  <si>
    <t>GSK210831ENB276</t>
  </si>
  <si>
    <t>GSK210831HQT826</t>
  </si>
  <si>
    <t>GSK210831HOX756</t>
  </si>
  <si>
    <t>GSK210831IOQ543</t>
  </si>
  <si>
    <t>GSK210831FBZ798</t>
  </si>
  <si>
    <t>GSK210831WKS458</t>
  </si>
  <si>
    <t>GSK210831UKV703</t>
  </si>
  <si>
    <t>GSK210831TBZ351</t>
  </si>
  <si>
    <t>GSK210831SDB193</t>
  </si>
  <si>
    <t>GSK210831DTX956</t>
  </si>
  <si>
    <t>GSK210831FAC015</t>
  </si>
  <si>
    <t>GSK210831QEK536</t>
  </si>
  <si>
    <t>GSK210831CLN075</t>
  </si>
  <si>
    <t>GSK210831QTL329</t>
  </si>
  <si>
    <t>GSK210831SMU135</t>
  </si>
  <si>
    <t>GSK210831URF974</t>
  </si>
  <si>
    <t>GSK210831EAJ287</t>
  </si>
  <si>
    <t>GSK210831CPW376</t>
  </si>
  <si>
    <t>GSK210831XMI096</t>
  </si>
  <si>
    <t>GSK210831YBE529</t>
  </si>
  <si>
    <t>GSK210831ILM924</t>
  </si>
  <si>
    <t>GSK210831AUJ708</t>
  </si>
  <si>
    <t>GSK210831KAM382</t>
  </si>
  <si>
    <t>GSK210831DWN563</t>
  </si>
  <si>
    <t>GSK210831UMG428</t>
  </si>
  <si>
    <t>GSK210831MZL137</t>
  </si>
  <si>
    <t>GSK210831LNP637</t>
  </si>
  <si>
    <t>GSK210831HYD763</t>
  </si>
  <si>
    <t>GSK210831EZJ405</t>
  </si>
  <si>
    <t>GSK210831UJS504</t>
  </si>
  <si>
    <t>GSK210831UXS025</t>
  </si>
  <si>
    <t>GSK210831WGJ759</t>
  </si>
  <si>
    <t>GSK210831WHO203</t>
  </si>
  <si>
    <t>GSK210831VSF894</t>
  </si>
  <si>
    <t>GSK210831WEY327</t>
  </si>
  <si>
    <t>GSK210831CFU276</t>
  </si>
  <si>
    <t>GSK210831JWZ625</t>
  </si>
  <si>
    <t>GSK210831LIT067</t>
  </si>
  <si>
    <t>GSK210831VOP819</t>
  </si>
  <si>
    <t>GSK210831JYE759</t>
  </si>
  <si>
    <t>GSK210831ZPO649</t>
  </si>
  <si>
    <t>GSK210831XID754</t>
  </si>
  <si>
    <t>GSK210831WQH129</t>
  </si>
  <si>
    <t>GSK210831LES216</t>
  </si>
  <si>
    <t>GSK210831CIN923</t>
  </si>
  <si>
    <t>GSK210831QIT204</t>
  </si>
  <si>
    <t>GSK210831UQI098</t>
  </si>
  <si>
    <t>GSK210831XSD859</t>
  </si>
  <si>
    <t>GSK210831XPM029</t>
  </si>
  <si>
    <t>GSK210831TVH498</t>
  </si>
  <si>
    <t>GSK210831TXJ084</t>
  </si>
  <si>
    <t>GSK210831SZL346</t>
  </si>
  <si>
    <t>GSK210831MCV192</t>
  </si>
  <si>
    <t>GSK210831RPD657</t>
  </si>
  <si>
    <t>GSK210831RZW840</t>
  </si>
  <si>
    <t>GSK210831IVS418</t>
  </si>
  <si>
    <t>GSK210831BZA836</t>
  </si>
  <si>
    <t>GSK210831GSE239</t>
  </si>
  <si>
    <t>GSK210831ISA167</t>
  </si>
  <si>
    <t>GSK210831TJP936</t>
  </si>
  <si>
    <t>GSK210831THX709</t>
  </si>
  <si>
    <t>GSK210831FPB572</t>
  </si>
  <si>
    <t>GSK210831MGI679</t>
  </si>
  <si>
    <t>GSK210831VER713</t>
  </si>
  <si>
    <t>GSK210831MRB436</t>
  </si>
  <si>
    <t>GSK210831HTY963</t>
  </si>
  <si>
    <t>GSK210831BQK942</t>
  </si>
  <si>
    <t>GSK210831EYQ816</t>
  </si>
  <si>
    <t>GSK210831MWR278</t>
  </si>
  <si>
    <t>GSK210831GBI517</t>
  </si>
  <si>
    <t>GSK210831KSZ059</t>
  </si>
  <si>
    <t>GSK210831VZC152</t>
  </si>
  <si>
    <t>GSK210831AGV941</t>
  </si>
  <si>
    <t>GSK210831SJE420</t>
  </si>
  <si>
    <t>GSK210831GUQ741</t>
  </si>
  <si>
    <t>GSK210831VXP021</t>
  </si>
  <si>
    <t>GSK210831AYK805</t>
  </si>
  <si>
    <t>GSK210831UGJ602</t>
  </si>
  <si>
    <t>GSK210831JIH346</t>
  </si>
  <si>
    <t>GSK210831WSH870</t>
  </si>
  <si>
    <t>GSK210831VFC936</t>
  </si>
  <si>
    <t>GSK210831OMG869</t>
  </si>
  <si>
    <t>GSK210831XST416</t>
  </si>
  <si>
    <t>GSK210831RJW120</t>
  </si>
  <si>
    <t>GSK210831DCI456</t>
  </si>
  <si>
    <t>GSK210831ETS246</t>
  </si>
  <si>
    <t>GSK210831YPW590</t>
  </si>
  <si>
    <t>GSK210831PFJ498</t>
  </si>
  <si>
    <t>GSK210831HBU658</t>
  </si>
  <si>
    <t>GSK210831FUJ982</t>
  </si>
  <si>
    <t>GSK210831WJU935</t>
  </si>
  <si>
    <t>GSK210831EPT721</t>
  </si>
  <si>
    <t>GSK210831QBR574</t>
  </si>
  <si>
    <t>GSK210831MWA579</t>
  </si>
  <si>
    <t>GSK210831OLZ347</t>
  </si>
  <si>
    <t>GSK210831DNU207</t>
  </si>
  <si>
    <t>GSK210831YJQ239</t>
  </si>
  <si>
    <t>GSK210831UJZ137</t>
  </si>
  <si>
    <t>GSK210831LGT034</t>
  </si>
  <si>
    <t>GSK210831ONP058</t>
  </si>
  <si>
    <t>GSK210831HAX754</t>
  </si>
  <si>
    <t>GSK210831IOD081</t>
  </si>
  <si>
    <t>GSK210831GPV452</t>
  </si>
  <si>
    <t>GSK210831RBF538</t>
  </si>
  <si>
    <t>GSK210831IQM720</t>
  </si>
  <si>
    <t>GSK210831NZY082</t>
  </si>
  <si>
    <t>GSK210831IGD573</t>
  </si>
  <si>
    <t>GSK210831PTX694</t>
  </si>
  <si>
    <t>GSK210831ANM307</t>
  </si>
  <si>
    <t>GSK210831RIO618</t>
  </si>
  <si>
    <t>GSK210831HJD851</t>
  </si>
  <si>
    <t>GSK210831OCS652</t>
  </si>
  <si>
    <t>GSK210831THJ258</t>
  </si>
  <si>
    <t>GSK210831VEB175</t>
  </si>
  <si>
    <t>GSK210831WCU380</t>
  </si>
  <si>
    <t>GSK210831MFN138</t>
  </si>
  <si>
    <t>GSK210831PGK546</t>
  </si>
  <si>
    <t>GSK210831QZR801</t>
  </si>
  <si>
    <t>GSK210831YZQ471</t>
  </si>
  <si>
    <t>GSK210831WVL729</t>
  </si>
  <si>
    <t>GSK210831YJZ148</t>
  </si>
  <si>
    <t>GSK210831UJY382</t>
  </si>
  <si>
    <t>GSK210831JFB854</t>
  </si>
  <si>
    <t>GSK210831WFA487</t>
  </si>
  <si>
    <t>GSK210831XGA871</t>
  </si>
  <si>
    <t>GSK210831GYL374</t>
  </si>
  <si>
    <t>GSK210831XAB473</t>
  </si>
  <si>
    <t>GSK210831PIL094</t>
  </si>
  <si>
    <t>GSK210831YLS052</t>
  </si>
  <si>
    <t>GSK210831TDF378</t>
  </si>
  <si>
    <t>GSK210831PCN706</t>
  </si>
  <si>
    <t>GSK210831IDE356</t>
  </si>
  <si>
    <t>GSK210831DFW693</t>
  </si>
  <si>
    <t>GSK210831JBP517</t>
  </si>
  <si>
    <t>GSK210831TXV602</t>
  </si>
  <si>
    <t>GSK210831AKH208</t>
  </si>
  <si>
    <t>GSK210831TYH850</t>
  </si>
  <si>
    <t>GSK210831HRG619</t>
  </si>
  <si>
    <t>GSK210831QXA305</t>
  </si>
  <si>
    <t>GSK210831YZP870</t>
  </si>
  <si>
    <t>GSK210831SQH940</t>
  </si>
  <si>
    <t>GSK210831QUY794</t>
  </si>
  <si>
    <t>GSK210831WXT372</t>
  </si>
  <si>
    <t>GSK210831DVG431</t>
  </si>
  <si>
    <t>GSK210831UDK183</t>
  </si>
  <si>
    <t>GSK210831QZN368</t>
  </si>
  <si>
    <t>GSK210831GKS015</t>
  </si>
  <si>
    <t>GSK210831WOU816</t>
  </si>
  <si>
    <t>GSK210831JTS508</t>
  </si>
  <si>
    <t>GSK210831XHT230</t>
  </si>
  <si>
    <t>DMD/2108/31/GVWI7098</t>
  </si>
  <si>
    <t>GSK210831CZB875</t>
  </si>
  <si>
    <t>GSK210831UZD148</t>
  </si>
  <si>
    <t>DMD/2108/31/SMKJ7243</t>
  </si>
  <si>
    <t>GSK210831CSJ108</t>
  </si>
  <si>
    <t>DMD/2108/31/JHEA2045</t>
  </si>
  <si>
    <t>GSK210831SPY561</t>
  </si>
  <si>
    <t>GSK210831LJS715</t>
  </si>
  <si>
    <t>GSK210831QBP283</t>
  </si>
  <si>
    <t>GSK210831JFN548</t>
  </si>
  <si>
    <t>GSK210831RWO851</t>
  </si>
  <si>
    <t>GSK210831NBV286</t>
  </si>
  <si>
    <t>GSK210831JAX794</t>
  </si>
  <si>
    <t>GSK210831UBR824</t>
  </si>
  <si>
    <t>GSK210831DBH864</t>
  </si>
  <si>
    <t>DMD/2108/31/LXSQ3720</t>
  </si>
  <si>
    <t>GSK210831OQS453</t>
  </si>
  <si>
    <t>GSK210831HNZ478</t>
  </si>
  <si>
    <t>GSK210831MPU210</t>
  </si>
  <si>
    <t>GSK210831NPI741</t>
  </si>
  <si>
    <t>GSK210831KNZ890</t>
  </si>
  <si>
    <t>GSK210831ZCD359</t>
  </si>
  <si>
    <t>GSK210831XZR276</t>
  </si>
  <si>
    <t>GSK210831ONR139</t>
  </si>
  <si>
    <t>GSK210831LUZ321</t>
  </si>
  <si>
    <t>GSK210831VDZ148</t>
  </si>
  <si>
    <t>GSK210831XEN018</t>
  </si>
  <si>
    <t>GSK210831NOY432</t>
  </si>
  <si>
    <t>GSK210831MDC146</t>
  </si>
  <si>
    <t>GSK210831SKZ693</t>
  </si>
  <si>
    <t>GSK210831ZLJ073</t>
  </si>
  <si>
    <t>GSK210831MEC176</t>
  </si>
  <si>
    <t>GSK210831TXO402</t>
  </si>
  <si>
    <t>GSK210831IQX916</t>
  </si>
  <si>
    <t>GSK210831PTE135</t>
  </si>
  <si>
    <t>DMD/2108/31/GAFJ2506</t>
  </si>
  <si>
    <t>GSK210831NAW397</t>
  </si>
  <si>
    <t>DMD/2108/31/REUY4520</t>
  </si>
  <si>
    <t>GSK210831XOU572</t>
  </si>
  <si>
    <t>DMD/2108/31/QKPU3495</t>
  </si>
  <si>
    <t>GSK210831UGO548</t>
  </si>
  <si>
    <t>DMD/2108/31/QCAL0817</t>
  </si>
  <si>
    <t>GSK210831UAQ389</t>
  </si>
  <si>
    <t>GSK210831BQJ126</t>
  </si>
  <si>
    <t>GSK210831JZL382</t>
  </si>
  <si>
    <t>DMD/2108/31/KQTI4379</t>
  </si>
  <si>
    <t>GSK210831JRV453</t>
  </si>
  <si>
    <t>GSK210831OST705</t>
  </si>
  <si>
    <t>GSK210831QNB806</t>
  </si>
  <si>
    <t>GSK210831KIM752</t>
  </si>
  <si>
    <t>GSK210831VUN835</t>
  </si>
  <si>
    <t>GSK210831QKX892</t>
  </si>
  <si>
    <t>GSK210831WRF280</t>
  </si>
  <si>
    <t>GSK210831TCI240</t>
  </si>
  <si>
    <t>GSK210831FUZ671</t>
  </si>
  <si>
    <t>GSK210831WFD598</t>
  </si>
  <si>
    <t>GSK210831PGQ531</t>
  </si>
  <si>
    <t>GSK210831EGC176</t>
  </si>
  <si>
    <t>GSK210831CNT024</t>
  </si>
  <si>
    <t>GSK210831ZYG204</t>
  </si>
  <si>
    <t>GSK210831INH092</t>
  </si>
  <si>
    <t>GSK210831IDY129</t>
  </si>
  <si>
    <t>GSK210831KIM169</t>
  </si>
  <si>
    <t>GSK210831CHP306</t>
  </si>
  <si>
    <t>GSK210831ZQC169</t>
  </si>
  <si>
    <t>GSK210831KUJ042</t>
  </si>
  <si>
    <t>GSK210831LGI457</t>
  </si>
  <si>
    <t>GSK210831UXJ296</t>
  </si>
  <si>
    <t>GSK210831PQI962</t>
  </si>
  <si>
    <t>GSK210831ZRD984</t>
  </si>
  <si>
    <t>GSK210831FOW587</t>
  </si>
  <si>
    <t>GSK210831EFC094</t>
  </si>
  <si>
    <t>GSK210831DWF324</t>
  </si>
  <si>
    <t>GSK210831RXV679</t>
  </si>
  <si>
    <t>GSK210831KYX410</t>
  </si>
  <si>
    <t>GSK210831WEF904</t>
  </si>
  <si>
    <t>GSK210831LVK273</t>
  </si>
  <si>
    <t>GSK210831EXH827</t>
  </si>
  <si>
    <t>GSK210831DAZ061</t>
  </si>
  <si>
    <t>GSK210831SRD089</t>
  </si>
  <si>
    <t>GSK210831VLZ275</t>
  </si>
  <si>
    <t>GSK210831UZS134</t>
  </si>
  <si>
    <t>GSK210831OHG162</t>
  </si>
  <si>
    <t>GSK210831BNO456</t>
  </si>
  <si>
    <t>GSK210831XVH102</t>
  </si>
  <si>
    <t>GSK210831UND524</t>
  </si>
  <si>
    <t>GSK210831QUG798</t>
  </si>
  <si>
    <t>GSK210831BXD967</t>
  </si>
  <si>
    <t>GSK210831SCN510</t>
  </si>
  <si>
    <t>GSK210831XVD984</t>
  </si>
  <si>
    <t>GSK210831LQC542</t>
  </si>
  <si>
    <t>GSK210831UDB531</t>
  </si>
  <si>
    <t>GSK210831LGU452</t>
  </si>
  <si>
    <t>GSK210831XUV254</t>
  </si>
  <si>
    <t>GSK210831XNF187</t>
  </si>
  <si>
    <t>GSK210831MSV135</t>
  </si>
  <si>
    <t>GSK210831PVZ947</t>
  </si>
  <si>
    <t>GSK210831SLM485</t>
  </si>
  <si>
    <t>GSK210831ORM281</t>
  </si>
  <si>
    <t>GSK210831HSZ319</t>
  </si>
  <si>
    <t>GSK210831WZG465</t>
  </si>
  <si>
    <t>GSK210831LYE586</t>
  </si>
  <si>
    <t>GSK210831QLO375</t>
  </si>
  <si>
    <t>GSK210831ZGN062</t>
  </si>
  <si>
    <t>GSK210831XRM786</t>
  </si>
  <si>
    <t>GSK210831FWN369</t>
  </si>
  <si>
    <t>GSK210831DKX917</t>
  </si>
  <si>
    <t>GSK210831LCK308</t>
  </si>
  <si>
    <t>GSK210831YLB851</t>
  </si>
  <si>
    <t>GSK210831MDF935</t>
  </si>
  <si>
    <t>GSK210831ANM702</t>
  </si>
  <si>
    <t>GSK210831KUP943</t>
  </si>
  <si>
    <t>GSK210831GON589</t>
  </si>
  <si>
    <t>DMD/2108/29/SDBP2703</t>
  </si>
  <si>
    <t>GSK210829BVR984</t>
  </si>
  <si>
    <t>GSK210829GQK065</t>
  </si>
  <si>
    <t>GSK210829CFM954</t>
  </si>
  <si>
    <t>GSK210829RZV238</t>
  </si>
  <si>
    <t>GSK210829ZNP346</t>
  </si>
  <si>
    <t>GSK210829YDA318</t>
  </si>
  <si>
    <t>GSK210829MDA751</t>
  </si>
  <si>
    <t>GSK210829BRX078</t>
  </si>
  <si>
    <t>GSK210829SWL614</t>
  </si>
  <si>
    <t>GSK210829NXS506</t>
  </si>
  <si>
    <t>DMD/2108/21/VBZI0748</t>
  </si>
  <si>
    <t>GSK210821GDT185</t>
  </si>
  <si>
    <t>GSK210821RJD817</t>
  </si>
  <si>
    <t>DMD/2108/21/JZYP7435</t>
  </si>
  <si>
    <t>GSK210821PNZ180</t>
  </si>
  <si>
    <t>GSK210821FTX784</t>
  </si>
  <si>
    <t>GSK210821XQU856</t>
  </si>
  <si>
    <t>GSK210821RUY863</t>
  </si>
  <si>
    <t>GSK210821PLZ687</t>
  </si>
  <si>
    <t>GSK210821QRK895</t>
  </si>
  <si>
    <t>GSK210821WRS510</t>
  </si>
  <si>
    <t>GSK210821BON876</t>
  </si>
  <si>
    <t>GSK210821RNZ493</t>
  </si>
  <si>
    <t>GSK210821HNI659</t>
  </si>
  <si>
    <t>GSK210821CBQ201</t>
  </si>
  <si>
    <t>GSK210821PTG624</t>
  </si>
  <si>
    <t>GSK210821NWK915</t>
  </si>
  <si>
    <t>GSK210821NUA950</t>
  </si>
  <si>
    <t>GSK210821SOW154</t>
  </si>
  <si>
    <t>GSK210821IKA765</t>
  </si>
  <si>
    <t>GSK210821PMY591</t>
  </si>
  <si>
    <t>GSK210821UPM247</t>
  </si>
  <si>
    <t>GSK210821QBY916</t>
  </si>
  <si>
    <t>GSK210821ASU578</t>
  </si>
  <si>
    <t>GSK210821DTY185</t>
  </si>
  <si>
    <t>28/08/2021 AKBAR</t>
  </si>
  <si>
    <t>DMD/2108/21/VIDY9021</t>
  </si>
  <si>
    <t>GSK210821PAD530</t>
  </si>
  <si>
    <t>GSK210821CVH542</t>
  </si>
  <si>
    <t>GSK210821SGL170</t>
  </si>
  <si>
    <t>GSK210821XJE980</t>
  </si>
  <si>
    <t>GSK210821USH647</t>
  </si>
  <si>
    <t>GSK210821BWT814</t>
  </si>
  <si>
    <t>GSK210821LWT627</t>
  </si>
  <si>
    <t>GSK210821YGC312</t>
  </si>
  <si>
    <t>GSK210821QZN483</t>
  </si>
  <si>
    <t>DMD/2108/26/JOEG0589</t>
  </si>
  <si>
    <t>GSK210826MCF195</t>
  </si>
  <si>
    <t>GSK210826YQC687</t>
  </si>
  <si>
    <t>GSK210826XWT219</t>
  </si>
  <si>
    <t>GSK210826XAC097</t>
  </si>
  <si>
    <t>GSK210826CRL310</t>
  </si>
  <si>
    <t>GSK210826UVZ419</t>
  </si>
  <si>
    <t>GSK210826UOV471</t>
  </si>
  <si>
    <t>GSK210826HLD876</t>
  </si>
  <si>
    <t>GSK210826APU164</t>
  </si>
  <si>
    <t>GSK210826RKI184</t>
  </si>
  <si>
    <t>GSK210826MKS403</t>
  </si>
  <si>
    <t>GSK210826LVT698</t>
  </si>
  <si>
    <t>GSK210826SID678</t>
  </si>
  <si>
    <t>GSK210826ZFN317</t>
  </si>
  <si>
    <t>GSK210826EUA740</t>
  </si>
  <si>
    <t>GSK210826DVZ284</t>
  </si>
  <si>
    <t>GSK210826CBP537</t>
  </si>
  <si>
    <t>GSK210826JOY128</t>
  </si>
  <si>
    <t>GSK210826WAD816</t>
  </si>
  <si>
    <t>GSK210826RBM546</t>
  </si>
  <si>
    <t>GSK210826AGS645</t>
  </si>
  <si>
    <t>GSK210826LMY017</t>
  </si>
  <si>
    <t>GSK210826POG495</t>
  </si>
  <si>
    <t>GSK210826CAL519</t>
  </si>
  <si>
    <t>GSK210826TMG842</t>
  </si>
  <si>
    <t>GSK210826VRN593</t>
  </si>
  <si>
    <t>GSK210826LOJ814</t>
  </si>
  <si>
    <t>GSK210826DMF275</t>
  </si>
  <si>
    <t>GSK210826HZD732</t>
  </si>
  <si>
    <t>GSK210826KYG043</t>
  </si>
  <si>
    <t>GSK210826QTD682</t>
  </si>
  <si>
    <t>GSK210826NRY802</t>
  </si>
  <si>
    <t>GSK210826TIQ074</t>
  </si>
  <si>
    <t>GSK210826HYW357</t>
  </si>
  <si>
    <t>GSK210826DZC324</t>
  </si>
  <si>
    <t>GSK210826VGF617</t>
  </si>
  <si>
    <t>GSK210826OLI265</t>
  </si>
  <si>
    <t>GSK210826IJW250</t>
  </si>
  <si>
    <t>GSK210826ZEI460</t>
  </si>
  <si>
    <t>GSK210826GPY425</t>
  </si>
  <si>
    <t>GSK210826XCZ237</t>
  </si>
  <si>
    <t>GSK210826AKG091</t>
  </si>
  <si>
    <t>GSK210826PGS609</t>
  </si>
  <si>
    <t>GSK210826MWK180</t>
  </si>
  <si>
    <t>GSK210826EUH934</t>
  </si>
  <si>
    <t>GSK210826AQL189</t>
  </si>
  <si>
    <t>GSK210826RXS087</t>
  </si>
  <si>
    <t>GSK210826HQV319</t>
  </si>
  <si>
    <t>GSK210826VBN254</t>
  </si>
  <si>
    <t>GSK210826DZE846</t>
  </si>
  <si>
    <t>DMD/2108/26/LHZX9823</t>
  </si>
  <si>
    <t>GSK210826OTA890</t>
  </si>
  <si>
    <t>KM  Nusantara Sejati</t>
  </si>
  <si>
    <t>BKI032210035196</t>
  </si>
  <si>
    <t>BKI032210035204</t>
  </si>
  <si>
    <t>BKI032210035220</t>
  </si>
  <si>
    <t>BKI032210035212</t>
  </si>
  <si>
    <t>BKI032210035238</t>
  </si>
  <si>
    <t>BKI032210035246</t>
  </si>
  <si>
    <t>BKI032210035253</t>
  </si>
  <si>
    <t>BKI032210035261</t>
  </si>
  <si>
    <t>BKI032210035279</t>
  </si>
  <si>
    <t>BKI032210035287</t>
  </si>
  <si>
    <t>BKI032210035303</t>
  </si>
  <si>
    <t>BKI032210035311</t>
  </si>
  <si>
    <t>BKI032210036103</t>
  </si>
  <si>
    <t>BKI032210035329</t>
  </si>
  <si>
    <t>BKI032210035345</t>
  </si>
  <si>
    <t>BKI032210035352</t>
  </si>
  <si>
    <t>BKI032210035360</t>
  </si>
  <si>
    <t>BKI032210035386</t>
  </si>
  <si>
    <t>BKI032210035394</t>
  </si>
  <si>
    <t>BKI032210036095</t>
  </si>
  <si>
    <t>BKI032210035410</t>
  </si>
  <si>
    <t>BKI032210035428</t>
  </si>
  <si>
    <t>BKI032210035436</t>
  </si>
  <si>
    <t>BKI032210035451</t>
  </si>
  <si>
    <t>BKI032210035469</t>
  </si>
  <si>
    <t>BKI032210036087</t>
  </si>
  <si>
    <t>BKI032210035501</t>
  </si>
  <si>
    <t>BKI032210035527</t>
  </si>
  <si>
    <t>BKI032110035535</t>
  </si>
  <si>
    <t>BKI032210035543</t>
  </si>
  <si>
    <t>BKI032210035550</t>
  </si>
  <si>
    <t>BKI032210035576</t>
  </si>
  <si>
    <t>BKI032210035584</t>
  </si>
  <si>
    <t>BKI032210035592</t>
  </si>
  <si>
    <t>BKI032210035626</t>
  </si>
  <si>
    <t>BKI032210035634</t>
  </si>
  <si>
    <t>BKI032210035659</t>
  </si>
  <si>
    <t>BKI032210035667</t>
  </si>
  <si>
    <t>BKI032210036053</t>
  </si>
  <si>
    <t>BKI032210035675</t>
  </si>
  <si>
    <t>BKI032210035691</t>
  </si>
  <si>
    <t>BKI032210035709</t>
  </si>
  <si>
    <t>BKI032210036046</t>
  </si>
  <si>
    <t>BKI032210035717</t>
  </si>
  <si>
    <t>BKI032210035733</t>
  </si>
  <si>
    <t>BKI032210035881</t>
  </si>
  <si>
    <t>BKI032210035899</t>
  </si>
  <si>
    <t>BKI032210035931</t>
  </si>
  <si>
    <t>BKI032210035956</t>
  </si>
  <si>
    <t>BKI032210035964</t>
  </si>
  <si>
    <t>BKI032210035493</t>
  </si>
  <si>
    <t>BKI032210036079</t>
  </si>
  <si>
    <t>BKI032210036186</t>
  </si>
  <si>
    <t>BKI032210035402</t>
  </si>
  <si>
    <t>BKI032210035741</t>
  </si>
  <si>
    <t xml:space="preserve"> 08 Oktober 2021</t>
  </si>
  <si>
    <t>BKI032210036194</t>
  </si>
  <si>
    <t xml:space="preserve"> 021/PCI/K1/IX/21</t>
  </si>
  <si>
    <t>`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</si>
  <si>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Ratus Dua Belas Juta Tiga Puluh Empat Ribu Sembilan Ratus Tiga Puluh Satu Ribu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</si>
</sst>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&quot;Rp&quot;* #,##0_);_(&quot;Rp&quot;* \(#,##0\);_(&quot;Rp&quot;* &quot;-&quot;_);_(@_)"/>
    <numFmt numFmtId="165" formatCode="_(* #,##0_);_(* \(#,##0\);_(* &quot;-&quot;_);_(@_)"/>
    <numFmt numFmtId="166" formatCode="_(* #,##0.00_);_(* \(#,##0.00\);_(* &quot;-&quot;??_);_(@_)"/>
    <numFmt numFmtId="167" formatCode="dd/mm/yy;@"/>
    <numFmt numFmtId="168" formatCode="_(* #,##0_);_(* \(#,##0\);_(* &quot;-&quot;??_);_(@_)"/>
    <numFmt numFmtId="169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</cellStyleXfs>
  <cellXfs count="12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7" fontId="1" fillId="0" borderId="0" xfId="0" applyNumberFormat="1" applyFont="1" applyAlignment="1">
      <alignment horizontal="left" vertical="center"/>
    </xf>
    <xf numFmtId="167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7" fontId="1" fillId="0" borderId="0" xfId="0" applyNumberFormat="1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8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8" fontId="9" fillId="0" borderId="5" xfId="3" applyNumberFormat="1" applyFont="1" applyBorder="1"/>
    <xf numFmtId="168" fontId="9" fillId="0" borderId="0" xfId="3" applyNumberFormat="1" applyFont="1" applyAlignment="1">
      <alignment horizontal="center"/>
    </xf>
    <xf numFmtId="0" fontId="12" fillId="0" borderId="0" xfId="0" applyFont="1"/>
    <xf numFmtId="169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68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8" fontId="9" fillId="0" borderId="17" xfId="3" applyNumberFormat="1" applyFont="1" applyBorder="1" applyAlignment="1">
      <alignment horizontal="center" vertical="center"/>
    </xf>
    <xf numFmtId="165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8" fontId="9" fillId="0" borderId="0" xfId="3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8" fontId="8" fillId="0" borderId="0" xfId="3" applyNumberFormat="1" applyFont="1" applyAlignment="1">
      <alignment horizontal="left" vertical="center"/>
    </xf>
    <xf numFmtId="165" fontId="9" fillId="0" borderId="0" xfId="0" applyNumberFormat="1" applyFont="1"/>
    <xf numFmtId="164" fontId="9" fillId="0" borderId="5" xfId="0" applyNumberFormat="1" applyFont="1" applyBorder="1" applyAlignment="1">
      <alignment horizontal="center" vertical="center"/>
    </xf>
    <xf numFmtId="168" fontId="8" fillId="0" borderId="0" xfId="3" applyNumberFormat="1" applyFont="1"/>
    <xf numFmtId="164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7" fontId="7" fillId="0" borderId="0" xfId="0" applyNumberFormat="1" applyFont="1"/>
    <xf numFmtId="167" fontId="16" fillId="0" borderId="0" xfId="0" applyNumberFormat="1" applyFont="1"/>
    <xf numFmtId="0" fontId="16" fillId="0" borderId="0" xfId="0" applyFont="1"/>
    <xf numFmtId="165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7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7" fontId="1" fillId="0" borderId="0" xfId="0" applyNumberFormat="1" applyFont="1" applyAlignment="1">
      <alignment vertical="center"/>
    </xf>
    <xf numFmtId="165" fontId="3" fillId="0" borderId="1" xfId="2" applyFont="1" applyBorder="1" applyAlignment="1">
      <alignment horizontal="center" vertical="center"/>
    </xf>
    <xf numFmtId="168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8" fontId="5" fillId="0" borderId="1" xfId="1" applyNumberFormat="1" applyFont="1" applyBorder="1" applyAlignment="1">
      <alignment vertical="center"/>
    </xf>
    <xf numFmtId="168" fontId="5" fillId="0" borderId="0" xfId="0" applyNumberFormat="1" applyFont="1" applyAlignment="1">
      <alignment horizontal="center" vertical="center"/>
    </xf>
    <xf numFmtId="168" fontId="5" fillId="0" borderId="23" xfId="0" applyNumberFormat="1" applyFont="1" applyBorder="1" applyAlignment="1">
      <alignment horizontal="center" vertical="center"/>
    </xf>
    <xf numFmtId="168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7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166" fontId="9" fillId="0" borderId="0" xfId="1" applyFont="1"/>
    <xf numFmtId="0" fontId="8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168" fontId="5" fillId="0" borderId="0" xfId="1" applyNumberFormat="1" applyFont="1" applyBorder="1" applyAlignment="1">
      <alignment horizontal="center" vertical="center"/>
    </xf>
    <xf numFmtId="0" fontId="5" fillId="0" borderId="0" xfId="1" applyNumberFormat="1" applyFont="1" applyBorder="1" applyAlignment="1">
      <alignment horizontal="left" vertical="center"/>
    </xf>
    <xf numFmtId="168" fontId="9" fillId="0" borderId="0" xfId="1" applyNumberFormat="1" applyFont="1"/>
    <xf numFmtId="0" fontId="2" fillId="0" borderId="1" xfId="0" applyNumberFormat="1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8" fontId="9" fillId="4" borderId="1" xfId="1" applyNumberFormat="1" applyFont="1" applyFill="1" applyBorder="1" applyAlignment="1">
      <alignment horizontal="center" vertical="center" wrapText="1"/>
    </xf>
    <xf numFmtId="0" fontId="9" fillId="0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5" xfId="1" applyNumberFormat="1" applyFont="1" applyBorder="1" applyAlignment="1">
      <alignment horizontal="left" vertical="center"/>
    </xf>
    <xf numFmtId="168" fontId="5" fillId="0" borderId="5" xfId="1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168" fontId="8" fillId="0" borderId="5" xfId="3" applyNumberFormat="1" applyFont="1" applyBorder="1" applyAlignment="1">
      <alignment horizontal="left" vertical="center"/>
    </xf>
    <xf numFmtId="0" fontId="9" fillId="4" borderId="1" xfId="0" quotePrefix="1" applyNumberFormat="1" applyFont="1" applyFill="1" applyBorder="1" applyAlignment="1">
      <alignment horizontal="center" vertical="center" wrapText="1"/>
    </xf>
    <xf numFmtId="167" fontId="9" fillId="4" borderId="1" xfId="0" quotePrefix="1" applyNumberFormat="1" applyFont="1" applyFill="1" applyBorder="1" applyAlignment="1">
      <alignment horizontal="center" vertical="center"/>
    </xf>
    <xf numFmtId="167" fontId="9" fillId="0" borderId="1" xfId="0" quotePrefix="1" applyNumberFormat="1" applyFont="1" applyFill="1" applyBorder="1" applyAlignment="1">
      <alignment horizontal="center" vertical="center" wrapText="1"/>
    </xf>
    <xf numFmtId="167" fontId="9" fillId="4" borderId="1" xfId="0" quotePrefix="1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168" fontId="9" fillId="0" borderId="15" xfId="3" applyNumberFormat="1" applyFont="1" applyBorder="1" applyAlignment="1">
      <alignment horizontal="center" vertical="center"/>
    </xf>
    <xf numFmtId="168" fontId="9" fillId="0" borderId="16" xfId="3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8" fontId="5" fillId="0" borderId="15" xfId="1" applyNumberFormat="1" applyFont="1" applyBorder="1" applyAlignment="1">
      <alignment horizontal="center" vertical="center"/>
    </xf>
    <xf numFmtId="168" fontId="5" fillId="0" borderId="16" xfId="1" applyNumberFormat="1" applyFont="1" applyBorder="1" applyAlignment="1">
      <alignment horizontal="center" vertical="center"/>
    </xf>
    <xf numFmtId="168" fontId="9" fillId="4" borderId="1" xfId="1" quotePrefix="1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95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7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1</xdr:row>
      <xdr:rowOff>136713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81625" y="336738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304800</xdr:colOff>
      <xdr:row>90</xdr:row>
      <xdr:rowOff>20354</xdr:rowOff>
    </xdr:from>
    <xdr:to>
      <xdr:col>10</xdr:col>
      <xdr:colOff>123825</xdr:colOff>
      <xdr:row>96</xdr:row>
      <xdr:rowOff>66674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025" y="3354835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2368910111213141516171819202122242" displayName="Table22452368910111213141516171819202122242" ref="C2:N169" totalsRowShown="0" headerRowDxfId="949" dataDxfId="947" headerRowBorderDxfId="948">
  <tableColumns count="12">
    <tableColumn id="1" name="NOMOR" dataDxfId="946" dataCellStyle="Normal"/>
    <tableColumn id="3" name="TUJUAN" dataDxfId="945" dataCellStyle="Normal"/>
    <tableColumn id="16" name="Pick Up" dataDxfId="944"/>
    <tableColumn id="14" name="KAPAL" dataDxfId="943"/>
    <tableColumn id="15" name="ETD Kapal" dataDxfId="942"/>
    <tableColumn id="10" name="KETERANGAN" dataDxfId="941" dataCellStyle="Normal"/>
    <tableColumn id="5" name="P" dataDxfId="940" dataCellStyle="Normal"/>
    <tableColumn id="6" name="L" dataDxfId="939" dataCellStyle="Normal"/>
    <tableColumn id="7" name="T" dataDxfId="938" dataCellStyle="Normal"/>
    <tableColumn id="4" name="ACT KG" dataDxfId="937" dataCellStyle="Normal"/>
    <tableColumn id="8" name="KG VOLUME" dataDxfId="936" dataCellStyle="Normal"/>
    <tableColumn id="19" name="PEMBULATAN" dataDxfId="935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48" name="Table2245236891011121314151617181920212224234567891049" displayName="Table2245236891011121314151617181920212224234567891049" ref="C2:N234" totalsRowShown="0" headerRowDxfId="797" dataDxfId="795" headerRowBorderDxfId="796">
  <tableColumns count="12">
    <tableColumn id="1" name="NOMOR" dataDxfId="794" dataCellStyle="Normal"/>
    <tableColumn id="3" name="TUJUAN" dataDxfId="793" dataCellStyle="Normal"/>
    <tableColumn id="16" name="Pick Up" dataDxfId="792"/>
    <tableColumn id="14" name="KAPAL" dataDxfId="791"/>
    <tableColumn id="15" name="ETD Kapal" dataDxfId="790"/>
    <tableColumn id="10" name="KETERANGAN" dataDxfId="789" dataCellStyle="Normal"/>
    <tableColumn id="5" name="P" dataDxfId="788" dataCellStyle="Normal"/>
    <tableColumn id="6" name="L" dataDxfId="787" dataCellStyle="Normal"/>
    <tableColumn id="7" name="T" dataDxfId="786" dataCellStyle="Normal"/>
    <tableColumn id="4" name="ACT KG" dataDxfId="785" dataCellStyle="Normal"/>
    <tableColumn id="8" name="KG VOLUME" dataDxfId="784" dataCellStyle="Normal"/>
    <tableColumn id="19" name="PEMBULATAN" dataDxfId="783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54" name="Table224523689101112131415161718192021222423456789104955" displayName="Table224523689101112131415161718192021222423456789104955" ref="C2:N4" totalsRowShown="0" headerRowDxfId="781" dataDxfId="779" headerRowBorderDxfId="780">
  <tableColumns count="12">
    <tableColumn id="1" name="NOMOR" dataDxfId="778" dataCellStyle="Normal"/>
    <tableColumn id="3" name="TUJUAN" dataDxfId="777" dataCellStyle="Normal"/>
    <tableColumn id="16" name="Pick Up" dataDxfId="776"/>
    <tableColumn id="14" name="KAPAL" dataDxfId="775"/>
    <tableColumn id="15" name="ETD Kapal" dataDxfId="774"/>
    <tableColumn id="10" name="KETERANGAN" dataDxfId="773" dataCellStyle="Normal"/>
    <tableColumn id="5" name="P" dataDxfId="772" dataCellStyle="Normal"/>
    <tableColumn id="6" name="L" dataDxfId="771" dataCellStyle="Normal"/>
    <tableColumn id="7" name="T" dataDxfId="770" dataCellStyle="Normal"/>
    <tableColumn id="4" name="ACT KG" dataDxfId="769" dataCellStyle="Normal"/>
    <tableColumn id="8" name="KG VOLUME" dataDxfId="768" dataCellStyle="Normal"/>
    <tableColumn id="19" name="PEMBULATAN" dataDxfId="767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55" name="Table224523689101112131415161718192021222423456789101156" displayName="Table224523689101112131415161718192021222423456789101156" ref="C2:N23" totalsRowShown="0" headerRowDxfId="764" dataDxfId="762" headerRowBorderDxfId="763">
  <tableColumns count="12">
    <tableColumn id="1" name="NOMOR" dataDxfId="761" dataCellStyle="Normal"/>
    <tableColumn id="3" name="TUJUAN" dataDxfId="760" dataCellStyle="Normal"/>
    <tableColumn id="16" name="Pick Up" dataDxfId="759"/>
    <tableColumn id="14" name="KAPAL" dataDxfId="758"/>
    <tableColumn id="15" name="ETD Kapal" dataDxfId="757"/>
    <tableColumn id="10" name="KETERANGAN" dataDxfId="756" dataCellStyle="Normal"/>
    <tableColumn id="5" name="P" dataDxfId="755" dataCellStyle="Normal"/>
    <tableColumn id="6" name="L" dataDxfId="754" dataCellStyle="Normal"/>
    <tableColumn id="7" name="T" dataDxfId="753" dataCellStyle="Normal"/>
    <tableColumn id="4" name="ACT KG" dataDxfId="752" dataCellStyle="Normal"/>
    <tableColumn id="8" name="KG VOLUME" dataDxfId="751" dataCellStyle="Normal"/>
    <tableColumn id="19" name="PEMBULATAN" dataDxfId="750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56" name="Table22452368910111213141516171819202122242345678910115657" displayName="Table22452368910111213141516171819202122242345678910115657" ref="C2:N11" totalsRowShown="0" headerRowDxfId="747" dataDxfId="745" headerRowBorderDxfId="746">
  <tableColumns count="12">
    <tableColumn id="1" name="NOMOR" dataDxfId="744" dataCellStyle="Normal"/>
    <tableColumn id="3" name="TUJUAN" dataDxfId="743" dataCellStyle="Normal"/>
    <tableColumn id="16" name="Pick Up" dataDxfId="742"/>
    <tableColumn id="14" name="KAPAL" dataDxfId="741"/>
    <tableColumn id="15" name="ETD Kapal" dataDxfId="740"/>
    <tableColumn id="10" name="KETERANGAN" dataDxfId="739" dataCellStyle="Normal"/>
    <tableColumn id="5" name="P" dataDxfId="738" dataCellStyle="Normal"/>
    <tableColumn id="6" name="L" dataDxfId="737" dataCellStyle="Normal"/>
    <tableColumn id="7" name="T" dataDxfId="736" dataCellStyle="Normal"/>
    <tableColumn id="4" name="ACT KG" dataDxfId="735" dataCellStyle="Normal"/>
    <tableColumn id="8" name="KG VOLUME" dataDxfId="734" dataCellStyle="Normal"/>
    <tableColumn id="19" name="PEMBULATAN" dataDxfId="733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10" name="Table2245236891011121314151617181920212224234567891011" displayName="Table2245236891011121314151617181920212224234567891011" ref="C2:N32" totalsRowShown="0" headerRowDxfId="730" dataDxfId="728" headerRowBorderDxfId="729">
  <tableColumns count="12">
    <tableColumn id="1" name="NOMOR" dataDxfId="727" dataCellStyle="Normal"/>
    <tableColumn id="3" name="TUJUAN" dataDxfId="726" dataCellStyle="Normal"/>
    <tableColumn id="16" name="Pick Up" dataDxfId="725"/>
    <tableColumn id="14" name="KAPAL" dataDxfId="724"/>
    <tableColumn id="15" name="ETD Kapal" dataDxfId="723"/>
    <tableColumn id="10" name="KETERANGAN" dataDxfId="722" dataCellStyle="Normal"/>
    <tableColumn id="5" name="P" dataDxfId="721" dataCellStyle="Normal"/>
    <tableColumn id="6" name="L" dataDxfId="720" dataCellStyle="Normal"/>
    <tableColumn id="7" name="T" dataDxfId="719" dataCellStyle="Normal"/>
    <tableColumn id="4" name="ACT KG" dataDxfId="718" dataCellStyle="Normal"/>
    <tableColumn id="8" name="KG VOLUME" dataDxfId="717" dataCellStyle="Normal"/>
    <tableColumn id="19" name="PEMBULATAN" dataDxfId="716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11" name="Table224523689101112131415161718192021222423456789101112" displayName="Table224523689101112131415161718192021222423456789101112" ref="C2:N136" totalsRowShown="0" headerRowDxfId="713" dataDxfId="711" headerRowBorderDxfId="712">
  <tableColumns count="12">
    <tableColumn id="1" name="NOMOR" dataDxfId="710" dataCellStyle="Normal"/>
    <tableColumn id="3" name="TUJUAN" dataDxfId="709" dataCellStyle="Normal"/>
    <tableColumn id="16" name="Pick Up" dataDxfId="708"/>
    <tableColumn id="14" name="KAPAL" dataDxfId="707"/>
    <tableColumn id="15" name="ETD Kapal" dataDxfId="706"/>
    <tableColumn id="10" name="KETERANGAN" dataDxfId="705" dataCellStyle="Normal"/>
    <tableColumn id="5" name="P" dataDxfId="704" dataCellStyle="Normal"/>
    <tableColumn id="6" name="L" dataDxfId="703" dataCellStyle="Normal"/>
    <tableColumn id="7" name="T" dataDxfId="702" dataCellStyle="Normal"/>
    <tableColumn id="4" name="ACT KG" dataDxfId="701" dataCellStyle="Normal"/>
    <tableColumn id="8" name="KG VOLUME" dataDxfId="700" dataCellStyle="Normal"/>
    <tableColumn id="19" name="PEMBULATAN" dataDxfId="699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12" name="Table22452368910111213141516171819202122242345678910111213" displayName="Table22452368910111213141516171819202122242345678910111213" ref="C2:N169" totalsRowShown="0" headerRowDxfId="696" dataDxfId="694" headerRowBorderDxfId="695">
  <tableColumns count="12">
    <tableColumn id="1" name="NOMOR" dataDxfId="693" dataCellStyle="Normal"/>
    <tableColumn id="3" name="TUJUAN" dataDxfId="692" dataCellStyle="Normal"/>
    <tableColumn id="16" name="Pick Up" dataDxfId="691"/>
    <tableColumn id="14" name="KAPAL" dataDxfId="690"/>
    <tableColumn id="15" name="ETD Kapal" dataDxfId="689"/>
    <tableColumn id="10" name="KETERANGAN" dataDxfId="688" dataCellStyle="Normal"/>
    <tableColumn id="5" name="P" dataDxfId="687" dataCellStyle="Normal"/>
    <tableColumn id="6" name="L" dataDxfId="686" dataCellStyle="Normal"/>
    <tableColumn id="7" name="T" dataDxfId="685" dataCellStyle="Normal"/>
    <tableColumn id="4" name="ACT KG" dataDxfId="684" dataCellStyle="Normal"/>
    <tableColumn id="8" name="KG VOLUME" dataDxfId="683" dataCellStyle="Normal"/>
    <tableColumn id="19" name="PEMBULATAN" dataDxfId="682"/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id="13" name="Table2245236891011121314151617181920212224234567891011121314" displayName="Table2245236891011121314151617181920212224234567891011121314" ref="C2:N22" totalsRowShown="0" headerRowDxfId="679" dataDxfId="677" headerRowBorderDxfId="678">
  <tableColumns count="12">
    <tableColumn id="1" name="NOMOR" dataDxfId="676" dataCellStyle="Normal"/>
    <tableColumn id="3" name="TUJUAN" dataDxfId="675" dataCellStyle="Normal"/>
    <tableColumn id="16" name="Pick Up" dataDxfId="674"/>
    <tableColumn id="14" name="KAPAL" dataDxfId="673"/>
    <tableColumn id="15" name="ETD Kapal" dataDxfId="672"/>
    <tableColumn id="10" name="KETERANGAN" dataDxfId="671" dataCellStyle="Normal"/>
    <tableColumn id="5" name="P" dataDxfId="670" dataCellStyle="Normal"/>
    <tableColumn id="6" name="L" dataDxfId="669" dataCellStyle="Normal"/>
    <tableColumn id="7" name="T" dataDxfId="668" dataCellStyle="Normal"/>
    <tableColumn id="4" name="ACT KG" dataDxfId="667" dataCellStyle="Normal"/>
    <tableColumn id="8" name="KG VOLUME" dataDxfId="666" dataCellStyle="Normal"/>
    <tableColumn id="19" name="PEMBULATAN" dataDxfId="665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id="14" name="Table224523689101112131415161718192021222423456789101112131415" displayName="Table224523689101112131415161718192021222423456789101112131415" ref="C2:N61" totalsRowShown="0" headerRowDxfId="662" dataDxfId="660" headerRowBorderDxfId="661">
  <tableColumns count="12">
    <tableColumn id="1" name="NOMOR" dataDxfId="659" dataCellStyle="Normal"/>
    <tableColumn id="3" name="TUJUAN" dataDxfId="658" dataCellStyle="Normal"/>
    <tableColumn id="16" name="Pick Up" dataDxfId="657"/>
    <tableColumn id="14" name="KAPAL" dataDxfId="656"/>
    <tableColumn id="15" name="ETD Kapal" dataDxfId="655"/>
    <tableColumn id="10" name="KETERANGAN" dataDxfId="654" dataCellStyle="Normal"/>
    <tableColumn id="5" name="P" dataDxfId="653" dataCellStyle="Normal"/>
    <tableColumn id="6" name="L" dataDxfId="652" dataCellStyle="Normal"/>
    <tableColumn id="7" name="T" dataDxfId="651" dataCellStyle="Normal"/>
    <tableColumn id="4" name="ACT KG" dataDxfId="650" dataCellStyle="Normal"/>
    <tableColumn id="8" name="KG VOLUME" dataDxfId="649" dataCellStyle="Normal"/>
    <tableColumn id="19" name="PEMBULATAN" dataDxfId="648"/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id="15" name="Table22452368910111213141516171819202122242345678910111213141516" displayName="Table22452368910111213141516171819202122242345678910111213141516" ref="C2:N79" totalsRowShown="0" headerRowDxfId="645" dataDxfId="643" headerRowBorderDxfId="644">
  <tableColumns count="12">
    <tableColumn id="1" name="NOMOR" dataDxfId="642" dataCellStyle="Normal"/>
    <tableColumn id="3" name="TUJUAN" dataDxfId="641" dataCellStyle="Normal"/>
    <tableColumn id="16" name="Pick Up" dataDxfId="640"/>
    <tableColumn id="14" name="KAPAL" dataDxfId="639"/>
    <tableColumn id="15" name="ETD Kapal" dataDxfId="638"/>
    <tableColumn id="10" name="KETERANGAN" dataDxfId="637" dataCellStyle="Normal"/>
    <tableColumn id="5" name="P" dataDxfId="636" dataCellStyle="Normal"/>
    <tableColumn id="6" name="L" dataDxfId="635" dataCellStyle="Normal"/>
    <tableColumn id="7" name="T" dataDxfId="634" dataCellStyle="Normal"/>
    <tableColumn id="4" name="ACT KG" dataDxfId="633" dataCellStyle="Normal"/>
    <tableColumn id="8" name="KG VOLUME" dataDxfId="632" dataCellStyle="Normal"/>
    <tableColumn id="19" name="PEMBULATAN" dataDxfId="631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24523689101112131415161718192021222423" displayName="Table224523689101112131415161718192021222423" ref="C2:N21" totalsRowShown="0" headerRowDxfId="932" dataDxfId="930" headerRowBorderDxfId="931">
  <tableColumns count="12">
    <tableColumn id="1" name="NOMOR" dataDxfId="929" dataCellStyle="Normal"/>
    <tableColumn id="3" name="TUJUAN" dataDxfId="928" dataCellStyle="Normal"/>
    <tableColumn id="16" name="Pick Up" dataDxfId="927"/>
    <tableColumn id="14" name="KAPAL" dataDxfId="926"/>
    <tableColumn id="15" name="ETD Kapal" dataDxfId="925"/>
    <tableColumn id="10" name="KETERANGAN" dataDxfId="924" dataCellStyle="Normal"/>
    <tableColumn id="5" name="P" dataDxfId="923" dataCellStyle="Normal"/>
    <tableColumn id="6" name="L" dataDxfId="922" dataCellStyle="Normal"/>
    <tableColumn id="7" name="T" dataDxfId="921" dataCellStyle="Normal"/>
    <tableColumn id="4" name="ACT KG" dataDxfId="920" dataCellStyle="Normal"/>
    <tableColumn id="8" name="KG VOLUME" dataDxfId="919" dataCellStyle="Normal"/>
    <tableColumn id="19" name="PEMBULATAN" dataDxfId="918"/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id="16" name="Table2245236891011121314151617181920212224234567891011121314151617" displayName="Table2245236891011121314151617181920212224234567891011121314151617" ref="C2:N91" totalsRowShown="0" headerRowDxfId="628" dataDxfId="626" headerRowBorderDxfId="627">
  <tableColumns count="12">
    <tableColumn id="1" name="NOMOR" dataDxfId="625" dataCellStyle="Normal"/>
    <tableColumn id="3" name="TUJUAN" dataDxfId="624" dataCellStyle="Normal"/>
    <tableColumn id="16" name="Pick Up" dataDxfId="623"/>
    <tableColumn id="14" name="KAPAL" dataDxfId="622"/>
    <tableColumn id="15" name="ETD Kapal" dataDxfId="621"/>
    <tableColumn id="10" name="KETERANGAN" dataDxfId="620" dataCellStyle="Normal"/>
    <tableColumn id="5" name="P" dataDxfId="619" dataCellStyle="Normal"/>
    <tableColumn id="6" name="L" dataDxfId="618" dataCellStyle="Normal"/>
    <tableColumn id="7" name="T" dataDxfId="617" dataCellStyle="Normal"/>
    <tableColumn id="4" name="ACT KG" dataDxfId="616" dataCellStyle="Normal"/>
    <tableColumn id="8" name="KG VOLUME" dataDxfId="615" dataCellStyle="Normal"/>
    <tableColumn id="19" name="PEMBULATAN" dataDxfId="614"/>
  </tableColumns>
  <tableStyleInfo name="Table Style 1" showFirstColumn="0" showLastColumn="0" showRowStripes="1" showColumnStripes="0"/>
</table>
</file>

<file path=xl/tables/table21.xml><?xml version="1.0" encoding="utf-8"?>
<table xmlns="http://schemas.openxmlformats.org/spreadsheetml/2006/main" id="17" name="Table224523689101112131415161718192021222423456789101112131415161718" displayName="Table224523689101112131415161718192021222423456789101112131415161718" ref="C2:N256" totalsRowShown="0" headerRowDxfId="610" dataDxfId="608" headerRowBorderDxfId="609">
  <tableColumns count="12">
    <tableColumn id="1" name="NOMOR" dataDxfId="607" dataCellStyle="Normal"/>
    <tableColumn id="3" name="TUJUAN" dataDxfId="606" dataCellStyle="Normal"/>
    <tableColumn id="16" name="Pick Up" dataDxfId="605"/>
    <tableColumn id="14" name="KAPAL" dataDxfId="604"/>
    <tableColumn id="15" name="ETD Kapal" dataDxfId="603"/>
    <tableColumn id="10" name="KETERANGAN" dataDxfId="602" dataCellStyle="Normal"/>
    <tableColumn id="5" name="P" dataDxfId="601" dataCellStyle="Normal"/>
    <tableColumn id="6" name="L" dataDxfId="600" dataCellStyle="Normal"/>
    <tableColumn id="7" name="T" dataDxfId="599" dataCellStyle="Normal"/>
    <tableColumn id="4" name="ACT KG" dataDxfId="598" dataCellStyle="Normal"/>
    <tableColumn id="8" name="KG VOLUME" dataDxfId="597" dataCellStyle="Normal"/>
    <tableColumn id="19" name="PEMBULATAN" dataDxfId="596"/>
  </tableColumns>
  <tableStyleInfo name="Table Style 1" showFirstColumn="0" showLastColumn="0" showRowStripes="1" showColumnStripes="0"/>
</table>
</file>

<file path=xl/tables/table22.xml><?xml version="1.0" encoding="utf-8"?>
<table xmlns="http://schemas.openxmlformats.org/spreadsheetml/2006/main" id="18" name="Table22452368910111213141516171819202122242345678910111213141516171819" displayName="Table22452368910111213141516171819202122242345678910111213141516171819" ref="C2:N162" totalsRowShown="0" headerRowDxfId="593" dataDxfId="591" headerRowBorderDxfId="592">
  <tableColumns count="12">
    <tableColumn id="1" name="NOMOR" dataDxfId="590" dataCellStyle="Normal"/>
    <tableColumn id="3" name="TUJUAN" dataDxfId="589" dataCellStyle="Normal"/>
    <tableColumn id="16" name="Pick Up" dataDxfId="588"/>
    <tableColumn id="14" name="KAPAL" dataDxfId="587"/>
    <tableColumn id="15" name="ETD Kapal" dataDxfId="586"/>
    <tableColumn id="10" name="KETERANGAN" dataDxfId="585" dataCellStyle="Normal"/>
    <tableColumn id="5" name="P" dataDxfId="584" dataCellStyle="Normal"/>
    <tableColumn id="6" name="L" dataDxfId="583" dataCellStyle="Normal"/>
    <tableColumn id="7" name="T" dataDxfId="582" dataCellStyle="Normal"/>
    <tableColumn id="4" name="ACT KG" dataDxfId="581" dataCellStyle="Normal"/>
    <tableColumn id="8" name="KG VOLUME" dataDxfId="580" dataCellStyle="Normal"/>
    <tableColumn id="19" name="PEMBULATAN" dataDxfId="579"/>
  </tableColumns>
  <tableStyleInfo name="Table Style 1" showFirstColumn="0" showLastColumn="0" showRowStripes="1" showColumnStripes="0"/>
</table>
</file>

<file path=xl/tables/table23.xml><?xml version="1.0" encoding="utf-8"?>
<table xmlns="http://schemas.openxmlformats.org/spreadsheetml/2006/main" id="19" name="Table2245236891011121314151617181920212224234567891011121314151617181920" displayName="Table2245236891011121314151617181920212224234567891011121314151617181920" ref="C2:N19" totalsRowShown="0" headerRowDxfId="576" dataDxfId="574" headerRowBorderDxfId="575">
  <tableColumns count="12">
    <tableColumn id="1" name="NOMOR" dataDxfId="573" dataCellStyle="Normal"/>
    <tableColumn id="3" name="TUJUAN" dataDxfId="572" dataCellStyle="Normal"/>
    <tableColumn id="16" name="Pick Up" dataDxfId="571"/>
    <tableColumn id="14" name="KAPAL" dataDxfId="570"/>
    <tableColumn id="15" name="ETD Kapal" dataDxfId="569"/>
    <tableColumn id="10" name="KETERANGAN" dataDxfId="568" dataCellStyle="Normal"/>
    <tableColumn id="5" name="P" dataDxfId="567" dataCellStyle="Normal"/>
    <tableColumn id="6" name="L" dataDxfId="566" dataCellStyle="Normal"/>
    <tableColumn id="7" name="T" dataDxfId="565" dataCellStyle="Normal"/>
    <tableColumn id="4" name="ACT KG" dataDxfId="564" dataCellStyle="Normal"/>
    <tableColumn id="8" name="KG VOLUME" dataDxfId="563" dataCellStyle="Normal"/>
    <tableColumn id="19" name="PEMBULATAN" dataDxfId="562"/>
  </tableColumns>
  <tableStyleInfo name="Table Style 1" showFirstColumn="0" showLastColumn="0" showRowStripes="1" showColumnStripes="0"/>
</table>
</file>

<file path=xl/tables/table24.xml><?xml version="1.0" encoding="utf-8"?>
<table xmlns="http://schemas.openxmlformats.org/spreadsheetml/2006/main" id="20" name="Table224523689101112131415161718192021222423456789101112131415161718192021" displayName="Table224523689101112131415161718192021222423456789101112131415161718192021" ref="C2:N46" totalsRowShown="0" headerRowDxfId="559" dataDxfId="557" headerRowBorderDxfId="558">
  <tableColumns count="12">
    <tableColumn id="1" name="NOMOR" dataDxfId="556" dataCellStyle="Normal"/>
    <tableColumn id="3" name="TUJUAN" dataDxfId="555" dataCellStyle="Normal"/>
    <tableColumn id="16" name="Pick Up" dataDxfId="554"/>
    <tableColumn id="14" name="KAPAL" dataDxfId="553"/>
    <tableColumn id="15" name="ETD Kapal" dataDxfId="552"/>
    <tableColumn id="10" name="KETERANGAN" dataDxfId="551" dataCellStyle="Normal"/>
    <tableColumn id="5" name="P" dataDxfId="550" dataCellStyle="Normal"/>
    <tableColumn id="6" name="L" dataDxfId="549" dataCellStyle="Normal"/>
    <tableColumn id="7" name="T" dataDxfId="548" dataCellStyle="Normal"/>
    <tableColumn id="4" name="ACT KG" dataDxfId="547" dataCellStyle="Normal"/>
    <tableColumn id="8" name="KG VOLUME" dataDxfId="546" dataCellStyle="Normal"/>
    <tableColumn id="19" name="PEMBULATAN" dataDxfId="545"/>
  </tableColumns>
  <tableStyleInfo name="Table Style 1" showFirstColumn="0" showLastColumn="0" showRowStripes="1" showColumnStripes="0"/>
</table>
</file>

<file path=xl/tables/table25.xml><?xml version="1.0" encoding="utf-8"?>
<table xmlns="http://schemas.openxmlformats.org/spreadsheetml/2006/main" id="21" name="Table22452368910111213141516171819202122242345678910111213141516171819202122" displayName="Table22452368910111213141516171819202122242345678910111213141516171819202122" ref="C2:N122" totalsRowShown="0" headerRowDxfId="542" dataDxfId="540" headerRowBorderDxfId="541">
  <tableColumns count="12">
    <tableColumn id="1" name="NOMOR" dataDxfId="539" dataCellStyle="Normal"/>
    <tableColumn id="3" name="TUJUAN" dataDxfId="538" dataCellStyle="Normal"/>
    <tableColumn id="16" name="Pick Up" dataDxfId="537"/>
    <tableColumn id="14" name="KAPAL" dataDxfId="536"/>
    <tableColumn id="15" name="ETD Kapal" dataDxfId="535"/>
    <tableColumn id="10" name="KETERANGAN" dataDxfId="534" dataCellStyle="Normal"/>
    <tableColumn id="5" name="P" dataDxfId="533" dataCellStyle="Normal"/>
    <tableColumn id="6" name="L" dataDxfId="532" dataCellStyle="Normal"/>
    <tableColumn id="7" name="T" dataDxfId="531" dataCellStyle="Normal"/>
    <tableColumn id="4" name="ACT KG" dataDxfId="530" dataCellStyle="Normal"/>
    <tableColumn id="8" name="KG VOLUME" dataDxfId="529" dataCellStyle="Normal"/>
    <tableColumn id="19" name="PEMBULATAN" dataDxfId="528"/>
  </tableColumns>
  <tableStyleInfo name="Table Style 1" showFirstColumn="0" showLastColumn="0" showRowStripes="1" showColumnStripes="0"/>
</table>
</file>

<file path=xl/tables/table26.xml><?xml version="1.0" encoding="utf-8"?>
<table xmlns="http://schemas.openxmlformats.org/spreadsheetml/2006/main" id="22" name="Table2245236891011121314151617181920212224234567891011121314151617181920212223" displayName="Table2245236891011121314151617181920212224234567891011121314151617181920212223" ref="C2:N61" totalsRowShown="0" headerRowDxfId="525" dataDxfId="523" headerRowBorderDxfId="524">
  <tableColumns count="12">
    <tableColumn id="1" name="NOMOR" dataDxfId="522" dataCellStyle="Normal"/>
    <tableColumn id="3" name="TUJUAN" dataDxfId="521" dataCellStyle="Normal"/>
    <tableColumn id="16" name="Pick Up" dataDxfId="520"/>
    <tableColumn id="14" name="KAPAL" dataDxfId="519"/>
    <tableColumn id="15" name="ETD Kapal" dataDxfId="518"/>
    <tableColumn id="10" name="KETERANGAN" dataDxfId="517" dataCellStyle="Normal"/>
    <tableColumn id="5" name="P" dataDxfId="516" dataCellStyle="Normal"/>
    <tableColumn id="6" name="L" dataDxfId="515" dataCellStyle="Normal"/>
    <tableColumn id="7" name="T" dataDxfId="514" dataCellStyle="Normal"/>
    <tableColumn id="4" name="ACT KG" dataDxfId="513" dataCellStyle="Normal"/>
    <tableColumn id="8" name="KG VOLUME" dataDxfId="512" dataCellStyle="Normal"/>
    <tableColumn id="19" name="PEMBULATAN" dataDxfId="511"/>
  </tableColumns>
  <tableStyleInfo name="Table Style 1" showFirstColumn="0" showLastColumn="0" showRowStripes="1" showColumnStripes="0"/>
</table>
</file>

<file path=xl/tables/table27.xml><?xml version="1.0" encoding="utf-8"?>
<table xmlns="http://schemas.openxmlformats.org/spreadsheetml/2006/main" id="23" name="Table224523689101112131415161718192021222423456789101112131415161718192021222324" displayName="Table224523689101112131415161718192021222423456789101112131415161718192021222324" ref="C2:N237" totalsRowShown="0" headerRowDxfId="508" dataDxfId="506" headerRowBorderDxfId="507">
  <tableColumns count="12">
    <tableColumn id="1" name="NOMOR" dataDxfId="505" dataCellStyle="Normal"/>
    <tableColumn id="3" name="TUJUAN" dataDxfId="504" dataCellStyle="Normal"/>
    <tableColumn id="16" name="Pick Up" dataDxfId="503"/>
    <tableColumn id="14" name="KAPAL" dataDxfId="502"/>
    <tableColumn id="15" name="ETD Kapal" dataDxfId="501"/>
    <tableColumn id="10" name="KETERANGAN" dataDxfId="500" dataCellStyle="Normal"/>
    <tableColumn id="5" name="P" dataDxfId="499" dataCellStyle="Normal"/>
    <tableColumn id="6" name="L" dataDxfId="498" dataCellStyle="Normal"/>
    <tableColumn id="7" name="T" dataDxfId="497" dataCellStyle="Normal"/>
    <tableColumn id="4" name="ACT KG" dataDxfId="496" dataCellStyle="Normal"/>
    <tableColumn id="8" name="KG VOLUME" dataDxfId="495" dataCellStyle="Normal"/>
    <tableColumn id="19" name="PEMBULATAN" dataDxfId="494"/>
  </tableColumns>
  <tableStyleInfo name="Table Style 1" showFirstColumn="0" showLastColumn="0" showRowStripes="1" showColumnStripes="0"/>
</table>
</file>

<file path=xl/tables/table28.xml><?xml version="1.0" encoding="utf-8"?>
<table xmlns="http://schemas.openxmlformats.org/spreadsheetml/2006/main" id="24" name="Table22452368910111213141516171819202122242345678910111213141516171819202122232425" displayName="Table22452368910111213141516171819202122242345678910111213141516171819202122232425" ref="C2:N9" totalsRowShown="0" headerRowDxfId="491" dataDxfId="489" headerRowBorderDxfId="490">
  <tableColumns count="12">
    <tableColumn id="1" name="NOMOR" dataDxfId="488" dataCellStyle="Normal"/>
    <tableColumn id="3" name="TUJUAN" dataDxfId="487" dataCellStyle="Normal"/>
    <tableColumn id="16" name="Pick Up" dataDxfId="486"/>
    <tableColumn id="14" name="KAPAL" dataDxfId="485"/>
    <tableColumn id="15" name="ETD Kapal" dataDxfId="484"/>
    <tableColumn id="10" name="KETERANGAN" dataDxfId="483" dataCellStyle="Normal"/>
    <tableColumn id="5" name="P" dataDxfId="482" dataCellStyle="Normal"/>
    <tableColumn id="6" name="L" dataDxfId="481" dataCellStyle="Normal"/>
    <tableColumn id="7" name="T" dataDxfId="480" dataCellStyle="Normal"/>
    <tableColumn id="4" name="ACT KG" dataDxfId="479" dataCellStyle="Normal"/>
    <tableColumn id="8" name="KG VOLUME" dataDxfId="478" dataCellStyle="Normal"/>
    <tableColumn id="19" name="PEMBULATAN" dataDxfId="477"/>
  </tableColumns>
  <tableStyleInfo name="Table Style 1" showFirstColumn="0" showLastColumn="0" showRowStripes="1" showColumnStripes="0"/>
</table>
</file>

<file path=xl/tables/table29.xml><?xml version="1.0" encoding="utf-8"?>
<table xmlns="http://schemas.openxmlformats.org/spreadsheetml/2006/main" id="25" name="Table2245236891011121314151617181920212224234567891011121314151617181920212223242526" displayName="Table2245236891011121314151617181920212224234567891011121314151617181920212223242526" ref="C2:N183" totalsRowShown="0" headerRowDxfId="474" dataDxfId="472" headerRowBorderDxfId="473">
  <tableColumns count="12">
    <tableColumn id="1" name="NOMOR" dataDxfId="471" dataCellStyle="Normal"/>
    <tableColumn id="3" name="TUJUAN" dataDxfId="470" dataCellStyle="Normal"/>
    <tableColumn id="16" name="Pick Up" dataDxfId="469"/>
    <tableColumn id="14" name="KAPAL" dataDxfId="468"/>
    <tableColumn id="15" name="ETD Kapal" dataDxfId="467"/>
    <tableColumn id="10" name="KETERANGAN" dataDxfId="466" dataCellStyle="Normal"/>
    <tableColumn id="5" name="P" dataDxfId="465" dataCellStyle="Normal"/>
    <tableColumn id="6" name="L" dataDxfId="464" dataCellStyle="Normal"/>
    <tableColumn id="7" name="T" dataDxfId="463" dataCellStyle="Normal"/>
    <tableColumn id="4" name="ACT KG" dataDxfId="462" dataCellStyle="Normal"/>
    <tableColumn id="8" name="KG VOLUME" dataDxfId="461" dataCellStyle="Normal"/>
    <tableColumn id="19" name="PEMBULATAN" dataDxfId="460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2245236891011121314151617181920212224234" displayName="Table2245236891011121314151617181920212224234" ref="C2:N417" totalsRowShown="0" headerRowDxfId="915" dataDxfId="913" headerRowBorderDxfId="914">
  <tableColumns count="12">
    <tableColumn id="1" name="NOMOR" dataDxfId="912" dataCellStyle="Normal"/>
    <tableColumn id="3" name="TUJUAN" dataDxfId="911" dataCellStyle="Normal"/>
    <tableColumn id="16" name="Pick Up" dataDxfId="910"/>
    <tableColumn id="14" name="KAPAL" dataDxfId="909"/>
    <tableColumn id="15" name="ETD Kapal" dataDxfId="908"/>
    <tableColumn id="10" name="KETERANGAN" dataDxfId="907" dataCellStyle="Normal"/>
    <tableColumn id="5" name="P" dataDxfId="906" dataCellStyle="Normal"/>
    <tableColumn id="6" name="L" dataDxfId="905" dataCellStyle="Normal"/>
    <tableColumn id="7" name="T" dataDxfId="904" dataCellStyle="Normal"/>
    <tableColumn id="4" name="ACT KG" dataDxfId="903" dataCellStyle="Normal"/>
    <tableColumn id="8" name="KG VOLUME" dataDxfId="902" dataCellStyle="Normal"/>
    <tableColumn id="19" name="PEMBULATAN" dataDxfId="901"/>
  </tableColumns>
  <tableStyleInfo name="Table Style 1" showFirstColumn="0" showLastColumn="0" showRowStripes="1" showColumnStripes="0"/>
</table>
</file>

<file path=xl/tables/table30.xml><?xml version="1.0" encoding="utf-8"?>
<table xmlns="http://schemas.openxmlformats.org/spreadsheetml/2006/main" id="26" name="Table224523689101112131415161718192021222423456789101112131415161718192021222324252627" displayName="Table224523689101112131415161718192021222423456789101112131415161718192021222324252627" ref="C2:N10" totalsRowShown="0" headerRowDxfId="456" dataDxfId="454" headerRowBorderDxfId="455">
  <tableColumns count="12">
    <tableColumn id="1" name="NOMOR" dataDxfId="453" dataCellStyle="Normal"/>
    <tableColumn id="3" name="TUJUAN" dataDxfId="452" dataCellStyle="Normal"/>
    <tableColumn id="16" name="Pick Up" dataDxfId="451"/>
    <tableColumn id="14" name="KAPAL" dataDxfId="450"/>
    <tableColumn id="15" name="ETD Kapal" dataDxfId="449"/>
    <tableColumn id="10" name="KETERANGAN" dataDxfId="448" dataCellStyle="Normal"/>
    <tableColumn id="5" name="P" dataDxfId="447" dataCellStyle="Normal"/>
    <tableColumn id="6" name="L" dataDxfId="446" dataCellStyle="Normal"/>
    <tableColumn id="7" name="T" dataDxfId="445" dataCellStyle="Normal"/>
    <tableColumn id="4" name="ACT KG" dataDxfId="444" dataCellStyle="Normal"/>
    <tableColumn id="8" name="KG VOLUME" dataDxfId="443" dataCellStyle="Normal"/>
    <tableColumn id="19" name="PEMBULATAN" dataDxfId="442"/>
  </tableColumns>
  <tableStyleInfo name="Table Style 1" showFirstColumn="0" showLastColumn="0" showRowStripes="1" showColumnStripes="0"/>
</table>
</file>

<file path=xl/tables/table31.xml><?xml version="1.0" encoding="utf-8"?>
<table xmlns="http://schemas.openxmlformats.org/spreadsheetml/2006/main" id="27" name="Table22452368910111213141516171819202122242345678910111213141516171819202122232425262728" displayName="Table22452368910111213141516171819202122242345678910111213141516171819202122232425262728" ref="C2:N243" totalsRowShown="0" headerRowDxfId="439" dataDxfId="437" headerRowBorderDxfId="438">
  <tableColumns count="12">
    <tableColumn id="1" name="NOMOR" dataDxfId="436" dataCellStyle="Normal"/>
    <tableColumn id="3" name="TUJUAN" dataDxfId="435" dataCellStyle="Normal"/>
    <tableColumn id="16" name="Pick Up" dataDxfId="434"/>
    <tableColumn id="14" name="KAPAL" dataDxfId="433"/>
    <tableColumn id="15" name="ETD Kapal" dataDxfId="432"/>
    <tableColumn id="10" name="KETERANGAN" dataDxfId="431" dataCellStyle="Normal"/>
    <tableColumn id="5" name="P" dataDxfId="430" dataCellStyle="Normal"/>
    <tableColumn id="6" name="L" dataDxfId="429" dataCellStyle="Normal"/>
    <tableColumn id="7" name="T" dataDxfId="428" dataCellStyle="Normal"/>
    <tableColumn id="4" name="ACT KG" dataDxfId="427" dataCellStyle="Normal"/>
    <tableColumn id="8" name="KG VOLUME" dataDxfId="426" dataCellStyle="Normal"/>
    <tableColumn id="19" name="PEMBULATAN" dataDxfId="425"/>
  </tableColumns>
  <tableStyleInfo name="Table Style 1" showFirstColumn="0" showLastColumn="0" showRowStripes="1" showColumnStripes="0"/>
</table>
</file>

<file path=xl/tables/table32.xml><?xml version="1.0" encoding="utf-8"?>
<table xmlns="http://schemas.openxmlformats.org/spreadsheetml/2006/main" id="28" name="Table2245236891011121314151617181920212224234567891011121314151617181920212223242526272829" displayName="Table2245236891011121314151617181920212224234567891011121314151617181920212223242526272829" ref="C2:N4" totalsRowShown="0" headerRowDxfId="422" dataDxfId="420" headerRowBorderDxfId="421">
  <tableColumns count="12">
    <tableColumn id="1" name="NOMOR" dataDxfId="419" dataCellStyle="Normal"/>
    <tableColumn id="3" name="TUJUAN" dataDxfId="418" dataCellStyle="Normal"/>
    <tableColumn id="16" name="Pick Up" dataDxfId="417"/>
    <tableColumn id="14" name="KAPAL" dataDxfId="416"/>
    <tableColumn id="15" name="ETD Kapal" dataDxfId="415"/>
    <tableColumn id="10" name="KETERANGAN" dataDxfId="414" dataCellStyle="Normal"/>
    <tableColumn id="5" name="P" dataDxfId="413" dataCellStyle="Normal"/>
    <tableColumn id="6" name="L" dataDxfId="412" dataCellStyle="Normal"/>
    <tableColumn id="7" name="T" dataDxfId="411" dataCellStyle="Normal"/>
    <tableColumn id="4" name="ACT KG" dataDxfId="410" dataCellStyle="Normal"/>
    <tableColumn id="8" name="KG VOLUME" dataDxfId="409" dataCellStyle="Normal"/>
    <tableColumn id="19" name="PEMBULATAN" dataDxfId="408"/>
  </tableColumns>
  <tableStyleInfo name="Table Style 1" showFirstColumn="0" showLastColumn="0" showRowStripes="1" showColumnStripes="0"/>
</table>
</file>

<file path=xl/tables/table33.xml><?xml version="1.0" encoding="utf-8"?>
<table xmlns="http://schemas.openxmlformats.org/spreadsheetml/2006/main" id="29" name="Table224523689101112131415161718192021222423456789101112131415161718192021222324252627282930" displayName="Table224523689101112131415161718192021222423456789101112131415161718192021222324252627282930" ref="C2:N196" totalsRowShown="0" headerRowDxfId="405" dataDxfId="403" headerRowBorderDxfId="404">
  <tableColumns count="12">
    <tableColumn id="1" name="NOMOR" dataDxfId="402" dataCellStyle="Normal"/>
    <tableColumn id="3" name="TUJUAN" dataDxfId="401" dataCellStyle="Normal"/>
    <tableColumn id="16" name="Pick Up" dataDxfId="400"/>
    <tableColumn id="14" name="KAPAL" dataDxfId="399"/>
    <tableColumn id="15" name="ETD Kapal" dataDxfId="398"/>
    <tableColumn id="10" name="KETERANGAN" dataDxfId="397" dataCellStyle="Normal"/>
    <tableColumn id="5" name="P" dataDxfId="396" dataCellStyle="Normal"/>
    <tableColumn id="6" name="L" dataDxfId="395" dataCellStyle="Normal"/>
    <tableColumn id="7" name="T" dataDxfId="394" dataCellStyle="Normal"/>
    <tableColumn id="4" name="ACT KG" dataDxfId="393" dataCellStyle="Normal"/>
    <tableColumn id="8" name="KG VOLUME" dataDxfId="392" dataCellStyle="Normal"/>
    <tableColumn id="19" name="PEMBULATAN" dataDxfId="391"/>
  </tableColumns>
  <tableStyleInfo name="Table Style 1" showFirstColumn="0" showLastColumn="0" showRowStripes="1" showColumnStripes="0"/>
</table>
</file>

<file path=xl/tables/table34.xml><?xml version="1.0" encoding="utf-8"?>
<table xmlns="http://schemas.openxmlformats.org/spreadsheetml/2006/main" id="57" name="Table224523689101112131415161718192021222423456789101112131415161718192021222324252627282930313258" displayName="Table224523689101112131415161718192021222423456789101112131415161718192021222324252627282930313258" ref="C2:N53" totalsRowShown="0" headerRowDxfId="388" dataDxfId="386" headerRowBorderDxfId="387">
  <tableColumns count="12">
    <tableColumn id="1" name="NOMOR" dataDxfId="385" dataCellStyle="Normal"/>
    <tableColumn id="3" name="TUJUAN" dataDxfId="384" dataCellStyle="Normal"/>
    <tableColumn id="16" name="Pick Up" dataDxfId="383"/>
    <tableColumn id="14" name="KAPAL" dataDxfId="382"/>
    <tableColumn id="15" name="ETD Kapal" dataDxfId="381"/>
    <tableColumn id="10" name="KETERANGAN" dataDxfId="380" dataCellStyle="Normal"/>
    <tableColumn id="5" name="P" dataDxfId="379" dataCellStyle="Normal"/>
    <tableColumn id="6" name="L" dataDxfId="378" dataCellStyle="Normal"/>
    <tableColumn id="7" name="T" dataDxfId="377" dataCellStyle="Normal"/>
    <tableColumn id="4" name="ACT KG" dataDxfId="376" dataCellStyle="Normal"/>
    <tableColumn id="8" name="KG VOLUME" dataDxfId="375" dataCellStyle="Normal"/>
    <tableColumn id="19" name="PEMBULATAN" dataDxfId="374"/>
  </tableColumns>
  <tableStyleInfo name="Table Style 1" showFirstColumn="0" showLastColumn="0" showRowStripes="1" showColumnStripes="0"/>
</table>
</file>

<file path=xl/tables/table35.xml><?xml version="1.0" encoding="utf-8"?>
<table xmlns="http://schemas.openxmlformats.org/spreadsheetml/2006/main" id="31" name="Table2245236891011121314151617181920212224234567891011121314151617181920212223242526272829303132" displayName="Table2245236891011121314151617181920212224234567891011121314151617181920212223242526272829303132" ref="C2:N241" totalsRowShown="0" headerRowDxfId="371" dataDxfId="369" headerRowBorderDxfId="370">
  <tableColumns count="12">
    <tableColumn id="1" name="NOMOR" dataDxfId="368" dataCellStyle="Normal"/>
    <tableColumn id="3" name="TUJUAN" dataDxfId="367" dataCellStyle="Normal"/>
    <tableColumn id="16" name="Pick Up" dataDxfId="366"/>
    <tableColumn id="14" name="KAPAL" dataDxfId="365"/>
    <tableColumn id="15" name="ETD Kapal" dataDxfId="364"/>
    <tableColumn id="10" name="KETERANGAN" dataDxfId="363" dataCellStyle="Normal"/>
    <tableColumn id="5" name="P" dataDxfId="362" dataCellStyle="Normal"/>
    <tableColumn id="6" name="L" dataDxfId="361" dataCellStyle="Normal"/>
    <tableColumn id="7" name="T" dataDxfId="360" dataCellStyle="Normal"/>
    <tableColumn id="4" name="ACT KG" dataDxfId="359" dataCellStyle="Normal"/>
    <tableColumn id="8" name="KG VOLUME" dataDxfId="358" dataCellStyle="Normal"/>
    <tableColumn id="19" name="PEMBULATAN" dataDxfId="357"/>
  </tableColumns>
  <tableStyleInfo name="Table Style 1" showFirstColumn="0" showLastColumn="0" showRowStripes="1" showColumnStripes="0"/>
</table>
</file>

<file path=xl/tables/table36.xml><?xml version="1.0" encoding="utf-8"?>
<table xmlns="http://schemas.openxmlformats.org/spreadsheetml/2006/main" id="32" name="Table224523689101112131415161718192021222423456789101112131415161718192021222324252627282930313233" displayName="Table224523689101112131415161718192021222423456789101112131415161718192021222324252627282930313233" ref="C2:N267" totalsRowShown="0" headerRowDxfId="354" dataDxfId="352" headerRowBorderDxfId="353">
  <tableColumns count="12">
    <tableColumn id="1" name="NOMOR" dataDxfId="351" dataCellStyle="Normal"/>
    <tableColumn id="3" name="TUJUAN" dataDxfId="350" dataCellStyle="Normal"/>
    <tableColumn id="16" name="Pick Up" dataDxfId="349"/>
    <tableColumn id="14" name="KAPAL" dataDxfId="348"/>
    <tableColumn id="15" name="ETD Kapal" dataDxfId="347"/>
    <tableColumn id="10" name="KETERANGAN" dataDxfId="346" dataCellStyle="Normal"/>
    <tableColumn id="5" name="P" dataDxfId="345" dataCellStyle="Normal"/>
    <tableColumn id="6" name="L" dataDxfId="344" dataCellStyle="Normal"/>
    <tableColumn id="7" name="T" dataDxfId="343" dataCellStyle="Normal"/>
    <tableColumn id="4" name="ACT KG" dataDxfId="342" dataCellStyle="Normal"/>
    <tableColumn id="8" name="KG VOLUME" dataDxfId="341" dataCellStyle="Normal"/>
    <tableColumn id="19" name="PEMBULATAN" dataDxfId="340"/>
  </tableColumns>
  <tableStyleInfo name="Table Style 1" showFirstColumn="0" showLastColumn="0" showRowStripes="1" showColumnStripes="0"/>
</table>
</file>

<file path=xl/tables/table37.xml><?xml version="1.0" encoding="utf-8"?>
<table xmlns="http://schemas.openxmlformats.org/spreadsheetml/2006/main" id="33" name="Table22452368910111213141516171819202122242345678910111213141516171819202122232425262728293031323334" displayName="Table22452368910111213141516171819202122242345678910111213141516171819202122232425262728293031323334" ref="C2:N4" totalsRowShown="0" headerRowDxfId="337" dataDxfId="335" headerRowBorderDxfId="336">
  <tableColumns count="12">
    <tableColumn id="1" name="NOMOR" dataDxfId="334" dataCellStyle="Normal"/>
    <tableColumn id="3" name="TUJUAN" dataDxfId="333" dataCellStyle="Normal"/>
    <tableColumn id="16" name="Pick Up" dataDxfId="332"/>
    <tableColumn id="14" name="KAPAL" dataDxfId="331"/>
    <tableColumn id="15" name="ETD Kapal" dataDxfId="330"/>
    <tableColumn id="10" name="KETERANGAN" dataDxfId="329" dataCellStyle="Normal"/>
    <tableColumn id="5" name="P" dataDxfId="328" dataCellStyle="Normal"/>
    <tableColumn id="6" name="L" dataDxfId="327" dataCellStyle="Normal"/>
    <tableColumn id="7" name="T" dataDxfId="326" dataCellStyle="Normal"/>
    <tableColumn id="4" name="ACT KG" dataDxfId="325" dataCellStyle="Normal"/>
    <tableColumn id="8" name="KG VOLUME" dataDxfId="324" dataCellStyle="Normal"/>
    <tableColumn id="19" name="PEMBULATAN" dataDxfId="323"/>
  </tableColumns>
  <tableStyleInfo name="Table Style 1" showFirstColumn="0" showLastColumn="0" showRowStripes="1" showColumnStripes="0"/>
</table>
</file>

<file path=xl/tables/table38.xml><?xml version="1.0" encoding="utf-8"?>
<table xmlns="http://schemas.openxmlformats.org/spreadsheetml/2006/main" id="34" name="Table2245236891011121314151617181920212224234567891011121314151617181920212223242526272829303132333435" displayName="Table2245236891011121314151617181920212224234567891011121314151617181920212223242526272829303132333435" ref="C2:N24" totalsRowShown="0" headerRowDxfId="320" dataDxfId="318" headerRowBorderDxfId="319">
  <tableColumns count="12">
    <tableColumn id="1" name="NOMOR" dataDxfId="317" dataCellStyle="Normal"/>
    <tableColumn id="3" name="TUJUAN" dataDxfId="316" dataCellStyle="Normal"/>
    <tableColumn id="16" name="Pick Up" dataDxfId="315"/>
    <tableColumn id="14" name="KAPAL" dataDxfId="314"/>
    <tableColumn id="15" name="ETD Kapal" dataDxfId="313"/>
    <tableColumn id="10" name="KETERANGAN" dataDxfId="312" dataCellStyle="Normal"/>
    <tableColumn id="5" name="P" dataDxfId="311" dataCellStyle="Normal"/>
    <tableColumn id="6" name="L" dataDxfId="310" dataCellStyle="Normal"/>
    <tableColumn id="7" name="T" dataDxfId="309" dataCellStyle="Normal"/>
    <tableColumn id="4" name="ACT KG" dataDxfId="308" dataCellStyle="Normal"/>
    <tableColumn id="8" name="KG VOLUME" dataDxfId="307" dataCellStyle="Normal"/>
    <tableColumn id="19" name="PEMBULATAN" dataDxfId="306"/>
  </tableColumns>
  <tableStyleInfo name="Table Style 1" showFirstColumn="0" showLastColumn="0" showRowStripes="1" showColumnStripes="0"/>
</table>
</file>

<file path=xl/tables/table39.xml><?xml version="1.0" encoding="utf-8"?>
<table xmlns="http://schemas.openxmlformats.org/spreadsheetml/2006/main" id="35" name="Table224523689101112131415161718192021222423456789101112131415161718192021222324252627282930313233343536" displayName="Table224523689101112131415161718192021222423456789101112131415161718192021222324252627282930313233343536" ref="C2:N213" totalsRowShown="0" headerRowDxfId="303" dataDxfId="301" headerRowBorderDxfId="302">
  <tableColumns count="12">
    <tableColumn id="1" name="NOMOR" dataDxfId="300" dataCellStyle="Normal"/>
    <tableColumn id="3" name="TUJUAN" dataDxfId="299" dataCellStyle="Normal"/>
    <tableColumn id="16" name="Pick Up" dataDxfId="298"/>
    <tableColumn id="14" name="KAPAL" dataDxfId="297"/>
    <tableColumn id="15" name="ETD Kapal" dataDxfId="296"/>
    <tableColumn id="10" name="KETERANGAN" dataDxfId="295" dataCellStyle="Normal"/>
    <tableColumn id="5" name="P" dataDxfId="294" dataCellStyle="Normal"/>
    <tableColumn id="6" name="L" dataDxfId="293" dataCellStyle="Normal"/>
    <tableColumn id="7" name="T" dataDxfId="292" dataCellStyle="Normal"/>
    <tableColumn id="4" name="ACT KG" dataDxfId="291" dataCellStyle="Normal"/>
    <tableColumn id="8" name="KG VOLUME" dataDxfId="290" dataCellStyle="Normal"/>
    <tableColumn id="19" name="PEMBULATAN" dataDxfId="289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22452368910111213141516171819202122242345" displayName="Table22452368910111213141516171819202122242345" ref="C2:N27" totalsRowShown="0" headerRowDxfId="898" dataDxfId="896" headerRowBorderDxfId="897">
  <tableColumns count="12">
    <tableColumn id="1" name="NOMOR" dataDxfId="895" dataCellStyle="Normal"/>
    <tableColumn id="3" name="TUJUAN" dataDxfId="894" dataCellStyle="Normal"/>
    <tableColumn id="16" name="Pick Up" dataDxfId="893"/>
    <tableColumn id="14" name="KAPAL" dataDxfId="892"/>
    <tableColumn id="15" name="ETD Kapal" dataDxfId="891"/>
    <tableColumn id="10" name="KETERANGAN" dataDxfId="890" dataCellStyle="Normal"/>
    <tableColumn id="5" name="P" dataDxfId="889" dataCellStyle="Normal"/>
    <tableColumn id="6" name="L" dataDxfId="888" dataCellStyle="Normal"/>
    <tableColumn id="7" name="T" dataDxfId="887" dataCellStyle="Normal"/>
    <tableColumn id="4" name="ACT KG" dataDxfId="886" dataCellStyle="Normal"/>
    <tableColumn id="8" name="KG VOLUME" dataDxfId="885" dataCellStyle="Normal"/>
    <tableColumn id="19" name="PEMBULATAN" dataDxfId="884"/>
  </tableColumns>
  <tableStyleInfo name="Table Style 1" showFirstColumn="0" showLastColumn="0" showRowStripes="1" showColumnStripes="0"/>
</table>
</file>

<file path=xl/tables/table40.xml><?xml version="1.0" encoding="utf-8"?>
<table xmlns="http://schemas.openxmlformats.org/spreadsheetml/2006/main" id="36" name="Table22452368910111213141516171819202122242345678910111213141516171819202122232425262728293031323334353637" displayName="Table22452368910111213141516171819202122242345678910111213141516171819202122232425262728293031323334353637" ref="C2:N59" totalsRowShown="0" headerRowDxfId="286" dataDxfId="284" headerRowBorderDxfId="285">
  <tableColumns count="12">
    <tableColumn id="1" name="NOMOR" dataDxfId="283" dataCellStyle="Normal"/>
    <tableColumn id="3" name="TUJUAN" dataDxfId="282" dataCellStyle="Normal"/>
    <tableColumn id="16" name="Pick Up" dataDxfId="281"/>
    <tableColumn id="14" name="KAPAL" dataDxfId="280"/>
    <tableColumn id="15" name="ETD Kapal" dataDxfId="279"/>
    <tableColumn id="10" name="KETERANGAN" dataDxfId="278" dataCellStyle="Normal"/>
    <tableColumn id="5" name="P" dataDxfId="277" dataCellStyle="Normal"/>
    <tableColumn id="6" name="L" dataDxfId="276" dataCellStyle="Normal"/>
    <tableColumn id="7" name="T" dataDxfId="275" dataCellStyle="Normal"/>
    <tableColumn id="4" name="ACT KG" dataDxfId="274" dataCellStyle="Normal"/>
    <tableColumn id="8" name="KG VOLUME" dataDxfId="273" dataCellStyle="Normal"/>
    <tableColumn id="19" name="PEMBULATAN" dataDxfId="272"/>
  </tableColumns>
  <tableStyleInfo name="Table Style 1" showFirstColumn="0" showLastColumn="0" showRowStripes="1" showColumnStripes="0"/>
</table>
</file>

<file path=xl/tables/table41.xml><?xml version="1.0" encoding="utf-8"?>
<table xmlns="http://schemas.openxmlformats.org/spreadsheetml/2006/main" id="37" name="Table2245236891011121314151617181920212224234567891011121314151617181920212223242526272829303132333435363738" displayName="Table2245236891011121314151617181920212224234567891011121314151617181920212223242526272829303132333435363738" ref="C2:N3" totalsRowShown="0" headerRowDxfId="270" dataDxfId="268" headerRowBorderDxfId="269">
  <tableColumns count="12">
    <tableColumn id="1" name="NOMOR" dataDxfId="267" dataCellStyle="Normal"/>
    <tableColumn id="3" name="TUJUAN" dataDxfId="266" dataCellStyle="Normal"/>
    <tableColumn id="16" name="Pick Up" dataDxfId="265"/>
    <tableColumn id="14" name="KAPAL" dataDxfId="264"/>
    <tableColumn id="15" name="ETD Kapal" dataDxfId="263"/>
    <tableColumn id="10" name="KETERANGAN" dataDxfId="262" dataCellStyle="Normal"/>
    <tableColumn id="5" name="P" dataDxfId="261" dataCellStyle="Normal"/>
    <tableColumn id="6" name="L" dataDxfId="260" dataCellStyle="Normal"/>
    <tableColumn id="7" name="T" dataDxfId="259" dataCellStyle="Normal"/>
    <tableColumn id="4" name="ACT KG" dataDxfId="258" dataCellStyle="Normal"/>
    <tableColumn id="8" name="KG VOLUME" dataDxfId="257" dataCellStyle="Normal"/>
    <tableColumn id="19" name="PEMBULATAN" dataDxfId="256"/>
  </tableColumns>
  <tableStyleInfo name="Table Style 1" showFirstColumn="0" showLastColumn="0" showRowStripes="1" showColumnStripes="0"/>
</table>
</file>

<file path=xl/tables/table42.xml><?xml version="1.0" encoding="utf-8"?>
<table xmlns="http://schemas.openxmlformats.org/spreadsheetml/2006/main" id="38" name="Table224523689101112131415161718192021222423456789101112131415161718192021222324252627282930313233343536373839" displayName="Table224523689101112131415161718192021222423456789101112131415161718192021222324252627282930313233343536373839" ref="C2:N173" totalsRowShown="0" headerRowDxfId="253" dataDxfId="251" headerRowBorderDxfId="252">
  <tableColumns count="12">
    <tableColumn id="1" name="NOMOR" dataDxfId="250" dataCellStyle="Normal"/>
    <tableColumn id="3" name="TUJUAN" dataDxfId="249" dataCellStyle="Normal"/>
    <tableColumn id="16" name="Pick Up" dataDxfId="248"/>
    <tableColumn id="14" name="KAPAL" dataDxfId="247"/>
    <tableColumn id="15" name="ETD Kapal" dataDxfId="246"/>
    <tableColumn id="10" name="KETERANGAN" dataDxfId="245" dataCellStyle="Normal"/>
    <tableColumn id="5" name="P" dataDxfId="244" dataCellStyle="Normal"/>
    <tableColumn id="6" name="L" dataDxfId="243" dataCellStyle="Normal"/>
    <tableColumn id="7" name="T" dataDxfId="242" dataCellStyle="Normal"/>
    <tableColumn id="4" name="ACT KG" dataDxfId="241" dataCellStyle="Normal"/>
    <tableColumn id="8" name="KG VOLUME" dataDxfId="240" dataCellStyle="Normal"/>
    <tableColumn id="19" name="PEMBULATAN" dataDxfId="239"/>
  </tableColumns>
  <tableStyleInfo name="Table Style 1" showFirstColumn="0" showLastColumn="0" showRowStripes="1" showColumnStripes="0"/>
</table>
</file>

<file path=xl/tables/table43.xml><?xml version="1.0" encoding="utf-8"?>
<table xmlns="http://schemas.openxmlformats.org/spreadsheetml/2006/main" id="39" name="Table22452368910111213141516171819202122242345678910111213141516171819202122232425262728293031323334353637383940" displayName="Table22452368910111213141516171819202122242345678910111213141516171819202122232425262728293031323334353637383940" ref="C2:N190" totalsRowShown="0" headerRowDxfId="236" dataDxfId="234" headerRowBorderDxfId="235">
  <tableColumns count="12">
    <tableColumn id="1" name="NOMOR" dataDxfId="233" dataCellStyle="Normal"/>
    <tableColumn id="3" name="TUJUAN" dataDxfId="232" dataCellStyle="Normal"/>
    <tableColumn id="16" name="Pick Up" dataDxfId="231"/>
    <tableColumn id="14" name="KAPAL" dataDxfId="230"/>
    <tableColumn id="15" name="ETD Kapal" dataDxfId="229"/>
    <tableColumn id="10" name="KETERANGAN" dataDxfId="228" dataCellStyle="Normal"/>
    <tableColumn id="5" name="P" dataDxfId="227" dataCellStyle="Normal"/>
    <tableColumn id="6" name="L" dataDxfId="226" dataCellStyle="Normal"/>
    <tableColumn id="7" name="T" dataDxfId="225" dataCellStyle="Normal"/>
    <tableColumn id="4" name="ACT KG" dataDxfId="224" dataCellStyle="Normal"/>
    <tableColumn id="8" name="KG VOLUME" dataDxfId="223" dataCellStyle="Normal"/>
    <tableColumn id="19" name="PEMBULATAN" dataDxfId="222"/>
  </tableColumns>
  <tableStyleInfo name="Table Style 1" showFirstColumn="0" showLastColumn="0" showRowStripes="1" showColumnStripes="0"/>
</table>
</file>

<file path=xl/tables/table44.xml><?xml version="1.0" encoding="utf-8"?>
<table xmlns="http://schemas.openxmlformats.org/spreadsheetml/2006/main" id="40" name="Table2245236891011121314151617181920212224234567891011121314151617181920212223242526272829303132333435363738394041" displayName="Table2245236891011121314151617181920212224234567891011121314151617181920212223242526272829303132333435363738394041" ref="C2:N77" totalsRowShown="0" headerRowDxfId="219" dataDxfId="217" headerRowBorderDxfId="218">
  <tableColumns count="12">
    <tableColumn id="1" name="NOMOR" dataDxfId="216" dataCellStyle="Normal"/>
    <tableColumn id="3" name="TUJUAN" dataDxfId="215" dataCellStyle="Normal"/>
    <tableColumn id="16" name="Pick Up" dataDxfId="214"/>
    <tableColumn id="14" name="KAPAL" dataDxfId="213"/>
    <tableColumn id="15" name="ETD Kapal" dataDxfId="212"/>
    <tableColumn id="10" name="KETERANGAN" dataDxfId="211" dataCellStyle="Normal"/>
    <tableColumn id="5" name="P" dataDxfId="210" dataCellStyle="Normal"/>
    <tableColumn id="6" name="L" dataDxfId="209" dataCellStyle="Normal"/>
    <tableColumn id="7" name="T" dataDxfId="208" dataCellStyle="Normal"/>
    <tableColumn id="4" name="ACT KG" dataDxfId="207" dataCellStyle="Normal"/>
    <tableColumn id="8" name="KG VOLUME" dataDxfId="206" dataCellStyle="Normal"/>
    <tableColumn id="19" name="PEMBULATAN" dataDxfId="205"/>
  </tableColumns>
  <tableStyleInfo name="Table Style 1" showFirstColumn="0" showLastColumn="0" showRowStripes="1" showColumnStripes="0"/>
</table>
</file>

<file path=xl/tables/table45.xml><?xml version="1.0" encoding="utf-8"?>
<table xmlns="http://schemas.openxmlformats.org/spreadsheetml/2006/main" id="41" name="Table224523689101112131415161718192021222423456789101112131415161718192021222324252627282930313233343536373839404142" displayName="Table224523689101112131415161718192021222423456789101112131415161718192021222324252627282930313233343536373839404142" ref="C2:N109" totalsRowShown="0" headerRowDxfId="202" dataDxfId="200" headerRowBorderDxfId="201">
  <tableColumns count="12">
    <tableColumn id="1" name="NOMOR" dataDxfId="199" dataCellStyle="Normal"/>
    <tableColumn id="3" name="TUJUAN" dataDxfId="198" dataCellStyle="Normal"/>
    <tableColumn id="16" name="Pick Up" dataDxfId="197"/>
    <tableColumn id="14" name="KAPAL" dataDxfId="196"/>
    <tableColumn id="15" name="ETD Kapal" dataDxfId="195"/>
    <tableColumn id="10" name="KETERANGAN" dataDxfId="194" dataCellStyle="Normal"/>
    <tableColumn id="5" name="P" dataDxfId="193" dataCellStyle="Normal"/>
    <tableColumn id="6" name="L" dataDxfId="192" dataCellStyle="Normal"/>
    <tableColumn id="7" name="T" dataDxfId="191" dataCellStyle="Normal"/>
    <tableColumn id="4" name="ACT KG" dataDxfId="190" dataCellStyle="Normal"/>
    <tableColumn id="8" name="KG VOLUME" dataDxfId="189" dataCellStyle="Normal"/>
    <tableColumn id="19" name="PEMBULATAN" dataDxfId="188"/>
  </tableColumns>
  <tableStyleInfo name="Table Style 1" showFirstColumn="0" showLastColumn="0" showRowStripes="1" showColumnStripes="0"/>
</table>
</file>

<file path=xl/tables/table46.xml><?xml version="1.0" encoding="utf-8"?>
<table xmlns="http://schemas.openxmlformats.org/spreadsheetml/2006/main" id="53" name="Table224523689101112131415161718192021222423456789101112131415161718192021222324252627282930313233343536373839404142434454" displayName="Table224523689101112131415161718192021222423456789101112131415161718192021222324252627282930313233343536373839404142434454" ref="C2:N12" totalsRowShown="0" headerRowDxfId="185" dataDxfId="183" headerRowBorderDxfId="184">
  <tableColumns count="12">
    <tableColumn id="1" name="NOMOR" dataDxfId="182" dataCellStyle="Normal"/>
    <tableColumn id="3" name="TUJUAN" dataDxfId="181" dataCellStyle="Normal"/>
    <tableColumn id="16" name="Pick Up" dataDxfId="180"/>
    <tableColumn id="14" name="KAPAL" dataDxfId="179"/>
    <tableColumn id="15" name="ETD Kapal" dataDxfId="178"/>
    <tableColumn id="10" name="KETERANGAN" dataDxfId="177" dataCellStyle="Normal"/>
    <tableColumn id="5" name="P" dataDxfId="176" dataCellStyle="Normal"/>
    <tableColumn id="6" name="L" dataDxfId="175" dataCellStyle="Normal"/>
    <tableColumn id="7" name="T" dataDxfId="174" dataCellStyle="Normal"/>
    <tableColumn id="4" name="ACT KG" dataDxfId="173" dataCellStyle="Normal"/>
    <tableColumn id="8" name="KG VOLUME" dataDxfId="172" dataCellStyle="Normal"/>
    <tableColumn id="19" name="PEMBULATAN" dataDxfId="171"/>
  </tableColumns>
  <tableStyleInfo name="Table Style 1" showFirstColumn="0" showLastColumn="0" showRowStripes="1" showColumnStripes="0"/>
</table>
</file>

<file path=xl/tables/table47.xml><?xml version="1.0" encoding="utf-8"?>
<table xmlns="http://schemas.openxmlformats.org/spreadsheetml/2006/main" id="42" name="Table22452368910111213141516171819202122242345678910111213141516171819202122232425262728293031323334353637383940414243" displayName="Table22452368910111213141516171819202122242345678910111213141516171819202122232425262728293031323334353637383940414243" ref="C2:N30" totalsRowShown="0" headerRowDxfId="168" dataDxfId="166" headerRowBorderDxfId="167">
  <tableColumns count="12">
    <tableColumn id="1" name="NOMOR" dataDxfId="165" dataCellStyle="Normal"/>
    <tableColumn id="3" name="TUJUAN" dataDxfId="164" dataCellStyle="Normal"/>
    <tableColumn id="16" name="Pick Up" dataDxfId="163"/>
    <tableColumn id="14" name="KAPAL" dataDxfId="162"/>
    <tableColumn id="15" name="ETD Kapal" dataDxfId="161"/>
    <tableColumn id="10" name="KETERANGAN" dataDxfId="160" dataCellStyle="Normal"/>
    <tableColumn id="5" name="P" dataDxfId="159" dataCellStyle="Normal"/>
    <tableColumn id="6" name="L" dataDxfId="158" dataCellStyle="Normal"/>
    <tableColumn id="7" name="T" dataDxfId="157" dataCellStyle="Normal"/>
    <tableColumn id="4" name="ACT KG" dataDxfId="156" dataCellStyle="Normal"/>
    <tableColumn id="8" name="KG VOLUME" dataDxfId="155" dataCellStyle="Normal"/>
    <tableColumn id="19" name="PEMBULATAN" dataDxfId="154"/>
  </tableColumns>
  <tableStyleInfo name="Table Style 1" showFirstColumn="0" showLastColumn="0" showRowStripes="1" showColumnStripes="0"/>
</table>
</file>

<file path=xl/tables/table48.xml><?xml version="1.0" encoding="utf-8"?>
<table xmlns="http://schemas.openxmlformats.org/spreadsheetml/2006/main" id="43" name="Table2245236891011121314151617181920212224234567891011121314151617181920212223242526272829303132333435363738394041424344" displayName="Table2245236891011121314151617181920212224234567891011121314151617181920212223242526272829303132333435363738394041424344" ref="C2:N86" totalsRowShown="0" headerRowDxfId="151" dataDxfId="149" headerRowBorderDxfId="150">
  <tableColumns count="12">
    <tableColumn id="1" name="NOMOR" dataDxfId="148" dataCellStyle="Normal"/>
    <tableColumn id="3" name="TUJUAN" dataDxfId="147" dataCellStyle="Normal"/>
    <tableColumn id="16" name="Pick Up" dataDxfId="146"/>
    <tableColumn id="14" name="KAPAL" dataDxfId="145"/>
    <tableColumn id="15" name="ETD Kapal" dataDxfId="144"/>
    <tableColumn id="10" name="KETERANGAN" dataDxfId="143" dataCellStyle="Normal"/>
    <tableColumn id="5" name="P" dataDxfId="142" dataCellStyle="Normal"/>
    <tableColumn id="6" name="L" dataDxfId="141" dataCellStyle="Normal"/>
    <tableColumn id="7" name="T" dataDxfId="140" dataCellStyle="Normal"/>
    <tableColumn id="4" name="ACT KG" dataDxfId="139" dataCellStyle="Normal"/>
    <tableColumn id="8" name="KG VOLUME" dataDxfId="138" dataCellStyle="Normal"/>
    <tableColumn id="19" name="PEMBULATAN" dataDxfId="137"/>
  </tableColumns>
  <tableStyleInfo name="Table Style 1" showFirstColumn="0" showLastColumn="0" showRowStripes="1" showColumnStripes="0"/>
</table>
</file>

<file path=xl/tables/table49.xml><?xml version="1.0" encoding="utf-8"?>
<table xmlns="http://schemas.openxmlformats.org/spreadsheetml/2006/main" id="44" name="Table224523689101112131415161718192021222423456789101112131415161718192021222324252627282930313233343536373839404142434445" displayName="Table224523689101112131415161718192021222423456789101112131415161718192021222324252627282930313233343536373839404142434445" ref="C2:N79" totalsRowShown="0" headerRowDxfId="134" dataDxfId="132" headerRowBorderDxfId="133">
  <tableColumns count="12">
    <tableColumn id="1" name="NOMOR" dataDxfId="131" dataCellStyle="Normal"/>
    <tableColumn id="3" name="TUJUAN" dataDxfId="130" dataCellStyle="Normal"/>
    <tableColumn id="16" name="Pick Up" dataDxfId="129"/>
    <tableColumn id="14" name="KAPAL" dataDxfId="128"/>
    <tableColumn id="15" name="ETD Kapal" dataDxfId="127"/>
    <tableColumn id="10" name="KETERANGAN" dataDxfId="126" dataCellStyle="Normal"/>
    <tableColumn id="5" name="P" dataDxfId="125" dataCellStyle="Normal"/>
    <tableColumn id="6" name="L" dataDxfId="124" dataCellStyle="Normal"/>
    <tableColumn id="7" name="T" dataDxfId="123" dataCellStyle="Normal"/>
    <tableColumn id="4" name="ACT KG" dataDxfId="122" dataCellStyle="Normal"/>
    <tableColumn id="8" name="KG VOLUME" dataDxfId="121" dataCellStyle="Normal"/>
    <tableColumn id="19" name="PEMBULATAN" dataDxfId="120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8" name="Table224523689101112131415161718192021222423456789" displayName="Table224523689101112131415161718192021222423456789" ref="C2:N278" totalsRowShown="0" headerRowDxfId="881" dataDxfId="879" headerRowBorderDxfId="880">
  <tableColumns count="12">
    <tableColumn id="1" name="NOMOR" dataDxfId="878" dataCellStyle="Normal"/>
    <tableColumn id="3" name="TUJUAN" dataDxfId="877" dataCellStyle="Normal"/>
    <tableColumn id="16" name="Pick Up" dataDxfId="876"/>
    <tableColumn id="14" name="KAPAL" dataDxfId="875"/>
    <tableColumn id="15" name="ETD Kapal" dataDxfId="874"/>
    <tableColumn id="10" name="KETERANGAN" dataDxfId="873" dataCellStyle="Normal"/>
    <tableColumn id="5" name="P" dataDxfId="872" dataCellStyle="Normal"/>
    <tableColumn id="6" name="L" dataDxfId="871" dataCellStyle="Normal"/>
    <tableColumn id="7" name="T" dataDxfId="870" dataCellStyle="Normal"/>
    <tableColumn id="4" name="ACT KG" dataDxfId="869" dataCellStyle="Normal"/>
    <tableColumn id="8" name="KG VOLUME" dataDxfId="868" dataCellStyle="Normal"/>
    <tableColumn id="19" name="PEMBULATAN" dataDxfId="867"/>
  </tableColumns>
  <tableStyleInfo name="Table Style 1" showFirstColumn="0" showLastColumn="0" showRowStripes="1" showColumnStripes="0"/>
</table>
</file>

<file path=xl/tables/table50.xml><?xml version="1.0" encoding="utf-8"?>
<table xmlns="http://schemas.openxmlformats.org/spreadsheetml/2006/main" id="45" name="Table22452368910111213141516171819202122242345678910111213141516171819202122232425262728293031323334353637383940414243444546" displayName="Table22452368910111213141516171819202122242345678910111213141516171819202122232425262728293031323334353637383940414243444546" ref="C2:N225" totalsRowShown="0" headerRowDxfId="117" dataDxfId="115" headerRowBorderDxfId="116">
  <tableColumns count="12">
    <tableColumn id="1" name="NOMOR" dataDxfId="114" dataCellStyle="Normal"/>
    <tableColumn id="3" name="TUJUAN" dataDxfId="113" dataCellStyle="Normal"/>
    <tableColumn id="16" name="Pick Up" dataDxfId="112"/>
    <tableColumn id="14" name="KAPAL" dataDxfId="111"/>
    <tableColumn id="15" name="ETD Kapal" dataDxfId="110"/>
    <tableColumn id="10" name="KETERANGAN" dataDxfId="109" dataCellStyle="Normal"/>
    <tableColumn id="5" name="P" dataDxfId="108" dataCellStyle="Normal"/>
    <tableColumn id="6" name="L" dataDxfId="107" dataCellStyle="Normal"/>
    <tableColumn id="7" name="T" dataDxfId="106" dataCellStyle="Normal"/>
    <tableColumn id="4" name="ACT KG" dataDxfId="105" dataCellStyle="Normal"/>
    <tableColumn id="8" name="KG VOLUME" dataDxfId="104" dataCellStyle="Normal"/>
    <tableColumn id="19" name="PEMBULATAN" dataDxfId="103"/>
  </tableColumns>
  <tableStyleInfo name="Table Style 1" showFirstColumn="0" showLastColumn="0" showRowStripes="1" showColumnStripes="0"/>
</table>
</file>

<file path=xl/tables/table51.xml><?xml version="1.0" encoding="utf-8"?>
<table xmlns="http://schemas.openxmlformats.org/spreadsheetml/2006/main" id="46" name="Table2245236891011121314151617181920212224234567891011121314151617181920212223242526272829303132333435363738394041424344454647" displayName="Table2245236891011121314151617181920212224234567891011121314151617181920212223242526272829303132333435363738394041424344454647" ref="C2:N281" totalsRowShown="0" headerRowDxfId="99" dataDxfId="97" headerRowBorderDxfId="98">
  <tableColumns count="12">
    <tableColumn id="1" name="NOMOR" dataDxfId="96" dataCellStyle="Normal"/>
    <tableColumn id="3" name="TUJUAN" dataDxfId="95" dataCellStyle="Normal"/>
    <tableColumn id="16" name="Pick Up" dataDxfId="94"/>
    <tableColumn id="14" name="KAPAL" dataDxfId="93"/>
    <tableColumn id="15" name="ETD Kapal" dataDxfId="92"/>
    <tableColumn id="10" name="KETERANGAN" dataDxfId="91" dataCellStyle="Normal"/>
    <tableColumn id="5" name="P" dataDxfId="90" dataCellStyle="Normal"/>
    <tableColumn id="6" name="L" dataDxfId="89" dataCellStyle="Normal"/>
    <tableColumn id="7" name="T" dataDxfId="88" dataCellStyle="Normal"/>
    <tableColumn id="4" name="ACT KG" dataDxfId="87" dataCellStyle="Normal"/>
    <tableColumn id="8" name="KG VOLUME" dataDxfId="86" dataCellStyle="Normal"/>
    <tableColumn id="19" name="PEMBULATAN" dataDxfId="85"/>
  </tableColumns>
  <tableStyleInfo name="Table Style 1" showFirstColumn="0" showLastColumn="0" showRowStripes="1" showColumnStripes="0"/>
</table>
</file>

<file path=xl/tables/table52.xml><?xml version="1.0" encoding="utf-8"?>
<table xmlns="http://schemas.openxmlformats.org/spreadsheetml/2006/main" id="47" name="Table224523689101112131415161718192021222423456789101112131415161718192021222324252627282930313233343536373839404142434445464748" displayName="Table224523689101112131415161718192021222423456789101112131415161718192021222324252627282930313233343536373839404142434445464748" ref="C2:N4" totalsRowShown="0" headerRowDxfId="82" dataDxfId="80" headerRowBorderDxfId="81">
  <tableColumns count="12">
    <tableColumn id="1" name="NOMOR" dataDxfId="79" dataCellStyle="Normal"/>
    <tableColumn id="3" name="TUJUAN" dataDxfId="78" dataCellStyle="Normal"/>
    <tableColumn id="16" name="Pick Up" dataDxfId="77"/>
    <tableColumn id="14" name="KAPAL" dataDxfId="76"/>
    <tableColumn id="15" name="ETD Kapal" dataDxfId="75"/>
    <tableColumn id="10" name="KETERANGAN" dataDxfId="74" dataCellStyle="Normal"/>
    <tableColumn id="5" name="P" dataDxfId="73" dataCellStyle="Normal"/>
    <tableColumn id="6" name="L" dataDxfId="72" dataCellStyle="Normal"/>
    <tableColumn id="7" name="T" dataDxfId="71" dataCellStyle="Normal"/>
    <tableColumn id="4" name="ACT KG" dataDxfId="70" dataCellStyle="Normal"/>
    <tableColumn id="8" name="KG VOLUME" dataDxfId="69" dataCellStyle="Normal"/>
    <tableColumn id="19" name="PEMBULATAN" dataDxfId="68"/>
  </tableColumns>
  <tableStyleInfo name="Table Style 1" showFirstColumn="0" showLastColumn="0" showRowStripes="1" showColumnStripes="0"/>
</table>
</file>

<file path=xl/tables/table53.xml><?xml version="1.0" encoding="utf-8"?>
<table xmlns="http://schemas.openxmlformats.org/spreadsheetml/2006/main" id="49" name="Table22452368910111213141516171819202122242345678910111213141516171819202122232425262728293031323334353637383940414243444546474850" displayName="Table22452368910111213141516171819202122242345678910111213141516171819202122232425262728293031323334353637383940414243444546474850" ref="C2:N31" totalsRowShown="0" headerRowDxfId="65" dataDxfId="63" headerRowBorderDxfId="64">
  <tableColumns count="12">
    <tableColumn id="1" name="NOMOR" dataDxfId="62" dataCellStyle="Normal"/>
    <tableColumn id="3" name="TUJUAN" dataDxfId="61" dataCellStyle="Normal"/>
    <tableColumn id="16" name="Pick Up" dataDxfId="60"/>
    <tableColumn id="14" name="KAPAL" dataDxfId="59"/>
    <tableColumn id="15" name="ETD Kapal" dataDxfId="58"/>
    <tableColumn id="10" name="KETERANGAN" dataDxfId="57" dataCellStyle="Normal"/>
    <tableColumn id="5" name="P" dataDxfId="56" dataCellStyle="Normal"/>
    <tableColumn id="6" name="L" dataDxfId="55" dataCellStyle="Normal"/>
    <tableColumn id="7" name="T" dataDxfId="54" dataCellStyle="Normal"/>
    <tableColumn id="4" name="ACT KG" dataDxfId="53" dataCellStyle="Normal"/>
    <tableColumn id="8" name="KG VOLUME" dataDxfId="52" dataCellStyle="Normal"/>
    <tableColumn id="19" name="PEMBULATAN" dataDxfId="51"/>
  </tableColumns>
  <tableStyleInfo name="Table Style 1" showFirstColumn="0" showLastColumn="0" showRowStripes="1" showColumnStripes="0"/>
</table>
</file>

<file path=xl/tables/table54.xml><?xml version="1.0" encoding="utf-8"?>
<table xmlns="http://schemas.openxmlformats.org/spreadsheetml/2006/main" id="50" name="Table2245236891011121314151617181920212224234567891011121314151617181920212223242526272829303132333435363738394041424344454647485051" displayName="Table2245236891011121314151617181920212224234567891011121314151617181920212223242526272829303132333435363738394041424344454647485051" ref="C2:N4" totalsRowShown="0" headerRowDxfId="48" dataDxfId="46" headerRowBorderDxfId="47">
  <tableColumns count="12">
    <tableColumn id="1" name="NOMOR" dataDxfId="45" dataCellStyle="Normal"/>
    <tableColumn id="3" name="TUJUAN" dataDxfId="44" dataCellStyle="Normal"/>
    <tableColumn id="16" name="Pick Up" dataDxfId="43"/>
    <tableColumn id="14" name="KAPAL" dataDxfId="42"/>
    <tableColumn id="15" name="ETD Kapal" dataDxfId="41"/>
    <tableColumn id="10" name="KETERANGAN" dataDxfId="40" dataCellStyle="Normal"/>
    <tableColumn id="5" name="P" dataDxfId="39" dataCellStyle="Normal"/>
    <tableColumn id="6" name="L" dataDxfId="38" dataCellStyle="Normal"/>
    <tableColumn id="7" name="T" dataDxfId="37" dataCellStyle="Normal"/>
    <tableColumn id="4" name="ACT KG" dataDxfId="36" dataCellStyle="Normal"/>
    <tableColumn id="8" name="KG VOLUME" dataDxfId="35" dataCellStyle="Normal"/>
    <tableColumn id="19" name="PEMBULATAN" dataDxfId="34"/>
  </tableColumns>
  <tableStyleInfo name="Table Style 1" showFirstColumn="0" showLastColumn="0" showRowStripes="1" showColumnStripes="0"/>
</table>
</file>

<file path=xl/tables/table55.xml><?xml version="1.0" encoding="utf-8"?>
<table xmlns="http://schemas.openxmlformats.org/spreadsheetml/2006/main" id="51" name="Table224523689101112131415161718192021222423456789101112131415161718192021222324252627282930313233343536373839404142434445464748505152" displayName="Table224523689101112131415161718192021222423456789101112131415161718192021222324252627282930313233343536373839404142434445464748505152" ref="C2:N73" totalsRowShown="0" headerRowDxfId="31" dataDxfId="29" headerRowBorderDxfId="30">
  <tableColumns count="12">
    <tableColumn id="1" name="NOMOR" dataDxfId="28" dataCellStyle="Normal"/>
    <tableColumn id="3" name="TUJUAN" dataDxfId="27" dataCellStyle="Normal"/>
    <tableColumn id="16" name="Pick Up" dataDxfId="26"/>
    <tableColumn id="14" name="KAPAL" dataDxfId="25"/>
    <tableColumn id="15" name="ETD Kapal" dataDxfId="24"/>
    <tableColumn id="10" name="KETERANGAN" dataDxfId="23" dataCellStyle="Normal"/>
    <tableColumn id="5" name="P" dataDxfId="22" dataCellStyle="Normal"/>
    <tableColumn id="6" name="L" dataDxfId="21" dataCellStyle="Normal"/>
    <tableColumn id="7" name="T" dataDxfId="20" dataCellStyle="Normal"/>
    <tableColumn id="4" name="ACT KG" dataDxfId="19" dataCellStyle="Normal"/>
    <tableColumn id="8" name="KG VOLUME" dataDxfId="18" dataCellStyle="Normal"/>
    <tableColumn id="19" name="PEMBULATAN" dataDxfId="17"/>
  </tableColumns>
  <tableStyleInfo name="Table Style 1" showFirstColumn="0" showLastColumn="0" showRowStripes="1" showColumnStripes="0"/>
</table>
</file>

<file path=xl/tables/table56.xml><?xml version="1.0" encoding="utf-8"?>
<table xmlns="http://schemas.openxmlformats.org/spreadsheetml/2006/main" id="52" name="Table22452368910111213141516171819202122242345678910111213141516171819202122232425262728293031323334353637383940414243444546474850515253" displayName="Table22452368910111213141516171819202122242345678910111213141516171819202122232425262728293031323334353637383940414243444546474850515253" ref="C2:N4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5" name="Table224523689101112131415161718192021222423456" displayName="Table224523689101112131415161718192021222423456" ref="C2:N65" totalsRowShown="0" headerRowDxfId="864" dataDxfId="862" headerRowBorderDxfId="863">
  <tableColumns count="12">
    <tableColumn id="1" name="NOMOR" dataDxfId="861" dataCellStyle="Normal"/>
    <tableColumn id="3" name="TUJUAN" dataDxfId="860" dataCellStyle="Normal"/>
    <tableColumn id="16" name="Pick Up" dataDxfId="859"/>
    <tableColumn id="14" name="KAPAL" dataDxfId="858"/>
    <tableColumn id="15" name="ETD Kapal" dataDxfId="857"/>
    <tableColumn id="10" name="KETERANGAN" dataDxfId="856" dataCellStyle="Normal"/>
    <tableColumn id="5" name="P" dataDxfId="855" dataCellStyle="Normal"/>
    <tableColumn id="6" name="L" dataDxfId="854" dataCellStyle="Normal"/>
    <tableColumn id="7" name="T" dataDxfId="853" dataCellStyle="Normal"/>
    <tableColumn id="4" name="ACT KG" dataDxfId="852" dataCellStyle="Normal"/>
    <tableColumn id="8" name="KG VOLUME" dataDxfId="851" dataCellStyle="Normal"/>
    <tableColumn id="19" name="PEMBULATAN" dataDxfId="850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6" name="Table2245236891011121314151617181920212224234567" displayName="Table2245236891011121314151617181920212224234567" ref="C2:N10" totalsRowShown="0" headerRowDxfId="847" dataDxfId="845" headerRowBorderDxfId="846">
  <tableColumns count="12">
    <tableColumn id="1" name="NOMOR" dataDxfId="844" dataCellStyle="Normal"/>
    <tableColumn id="3" name="TUJUAN" dataDxfId="843" dataCellStyle="Normal"/>
    <tableColumn id="16" name="Pick Up" dataDxfId="842"/>
    <tableColumn id="14" name="KAPAL" dataDxfId="841"/>
    <tableColumn id="15" name="ETD Kapal" dataDxfId="840"/>
    <tableColumn id="10" name="KETERANGAN" dataDxfId="839" dataCellStyle="Normal"/>
    <tableColumn id="5" name="P" dataDxfId="838" dataCellStyle="Normal"/>
    <tableColumn id="6" name="L" dataDxfId="837" dataCellStyle="Normal"/>
    <tableColumn id="7" name="T" dataDxfId="836" dataCellStyle="Normal"/>
    <tableColumn id="4" name="ACT KG" dataDxfId="835" dataCellStyle="Normal"/>
    <tableColumn id="8" name="KG VOLUME" dataDxfId="834" dataCellStyle="Normal"/>
    <tableColumn id="19" name="PEMBULATAN" dataDxfId="833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7" name="Table22452368910111213141516171819202122242345678" displayName="Table22452368910111213141516171819202122242345678" ref="C2:N248" totalsRowShown="0" headerRowDxfId="830" dataDxfId="828" headerRowBorderDxfId="829">
  <tableColumns count="12">
    <tableColumn id="1" name="NOMOR" dataDxfId="827" dataCellStyle="Normal"/>
    <tableColumn id="3" name="TUJUAN" dataDxfId="826" dataCellStyle="Normal"/>
    <tableColumn id="16" name="Pick Up" dataDxfId="825"/>
    <tableColumn id="14" name="KAPAL" dataDxfId="824"/>
    <tableColumn id="15" name="ETD Kapal" dataDxfId="823"/>
    <tableColumn id="10" name="KETERANGAN" dataDxfId="822" dataCellStyle="Normal"/>
    <tableColumn id="5" name="P" dataDxfId="821" dataCellStyle="Normal"/>
    <tableColumn id="6" name="L" dataDxfId="820" dataCellStyle="Normal"/>
    <tableColumn id="7" name="T" dataDxfId="819" dataCellStyle="Normal"/>
    <tableColumn id="4" name="ACT KG" dataDxfId="818" dataCellStyle="Normal"/>
    <tableColumn id="8" name="KG VOLUME" dataDxfId="817" dataCellStyle="Normal"/>
    <tableColumn id="19" name="PEMBULATAN" dataDxfId="816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9" name="Table22452368910111213141516171819202122242345678910" displayName="Table22452368910111213141516171819202122242345678910" ref="C2:N242" totalsRowShown="0" headerRowDxfId="813" dataDxfId="811" headerRowBorderDxfId="812">
  <tableColumns count="12">
    <tableColumn id="1" name="NOMOR" dataDxfId="810" dataCellStyle="Normal"/>
    <tableColumn id="3" name="TUJUAN" dataDxfId="809" dataCellStyle="Normal"/>
    <tableColumn id="16" name="Pick Up" dataDxfId="808"/>
    <tableColumn id="14" name="KAPAL" dataDxfId="807"/>
    <tableColumn id="15" name="ETD Kapal" dataDxfId="806"/>
    <tableColumn id="10" name="KETERANGAN" dataDxfId="805" dataCellStyle="Normal"/>
    <tableColumn id="5" name="P" dataDxfId="804" dataCellStyle="Normal"/>
    <tableColumn id="6" name="L" dataDxfId="803" dataCellStyle="Normal"/>
    <tableColumn id="7" name="T" dataDxfId="802" dataCellStyle="Normal"/>
    <tableColumn id="4" name="ACT KG" dataDxfId="801" dataCellStyle="Normal"/>
    <tableColumn id="8" name="KG VOLUME" dataDxfId="800" dataCellStyle="Normal"/>
    <tableColumn id="19" name="PEMBULATAN" dataDxfId="799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9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1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3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4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5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6.xml"/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97"/>
  <sheetViews>
    <sheetView tabSelected="1" topLeftCell="A62" workbookViewId="0">
      <selection activeCell="H68" sqref="H68:I68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10" style="17" customWidth="1"/>
    <col min="4" max="4" width="25.140625" style="17" customWidth="1"/>
    <col min="5" max="5" width="12.7109375" style="17" customWidth="1"/>
    <col min="6" max="6" width="6.85546875" style="17" bestFit="1" customWidth="1"/>
    <col min="7" max="7" width="8.140625" style="17" customWidth="1"/>
    <col min="8" max="8" width="14.140625" style="18" bestFit="1" customWidth="1"/>
    <col min="9" max="9" width="1.5703125" style="18" customWidth="1"/>
    <col min="10" max="10" width="20.28515625" style="17" customWidth="1"/>
    <col min="11" max="11" width="9.140625" style="17"/>
    <col min="12" max="12" width="23.42578125" style="17" customWidth="1"/>
    <col min="13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20"/>
      <c r="H9" s="21"/>
      <c r="I9" s="21"/>
      <c r="J9" s="20"/>
    </row>
    <row r="10" spans="1:10" ht="23.25" customHeight="1" thickBot="1" x14ac:dyDescent="0.3">
      <c r="A10" s="109" t="s">
        <v>14</v>
      </c>
      <c r="B10" s="110"/>
      <c r="C10" s="110"/>
      <c r="D10" s="110"/>
      <c r="E10" s="110"/>
      <c r="F10" s="110"/>
      <c r="G10" s="110"/>
      <c r="H10" s="110"/>
      <c r="I10" s="110"/>
      <c r="J10" s="111"/>
    </row>
    <row r="12" spans="1:10" x14ac:dyDescent="0.25">
      <c r="A12" s="17" t="s">
        <v>15</v>
      </c>
      <c r="B12" s="17" t="s">
        <v>16</v>
      </c>
      <c r="H12" s="18" t="s">
        <v>17</v>
      </c>
      <c r="I12" s="22" t="s">
        <v>18</v>
      </c>
      <c r="J12" s="23" t="s">
        <v>6258</v>
      </c>
    </row>
    <row r="13" spans="1:10" x14ac:dyDescent="0.25">
      <c r="H13" s="18" t="s">
        <v>19</v>
      </c>
      <c r="I13" s="22" t="s">
        <v>18</v>
      </c>
      <c r="J13" s="24" t="s">
        <v>6256</v>
      </c>
    </row>
    <row r="14" spans="1:10" x14ac:dyDescent="0.25">
      <c r="H14" s="18" t="s">
        <v>59</v>
      </c>
      <c r="I14" s="22" t="s">
        <v>18</v>
      </c>
      <c r="J14" s="17" t="s">
        <v>60</v>
      </c>
    </row>
    <row r="15" spans="1:10" x14ac:dyDescent="0.25">
      <c r="A15" s="17" t="s">
        <v>20</v>
      </c>
      <c r="B15" s="23" t="s">
        <v>21</v>
      </c>
      <c r="C15" s="23"/>
      <c r="I15" s="22"/>
      <c r="J15" s="17" t="s">
        <v>61</v>
      </c>
    </row>
    <row r="16" spans="1:10" ht="16.5" thickBot="1" x14ac:dyDescent="0.3"/>
    <row r="17" spans="1:12" ht="26.25" customHeight="1" x14ac:dyDescent="0.25">
      <c r="A17" s="25" t="s">
        <v>22</v>
      </c>
      <c r="B17" s="26" t="s">
        <v>23</v>
      </c>
      <c r="C17" s="26" t="s">
        <v>24</v>
      </c>
      <c r="D17" s="26" t="s">
        <v>25</v>
      </c>
      <c r="E17" s="26" t="s">
        <v>26</v>
      </c>
      <c r="F17" s="27" t="s">
        <v>27</v>
      </c>
      <c r="G17" s="27" t="s">
        <v>28</v>
      </c>
      <c r="H17" s="112" t="s">
        <v>29</v>
      </c>
      <c r="I17" s="113"/>
      <c r="J17" s="28" t="s">
        <v>30</v>
      </c>
    </row>
    <row r="18" spans="1:12" ht="36.75" customHeight="1" x14ac:dyDescent="0.25">
      <c r="A18" s="29">
        <v>1</v>
      </c>
      <c r="B18" s="103">
        <f>BKI032210035196!E3</f>
        <v>44426</v>
      </c>
      <c r="C18" s="102" t="str">
        <f>BKI032210035196!A3</f>
        <v>BKI032210035196</v>
      </c>
      <c r="D18" s="30" t="s">
        <v>55</v>
      </c>
      <c r="E18" s="30" t="s">
        <v>51</v>
      </c>
      <c r="F18" s="31">
        <v>167</v>
      </c>
      <c r="G18" s="91">
        <f>BKI032210035196!N170</f>
        <v>4649</v>
      </c>
      <c r="H18" s="107">
        <v>3000</v>
      </c>
      <c r="I18" s="108"/>
      <c r="J18" s="32">
        <f>G18*H18</f>
        <v>13947000</v>
      </c>
      <c r="L18"/>
    </row>
    <row r="19" spans="1:12" ht="36.75" customHeight="1" x14ac:dyDescent="0.25">
      <c r="A19" s="29">
        <f>A18+1</f>
        <v>2</v>
      </c>
      <c r="B19" s="104">
        <f>BKI032210035204!E3</f>
        <v>44428</v>
      </c>
      <c r="C19" s="92" t="str">
        <f>BKI032210035204!A3</f>
        <v>BKI032210035204</v>
      </c>
      <c r="D19" s="30" t="s">
        <v>55</v>
      </c>
      <c r="E19" s="30" t="s">
        <v>52</v>
      </c>
      <c r="F19" s="31">
        <v>19</v>
      </c>
      <c r="G19" s="92">
        <f>BKI032210035204!N22</f>
        <v>391</v>
      </c>
      <c r="H19" s="107">
        <v>3000</v>
      </c>
      <c r="I19" s="108"/>
      <c r="J19" s="32">
        <f t="shared" ref="J19:J36" si="0">G19*H19</f>
        <v>1173000</v>
      </c>
      <c r="L19"/>
    </row>
    <row r="20" spans="1:12" ht="36.75" customHeight="1" x14ac:dyDescent="0.25">
      <c r="A20" s="29">
        <f t="shared" ref="A20:A73" si="1">A19+1</f>
        <v>3</v>
      </c>
      <c r="B20" s="104">
        <f>BKI032210035212!E3</f>
        <v>44428</v>
      </c>
      <c r="C20" s="92" t="str">
        <f>BKI032210035212!A3</f>
        <v>BKI032210035212</v>
      </c>
      <c r="D20" s="30" t="s">
        <v>55</v>
      </c>
      <c r="E20" s="30" t="s">
        <v>52</v>
      </c>
      <c r="F20" s="31">
        <v>415</v>
      </c>
      <c r="G20" s="92">
        <f>BKI032210035212!N418</f>
        <v>9908</v>
      </c>
      <c r="H20" s="107">
        <v>3000</v>
      </c>
      <c r="I20" s="108"/>
      <c r="J20" s="32">
        <f t="shared" si="0"/>
        <v>29724000</v>
      </c>
      <c r="L20"/>
    </row>
    <row r="21" spans="1:12" ht="36.75" customHeight="1" x14ac:dyDescent="0.25">
      <c r="A21" s="29">
        <f t="shared" si="1"/>
        <v>4</v>
      </c>
      <c r="B21" s="104">
        <f>BKI032210035220!E3</f>
        <v>44428</v>
      </c>
      <c r="C21" s="92" t="str">
        <f>BKI032210035220!A3</f>
        <v>BKI032210035220</v>
      </c>
      <c r="D21" s="30" t="s">
        <v>55</v>
      </c>
      <c r="E21" s="30" t="s">
        <v>51</v>
      </c>
      <c r="F21" s="31">
        <v>25</v>
      </c>
      <c r="G21" s="92">
        <f>BKI032210035220!N28</f>
        <v>331</v>
      </c>
      <c r="H21" s="107">
        <v>3000</v>
      </c>
      <c r="I21" s="108"/>
      <c r="J21" s="32">
        <f t="shared" si="0"/>
        <v>993000</v>
      </c>
      <c r="L21"/>
    </row>
    <row r="22" spans="1:12" ht="36.75" customHeight="1" x14ac:dyDescent="0.25">
      <c r="A22" s="29">
        <f t="shared" si="1"/>
        <v>5</v>
      </c>
      <c r="B22" s="104">
        <f>BKI032210035238!E3</f>
        <v>44428</v>
      </c>
      <c r="C22" s="92" t="str">
        <f>BKI032210035238!A3</f>
        <v>BKI032210035238</v>
      </c>
      <c r="D22" s="30" t="s">
        <v>55</v>
      </c>
      <c r="E22" s="30" t="s">
        <v>51</v>
      </c>
      <c r="F22" s="31">
        <v>276</v>
      </c>
      <c r="G22" s="92">
        <f>BKI032210035238!N279</f>
        <v>6778</v>
      </c>
      <c r="H22" s="107">
        <v>3000</v>
      </c>
      <c r="I22" s="108"/>
      <c r="J22" s="32">
        <f t="shared" si="0"/>
        <v>20334000</v>
      </c>
      <c r="L22"/>
    </row>
    <row r="23" spans="1:12" ht="36.75" customHeight="1" x14ac:dyDescent="0.25">
      <c r="A23" s="29">
        <f t="shared" si="1"/>
        <v>6</v>
      </c>
      <c r="B23" s="105">
        <f>BKI032210035246!E3</f>
        <v>44428</v>
      </c>
      <c r="C23" s="102" t="str">
        <f>BKI032210035246!A3</f>
        <v>BKI032210035246</v>
      </c>
      <c r="D23" s="30" t="s">
        <v>55</v>
      </c>
      <c r="E23" s="30" t="s">
        <v>52</v>
      </c>
      <c r="F23" s="31">
        <v>63</v>
      </c>
      <c r="G23" s="102">
        <f>BKI032210035246!N66</f>
        <v>1116</v>
      </c>
      <c r="H23" s="107">
        <v>3000</v>
      </c>
      <c r="I23" s="108"/>
      <c r="J23" s="32">
        <f t="shared" si="0"/>
        <v>3348000</v>
      </c>
      <c r="L23"/>
    </row>
    <row r="24" spans="1:12" ht="36.75" customHeight="1" x14ac:dyDescent="0.25">
      <c r="A24" s="29">
        <f t="shared" si="1"/>
        <v>7</v>
      </c>
      <c r="B24" s="105">
        <f>BKI032210035253!E3</f>
        <v>44428</v>
      </c>
      <c r="C24" s="102" t="str">
        <f>BKI032210035253!A3</f>
        <v>BKI032210035253</v>
      </c>
      <c r="D24" s="30" t="s">
        <v>55</v>
      </c>
      <c r="E24" s="30" t="s">
        <v>52</v>
      </c>
      <c r="F24" s="31">
        <v>8</v>
      </c>
      <c r="G24" s="102">
        <f>BKI032210035253!N11</f>
        <v>107</v>
      </c>
      <c r="H24" s="107">
        <v>3000</v>
      </c>
      <c r="I24" s="108"/>
      <c r="J24" s="32">
        <f t="shared" si="0"/>
        <v>321000</v>
      </c>
      <c r="L24"/>
    </row>
    <row r="25" spans="1:12" ht="36.75" customHeight="1" x14ac:dyDescent="0.25">
      <c r="A25" s="29">
        <f t="shared" si="1"/>
        <v>8</v>
      </c>
      <c r="B25" s="105">
        <f>BKI032210035261!E3</f>
        <v>44428</v>
      </c>
      <c r="C25" s="102" t="str">
        <f>BKI032210035261!A3</f>
        <v>BKI032210035261</v>
      </c>
      <c r="D25" s="30" t="s">
        <v>55</v>
      </c>
      <c r="E25" s="30" t="s">
        <v>51</v>
      </c>
      <c r="F25" s="31">
        <v>246</v>
      </c>
      <c r="G25" s="102">
        <f>BKI032210035261!N249</f>
        <v>6242</v>
      </c>
      <c r="H25" s="107">
        <v>3000</v>
      </c>
      <c r="I25" s="108"/>
      <c r="J25" s="32">
        <f t="shared" si="0"/>
        <v>18726000</v>
      </c>
      <c r="L25"/>
    </row>
    <row r="26" spans="1:12" ht="36.75" customHeight="1" x14ac:dyDescent="0.25">
      <c r="A26" s="29">
        <f t="shared" si="1"/>
        <v>9</v>
      </c>
      <c r="B26" s="105">
        <f>BKI032210035279!E3</f>
        <v>44429</v>
      </c>
      <c r="C26" s="102" t="str">
        <f>BKI032210035279!A3</f>
        <v>BKI032210035279</v>
      </c>
      <c r="D26" s="30" t="s">
        <v>55</v>
      </c>
      <c r="E26" s="30" t="s">
        <v>52</v>
      </c>
      <c r="F26" s="31">
        <v>240</v>
      </c>
      <c r="G26" s="102">
        <f>BKI032210035279!N243</f>
        <v>4935</v>
      </c>
      <c r="H26" s="107">
        <v>3000</v>
      </c>
      <c r="I26" s="108"/>
      <c r="J26" s="32">
        <f t="shared" si="0"/>
        <v>14805000</v>
      </c>
      <c r="L26"/>
    </row>
    <row r="27" spans="1:12" ht="36.75" customHeight="1" x14ac:dyDescent="0.25">
      <c r="A27" s="29">
        <f t="shared" si="1"/>
        <v>10</v>
      </c>
      <c r="B27" s="105">
        <f>BKI032210035287!E3</f>
        <v>44429</v>
      </c>
      <c r="C27" s="102" t="str">
        <f>BKI032210035287!A3</f>
        <v>BKI032210035287</v>
      </c>
      <c r="D27" s="30" t="s">
        <v>55</v>
      </c>
      <c r="E27" s="30" t="s">
        <v>51</v>
      </c>
      <c r="F27" s="31">
        <v>232</v>
      </c>
      <c r="G27" s="102">
        <f>BKI032210035287!N235</f>
        <v>5250</v>
      </c>
      <c r="H27" s="107">
        <v>3000</v>
      </c>
      <c r="I27" s="108"/>
      <c r="J27" s="32">
        <f t="shared" si="0"/>
        <v>15750000</v>
      </c>
      <c r="L27"/>
    </row>
    <row r="28" spans="1:12" ht="36.75" customHeight="1" x14ac:dyDescent="0.25">
      <c r="A28" s="29">
        <f t="shared" si="1"/>
        <v>11</v>
      </c>
      <c r="B28" s="105">
        <f>BKI032210035303!E3</f>
        <v>44429</v>
      </c>
      <c r="C28" s="102" t="str">
        <f>BKI032210035303!A3</f>
        <v>BKI032210035303</v>
      </c>
      <c r="D28" s="30" t="s">
        <v>55</v>
      </c>
      <c r="E28" s="30" t="s">
        <v>51</v>
      </c>
      <c r="F28" s="31">
        <v>2</v>
      </c>
      <c r="G28" s="102">
        <f>BKI032210035303!N5</f>
        <v>51</v>
      </c>
      <c r="H28" s="107">
        <v>3000</v>
      </c>
      <c r="I28" s="108"/>
      <c r="J28" s="32">
        <f t="shared" si="0"/>
        <v>153000</v>
      </c>
      <c r="L28"/>
    </row>
    <row r="29" spans="1:12" ht="36.75" customHeight="1" x14ac:dyDescent="0.25">
      <c r="A29" s="29">
        <f t="shared" si="1"/>
        <v>12</v>
      </c>
      <c r="B29" s="104">
        <f>BKI032210035311!E3</f>
        <v>44429</v>
      </c>
      <c r="C29" s="92" t="str">
        <f>BKI032210035311!A3</f>
        <v>BKI032210035311</v>
      </c>
      <c r="D29" s="30" t="s">
        <v>55</v>
      </c>
      <c r="E29" s="30" t="s">
        <v>52</v>
      </c>
      <c r="F29" s="31">
        <v>21</v>
      </c>
      <c r="G29" s="92">
        <f>BKI032210035311!N24</f>
        <v>462</v>
      </c>
      <c r="H29" s="107">
        <v>3000</v>
      </c>
      <c r="I29" s="108"/>
      <c r="J29" s="32">
        <f t="shared" si="0"/>
        <v>1386000</v>
      </c>
      <c r="L29"/>
    </row>
    <row r="30" spans="1:12" ht="36.75" customHeight="1" x14ac:dyDescent="0.25">
      <c r="A30" s="29">
        <f t="shared" si="1"/>
        <v>13</v>
      </c>
      <c r="B30" s="105">
        <f>BKI032210036103!E3</f>
        <v>44429</v>
      </c>
      <c r="C30" s="102" t="str">
        <f>BKI032210036103!A3</f>
        <v>BKI032210036103</v>
      </c>
      <c r="D30" s="30" t="s">
        <v>55</v>
      </c>
      <c r="E30" s="30" t="s">
        <v>51</v>
      </c>
      <c r="F30" s="31">
        <v>9</v>
      </c>
      <c r="G30" s="102">
        <f>BKI032210036103!N12</f>
        <v>222</v>
      </c>
      <c r="H30" s="107">
        <v>3000</v>
      </c>
      <c r="I30" s="108"/>
      <c r="J30" s="32">
        <f t="shared" si="0"/>
        <v>666000</v>
      </c>
      <c r="L30"/>
    </row>
    <row r="31" spans="1:12" ht="36.75" customHeight="1" x14ac:dyDescent="0.25">
      <c r="A31" s="29">
        <f t="shared" si="1"/>
        <v>14</v>
      </c>
      <c r="B31" s="105">
        <f>BKI032210035329!E3</f>
        <v>44430</v>
      </c>
      <c r="C31" s="102" t="str">
        <f>BKI032210035329!A3</f>
        <v>BKI032210035329</v>
      </c>
      <c r="D31" s="30" t="s">
        <v>55</v>
      </c>
      <c r="E31" s="30" t="s">
        <v>52</v>
      </c>
      <c r="F31" s="31">
        <v>30</v>
      </c>
      <c r="G31" s="102">
        <f>BKI032210035329!N33</f>
        <v>532</v>
      </c>
      <c r="H31" s="107">
        <v>3000</v>
      </c>
      <c r="I31" s="108"/>
      <c r="J31" s="32">
        <f t="shared" si="0"/>
        <v>1596000</v>
      </c>
      <c r="L31"/>
    </row>
    <row r="32" spans="1:12" ht="36.75" customHeight="1" x14ac:dyDescent="0.25">
      <c r="A32" s="29">
        <f t="shared" si="1"/>
        <v>15</v>
      </c>
      <c r="B32" s="105">
        <f>BKI032210035345!E3</f>
        <v>44430</v>
      </c>
      <c r="C32" s="102" t="str">
        <f>BKI032210035345!A3</f>
        <v>BKI032210035345</v>
      </c>
      <c r="D32" s="30" t="s">
        <v>55</v>
      </c>
      <c r="E32" s="30" t="s">
        <v>52</v>
      </c>
      <c r="F32" s="31">
        <v>134</v>
      </c>
      <c r="G32" s="102">
        <f>BKI032210035345!N137</f>
        <v>3541</v>
      </c>
      <c r="H32" s="107">
        <v>3000</v>
      </c>
      <c r="I32" s="108"/>
      <c r="J32" s="32">
        <f t="shared" si="0"/>
        <v>10623000</v>
      </c>
      <c r="L32"/>
    </row>
    <row r="33" spans="1:12" ht="36.75" customHeight="1" x14ac:dyDescent="0.25">
      <c r="A33" s="29">
        <f t="shared" si="1"/>
        <v>16</v>
      </c>
      <c r="B33" s="105">
        <f>BKI032210035352!E3</f>
        <v>44430</v>
      </c>
      <c r="C33" s="102" t="str">
        <f>BKI032210035352!A3</f>
        <v>BKI032210035352</v>
      </c>
      <c r="D33" s="30" t="s">
        <v>55</v>
      </c>
      <c r="E33" s="30" t="s">
        <v>51</v>
      </c>
      <c r="F33" s="31">
        <v>167</v>
      </c>
      <c r="G33" s="102">
        <f>BKI032210035352!N170</f>
        <v>3406</v>
      </c>
      <c r="H33" s="107">
        <v>3000</v>
      </c>
      <c r="I33" s="108"/>
      <c r="J33" s="32">
        <f t="shared" si="0"/>
        <v>10218000</v>
      </c>
      <c r="L33"/>
    </row>
    <row r="34" spans="1:12" ht="36.75" customHeight="1" x14ac:dyDescent="0.25">
      <c r="A34" s="29">
        <f t="shared" si="1"/>
        <v>17</v>
      </c>
      <c r="B34" s="105">
        <f>BKI032210035360!E3</f>
        <v>44430</v>
      </c>
      <c r="C34" s="102" t="str">
        <f>BKI032210035360!A3</f>
        <v>BKI032210035360</v>
      </c>
      <c r="D34" s="30" t="s">
        <v>55</v>
      </c>
      <c r="E34" s="30" t="s">
        <v>51</v>
      </c>
      <c r="F34" s="31">
        <v>20</v>
      </c>
      <c r="G34" s="102">
        <f>BKI032210035360!N23</f>
        <v>251</v>
      </c>
      <c r="H34" s="107">
        <v>3000</v>
      </c>
      <c r="I34" s="108"/>
      <c r="J34" s="32">
        <f t="shared" si="0"/>
        <v>753000</v>
      </c>
      <c r="L34"/>
    </row>
    <row r="35" spans="1:12" ht="36.75" customHeight="1" x14ac:dyDescent="0.25">
      <c r="A35" s="29">
        <f t="shared" si="1"/>
        <v>18</v>
      </c>
      <c r="B35" s="105">
        <f>BKI032210035386!E3</f>
        <v>44430</v>
      </c>
      <c r="C35" s="102" t="str">
        <f>BKI032210035386!A3</f>
        <v>BKI032210035386</v>
      </c>
      <c r="D35" s="30" t="s">
        <v>55</v>
      </c>
      <c r="E35" s="30" t="s">
        <v>52</v>
      </c>
      <c r="F35" s="31">
        <v>59</v>
      </c>
      <c r="G35" s="102">
        <f>BKI032210035386!N62</f>
        <v>2460</v>
      </c>
      <c r="H35" s="107">
        <v>3000</v>
      </c>
      <c r="I35" s="108"/>
      <c r="J35" s="32">
        <f t="shared" si="0"/>
        <v>7380000</v>
      </c>
      <c r="L35"/>
    </row>
    <row r="36" spans="1:12" ht="36.75" customHeight="1" x14ac:dyDescent="0.25">
      <c r="A36" s="29">
        <f t="shared" si="1"/>
        <v>19</v>
      </c>
      <c r="B36" s="105">
        <f>BKI032210035394!E3</f>
        <v>44431</v>
      </c>
      <c r="C36" s="102" t="str">
        <f>BKI032210035394!A3</f>
        <v>BKI032210035394</v>
      </c>
      <c r="D36" s="30" t="s">
        <v>55</v>
      </c>
      <c r="E36" s="30" t="s">
        <v>51</v>
      </c>
      <c r="F36" s="31">
        <v>77</v>
      </c>
      <c r="G36" s="102">
        <f>BKI032210035394!N80</f>
        <v>2023</v>
      </c>
      <c r="H36" s="107">
        <v>3000</v>
      </c>
      <c r="I36" s="108"/>
      <c r="J36" s="32">
        <f t="shared" si="0"/>
        <v>6069000</v>
      </c>
      <c r="L36"/>
    </row>
    <row r="37" spans="1:12" ht="36.75" customHeight="1" x14ac:dyDescent="0.25">
      <c r="A37" s="29">
        <f t="shared" si="1"/>
        <v>20</v>
      </c>
      <c r="B37" s="105">
        <f>BKI032210036095!E3</f>
        <v>44431</v>
      </c>
      <c r="C37" s="102" t="str">
        <f>BKI032210036095!A3</f>
        <v>BKI032210036095</v>
      </c>
      <c r="D37" s="30" t="s">
        <v>55</v>
      </c>
      <c r="E37" s="30" t="s">
        <v>51</v>
      </c>
      <c r="F37" s="31">
        <v>89</v>
      </c>
      <c r="G37" s="102">
        <f>BKI032210036095!N92</f>
        <v>2108</v>
      </c>
      <c r="H37" s="107">
        <v>3000</v>
      </c>
      <c r="I37" s="108"/>
      <c r="J37" s="32">
        <f t="shared" ref="J37:J39" si="2">G37*H37</f>
        <v>6324000</v>
      </c>
      <c r="L37"/>
    </row>
    <row r="38" spans="1:12" ht="36.75" customHeight="1" x14ac:dyDescent="0.25">
      <c r="A38" s="29">
        <f t="shared" si="1"/>
        <v>21</v>
      </c>
      <c r="B38" s="105">
        <f>BKI032210035410!E3</f>
        <v>44432</v>
      </c>
      <c r="C38" s="102" t="str">
        <f>BKI032210035410!A3</f>
        <v>BKI032210035410</v>
      </c>
      <c r="D38" s="30" t="s">
        <v>55</v>
      </c>
      <c r="E38" s="30" t="s">
        <v>52</v>
      </c>
      <c r="F38" s="31">
        <v>254</v>
      </c>
      <c r="G38" s="126">
        <f>BKI032210035410!N257</f>
        <v>11713</v>
      </c>
      <c r="H38" s="107">
        <v>3000</v>
      </c>
      <c r="I38" s="108"/>
      <c r="J38" s="32">
        <f t="shared" si="2"/>
        <v>35139000</v>
      </c>
      <c r="L38"/>
    </row>
    <row r="39" spans="1:12" ht="36.75" customHeight="1" x14ac:dyDescent="0.25">
      <c r="A39" s="29">
        <f t="shared" si="1"/>
        <v>22</v>
      </c>
      <c r="B39" s="105">
        <f>BKI032210035428!E3</f>
        <v>44432</v>
      </c>
      <c r="C39" s="102" t="str">
        <f>BKI032210035428!A3</f>
        <v>BKI032210035428</v>
      </c>
      <c r="D39" s="30" t="s">
        <v>55</v>
      </c>
      <c r="E39" s="30" t="s">
        <v>52</v>
      </c>
      <c r="F39" s="31">
        <v>160</v>
      </c>
      <c r="G39" s="102">
        <f>BKI032210035428!N163</f>
        <v>3632</v>
      </c>
      <c r="H39" s="107">
        <v>3000</v>
      </c>
      <c r="I39" s="108"/>
      <c r="J39" s="32">
        <f t="shared" si="2"/>
        <v>10896000</v>
      </c>
      <c r="L39"/>
    </row>
    <row r="40" spans="1:12" ht="36.75" customHeight="1" x14ac:dyDescent="0.25">
      <c r="A40" s="29">
        <f t="shared" si="1"/>
        <v>23</v>
      </c>
      <c r="B40" s="105">
        <f>BKI032210035436!E3</f>
        <v>44432</v>
      </c>
      <c r="C40" s="102" t="str">
        <f>BKI032210035436!A3</f>
        <v>BKI032210035436</v>
      </c>
      <c r="D40" s="30" t="s">
        <v>55</v>
      </c>
      <c r="E40" s="30" t="s">
        <v>51</v>
      </c>
      <c r="F40" s="31">
        <v>17</v>
      </c>
      <c r="G40" s="102">
        <f>BKI032210035436!N20</f>
        <v>686</v>
      </c>
      <c r="H40" s="107">
        <v>3000</v>
      </c>
      <c r="I40" s="108"/>
      <c r="J40" s="32">
        <f t="shared" ref="J40" si="3">G40*H40</f>
        <v>2058000</v>
      </c>
      <c r="L40"/>
    </row>
    <row r="41" spans="1:12" ht="36.75" customHeight="1" x14ac:dyDescent="0.25">
      <c r="A41" s="29">
        <f t="shared" si="1"/>
        <v>24</v>
      </c>
      <c r="B41" s="105">
        <f>BKI032210035451!E3</f>
        <v>44432</v>
      </c>
      <c r="C41" s="102" t="str">
        <f>BKI032210035451!A3</f>
        <v>BKI032210035451</v>
      </c>
      <c r="D41" s="30" t="s">
        <v>55</v>
      </c>
      <c r="E41" s="30" t="s">
        <v>52</v>
      </c>
      <c r="F41" s="31">
        <v>44</v>
      </c>
      <c r="G41" s="102">
        <f>BKI032210035451!N47</f>
        <v>889</v>
      </c>
      <c r="H41" s="107">
        <v>3000</v>
      </c>
      <c r="I41" s="108"/>
      <c r="J41" s="32">
        <f t="shared" ref="J41:J48" si="4">G41*H41</f>
        <v>2667000</v>
      </c>
      <c r="L41"/>
    </row>
    <row r="42" spans="1:12" ht="36.75" customHeight="1" x14ac:dyDescent="0.25">
      <c r="A42" s="29">
        <f t="shared" si="1"/>
        <v>25</v>
      </c>
      <c r="B42" s="105">
        <f>BKI032210035469!E3</f>
        <v>44432</v>
      </c>
      <c r="C42" s="102" t="str">
        <f>BKI032210035469!A3</f>
        <v>BKI032210035469</v>
      </c>
      <c r="D42" s="30" t="s">
        <v>55</v>
      </c>
      <c r="E42" s="30" t="s">
        <v>51</v>
      </c>
      <c r="F42" s="31">
        <v>120</v>
      </c>
      <c r="G42" s="102">
        <f>BKI032210035469!N123</f>
        <v>2303</v>
      </c>
      <c r="H42" s="107">
        <v>3000</v>
      </c>
      <c r="I42" s="108"/>
      <c r="J42" s="32">
        <f t="shared" si="4"/>
        <v>6909000</v>
      </c>
      <c r="L42"/>
    </row>
    <row r="43" spans="1:12" ht="36.75" customHeight="1" x14ac:dyDescent="0.25">
      <c r="A43" s="29">
        <f t="shared" si="1"/>
        <v>26</v>
      </c>
      <c r="B43" s="105">
        <f>BKI032210036087!E3</f>
        <v>44433</v>
      </c>
      <c r="C43" s="102" t="str">
        <f>BKI032210036087!A3</f>
        <v>BKI032210036087</v>
      </c>
      <c r="D43" s="30" t="s">
        <v>55</v>
      </c>
      <c r="E43" s="30" t="s">
        <v>51</v>
      </c>
      <c r="F43" s="31">
        <v>59</v>
      </c>
      <c r="G43" s="102">
        <f>BKI032210036087!N62</f>
        <v>1469</v>
      </c>
      <c r="H43" s="107">
        <v>3000</v>
      </c>
      <c r="I43" s="108"/>
      <c r="J43" s="32">
        <f t="shared" si="4"/>
        <v>4407000</v>
      </c>
      <c r="L43"/>
    </row>
    <row r="44" spans="1:12" ht="46.5" customHeight="1" x14ac:dyDescent="0.25">
      <c r="A44" s="29">
        <f t="shared" si="1"/>
        <v>27</v>
      </c>
      <c r="B44" s="105">
        <f>' BKI032210035493'!E3</f>
        <v>44433</v>
      </c>
      <c r="C44" s="102" t="str">
        <f>' BKI032210035493'!A3</f>
        <v>BKI032210035493</v>
      </c>
      <c r="D44" s="30" t="s">
        <v>55</v>
      </c>
      <c r="E44" s="30" t="s">
        <v>51</v>
      </c>
      <c r="F44" s="31">
        <v>235</v>
      </c>
      <c r="G44" s="102">
        <f>' BKI032210035493'!N238</f>
        <v>5255</v>
      </c>
      <c r="H44" s="107">
        <v>3000</v>
      </c>
      <c r="I44" s="108"/>
      <c r="J44" s="32">
        <f t="shared" si="4"/>
        <v>15765000</v>
      </c>
      <c r="L44"/>
    </row>
    <row r="45" spans="1:12" ht="36.75" customHeight="1" x14ac:dyDescent="0.25">
      <c r="A45" s="29">
        <f t="shared" si="1"/>
        <v>28</v>
      </c>
      <c r="B45" s="105">
        <f>BKI032210035501!E3</f>
        <v>44433</v>
      </c>
      <c r="C45" s="102" t="str">
        <f>BKI032210035501!A3</f>
        <v>BKI032210035501</v>
      </c>
      <c r="D45" s="30" t="s">
        <v>55</v>
      </c>
      <c r="E45" s="30" t="s">
        <v>51</v>
      </c>
      <c r="F45" s="31">
        <v>7</v>
      </c>
      <c r="G45" s="102">
        <f>BKI032210035501!N10</f>
        <v>172</v>
      </c>
      <c r="H45" s="107">
        <v>3000</v>
      </c>
      <c r="I45" s="108"/>
      <c r="J45" s="32">
        <f t="shared" si="4"/>
        <v>516000</v>
      </c>
      <c r="L45"/>
    </row>
    <row r="46" spans="1:12" ht="36.75" customHeight="1" x14ac:dyDescent="0.25">
      <c r="A46" s="29">
        <f t="shared" si="1"/>
        <v>29</v>
      </c>
      <c r="B46" s="105">
        <f>BKI032210035527!E3</f>
        <v>44433</v>
      </c>
      <c r="C46" s="102" t="str">
        <f>BKI032210035527!A3</f>
        <v>BKI032210035527</v>
      </c>
      <c r="D46" s="30" t="s">
        <v>55</v>
      </c>
      <c r="E46" s="30" t="s">
        <v>52</v>
      </c>
      <c r="F46" s="31">
        <v>181</v>
      </c>
      <c r="G46" s="102">
        <f>BKI032210035527!N184</f>
        <v>3895</v>
      </c>
      <c r="H46" s="107">
        <v>3000</v>
      </c>
      <c r="I46" s="108"/>
      <c r="J46" s="32">
        <f t="shared" si="4"/>
        <v>11685000</v>
      </c>
      <c r="L46"/>
    </row>
    <row r="47" spans="1:12" ht="36.75" customHeight="1" x14ac:dyDescent="0.25">
      <c r="A47" s="29">
        <f t="shared" si="1"/>
        <v>30</v>
      </c>
      <c r="B47" s="105">
        <f>BKI032110035535!E3</f>
        <v>44434</v>
      </c>
      <c r="C47" s="102" t="str">
        <f>BKI032110035535!A3</f>
        <v>BKI032110035535</v>
      </c>
      <c r="D47" s="30" t="s">
        <v>55</v>
      </c>
      <c r="E47" s="30" t="s">
        <v>51</v>
      </c>
      <c r="F47" s="31">
        <v>8</v>
      </c>
      <c r="G47" s="102">
        <f>BKI032110035535!N11</f>
        <v>112</v>
      </c>
      <c r="H47" s="107">
        <v>3000</v>
      </c>
      <c r="I47" s="108"/>
      <c r="J47" s="32">
        <f t="shared" si="4"/>
        <v>336000</v>
      </c>
      <c r="L47"/>
    </row>
    <row r="48" spans="1:12" ht="36.75" customHeight="1" x14ac:dyDescent="0.25">
      <c r="A48" s="29">
        <f t="shared" si="1"/>
        <v>31</v>
      </c>
      <c r="B48" s="105">
        <f>BKI032210035543!E3</f>
        <v>44434</v>
      </c>
      <c r="C48" s="102" t="str">
        <f>BKI032210035543!A3</f>
        <v>BKI032210035543</v>
      </c>
      <c r="D48" s="30" t="s">
        <v>55</v>
      </c>
      <c r="E48" s="30" t="s">
        <v>52</v>
      </c>
      <c r="F48" s="31">
        <v>241</v>
      </c>
      <c r="G48" s="102">
        <f>BKI032210035543!N244</f>
        <v>9327</v>
      </c>
      <c r="H48" s="107">
        <v>3000</v>
      </c>
      <c r="I48" s="108"/>
      <c r="J48" s="32">
        <f t="shared" si="4"/>
        <v>27981000</v>
      </c>
      <c r="L48"/>
    </row>
    <row r="49" spans="1:12" ht="36.75" customHeight="1" x14ac:dyDescent="0.25">
      <c r="A49" s="29">
        <f t="shared" si="1"/>
        <v>32</v>
      </c>
      <c r="B49" s="104">
        <f>BKI032210035550!E3</f>
        <v>44434</v>
      </c>
      <c r="C49" s="92" t="str">
        <f>BKI032210035550!A3</f>
        <v>BKI032210035550</v>
      </c>
      <c r="D49" s="30" t="s">
        <v>55</v>
      </c>
      <c r="E49" s="30" t="s">
        <v>52</v>
      </c>
      <c r="F49" s="31">
        <v>2</v>
      </c>
      <c r="G49" s="92">
        <f>BKI032210035550!N5</f>
        <v>91</v>
      </c>
      <c r="H49" s="107">
        <v>3000</v>
      </c>
      <c r="I49" s="108"/>
      <c r="J49" s="32">
        <f t="shared" ref="J49" si="5">G49*H49</f>
        <v>273000</v>
      </c>
      <c r="L49"/>
    </row>
    <row r="50" spans="1:12" ht="36.75" customHeight="1" x14ac:dyDescent="0.25">
      <c r="A50" s="29">
        <f t="shared" si="1"/>
        <v>33</v>
      </c>
      <c r="B50" s="104">
        <f>BKI032210035576!E3</f>
        <v>44434</v>
      </c>
      <c r="C50" s="92" t="str">
        <f>BKI032210035576!A3</f>
        <v>BKI032210035576</v>
      </c>
      <c r="D50" s="30" t="s">
        <v>55</v>
      </c>
      <c r="E50" s="30" t="s">
        <v>51</v>
      </c>
      <c r="F50" s="31">
        <v>194</v>
      </c>
      <c r="G50" s="92">
        <f>BKI032210035576!N197</f>
        <v>3806</v>
      </c>
      <c r="H50" s="107">
        <v>3000</v>
      </c>
      <c r="I50" s="108"/>
      <c r="J50" s="32">
        <f>G50*H50</f>
        <v>11418000</v>
      </c>
      <c r="L50"/>
    </row>
    <row r="51" spans="1:12" ht="36.75" customHeight="1" x14ac:dyDescent="0.25">
      <c r="A51" s="29">
        <f t="shared" si="1"/>
        <v>34</v>
      </c>
      <c r="B51" s="104">
        <f>BKI032210036079!E3</f>
        <v>44434</v>
      </c>
      <c r="C51" s="92" t="str">
        <f>BKI032210036079!A3</f>
        <v>BKI032210036079</v>
      </c>
      <c r="D51" s="30" t="s">
        <v>55</v>
      </c>
      <c r="E51" s="30" t="s">
        <v>52</v>
      </c>
      <c r="F51" s="31">
        <v>51</v>
      </c>
      <c r="G51" s="92">
        <f>BKI032210036079!N54</f>
        <v>1186</v>
      </c>
      <c r="H51" s="107">
        <v>3000</v>
      </c>
      <c r="I51" s="108"/>
      <c r="J51" s="32">
        <f>G51*H51</f>
        <v>3558000</v>
      </c>
      <c r="L51"/>
    </row>
    <row r="52" spans="1:12" ht="36.75" customHeight="1" x14ac:dyDescent="0.25">
      <c r="A52" s="29">
        <f t="shared" si="1"/>
        <v>35</v>
      </c>
      <c r="B52" s="104">
        <f>BKI032210035584!E3</f>
        <v>44435</v>
      </c>
      <c r="C52" s="92" t="str">
        <f>BKI032210035584!A3</f>
        <v>BKI032210035584</v>
      </c>
      <c r="D52" s="30" t="s">
        <v>55</v>
      </c>
      <c r="E52" s="30" t="s">
        <v>51</v>
      </c>
      <c r="F52" s="31">
        <v>239</v>
      </c>
      <c r="G52" s="92">
        <f>BKI032210035584!N242</f>
        <v>5660</v>
      </c>
      <c r="H52" s="107">
        <v>3000</v>
      </c>
      <c r="I52" s="108"/>
      <c r="J52" s="32">
        <f>G52*H52</f>
        <v>16980000</v>
      </c>
      <c r="L52"/>
    </row>
    <row r="53" spans="1:12" ht="36.75" customHeight="1" x14ac:dyDescent="0.25">
      <c r="A53" s="29">
        <f t="shared" si="1"/>
        <v>36</v>
      </c>
      <c r="B53" s="104">
        <f>BKI032210035592!E3</f>
        <v>44435</v>
      </c>
      <c r="C53" s="92" t="str">
        <f>BKI032210035592!A3</f>
        <v>BKI032210035592</v>
      </c>
      <c r="D53" s="30" t="s">
        <v>55</v>
      </c>
      <c r="E53" s="30" t="s">
        <v>52</v>
      </c>
      <c r="F53" s="31">
        <v>265</v>
      </c>
      <c r="G53" s="92">
        <f>BKI032210035592!N268</f>
        <v>7738</v>
      </c>
      <c r="H53" s="107">
        <v>3000</v>
      </c>
      <c r="I53" s="108"/>
      <c r="J53" s="32">
        <f t="shared" ref="J53" si="6">G53*H53</f>
        <v>23214000</v>
      </c>
      <c r="L53"/>
    </row>
    <row r="54" spans="1:12" ht="36.75" customHeight="1" x14ac:dyDescent="0.25">
      <c r="A54" s="29">
        <f t="shared" si="1"/>
        <v>37</v>
      </c>
      <c r="B54" s="104">
        <f>BKI032210035626!E3</f>
        <v>44435</v>
      </c>
      <c r="C54" s="92" t="str">
        <f>BKI032210035626!A3</f>
        <v>BKI032210035626</v>
      </c>
      <c r="D54" s="30" t="s">
        <v>55</v>
      </c>
      <c r="E54" s="30" t="s">
        <v>52</v>
      </c>
      <c r="F54" s="31">
        <v>2</v>
      </c>
      <c r="G54" s="92">
        <f>BKI032210035626!N5</f>
        <v>52</v>
      </c>
      <c r="H54" s="107">
        <v>3000</v>
      </c>
      <c r="I54" s="108"/>
      <c r="J54" s="32">
        <f t="shared" ref="J54:J73" si="7">G54*H54</f>
        <v>156000</v>
      </c>
      <c r="L54"/>
    </row>
    <row r="55" spans="1:12" ht="36.75" customHeight="1" x14ac:dyDescent="0.25">
      <c r="A55" s="29">
        <f t="shared" si="1"/>
        <v>38</v>
      </c>
      <c r="B55" s="104">
        <f>BKI032210035634!E3</f>
        <v>44435</v>
      </c>
      <c r="C55" s="92" t="str">
        <f>BKI032210035634!A3</f>
        <v>BKI032210035634</v>
      </c>
      <c r="D55" s="30" t="s">
        <v>55</v>
      </c>
      <c r="E55" s="30" t="s">
        <v>52</v>
      </c>
      <c r="F55" s="31">
        <v>22</v>
      </c>
      <c r="G55" s="92">
        <f>BKI032210035634!N25</f>
        <v>306</v>
      </c>
      <c r="H55" s="107">
        <v>3000</v>
      </c>
      <c r="I55" s="108"/>
      <c r="J55" s="32">
        <f t="shared" si="7"/>
        <v>918000</v>
      </c>
      <c r="L55"/>
    </row>
    <row r="56" spans="1:12" ht="36.75" customHeight="1" x14ac:dyDescent="0.25">
      <c r="A56" s="29">
        <f t="shared" si="1"/>
        <v>39</v>
      </c>
      <c r="B56" s="104">
        <f>BKI032210035659!E3</f>
        <v>44436</v>
      </c>
      <c r="C56" s="92" t="str">
        <f>BKI032210035659!A3</f>
        <v>BKI032210035659</v>
      </c>
      <c r="D56" s="30" t="s">
        <v>55</v>
      </c>
      <c r="E56" s="30" t="s">
        <v>52</v>
      </c>
      <c r="F56" s="31">
        <v>211</v>
      </c>
      <c r="G56" s="92">
        <f>BKI032210035659!N214</f>
        <v>5534</v>
      </c>
      <c r="H56" s="107">
        <v>3000</v>
      </c>
      <c r="I56" s="108"/>
      <c r="J56" s="32">
        <f t="shared" si="7"/>
        <v>16602000</v>
      </c>
      <c r="L56"/>
    </row>
    <row r="57" spans="1:12" ht="36.75" customHeight="1" x14ac:dyDescent="0.25">
      <c r="A57" s="29">
        <f t="shared" si="1"/>
        <v>40</v>
      </c>
      <c r="B57" s="104">
        <f>BKI032210035667!E3</f>
        <v>44436</v>
      </c>
      <c r="C57" s="92" t="str">
        <f>BKI032210035667!A3</f>
        <v>BKI032210035667</v>
      </c>
      <c r="D57" s="30" t="s">
        <v>55</v>
      </c>
      <c r="E57" s="30" t="s">
        <v>52</v>
      </c>
      <c r="F57" s="31">
        <v>57</v>
      </c>
      <c r="G57" s="92">
        <f>BKI032210035667!N60</f>
        <v>1734</v>
      </c>
      <c r="H57" s="107">
        <v>3000</v>
      </c>
      <c r="I57" s="108"/>
      <c r="J57" s="32">
        <f t="shared" si="7"/>
        <v>5202000</v>
      </c>
      <c r="L57"/>
    </row>
    <row r="58" spans="1:12" ht="36.75" customHeight="1" x14ac:dyDescent="0.25">
      <c r="A58" s="29">
        <f t="shared" si="1"/>
        <v>41</v>
      </c>
      <c r="B58" s="104">
        <f>BKI032210036053!E3</f>
        <v>44436</v>
      </c>
      <c r="C58" s="92" t="str">
        <f>BKI032210036053!A3</f>
        <v>BKI032210036053</v>
      </c>
      <c r="D58" s="30" t="s">
        <v>55</v>
      </c>
      <c r="E58" s="30" t="s">
        <v>52</v>
      </c>
      <c r="F58" s="31">
        <v>1</v>
      </c>
      <c r="G58" s="92">
        <f>BKI032210036053!N4</f>
        <v>6</v>
      </c>
      <c r="H58" s="107">
        <v>3000</v>
      </c>
      <c r="I58" s="108"/>
      <c r="J58" s="32">
        <f t="shared" si="7"/>
        <v>18000</v>
      </c>
      <c r="L58"/>
    </row>
    <row r="59" spans="1:12" ht="36.75" customHeight="1" x14ac:dyDescent="0.25">
      <c r="A59" s="29">
        <f t="shared" si="1"/>
        <v>42</v>
      </c>
      <c r="B59" s="104">
        <f>BKI032210035675!E3</f>
        <v>44436</v>
      </c>
      <c r="C59" s="92" t="str">
        <f>BKI032210035675!A3</f>
        <v>BKI032210035675</v>
      </c>
      <c r="D59" s="30" t="s">
        <v>55</v>
      </c>
      <c r="E59" s="30" t="s">
        <v>52</v>
      </c>
      <c r="F59" s="31">
        <v>171</v>
      </c>
      <c r="G59" s="92">
        <f>BKI032210035675!N174</f>
        <v>4446</v>
      </c>
      <c r="H59" s="107">
        <v>3000</v>
      </c>
      <c r="I59" s="108"/>
      <c r="J59" s="32">
        <f t="shared" si="7"/>
        <v>13338000</v>
      </c>
      <c r="L59"/>
    </row>
    <row r="60" spans="1:12" ht="36.75" customHeight="1" x14ac:dyDescent="0.25">
      <c r="A60" s="29">
        <f t="shared" si="1"/>
        <v>43</v>
      </c>
      <c r="B60" s="104">
        <f>BKI032210036186!E3</f>
        <v>44437</v>
      </c>
      <c r="C60" s="92" t="str">
        <f>BKI032210036186!A3</f>
        <v>BKI032210036186</v>
      </c>
      <c r="D60" s="30" t="s">
        <v>55</v>
      </c>
      <c r="E60" s="30" t="s">
        <v>52</v>
      </c>
      <c r="F60" s="31">
        <v>188</v>
      </c>
      <c r="G60" s="92">
        <f>BKI032210036186!N191</f>
        <v>4193</v>
      </c>
      <c r="H60" s="107">
        <v>3000</v>
      </c>
      <c r="I60" s="108"/>
      <c r="J60" s="32">
        <f t="shared" si="7"/>
        <v>12579000</v>
      </c>
      <c r="L60"/>
    </row>
    <row r="61" spans="1:12" ht="36.75" customHeight="1" x14ac:dyDescent="0.25">
      <c r="A61" s="29">
        <f t="shared" si="1"/>
        <v>44</v>
      </c>
      <c r="B61" s="104">
        <f>BKI032210035691!E3</f>
        <v>44437</v>
      </c>
      <c r="C61" s="92" t="str">
        <f>BKI032210035691!A3</f>
        <v>BKI032210035691</v>
      </c>
      <c r="D61" s="30" t="s">
        <v>55</v>
      </c>
      <c r="E61" s="30" t="s">
        <v>52</v>
      </c>
      <c r="F61" s="31">
        <v>75</v>
      </c>
      <c r="G61" s="92">
        <f>BKI032210035691!N78</f>
        <v>2271</v>
      </c>
      <c r="H61" s="107">
        <v>3000</v>
      </c>
      <c r="I61" s="108"/>
      <c r="J61" s="32">
        <f t="shared" si="7"/>
        <v>6813000</v>
      </c>
      <c r="L61"/>
    </row>
    <row r="62" spans="1:12" ht="36.75" customHeight="1" x14ac:dyDescent="0.25">
      <c r="A62" s="29">
        <f t="shared" si="1"/>
        <v>45</v>
      </c>
      <c r="B62" s="104">
        <f>BKI032210035709!E3</f>
        <v>44437</v>
      </c>
      <c r="C62" s="92" t="str">
        <f>BKI032210035709!A3</f>
        <v>BKI032210035709</v>
      </c>
      <c r="D62" s="30" t="s">
        <v>55</v>
      </c>
      <c r="E62" s="30" t="s">
        <v>52</v>
      </c>
      <c r="F62" s="31">
        <v>107</v>
      </c>
      <c r="G62" s="92">
        <f>BKI032210035709!N110</f>
        <v>2708</v>
      </c>
      <c r="H62" s="107">
        <v>3000</v>
      </c>
      <c r="I62" s="108"/>
      <c r="J62" s="32">
        <f t="shared" si="7"/>
        <v>8124000</v>
      </c>
      <c r="L62"/>
    </row>
    <row r="63" spans="1:12" ht="36.75" customHeight="1" x14ac:dyDescent="0.25">
      <c r="A63" s="29">
        <f t="shared" si="1"/>
        <v>46</v>
      </c>
      <c r="B63" s="104">
        <f>BKI032210036046!E3</f>
        <v>44437</v>
      </c>
      <c r="C63" s="92" t="str">
        <f>BKI032210036046!A3</f>
        <v>BKI032210036046</v>
      </c>
      <c r="D63" s="30" t="s">
        <v>55</v>
      </c>
      <c r="E63" s="30" t="s">
        <v>52</v>
      </c>
      <c r="F63" s="31">
        <v>10</v>
      </c>
      <c r="G63" s="92">
        <f>BKI032210036046!N13</f>
        <v>97</v>
      </c>
      <c r="H63" s="107">
        <v>3000</v>
      </c>
      <c r="I63" s="108"/>
      <c r="J63" s="32">
        <f t="shared" si="7"/>
        <v>291000</v>
      </c>
      <c r="L63"/>
    </row>
    <row r="64" spans="1:12" ht="36.75" customHeight="1" x14ac:dyDescent="0.25">
      <c r="A64" s="29">
        <f t="shared" si="1"/>
        <v>47</v>
      </c>
      <c r="B64" s="104">
        <f>BKI032210035717!E3</f>
        <v>44437</v>
      </c>
      <c r="C64" s="92" t="str">
        <f>BKI032210035717!A3</f>
        <v>BKI032210035717</v>
      </c>
      <c r="D64" s="30" t="s">
        <v>55</v>
      </c>
      <c r="E64" s="30" t="s">
        <v>52</v>
      </c>
      <c r="F64" s="31">
        <v>28</v>
      </c>
      <c r="G64" s="92">
        <f>BKI032210035717!N31</f>
        <v>259</v>
      </c>
      <c r="H64" s="107">
        <v>3000</v>
      </c>
      <c r="I64" s="108"/>
      <c r="J64" s="32">
        <f t="shared" si="7"/>
        <v>777000</v>
      </c>
      <c r="L64"/>
    </row>
    <row r="65" spans="1:12" ht="36.75" customHeight="1" x14ac:dyDescent="0.25">
      <c r="A65" s="29">
        <f t="shared" si="1"/>
        <v>48</v>
      </c>
      <c r="B65" s="104">
        <f>BKI032210035402!E3</f>
        <v>44438</v>
      </c>
      <c r="C65" s="92" t="str">
        <f>BKI032210035402!A3</f>
        <v>BKI032210035402</v>
      </c>
      <c r="D65" s="30" t="s">
        <v>55</v>
      </c>
      <c r="E65" s="30" t="s">
        <v>52</v>
      </c>
      <c r="F65" s="31">
        <v>84</v>
      </c>
      <c r="G65" s="92">
        <f>BKI032210035402!N87</f>
        <v>1621</v>
      </c>
      <c r="H65" s="107">
        <v>3000</v>
      </c>
      <c r="I65" s="108"/>
      <c r="J65" s="32">
        <f t="shared" si="7"/>
        <v>4863000</v>
      </c>
      <c r="L65"/>
    </row>
    <row r="66" spans="1:12" ht="36.75" customHeight="1" x14ac:dyDescent="0.25">
      <c r="A66" s="29">
        <f t="shared" si="1"/>
        <v>49</v>
      </c>
      <c r="B66" s="104">
        <f>BKI032210036194!E3</f>
        <v>44438</v>
      </c>
      <c r="C66" s="92" t="str">
        <f>BKI032210036194!A3</f>
        <v>BKI032210036194</v>
      </c>
      <c r="D66" s="30" t="s">
        <v>55</v>
      </c>
      <c r="E66" s="30" t="s">
        <v>52</v>
      </c>
      <c r="F66" s="31">
        <v>77</v>
      </c>
      <c r="G66" s="92">
        <f>BKI032210036194!N80</f>
        <v>2195</v>
      </c>
      <c r="H66" s="107">
        <v>3000</v>
      </c>
      <c r="I66" s="108"/>
      <c r="J66" s="32">
        <f t="shared" si="7"/>
        <v>6585000</v>
      </c>
      <c r="L66"/>
    </row>
    <row r="67" spans="1:12" ht="36.75" customHeight="1" x14ac:dyDescent="0.25">
      <c r="A67" s="29">
        <f t="shared" si="1"/>
        <v>50</v>
      </c>
      <c r="B67" s="104">
        <f>BKI032210035733!E3</f>
        <v>44439</v>
      </c>
      <c r="C67" s="92" t="str">
        <f>BKI032210035733!A3</f>
        <v>BKI032210035733</v>
      </c>
      <c r="D67" s="30" t="s">
        <v>55</v>
      </c>
      <c r="E67" s="30" t="s">
        <v>52</v>
      </c>
      <c r="F67" s="31">
        <v>223</v>
      </c>
      <c r="G67" s="92">
        <f>BKI032210035733!N226</f>
        <v>5552</v>
      </c>
      <c r="H67" s="107">
        <v>3000</v>
      </c>
      <c r="I67" s="108"/>
      <c r="J67" s="32">
        <f t="shared" si="7"/>
        <v>16656000</v>
      </c>
      <c r="L67"/>
    </row>
    <row r="68" spans="1:12" ht="36.75" customHeight="1" x14ac:dyDescent="0.25">
      <c r="A68" s="29">
        <f t="shared" si="1"/>
        <v>51</v>
      </c>
      <c r="B68" s="104">
        <f>BKI032210035741!E3</f>
        <v>44439</v>
      </c>
      <c r="C68" s="92" t="str">
        <f>BKI032210035741!A3</f>
        <v>BKI032210035741</v>
      </c>
      <c r="D68" s="30" t="s">
        <v>55</v>
      </c>
      <c r="E68" s="30" t="s">
        <v>52</v>
      </c>
      <c r="F68" s="31">
        <v>279</v>
      </c>
      <c r="G68" s="92">
        <f>BKI032210035741!N282</f>
        <v>8309</v>
      </c>
      <c r="H68" s="107">
        <v>3000</v>
      </c>
      <c r="I68" s="108"/>
      <c r="J68" s="32">
        <f t="shared" si="7"/>
        <v>24927000</v>
      </c>
      <c r="L68"/>
    </row>
    <row r="69" spans="1:12" ht="36.75" customHeight="1" x14ac:dyDescent="0.25">
      <c r="A69" s="29">
        <f t="shared" si="1"/>
        <v>52</v>
      </c>
      <c r="B69" s="104">
        <f>BKI032210035881!E3</f>
        <v>44439</v>
      </c>
      <c r="C69" s="92" t="str">
        <f>BKI032210035881!A3</f>
        <v>BKI032210035881</v>
      </c>
      <c r="D69" s="30" t="s">
        <v>55</v>
      </c>
      <c r="E69" s="30" t="s">
        <v>52</v>
      </c>
      <c r="F69" s="31">
        <v>2</v>
      </c>
      <c r="G69" s="92">
        <f>BKI032210035881!N5</f>
        <v>31</v>
      </c>
      <c r="H69" s="107">
        <v>3000</v>
      </c>
      <c r="I69" s="108"/>
      <c r="J69" s="32">
        <f t="shared" si="7"/>
        <v>93000</v>
      </c>
      <c r="L69"/>
    </row>
    <row r="70" spans="1:12" ht="36.75" customHeight="1" x14ac:dyDescent="0.25">
      <c r="A70" s="29">
        <f t="shared" si="1"/>
        <v>53</v>
      </c>
      <c r="B70" s="104">
        <f>BKI032210035899!E3</f>
        <v>44439</v>
      </c>
      <c r="C70" s="92" t="str">
        <f>BKI032210035899!A3</f>
        <v>BKI032210035899</v>
      </c>
      <c r="D70" s="30" t="s">
        <v>55</v>
      </c>
      <c r="E70" s="30" t="s">
        <v>52</v>
      </c>
      <c r="F70" s="31">
        <v>29</v>
      </c>
      <c r="G70" s="92">
        <f>BKI032210035899!N32</f>
        <v>409</v>
      </c>
      <c r="H70" s="107">
        <v>3000</v>
      </c>
      <c r="I70" s="108"/>
      <c r="J70" s="32">
        <f t="shared" si="7"/>
        <v>1227000</v>
      </c>
      <c r="L70"/>
    </row>
    <row r="71" spans="1:12" ht="36.75" customHeight="1" x14ac:dyDescent="0.25">
      <c r="A71" s="29">
        <f t="shared" si="1"/>
        <v>54</v>
      </c>
      <c r="B71" s="104">
        <f>BKI032210035931!E3</f>
        <v>44439</v>
      </c>
      <c r="C71" s="92" t="str">
        <f>BKI032210035931!A3</f>
        <v>BKI032210035931</v>
      </c>
      <c r="D71" s="30" t="s">
        <v>55</v>
      </c>
      <c r="E71" s="30" t="s">
        <v>52</v>
      </c>
      <c r="F71" s="31">
        <v>2</v>
      </c>
      <c r="G71" s="92">
        <f>BKI032210035931!N5</f>
        <v>30</v>
      </c>
      <c r="H71" s="107">
        <v>3000</v>
      </c>
      <c r="I71" s="108"/>
      <c r="J71" s="32">
        <f t="shared" si="7"/>
        <v>90000</v>
      </c>
      <c r="L71"/>
    </row>
    <row r="72" spans="1:12" ht="36.75" customHeight="1" x14ac:dyDescent="0.25">
      <c r="A72" s="29">
        <f t="shared" si="1"/>
        <v>55</v>
      </c>
      <c r="B72" s="104">
        <f>BKI032210035956!E3</f>
        <v>44439</v>
      </c>
      <c r="C72" s="92" t="str">
        <f>BKI032210035956!A3</f>
        <v>BKI032210035956</v>
      </c>
      <c r="D72" s="30" t="s">
        <v>55</v>
      </c>
      <c r="E72" s="30" t="s">
        <v>52</v>
      </c>
      <c r="F72" s="31">
        <v>71</v>
      </c>
      <c r="G72" s="92">
        <f>BKI032210035956!N74</f>
        <v>1637</v>
      </c>
      <c r="H72" s="107">
        <v>3000</v>
      </c>
      <c r="I72" s="108"/>
      <c r="J72" s="32">
        <f t="shared" si="7"/>
        <v>4911000</v>
      </c>
      <c r="L72"/>
    </row>
    <row r="73" spans="1:12" ht="36.75" customHeight="1" x14ac:dyDescent="0.25">
      <c r="A73" s="29">
        <f t="shared" si="1"/>
        <v>56</v>
      </c>
      <c r="B73" s="104">
        <f>BKI032210035964!E3</f>
        <v>44439</v>
      </c>
      <c r="C73" s="92" t="str">
        <f>BKI032210035964!A3</f>
        <v>BKI032210035964</v>
      </c>
      <c r="D73" s="30" t="s">
        <v>55</v>
      </c>
      <c r="E73" s="30" t="s">
        <v>52</v>
      </c>
      <c r="F73" s="31">
        <v>2</v>
      </c>
      <c r="G73" s="92">
        <f>BKI032210035964!N5</f>
        <v>60</v>
      </c>
      <c r="H73" s="107">
        <v>3000</v>
      </c>
      <c r="I73" s="108"/>
      <c r="J73" s="32">
        <f t="shared" si="7"/>
        <v>180000</v>
      </c>
      <c r="L73"/>
    </row>
    <row r="74" spans="1:12" ht="32.25" customHeight="1" thickBot="1" x14ac:dyDescent="0.3">
      <c r="A74" s="114" t="s">
        <v>31</v>
      </c>
      <c r="B74" s="115"/>
      <c r="C74" s="115"/>
      <c r="D74" s="115"/>
      <c r="E74" s="115"/>
      <c r="F74" s="115"/>
      <c r="G74" s="115"/>
      <c r="H74" s="115"/>
      <c r="I74" s="116"/>
      <c r="J74" s="33">
        <f>SUM(J18:J73)</f>
        <v>462441000</v>
      </c>
      <c r="L74" s="78" t="e">
        <f>BKI032210035196!P175+BKI032210035204!P27+BKI032210035212!P423+BKI032210035220!P33+BKI032210035238!P284+BKI032210035246!P71+BKI032210035253!P16+BKI032210035261!P254+BKI032210035279!P248+BKI032210035287!P240+BKI032210035303!P10+BKI032210035311!P29+BKI032210036103!P17+BKI032210035329!P38+BKI032210035345!P142+BKI032210035352!P175+BKI032210035360!P28+BKI032210035386!P67+BKI032210035394!P85+BKI032210036095!P97+BKI032210035410!P262+BKI032210035428!P168+BKI032210035436!P25+BKI032210035451!P52+BKI032210035469!P128+BKI032210036087!P67+' BKI032210035493'!P243+BKI032210035501!P15+BKI032210035527!P189+BKI032110035535!P16+BKI032210035543!P249+BKI032210035550!P10+BKI032210035576!P202+BKI032210036079!P59+BKI032210035584!P247+BKI032210035592!P273+BKI032210035626!P10+BKI032210035634!P30+BKI032210035659!P219+BKI032210035667!P65+BKI032210036053!P9+BKI032210035675!P179+BKI032210036186!P196+BKI032210035691!P83+BKI032210035709!P115+BKI032210036046!P18+BKI032210035717!P36+BKI032210035402!P92+BKI032210036194!P85+BKI032210035733!P231+BKI032210035741!P287+BKI032210035881!P10+BKI032210035899!P37+BKI032210035931!P10+BKI032210035956!P79+BKI032210035964!P10</f>
        <v>#VALUE!</v>
      </c>
    </row>
    <row r="75" spans="1:12" x14ac:dyDescent="0.25">
      <c r="A75" s="117"/>
      <c r="B75" s="117"/>
      <c r="C75" s="34"/>
      <c r="D75" s="34"/>
      <c r="E75" s="34"/>
      <c r="F75" s="34"/>
      <c r="G75" s="34"/>
      <c r="H75" s="35"/>
      <c r="I75" s="35"/>
      <c r="J75" s="36"/>
      <c r="L75" s="86"/>
    </row>
    <row r="76" spans="1:12" x14ac:dyDescent="0.25">
      <c r="A76" s="79"/>
      <c r="B76" s="79"/>
      <c r="C76" s="79"/>
      <c r="D76" s="79"/>
      <c r="E76" s="79"/>
      <c r="F76" s="79"/>
      <c r="G76" s="37" t="s">
        <v>50</v>
      </c>
      <c r="H76" s="37"/>
      <c r="I76" s="35"/>
      <c r="J76" s="36">
        <f>J74*10%</f>
        <v>46244100</v>
      </c>
      <c r="L76" s="38"/>
    </row>
    <row r="77" spans="1:12" x14ac:dyDescent="0.25">
      <c r="A77" s="93"/>
      <c r="B77" s="93"/>
      <c r="C77" s="93"/>
      <c r="D77" s="93"/>
      <c r="E77" s="93"/>
      <c r="F77" s="93"/>
      <c r="G77" s="94" t="s">
        <v>57</v>
      </c>
      <c r="H77" s="94"/>
      <c r="I77" s="94"/>
      <c r="J77" s="95">
        <f>J74-J76</f>
        <v>416196900</v>
      </c>
      <c r="L77" s="38"/>
    </row>
    <row r="78" spans="1:12" x14ac:dyDescent="0.25">
      <c r="A78" s="34"/>
      <c r="B78" s="34"/>
      <c r="C78" s="34"/>
      <c r="D78" s="34"/>
      <c r="E78" s="34"/>
      <c r="F78" s="34"/>
      <c r="G78" s="37" t="s">
        <v>32</v>
      </c>
      <c r="H78" s="37"/>
      <c r="I78" s="38" t="e">
        <f>#REF!*1%</f>
        <v>#REF!</v>
      </c>
      <c r="J78" s="36">
        <f>J77*1%</f>
        <v>4161969</v>
      </c>
    </row>
    <row r="79" spans="1:12" ht="16.5" thickBot="1" x14ac:dyDescent="0.3">
      <c r="A79" s="34"/>
      <c r="B79" s="34"/>
      <c r="C79" s="34"/>
      <c r="D79" s="34"/>
      <c r="E79" s="34"/>
      <c r="F79" s="34"/>
      <c r="G79" s="101" t="s">
        <v>56</v>
      </c>
      <c r="H79" s="101"/>
      <c r="I79" s="39">
        <f>I75*10%</f>
        <v>0</v>
      </c>
      <c r="J79" s="39">
        <f>J77*2%</f>
        <v>8323938</v>
      </c>
    </row>
    <row r="80" spans="1:12" x14ac:dyDescent="0.25">
      <c r="E80" s="16"/>
      <c r="F80" s="16"/>
      <c r="G80" s="40" t="s">
        <v>33</v>
      </c>
      <c r="H80" s="40"/>
      <c r="I80" s="41" t="e">
        <f>I74+I78</f>
        <v>#REF!</v>
      </c>
      <c r="J80" s="41">
        <f>J77-J79+J78</f>
        <v>412034931</v>
      </c>
    </row>
    <row r="81" spans="1:12" x14ac:dyDescent="0.25">
      <c r="E81" s="16"/>
      <c r="F81" s="16"/>
      <c r="G81" s="16"/>
      <c r="H81" s="40"/>
      <c r="I81" s="41"/>
      <c r="J81" s="41"/>
      <c r="L81" s="86"/>
    </row>
    <row r="82" spans="1:12" x14ac:dyDescent="0.25">
      <c r="A82" s="45" t="s">
        <v>6260</v>
      </c>
      <c r="D82" s="16"/>
      <c r="E82" s="16"/>
      <c r="F82" s="16"/>
      <c r="G82" s="16"/>
      <c r="H82" s="40"/>
      <c r="I82" s="40"/>
      <c r="J82" s="41"/>
    </row>
    <row r="83" spans="1:12" x14ac:dyDescent="0.25">
      <c r="A83" s="42"/>
      <c r="D83" s="16"/>
      <c r="E83" s="16"/>
      <c r="F83" s="16"/>
      <c r="G83" s="16"/>
      <c r="H83" s="40"/>
      <c r="I83" s="40"/>
      <c r="J83" s="41"/>
    </row>
    <row r="84" spans="1:12" x14ac:dyDescent="0.25">
      <c r="A84" s="43" t="s">
        <v>34</v>
      </c>
    </row>
    <row r="85" spans="1:12" x14ac:dyDescent="0.25">
      <c r="A85" s="44" t="s">
        <v>35</v>
      </c>
      <c r="B85" s="45"/>
      <c r="C85" s="45"/>
      <c r="D85" s="46"/>
      <c r="E85" s="46"/>
      <c r="F85" s="46"/>
      <c r="G85" s="46"/>
    </row>
    <row r="86" spans="1:12" x14ac:dyDescent="0.25">
      <c r="A86" s="44" t="s">
        <v>36</v>
      </c>
      <c r="B86" s="45"/>
      <c r="C86" s="45"/>
      <c r="D86" s="46"/>
      <c r="E86" s="46"/>
      <c r="F86" s="46"/>
      <c r="G86" s="46"/>
    </row>
    <row r="87" spans="1:12" x14ac:dyDescent="0.25">
      <c r="A87" s="47" t="s">
        <v>37</v>
      </c>
      <c r="B87" s="48"/>
      <c r="C87" s="48"/>
      <c r="D87" s="46"/>
      <c r="E87" s="46"/>
      <c r="F87" s="46"/>
      <c r="G87" s="46"/>
    </row>
    <row r="88" spans="1:12" x14ac:dyDescent="0.25">
      <c r="A88" s="49" t="s">
        <v>8</v>
      </c>
      <c r="B88" s="50"/>
      <c r="C88" s="50"/>
      <c r="D88" s="46"/>
      <c r="E88" s="46"/>
      <c r="F88" s="46"/>
      <c r="G88" s="46"/>
    </row>
    <row r="89" spans="1:12" x14ac:dyDescent="0.25">
      <c r="A89" s="51"/>
      <c r="B89" s="51"/>
      <c r="C89" s="51"/>
    </row>
    <row r="90" spans="1:12" x14ac:dyDescent="0.25">
      <c r="H90" s="52" t="s">
        <v>38</v>
      </c>
      <c r="I90" s="118" t="str">
        <f>+J13</f>
        <v xml:space="preserve"> 08 Oktober 2021</v>
      </c>
      <c r="J90" s="119"/>
    </row>
    <row r="94" spans="1:12" ht="18" customHeight="1" x14ac:dyDescent="0.25"/>
    <row r="95" spans="1:12" ht="17.25" customHeight="1" x14ac:dyDescent="0.25"/>
    <row r="97" spans="8:10" x14ac:dyDescent="0.25">
      <c r="H97" s="120" t="s">
        <v>39</v>
      </c>
      <c r="I97" s="120"/>
      <c r="J97" s="120"/>
    </row>
  </sheetData>
  <mergeCells count="62">
    <mergeCell ref="H52:I52"/>
    <mergeCell ref="H53:I53"/>
    <mergeCell ref="H39:I39"/>
    <mergeCell ref="I90:J90"/>
    <mergeCell ref="H97:J97"/>
    <mergeCell ref="H47:I47"/>
    <mergeCell ref="H48:I48"/>
    <mergeCell ref="H49:I49"/>
    <mergeCell ref="H51:I51"/>
    <mergeCell ref="H50:I50"/>
    <mergeCell ref="H54:I54"/>
    <mergeCell ref="H55:I55"/>
    <mergeCell ref="H56:I56"/>
    <mergeCell ref="H57:I57"/>
    <mergeCell ref="H58:I58"/>
    <mergeCell ref="H59:I59"/>
    <mergeCell ref="A10:J10"/>
    <mergeCell ref="H17:I17"/>
    <mergeCell ref="H18:I18"/>
    <mergeCell ref="A74:I74"/>
    <mergeCell ref="A75:B75"/>
    <mergeCell ref="H19:I19"/>
    <mergeCell ref="H20:I20"/>
    <mergeCell ref="H21:I21"/>
    <mergeCell ref="H22:I22"/>
    <mergeCell ref="H23:I23"/>
    <mergeCell ref="H24:I24"/>
    <mergeCell ref="H25:I25"/>
    <mergeCell ref="H26:I26"/>
    <mergeCell ref="H40:I40"/>
    <mergeCell ref="H27:I27"/>
    <mergeCell ref="H28:I28"/>
    <mergeCell ref="H36:I36"/>
    <mergeCell ref="H38:I38"/>
    <mergeCell ref="H37:I37"/>
    <mergeCell ref="H29:I29"/>
    <mergeCell ref="H46:I46"/>
    <mergeCell ref="H41:I41"/>
    <mergeCell ref="H42:I42"/>
    <mergeCell ref="H43:I43"/>
    <mergeCell ref="H44:I44"/>
    <mergeCell ref="H45:I45"/>
    <mergeCell ref="H33:I33"/>
    <mergeCell ref="H30:I30"/>
    <mergeCell ref="H31:I31"/>
    <mergeCell ref="H32:I32"/>
    <mergeCell ref="H34:I34"/>
    <mergeCell ref="H35:I35"/>
    <mergeCell ref="H60:I60"/>
    <mergeCell ref="H61:I61"/>
    <mergeCell ref="H62:I62"/>
    <mergeCell ref="H63:I63"/>
    <mergeCell ref="H64:I64"/>
    <mergeCell ref="H70:I70"/>
    <mergeCell ref="H71:I71"/>
    <mergeCell ref="H72:I72"/>
    <mergeCell ref="H73:I73"/>
    <mergeCell ref="H65:I65"/>
    <mergeCell ref="H66:I66"/>
    <mergeCell ref="H67:I67"/>
    <mergeCell ref="H68:I68"/>
    <mergeCell ref="H69:I69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4"/>
  <sheetViews>
    <sheetView zoomScale="110" zoomScaleNormal="110" workbookViewId="0">
      <pane xSplit="3" ySplit="2" topLeftCell="D51" activePane="bottomRight" state="frozen"/>
      <selection activeCell="H5" sqref="H5"/>
      <selection pane="topRight" activeCell="H5" sqref="H5"/>
      <selection pane="bottomLeft" activeCell="H5" sqref="H5"/>
      <selection pane="bottomRight" activeCell="N3" sqref="N3:N24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1.140625" style="3" customWidth="1"/>
    <col min="7" max="7" width="9.5703125" style="3" customWidth="1"/>
    <col min="8" max="8" width="16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3" customHeight="1" x14ac:dyDescent="0.2">
      <c r="A3" s="96" t="s">
        <v>6209</v>
      </c>
      <c r="B3" s="72" t="s">
        <v>1300</v>
      </c>
      <c r="C3" s="9" t="s">
        <v>1301</v>
      </c>
      <c r="D3" s="74" t="s">
        <v>51</v>
      </c>
      <c r="E3" s="13">
        <v>44429</v>
      </c>
      <c r="F3" s="74" t="s">
        <v>1776</v>
      </c>
      <c r="G3" s="13">
        <v>44433</v>
      </c>
      <c r="H3" s="10" t="s">
        <v>1777</v>
      </c>
      <c r="I3" s="1">
        <v>56</v>
      </c>
      <c r="J3" s="1">
        <v>57</v>
      </c>
      <c r="K3" s="1">
        <v>50</v>
      </c>
      <c r="L3" s="1">
        <v>19</v>
      </c>
      <c r="M3" s="80">
        <v>39.9</v>
      </c>
      <c r="N3" s="8">
        <v>40</v>
      </c>
      <c r="O3" s="62">
        <v>3000</v>
      </c>
      <c r="P3" s="63">
        <f>Table22452368910111213141516171819202122242345678910[[#This Row],[PEMBULATAN]]*O3</f>
        <v>120000</v>
      </c>
    </row>
    <row r="4" spans="1:16" ht="33" customHeight="1" x14ac:dyDescent="0.2">
      <c r="A4" s="100"/>
      <c r="B4" s="73"/>
      <c r="C4" s="9" t="s">
        <v>1302</v>
      </c>
      <c r="D4" s="74" t="s">
        <v>51</v>
      </c>
      <c r="E4" s="13">
        <v>44429</v>
      </c>
      <c r="F4" s="74" t="s">
        <v>1776</v>
      </c>
      <c r="G4" s="13">
        <v>44433</v>
      </c>
      <c r="H4" s="10" t="s">
        <v>1777</v>
      </c>
      <c r="I4" s="1">
        <v>50</v>
      </c>
      <c r="J4" s="1">
        <v>58</v>
      </c>
      <c r="K4" s="1">
        <v>35</v>
      </c>
      <c r="L4" s="1">
        <v>25</v>
      </c>
      <c r="M4" s="80">
        <v>25.375</v>
      </c>
      <c r="N4" s="8">
        <v>25</v>
      </c>
      <c r="O4" s="62">
        <v>3000</v>
      </c>
      <c r="P4" s="63">
        <f>Table22452368910111213141516171819202122242345678910[[#This Row],[PEMBULATAN]]*O4</f>
        <v>75000</v>
      </c>
    </row>
    <row r="5" spans="1:16" ht="33" customHeight="1" x14ac:dyDescent="0.2">
      <c r="A5" s="97"/>
      <c r="B5" s="73"/>
      <c r="C5" s="87" t="s">
        <v>1303</v>
      </c>
      <c r="D5" s="76" t="s">
        <v>51</v>
      </c>
      <c r="E5" s="13">
        <v>44429</v>
      </c>
      <c r="F5" s="74" t="s">
        <v>1776</v>
      </c>
      <c r="G5" s="13">
        <v>44433</v>
      </c>
      <c r="H5" s="75" t="s">
        <v>1777</v>
      </c>
      <c r="I5" s="15">
        <v>53</v>
      </c>
      <c r="J5" s="15">
        <v>29</v>
      </c>
      <c r="K5" s="15">
        <v>25</v>
      </c>
      <c r="L5" s="15">
        <v>11</v>
      </c>
      <c r="M5" s="81">
        <v>9.6062499999999993</v>
      </c>
      <c r="N5" s="70">
        <v>11</v>
      </c>
      <c r="O5" s="62">
        <v>3000</v>
      </c>
      <c r="P5" s="63">
        <f>Table22452368910111213141516171819202122242345678910[[#This Row],[PEMBULATAN]]*O5</f>
        <v>33000</v>
      </c>
    </row>
    <row r="6" spans="1:16" ht="33" customHeight="1" x14ac:dyDescent="0.2">
      <c r="A6" s="97"/>
      <c r="B6" s="73"/>
      <c r="C6" s="87" t="s">
        <v>1304</v>
      </c>
      <c r="D6" s="76" t="s">
        <v>51</v>
      </c>
      <c r="E6" s="13">
        <v>44429</v>
      </c>
      <c r="F6" s="74" t="s">
        <v>1776</v>
      </c>
      <c r="G6" s="13">
        <v>44433</v>
      </c>
      <c r="H6" s="75" t="s">
        <v>1777</v>
      </c>
      <c r="I6" s="15">
        <v>49</v>
      </c>
      <c r="J6" s="15">
        <v>28</v>
      </c>
      <c r="K6" s="15">
        <v>23</v>
      </c>
      <c r="L6" s="15">
        <v>6</v>
      </c>
      <c r="M6" s="81">
        <v>7.8890000000000002</v>
      </c>
      <c r="N6" s="70">
        <v>8</v>
      </c>
      <c r="O6" s="62">
        <v>3000</v>
      </c>
      <c r="P6" s="63">
        <f>Table22452368910111213141516171819202122242345678910[[#This Row],[PEMBULATAN]]*O6</f>
        <v>24000</v>
      </c>
    </row>
    <row r="7" spans="1:16" ht="33" customHeight="1" x14ac:dyDescent="0.2">
      <c r="A7" s="97"/>
      <c r="B7" s="73"/>
      <c r="C7" s="87" t="s">
        <v>1305</v>
      </c>
      <c r="D7" s="76" t="s">
        <v>51</v>
      </c>
      <c r="E7" s="13">
        <v>44429</v>
      </c>
      <c r="F7" s="74" t="s">
        <v>1776</v>
      </c>
      <c r="G7" s="13">
        <v>44433</v>
      </c>
      <c r="H7" s="75" t="s">
        <v>1777</v>
      </c>
      <c r="I7" s="15">
        <v>49</v>
      </c>
      <c r="J7" s="15">
        <v>36</v>
      </c>
      <c r="K7" s="15">
        <v>26</v>
      </c>
      <c r="L7" s="15">
        <v>3</v>
      </c>
      <c r="M7" s="81">
        <v>11.465999999999999</v>
      </c>
      <c r="N7" s="70">
        <v>11</v>
      </c>
      <c r="O7" s="62">
        <v>3000</v>
      </c>
      <c r="P7" s="63">
        <f>Table22452368910111213141516171819202122242345678910[[#This Row],[PEMBULATAN]]*O7</f>
        <v>33000</v>
      </c>
    </row>
    <row r="8" spans="1:16" ht="33" customHeight="1" x14ac:dyDescent="0.2">
      <c r="A8" s="97"/>
      <c r="B8" s="73"/>
      <c r="C8" s="87" t="s">
        <v>1306</v>
      </c>
      <c r="D8" s="76" t="s">
        <v>51</v>
      </c>
      <c r="E8" s="13">
        <v>44429</v>
      </c>
      <c r="F8" s="74" t="s">
        <v>1776</v>
      </c>
      <c r="G8" s="13">
        <v>44433</v>
      </c>
      <c r="H8" s="75" t="s">
        <v>1777</v>
      </c>
      <c r="I8" s="15">
        <v>20</v>
      </c>
      <c r="J8" s="15">
        <v>33</v>
      </c>
      <c r="K8" s="15">
        <v>20</v>
      </c>
      <c r="L8" s="15">
        <v>1</v>
      </c>
      <c r="M8" s="81">
        <v>3.3</v>
      </c>
      <c r="N8" s="70">
        <v>3</v>
      </c>
      <c r="O8" s="62">
        <v>3000</v>
      </c>
      <c r="P8" s="63">
        <f>Table22452368910111213141516171819202122242345678910[[#This Row],[PEMBULATAN]]*O8</f>
        <v>9000</v>
      </c>
    </row>
    <row r="9" spans="1:16" ht="33" customHeight="1" x14ac:dyDescent="0.2">
      <c r="A9" s="97"/>
      <c r="B9" s="73"/>
      <c r="C9" s="87" t="s">
        <v>1307</v>
      </c>
      <c r="D9" s="76" t="s">
        <v>51</v>
      </c>
      <c r="E9" s="13">
        <v>44429</v>
      </c>
      <c r="F9" s="74" t="s">
        <v>1776</v>
      </c>
      <c r="G9" s="13">
        <v>44433</v>
      </c>
      <c r="H9" s="75" t="s">
        <v>1777</v>
      </c>
      <c r="I9" s="15">
        <v>46</v>
      </c>
      <c r="J9" s="15">
        <v>38</v>
      </c>
      <c r="K9" s="15">
        <v>25</v>
      </c>
      <c r="L9" s="15">
        <v>3</v>
      </c>
      <c r="M9" s="81">
        <v>10.925000000000001</v>
      </c>
      <c r="N9" s="70">
        <v>11</v>
      </c>
      <c r="O9" s="62">
        <v>3000</v>
      </c>
      <c r="P9" s="63">
        <f>Table22452368910111213141516171819202122242345678910[[#This Row],[PEMBULATAN]]*O9</f>
        <v>33000</v>
      </c>
    </row>
    <row r="10" spans="1:16" ht="33" customHeight="1" x14ac:dyDescent="0.2">
      <c r="A10" s="97"/>
      <c r="B10" s="88"/>
      <c r="C10" s="87" t="s">
        <v>1308</v>
      </c>
      <c r="D10" s="76" t="s">
        <v>51</v>
      </c>
      <c r="E10" s="13">
        <v>44429</v>
      </c>
      <c r="F10" s="74" t="s">
        <v>1776</v>
      </c>
      <c r="G10" s="13">
        <v>44433</v>
      </c>
      <c r="H10" s="75" t="s">
        <v>1777</v>
      </c>
      <c r="I10" s="15">
        <v>52</v>
      </c>
      <c r="J10" s="15">
        <v>38</v>
      </c>
      <c r="K10" s="15">
        <v>14</v>
      </c>
      <c r="L10" s="15">
        <v>8</v>
      </c>
      <c r="M10" s="81">
        <v>6.9160000000000004</v>
      </c>
      <c r="N10" s="70">
        <v>8</v>
      </c>
      <c r="O10" s="62">
        <v>3000</v>
      </c>
      <c r="P10" s="63">
        <f>Table22452368910111213141516171819202122242345678910[[#This Row],[PEMBULATAN]]*O10</f>
        <v>24000</v>
      </c>
    </row>
    <row r="11" spans="1:16" ht="33" customHeight="1" x14ac:dyDescent="0.2">
      <c r="A11" s="97"/>
      <c r="B11" s="73" t="s">
        <v>1309</v>
      </c>
      <c r="C11" s="87" t="s">
        <v>1310</v>
      </c>
      <c r="D11" s="76" t="s">
        <v>51</v>
      </c>
      <c r="E11" s="13">
        <v>44429</v>
      </c>
      <c r="F11" s="74" t="s">
        <v>1776</v>
      </c>
      <c r="G11" s="13">
        <v>44433</v>
      </c>
      <c r="H11" s="75" t="s">
        <v>1777</v>
      </c>
      <c r="I11" s="15">
        <v>80</v>
      </c>
      <c r="J11" s="15">
        <v>45</v>
      </c>
      <c r="K11" s="15">
        <v>48</v>
      </c>
      <c r="L11" s="15">
        <v>39</v>
      </c>
      <c r="M11" s="81">
        <v>43.2</v>
      </c>
      <c r="N11" s="70">
        <v>43</v>
      </c>
      <c r="O11" s="62">
        <v>3000</v>
      </c>
      <c r="P11" s="63">
        <f>Table22452368910111213141516171819202122242345678910[[#This Row],[PEMBULATAN]]*O11</f>
        <v>129000</v>
      </c>
    </row>
    <row r="12" spans="1:16" ht="33" customHeight="1" x14ac:dyDescent="0.2">
      <c r="A12" s="97"/>
      <c r="B12" s="73"/>
      <c r="C12" s="87" t="s">
        <v>1311</v>
      </c>
      <c r="D12" s="76" t="s">
        <v>51</v>
      </c>
      <c r="E12" s="13">
        <v>44429</v>
      </c>
      <c r="F12" s="74" t="s">
        <v>1776</v>
      </c>
      <c r="G12" s="13">
        <v>44433</v>
      </c>
      <c r="H12" s="75" t="s">
        <v>1777</v>
      </c>
      <c r="I12" s="15">
        <v>80</v>
      </c>
      <c r="J12" s="15">
        <v>52</v>
      </c>
      <c r="K12" s="15">
        <v>35</v>
      </c>
      <c r="L12" s="15">
        <v>34</v>
      </c>
      <c r="M12" s="81">
        <v>36.4</v>
      </c>
      <c r="N12" s="70">
        <v>36</v>
      </c>
      <c r="O12" s="62">
        <v>3000</v>
      </c>
      <c r="P12" s="63">
        <f>Table22452368910111213141516171819202122242345678910[[#This Row],[PEMBULATAN]]*O12</f>
        <v>108000</v>
      </c>
    </row>
    <row r="13" spans="1:16" ht="33" customHeight="1" x14ac:dyDescent="0.2">
      <c r="A13" s="97"/>
      <c r="B13" s="73"/>
      <c r="C13" s="87" t="s">
        <v>1312</v>
      </c>
      <c r="D13" s="76" t="s">
        <v>51</v>
      </c>
      <c r="E13" s="13">
        <v>44429</v>
      </c>
      <c r="F13" s="74" t="s">
        <v>1776</v>
      </c>
      <c r="G13" s="13">
        <v>44433</v>
      </c>
      <c r="H13" s="75" t="s">
        <v>1777</v>
      </c>
      <c r="I13" s="15">
        <v>36</v>
      </c>
      <c r="J13" s="15">
        <v>32</v>
      </c>
      <c r="K13" s="15">
        <v>36</v>
      </c>
      <c r="L13" s="15">
        <v>7</v>
      </c>
      <c r="M13" s="81">
        <v>10.368</v>
      </c>
      <c r="N13" s="70">
        <v>10</v>
      </c>
      <c r="O13" s="62">
        <v>3000</v>
      </c>
      <c r="P13" s="63">
        <f>Table22452368910111213141516171819202122242345678910[[#This Row],[PEMBULATAN]]*O13</f>
        <v>30000</v>
      </c>
    </row>
    <row r="14" spans="1:16" ht="33" customHeight="1" x14ac:dyDescent="0.2">
      <c r="A14" s="97"/>
      <c r="B14" s="73"/>
      <c r="C14" s="87" t="s">
        <v>1313</v>
      </c>
      <c r="D14" s="76" t="s">
        <v>51</v>
      </c>
      <c r="E14" s="13">
        <v>44429</v>
      </c>
      <c r="F14" s="74" t="s">
        <v>1776</v>
      </c>
      <c r="G14" s="13">
        <v>44433</v>
      </c>
      <c r="H14" s="75" t="s">
        <v>1777</v>
      </c>
      <c r="I14" s="15">
        <v>76</v>
      </c>
      <c r="J14" s="15">
        <v>27</v>
      </c>
      <c r="K14" s="15">
        <v>66</v>
      </c>
      <c r="L14" s="15">
        <v>35</v>
      </c>
      <c r="M14" s="81">
        <v>33.857999999999997</v>
      </c>
      <c r="N14" s="70">
        <v>35</v>
      </c>
      <c r="O14" s="62">
        <v>3000</v>
      </c>
      <c r="P14" s="63">
        <f>Table22452368910111213141516171819202122242345678910[[#This Row],[PEMBULATAN]]*O14</f>
        <v>105000</v>
      </c>
    </row>
    <row r="15" spans="1:16" ht="33" customHeight="1" x14ac:dyDescent="0.2">
      <c r="A15" s="97"/>
      <c r="B15" s="73"/>
      <c r="C15" s="87" t="s">
        <v>1314</v>
      </c>
      <c r="D15" s="76" t="s">
        <v>51</v>
      </c>
      <c r="E15" s="13">
        <v>44429</v>
      </c>
      <c r="F15" s="74" t="s">
        <v>1776</v>
      </c>
      <c r="G15" s="13">
        <v>44433</v>
      </c>
      <c r="H15" s="75" t="s">
        <v>1777</v>
      </c>
      <c r="I15" s="15">
        <v>90</v>
      </c>
      <c r="J15" s="15">
        <v>52</v>
      </c>
      <c r="K15" s="15">
        <v>26</v>
      </c>
      <c r="L15" s="15">
        <v>37</v>
      </c>
      <c r="M15" s="81">
        <v>30.42</v>
      </c>
      <c r="N15" s="70">
        <v>37</v>
      </c>
      <c r="O15" s="62">
        <v>3000</v>
      </c>
      <c r="P15" s="63">
        <f>Table22452368910111213141516171819202122242345678910[[#This Row],[PEMBULATAN]]*O15</f>
        <v>111000</v>
      </c>
    </row>
    <row r="16" spans="1:16" ht="33" customHeight="1" x14ac:dyDescent="0.2">
      <c r="A16" s="97"/>
      <c r="B16" s="73"/>
      <c r="C16" s="87" t="s">
        <v>1315</v>
      </c>
      <c r="D16" s="76" t="s">
        <v>51</v>
      </c>
      <c r="E16" s="13">
        <v>44429</v>
      </c>
      <c r="F16" s="74" t="s">
        <v>1776</v>
      </c>
      <c r="G16" s="13">
        <v>44433</v>
      </c>
      <c r="H16" s="75" t="s">
        <v>1777</v>
      </c>
      <c r="I16" s="15">
        <v>42</v>
      </c>
      <c r="J16" s="15">
        <v>36</v>
      </c>
      <c r="K16" s="15">
        <v>3</v>
      </c>
      <c r="L16" s="15">
        <v>1</v>
      </c>
      <c r="M16" s="81">
        <v>1.1339999999999999</v>
      </c>
      <c r="N16" s="70">
        <v>1</v>
      </c>
      <c r="O16" s="62">
        <v>3000</v>
      </c>
      <c r="P16" s="63">
        <f>Table22452368910111213141516171819202122242345678910[[#This Row],[PEMBULATAN]]*O16</f>
        <v>3000</v>
      </c>
    </row>
    <row r="17" spans="1:16" ht="33" customHeight="1" x14ac:dyDescent="0.2">
      <c r="A17" s="97"/>
      <c r="B17" s="73"/>
      <c r="C17" s="87" t="s">
        <v>1316</v>
      </c>
      <c r="D17" s="76" t="s">
        <v>51</v>
      </c>
      <c r="E17" s="13">
        <v>44429</v>
      </c>
      <c r="F17" s="74" t="s">
        <v>1776</v>
      </c>
      <c r="G17" s="13">
        <v>44433</v>
      </c>
      <c r="H17" s="75" t="s">
        <v>1777</v>
      </c>
      <c r="I17" s="15">
        <v>44</v>
      </c>
      <c r="J17" s="15">
        <v>30</v>
      </c>
      <c r="K17" s="15">
        <v>15</v>
      </c>
      <c r="L17" s="15">
        <v>7</v>
      </c>
      <c r="M17" s="81">
        <v>4.95</v>
      </c>
      <c r="N17" s="70">
        <v>7</v>
      </c>
      <c r="O17" s="62">
        <v>3000</v>
      </c>
      <c r="P17" s="63">
        <f>Table22452368910111213141516171819202122242345678910[[#This Row],[PEMBULATAN]]*O17</f>
        <v>21000</v>
      </c>
    </row>
    <row r="18" spans="1:16" ht="33" customHeight="1" x14ac:dyDescent="0.2">
      <c r="A18" s="97"/>
      <c r="B18" s="73"/>
      <c r="C18" s="87" t="s">
        <v>1317</v>
      </c>
      <c r="D18" s="76" t="s">
        <v>51</v>
      </c>
      <c r="E18" s="13">
        <v>44429</v>
      </c>
      <c r="F18" s="74" t="s">
        <v>1776</v>
      </c>
      <c r="G18" s="13">
        <v>44433</v>
      </c>
      <c r="H18" s="75" t="s">
        <v>1777</v>
      </c>
      <c r="I18" s="15">
        <v>55</v>
      </c>
      <c r="J18" s="15">
        <v>45</v>
      </c>
      <c r="K18" s="15">
        <v>60</v>
      </c>
      <c r="L18" s="15">
        <v>22</v>
      </c>
      <c r="M18" s="81">
        <v>37.125</v>
      </c>
      <c r="N18" s="70">
        <v>37</v>
      </c>
      <c r="O18" s="62">
        <v>3000</v>
      </c>
      <c r="P18" s="63">
        <f>Table22452368910111213141516171819202122242345678910[[#This Row],[PEMBULATAN]]*O18</f>
        <v>111000</v>
      </c>
    </row>
    <row r="19" spans="1:16" ht="33" customHeight="1" x14ac:dyDescent="0.2">
      <c r="A19" s="97"/>
      <c r="B19" s="73"/>
      <c r="C19" s="87" t="s">
        <v>1318</v>
      </c>
      <c r="D19" s="76" t="s">
        <v>51</v>
      </c>
      <c r="E19" s="13">
        <v>44429</v>
      </c>
      <c r="F19" s="74" t="s">
        <v>1776</v>
      </c>
      <c r="G19" s="13">
        <v>44433</v>
      </c>
      <c r="H19" s="75" t="s">
        <v>1777</v>
      </c>
      <c r="I19" s="15">
        <v>59</v>
      </c>
      <c r="J19" s="15">
        <v>62</v>
      </c>
      <c r="K19" s="15">
        <v>38</v>
      </c>
      <c r="L19" s="15">
        <v>22</v>
      </c>
      <c r="M19" s="81">
        <v>34.750999999999998</v>
      </c>
      <c r="N19" s="70">
        <v>35</v>
      </c>
      <c r="O19" s="62">
        <v>3000</v>
      </c>
      <c r="P19" s="63">
        <f>Table22452368910111213141516171819202122242345678910[[#This Row],[PEMBULATAN]]*O19</f>
        <v>105000</v>
      </c>
    </row>
    <row r="20" spans="1:16" ht="33" customHeight="1" x14ac:dyDescent="0.2">
      <c r="A20" s="97"/>
      <c r="B20" s="73"/>
      <c r="C20" s="87" t="s">
        <v>1319</v>
      </c>
      <c r="D20" s="76" t="s">
        <v>51</v>
      </c>
      <c r="E20" s="13">
        <v>44429</v>
      </c>
      <c r="F20" s="74" t="s">
        <v>1776</v>
      </c>
      <c r="G20" s="13">
        <v>44433</v>
      </c>
      <c r="H20" s="75" t="s">
        <v>1777</v>
      </c>
      <c r="I20" s="15">
        <v>45</v>
      </c>
      <c r="J20" s="15">
        <v>33</v>
      </c>
      <c r="K20" s="15">
        <v>15</v>
      </c>
      <c r="L20" s="15">
        <v>7</v>
      </c>
      <c r="M20" s="81">
        <v>5.5687499999999996</v>
      </c>
      <c r="N20" s="70">
        <v>7</v>
      </c>
      <c r="O20" s="62">
        <v>3000</v>
      </c>
      <c r="P20" s="63">
        <f>Table22452368910111213141516171819202122242345678910[[#This Row],[PEMBULATAN]]*O20</f>
        <v>21000</v>
      </c>
    </row>
    <row r="21" spans="1:16" ht="33" customHeight="1" x14ac:dyDescent="0.2">
      <c r="A21" s="97"/>
      <c r="B21" s="73"/>
      <c r="C21" s="87" t="s">
        <v>1320</v>
      </c>
      <c r="D21" s="76" t="s">
        <v>51</v>
      </c>
      <c r="E21" s="13">
        <v>44429</v>
      </c>
      <c r="F21" s="74" t="s">
        <v>1776</v>
      </c>
      <c r="G21" s="13">
        <v>44433</v>
      </c>
      <c r="H21" s="75" t="s">
        <v>1777</v>
      </c>
      <c r="I21" s="15">
        <v>58</v>
      </c>
      <c r="J21" s="15">
        <v>43</v>
      </c>
      <c r="K21" s="15">
        <v>22</v>
      </c>
      <c r="L21" s="15">
        <v>4</v>
      </c>
      <c r="M21" s="81">
        <v>13.717000000000001</v>
      </c>
      <c r="N21" s="70">
        <v>14</v>
      </c>
      <c r="O21" s="62">
        <v>3000</v>
      </c>
      <c r="P21" s="63">
        <f>Table22452368910111213141516171819202122242345678910[[#This Row],[PEMBULATAN]]*O21</f>
        <v>42000</v>
      </c>
    </row>
    <row r="22" spans="1:16" ht="33" customHeight="1" x14ac:dyDescent="0.2">
      <c r="A22" s="97"/>
      <c r="B22" s="73"/>
      <c r="C22" s="87" t="s">
        <v>1321</v>
      </c>
      <c r="D22" s="76" t="s">
        <v>51</v>
      </c>
      <c r="E22" s="13">
        <v>44429</v>
      </c>
      <c r="F22" s="74" t="s">
        <v>1776</v>
      </c>
      <c r="G22" s="13">
        <v>44433</v>
      </c>
      <c r="H22" s="75" t="s">
        <v>1777</v>
      </c>
      <c r="I22" s="15">
        <v>45</v>
      </c>
      <c r="J22" s="15">
        <v>29</v>
      </c>
      <c r="K22" s="15">
        <v>10</v>
      </c>
      <c r="L22" s="15">
        <v>2</v>
      </c>
      <c r="M22" s="81">
        <v>3.2625000000000002</v>
      </c>
      <c r="N22" s="70">
        <v>3</v>
      </c>
      <c r="O22" s="62">
        <v>3000</v>
      </c>
      <c r="P22" s="63">
        <f>Table22452368910111213141516171819202122242345678910[[#This Row],[PEMBULATAN]]*O22</f>
        <v>9000</v>
      </c>
    </row>
    <row r="23" spans="1:16" ht="33" customHeight="1" x14ac:dyDescent="0.2">
      <c r="A23" s="97"/>
      <c r="B23" s="73"/>
      <c r="C23" s="87" t="s">
        <v>1322</v>
      </c>
      <c r="D23" s="76" t="s">
        <v>51</v>
      </c>
      <c r="E23" s="13">
        <v>44429</v>
      </c>
      <c r="F23" s="74" t="s">
        <v>1776</v>
      </c>
      <c r="G23" s="13">
        <v>44433</v>
      </c>
      <c r="H23" s="75" t="s">
        <v>1777</v>
      </c>
      <c r="I23" s="15">
        <v>53</v>
      </c>
      <c r="J23" s="15">
        <v>35</v>
      </c>
      <c r="K23" s="15">
        <v>20</v>
      </c>
      <c r="L23" s="15">
        <v>8</v>
      </c>
      <c r="M23" s="81">
        <v>9.2750000000000004</v>
      </c>
      <c r="N23" s="70">
        <v>9</v>
      </c>
      <c r="O23" s="62">
        <v>3000</v>
      </c>
      <c r="P23" s="63">
        <f>Table22452368910111213141516171819202122242345678910[[#This Row],[PEMBULATAN]]*O23</f>
        <v>27000</v>
      </c>
    </row>
    <row r="24" spans="1:16" ht="33" customHeight="1" x14ac:dyDescent="0.2">
      <c r="A24" s="97"/>
      <c r="B24" s="73"/>
      <c r="C24" s="87" t="s">
        <v>1323</v>
      </c>
      <c r="D24" s="76" t="s">
        <v>51</v>
      </c>
      <c r="E24" s="13">
        <v>44429</v>
      </c>
      <c r="F24" s="74" t="s">
        <v>1776</v>
      </c>
      <c r="G24" s="13">
        <v>44433</v>
      </c>
      <c r="H24" s="75" t="s">
        <v>1777</v>
      </c>
      <c r="I24" s="15">
        <v>63</v>
      </c>
      <c r="J24" s="15">
        <v>50</v>
      </c>
      <c r="K24" s="15">
        <v>15</v>
      </c>
      <c r="L24" s="15">
        <v>5</v>
      </c>
      <c r="M24" s="81">
        <v>11.8125</v>
      </c>
      <c r="N24" s="70">
        <v>12</v>
      </c>
      <c r="O24" s="62">
        <v>3000</v>
      </c>
      <c r="P24" s="63">
        <f>Table22452368910111213141516171819202122242345678910[[#This Row],[PEMBULATAN]]*O24</f>
        <v>36000</v>
      </c>
    </row>
    <row r="25" spans="1:16" ht="33" customHeight="1" x14ac:dyDescent="0.2">
      <c r="A25" s="97"/>
      <c r="B25" s="73"/>
      <c r="C25" s="87" t="s">
        <v>1324</v>
      </c>
      <c r="D25" s="76" t="s">
        <v>51</v>
      </c>
      <c r="E25" s="13">
        <v>44429</v>
      </c>
      <c r="F25" s="74" t="s">
        <v>1776</v>
      </c>
      <c r="G25" s="13">
        <v>44433</v>
      </c>
      <c r="H25" s="75" t="s">
        <v>1777</v>
      </c>
      <c r="I25" s="15">
        <v>70</v>
      </c>
      <c r="J25" s="15">
        <v>40</v>
      </c>
      <c r="K25" s="15">
        <v>40</v>
      </c>
      <c r="L25" s="15">
        <v>7</v>
      </c>
      <c r="M25" s="81">
        <v>28</v>
      </c>
      <c r="N25" s="70">
        <v>28</v>
      </c>
      <c r="O25" s="62">
        <v>3000</v>
      </c>
      <c r="P25" s="63">
        <f>Table22452368910111213141516171819202122242345678910[[#This Row],[PEMBULATAN]]*O25</f>
        <v>84000</v>
      </c>
    </row>
    <row r="26" spans="1:16" ht="33" customHeight="1" x14ac:dyDescent="0.2">
      <c r="A26" s="97"/>
      <c r="B26" s="73"/>
      <c r="C26" s="87" t="s">
        <v>1325</v>
      </c>
      <c r="D26" s="76" t="s">
        <v>51</v>
      </c>
      <c r="E26" s="13">
        <v>44429</v>
      </c>
      <c r="F26" s="74" t="s">
        <v>1776</v>
      </c>
      <c r="G26" s="13">
        <v>44433</v>
      </c>
      <c r="H26" s="75" t="s">
        <v>1777</v>
      </c>
      <c r="I26" s="15">
        <v>36</v>
      </c>
      <c r="J26" s="15">
        <v>36</v>
      </c>
      <c r="K26" s="15">
        <v>30</v>
      </c>
      <c r="L26" s="15">
        <v>15</v>
      </c>
      <c r="M26" s="81">
        <v>9.7200000000000006</v>
      </c>
      <c r="N26" s="70">
        <v>15</v>
      </c>
      <c r="O26" s="62">
        <v>3000</v>
      </c>
      <c r="P26" s="63">
        <f>Table22452368910111213141516171819202122242345678910[[#This Row],[PEMBULATAN]]*O26</f>
        <v>45000</v>
      </c>
    </row>
    <row r="27" spans="1:16" ht="33" customHeight="1" x14ac:dyDescent="0.2">
      <c r="A27" s="97"/>
      <c r="B27" s="73"/>
      <c r="C27" s="87" t="s">
        <v>1326</v>
      </c>
      <c r="D27" s="76" t="s">
        <v>51</v>
      </c>
      <c r="E27" s="13">
        <v>44429</v>
      </c>
      <c r="F27" s="74" t="s">
        <v>1776</v>
      </c>
      <c r="G27" s="13">
        <v>44433</v>
      </c>
      <c r="H27" s="75" t="s">
        <v>1777</v>
      </c>
      <c r="I27" s="15">
        <v>85</v>
      </c>
      <c r="J27" s="15">
        <v>33</v>
      </c>
      <c r="K27" s="15">
        <v>30</v>
      </c>
      <c r="L27" s="15">
        <v>12</v>
      </c>
      <c r="M27" s="81">
        <v>21.037500000000001</v>
      </c>
      <c r="N27" s="70">
        <v>21</v>
      </c>
      <c r="O27" s="62">
        <v>3000</v>
      </c>
      <c r="P27" s="63">
        <f>Table22452368910111213141516171819202122242345678910[[#This Row],[PEMBULATAN]]*O27</f>
        <v>63000</v>
      </c>
    </row>
    <row r="28" spans="1:16" ht="33" customHeight="1" x14ac:dyDescent="0.2">
      <c r="A28" s="97"/>
      <c r="B28" s="73"/>
      <c r="C28" s="87" t="s">
        <v>1327</v>
      </c>
      <c r="D28" s="76" t="s">
        <v>51</v>
      </c>
      <c r="E28" s="13">
        <v>44429</v>
      </c>
      <c r="F28" s="74" t="s">
        <v>1776</v>
      </c>
      <c r="G28" s="13">
        <v>44433</v>
      </c>
      <c r="H28" s="75" t="s">
        <v>1777</v>
      </c>
      <c r="I28" s="15">
        <v>75</v>
      </c>
      <c r="J28" s="15">
        <v>10</v>
      </c>
      <c r="K28" s="15">
        <v>10</v>
      </c>
      <c r="L28" s="15">
        <v>1</v>
      </c>
      <c r="M28" s="81">
        <v>1.875</v>
      </c>
      <c r="N28" s="70">
        <v>2</v>
      </c>
      <c r="O28" s="62">
        <v>3000</v>
      </c>
      <c r="P28" s="63">
        <f>Table22452368910111213141516171819202122242345678910[[#This Row],[PEMBULATAN]]*O28</f>
        <v>6000</v>
      </c>
    </row>
    <row r="29" spans="1:16" ht="33" customHeight="1" x14ac:dyDescent="0.2">
      <c r="A29" s="97"/>
      <c r="B29" s="73"/>
      <c r="C29" s="87" t="s">
        <v>1328</v>
      </c>
      <c r="D29" s="76" t="s">
        <v>51</v>
      </c>
      <c r="E29" s="13">
        <v>44429</v>
      </c>
      <c r="F29" s="74" t="s">
        <v>1776</v>
      </c>
      <c r="G29" s="13">
        <v>44433</v>
      </c>
      <c r="H29" s="75" t="s">
        <v>1777</v>
      </c>
      <c r="I29" s="15">
        <v>122</v>
      </c>
      <c r="J29" s="15">
        <v>20</v>
      </c>
      <c r="K29" s="15">
        <v>9</v>
      </c>
      <c r="L29" s="15">
        <v>5</v>
      </c>
      <c r="M29" s="81">
        <v>5.49</v>
      </c>
      <c r="N29" s="70">
        <v>5</v>
      </c>
      <c r="O29" s="62">
        <v>3000</v>
      </c>
      <c r="P29" s="63">
        <f>Table22452368910111213141516171819202122242345678910[[#This Row],[PEMBULATAN]]*O29</f>
        <v>15000</v>
      </c>
    </row>
    <row r="30" spans="1:16" ht="33" customHeight="1" x14ac:dyDescent="0.2">
      <c r="A30" s="97"/>
      <c r="B30" s="73"/>
      <c r="C30" s="87" t="s">
        <v>1329</v>
      </c>
      <c r="D30" s="76" t="s">
        <v>51</v>
      </c>
      <c r="E30" s="13">
        <v>44429</v>
      </c>
      <c r="F30" s="74" t="s">
        <v>1776</v>
      </c>
      <c r="G30" s="13">
        <v>44433</v>
      </c>
      <c r="H30" s="75" t="s">
        <v>1777</v>
      </c>
      <c r="I30" s="15">
        <v>129</v>
      </c>
      <c r="J30" s="15">
        <v>11</v>
      </c>
      <c r="K30" s="15">
        <v>11</v>
      </c>
      <c r="L30" s="15">
        <v>2</v>
      </c>
      <c r="M30" s="81">
        <v>3.90225</v>
      </c>
      <c r="N30" s="70">
        <v>4</v>
      </c>
      <c r="O30" s="62">
        <v>3000</v>
      </c>
      <c r="P30" s="63">
        <f>Table22452368910111213141516171819202122242345678910[[#This Row],[PEMBULATAN]]*O30</f>
        <v>12000</v>
      </c>
    </row>
    <row r="31" spans="1:16" ht="33" customHeight="1" x14ac:dyDescent="0.2">
      <c r="A31" s="97"/>
      <c r="B31" s="73"/>
      <c r="C31" s="87" t="s">
        <v>1330</v>
      </c>
      <c r="D31" s="76" t="s">
        <v>51</v>
      </c>
      <c r="E31" s="13">
        <v>44429</v>
      </c>
      <c r="F31" s="74" t="s">
        <v>1776</v>
      </c>
      <c r="G31" s="13">
        <v>44433</v>
      </c>
      <c r="H31" s="75" t="s">
        <v>1777</v>
      </c>
      <c r="I31" s="15">
        <v>123</v>
      </c>
      <c r="J31" s="15">
        <v>10</v>
      </c>
      <c r="K31" s="15">
        <v>10</v>
      </c>
      <c r="L31" s="15">
        <v>1</v>
      </c>
      <c r="M31" s="81">
        <v>3.0750000000000002</v>
      </c>
      <c r="N31" s="70">
        <v>3</v>
      </c>
      <c r="O31" s="62">
        <v>3000</v>
      </c>
      <c r="P31" s="63">
        <f>Table22452368910111213141516171819202122242345678910[[#This Row],[PEMBULATAN]]*O31</f>
        <v>9000</v>
      </c>
    </row>
    <row r="32" spans="1:16" ht="33" customHeight="1" x14ac:dyDescent="0.2">
      <c r="A32" s="97"/>
      <c r="B32" s="73"/>
      <c r="C32" s="87" t="s">
        <v>1331</v>
      </c>
      <c r="D32" s="76" t="s">
        <v>51</v>
      </c>
      <c r="E32" s="13">
        <v>44429</v>
      </c>
      <c r="F32" s="74" t="s">
        <v>1776</v>
      </c>
      <c r="G32" s="13">
        <v>44433</v>
      </c>
      <c r="H32" s="75" t="s">
        <v>1777</v>
      </c>
      <c r="I32" s="15">
        <v>125</v>
      </c>
      <c r="J32" s="15">
        <v>5</v>
      </c>
      <c r="K32" s="15">
        <v>5</v>
      </c>
      <c r="L32" s="15">
        <v>1</v>
      </c>
      <c r="M32" s="81">
        <v>0.78125</v>
      </c>
      <c r="N32" s="70">
        <v>1</v>
      </c>
      <c r="O32" s="62">
        <v>3000</v>
      </c>
      <c r="P32" s="63">
        <f>Table22452368910111213141516171819202122242345678910[[#This Row],[PEMBULATAN]]*O32</f>
        <v>3000</v>
      </c>
    </row>
    <row r="33" spans="1:16" ht="33" customHeight="1" x14ac:dyDescent="0.2">
      <c r="A33" s="97"/>
      <c r="B33" s="73"/>
      <c r="C33" s="87" t="s">
        <v>1332</v>
      </c>
      <c r="D33" s="76" t="s">
        <v>51</v>
      </c>
      <c r="E33" s="13">
        <v>44429</v>
      </c>
      <c r="F33" s="74" t="s">
        <v>1776</v>
      </c>
      <c r="G33" s="13">
        <v>44433</v>
      </c>
      <c r="H33" s="75" t="s">
        <v>1777</v>
      </c>
      <c r="I33" s="15">
        <v>84</v>
      </c>
      <c r="J33" s="15">
        <v>5</v>
      </c>
      <c r="K33" s="15">
        <v>5</v>
      </c>
      <c r="L33" s="15">
        <v>1</v>
      </c>
      <c r="M33" s="81">
        <v>0.52500000000000002</v>
      </c>
      <c r="N33" s="70">
        <v>1</v>
      </c>
      <c r="O33" s="62">
        <v>3000</v>
      </c>
      <c r="P33" s="63">
        <f>Table22452368910111213141516171819202122242345678910[[#This Row],[PEMBULATAN]]*O33</f>
        <v>3000</v>
      </c>
    </row>
    <row r="34" spans="1:16" ht="33" customHeight="1" x14ac:dyDescent="0.2">
      <c r="A34" s="97"/>
      <c r="B34" s="73"/>
      <c r="C34" s="87" t="s">
        <v>1333</v>
      </c>
      <c r="D34" s="76" t="s">
        <v>51</v>
      </c>
      <c r="E34" s="13">
        <v>44429</v>
      </c>
      <c r="F34" s="74" t="s">
        <v>1776</v>
      </c>
      <c r="G34" s="13">
        <v>44433</v>
      </c>
      <c r="H34" s="75" t="s">
        <v>1777</v>
      </c>
      <c r="I34" s="15">
        <v>102</v>
      </c>
      <c r="J34" s="15">
        <v>3</v>
      </c>
      <c r="K34" s="15">
        <v>3</v>
      </c>
      <c r="L34" s="15">
        <v>1</v>
      </c>
      <c r="M34" s="81">
        <v>0.22950000000000001</v>
      </c>
      <c r="N34" s="70">
        <v>1</v>
      </c>
      <c r="O34" s="62">
        <v>3000</v>
      </c>
      <c r="P34" s="63">
        <f>Table22452368910111213141516171819202122242345678910[[#This Row],[PEMBULATAN]]*O34</f>
        <v>3000</v>
      </c>
    </row>
    <row r="35" spans="1:16" ht="33" customHeight="1" x14ac:dyDescent="0.2">
      <c r="A35" s="97"/>
      <c r="B35" s="73"/>
      <c r="C35" s="87" t="s">
        <v>1334</v>
      </c>
      <c r="D35" s="76" t="s">
        <v>51</v>
      </c>
      <c r="E35" s="13">
        <v>44429</v>
      </c>
      <c r="F35" s="74" t="s">
        <v>1776</v>
      </c>
      <c r="G35" s="13">
        <v>44433</v>
      </c>
      <c r="H35" s="75" t="s">
        <v>1777</v>
      </c>
      <c r="I35" s="15">
        <v>120</v>
      </c>
      <c r="J35" s="15">
        <v>40</v>
      </c>
      <c r="K35" s="15">
        <v>40</v>
      </c>
      <c r="L35" s="15">
        <v>3</v>
      </c>
      <c r="M35" s="81">
        <v>48</v>
      </c>
      <c r="N35" s="70">
        <v>48</v>
      </c>
      <c r="O35" s="62">
        <v>3000</v>
      </c>
      <c r="P35" s="63">
        <f>Table22452368910111213141516171819202122242345678910[[#This Row],[PEMBULATAN]]*O35</f>
        <v>144000</v>
      </c>
    </row>
    <row r="36" spans="1:16" ht="33" customHeight="1" x14ac:dyDescent="0.2">
      <c r="A36" s="97"/>
      <c r="B36" s="73"/>
      <c r="C36" s="87" t="s">
        <v>1335</v>
      </c>
      <c r="D36" s="76" t="s">
        <v>51</v>
      </c>
      <c r="E36" s="13">
        <v>44429</v>
      </c>
      <c r="F36" s="74" t="s">
        <v>1776</v>
      </c>
      <c r="G36" s="13">
        <v>44433</v>
      </c>
      <c r="H36" s="75" t="s">
        <v>1777</v>
      </c>
      <c r="I36" s="15">
        <v>53</v>
      </c>
      <c r="J36" s="15">
        <v>40</v>
      </c>
      <c r="K36" s="15">
        <v>14</v>
      </c>
      <c r="L36" s="15">
        <v>7</v>
      </c>
      <c r="M36" s="81">
        <v>7.42</v>
      </c>
      <c r="N36" s="70">
        <v>7</v>
      </c>
      <c r="O36" s="62">
        <v>3000</v>
      </c>
      <c r="P36" s="63">
        <f>Table22452368910111213141516171819202122242345678910[[#This Row],[PEMBULATAN]]*O36</f>
        <v>21000</v>
      </c>
    </row>
    <row r="37" spans="1:16" ht="33" customHeight="1" x14ac:dyDescent="0.2">
      <c r="A37" s="97"/>
      <c r="B37" s="73"/>
      <c r="C37" s="87" t="s">
        <v>1336</v>
      </c>
      <c r="D37" s="76" t="s">
        <v>51</v>
      </c>
      <c r="E37" s="13">
        <v>44429</v>
      </c>
      <c r="F37" s="74" t="s">
        <v>1776</v>
      </c>
      <c r="G37" s="13">
        <v>44433</v>
      </c>
      <c r="H37" s="75" t="s">
        <v>1777</v>
      </c>
      <c r="I37" s="15">
        <v>92</v>
      </c>
      <c r="J37" s="15">
        <v>54</v>
      </c>
      <c r="K37" s="15">
        <v>26</v>
      </c>
      <c r="L37" s="15">
        <v>14</v>
      </c>
      <c r="M37" s="81">
        <v>32.292000000000002</v>
      </c>
      <c r="N37" s="70">
        <v>32</v>
      </c>
      <c r="O37" s="62">
        <v>3000</v>
      </c>
      <c r="P37" s="63">
        <f>Table22452368910111213141516171819202122242345678910[[#This Row],[PEMBULATAN]]*O37</f>
        <v>96000</v>
      </c>
    </row>
    <row r="38" spans="1:16" ht="33" customHeight="1" x14ac:dyDescent="0.2">
      <c r="A38" s="97"/>
      <c r="B38" s="73"/>
      <c r="C38" s="87" t="s">
        <v>1337</v>
      </c>
      <c r="D38" s="76" t="s">
        <v>51</v>
      </c>
      <c r="E38" s="13">
        <v>44429</v>
      </c>
      <c r="F38" s="74" t="s">
        <v>1776</v>
      </c>
      <c r="G38" s="13">
        <v>44433</v>
      </c>
      <c r="H38" s="75" t="s">
        <v>1777</v>
      </c>
      <c r="I38" s="15">
        <v>60</v>
      </c>
      <c r="J38" s="15">
        <v>34</v>
      </c>
      <c r="K38" s="15">
        <v>10</v>
      </c>
      <c r="L38" s="15">
        <v>3</v>
      </c>
      <c r="M38" s="81">
        <v>5.0999999999999996</v>
      </c>
      <c r="N38" s="70">
        <v>5</v>
      </c>
      <c r="O38" s="62">
        <v>3000</v>
      </c>
      <c r="P38" s="63">
        <f>Table22452368910111213141516171819202122242345678910[[#This Row],[PEMBULATAN]]*O38</f>
        <v>15000</v>
      </c>
    </row>
    <row r="39" spans="1:16" ht="33" customHeight="1" x14ac:dyDescent="0.2">
      <c r="A39" s="97"/>
      <c r="B39" s="73"/>
      <c r="C39" s="87" t="s">
        <v>1338</v>
      </c>
      <c r="D39" s="76" t="s">
        <v>51</v>
      </c>
      <c r="E39" s="13">
        <v>44429</v>
      </c>
      <c r="F39" s="74" t="s">
        <v>1776</v>
      </c>
      <c r="G39" s="13">
        <v>44433</v>
      </c>
      <c r="H39" s="75" t="s">
        <v>1777</v>
      </c>
      <c r="I39" s="15">
        <v>50</v>
      </c>
      <c r="J39" s="15">
        <v>8</v>
      </c>
      <c r="K39" s="15">
        <v>8</v>
      </c>
      <c r="L39" s="15">
        <v>1</v>
      </c>
      <c r="M39" s="81">
        <v>0.8</v>
      </c>
      <c r="N39" s="70">
        <v>1</v>
      </c>
      <c r="O39" s="62">
        <v>3000</v>
      </c>
      <c r="P39" s="63">
        <f>Table22452368910111213141516171819202122242345678910[[#This Row],[PEMBULATAN]]*O39</f>
        <v>3000</v>
      </c>
    </row>
    <row r="40" spans="1:16" ht="33" customHeight="1" x14ac:dyDescent="0.2">
      <c r="A40" s="97"/>
      <c r="B40" s="73"/>
      <c r="C40" s="87" t="s">
        <v>1339</v>
      </c>
      <c r="D40" s="76" t="s">
        <v>51</v>
      </c>
      <c r="E40" s="13">
        <v>44429</v>
      </c>
      <c r="F40" s="74" t="s">
        <v>1776</v>
      </c>
      <c r="G40" s="13">
        <v>44433</v>
      </c>
      <c r="H40" s="75" t="s">
        <v>1777</v>
      </c>
      <c r="I40" s="15">
        <v>60</v>
      </c>
      <c r="J40" s="15">
        <v>40</v>
      </c>
      <c r="K40" s="15">
        <v>15</v>
      </c>
      <c r="L40" s="15">
        <v>5</v>
      </c>
      <c r="M40" s="81">
        <v>9</v>
      </c>
      <c r="N40" s="70">
        <v>9</v>
      </c>
      <c r="O40" s="62">
        <v>3000</v>
      </c>
      <c r="P40" s="63">
        <f>Table22452368910111213141516171819202122242345678910[[#This Row],[PEMBULATAN]]*O40</f>
        <v>27000</v>
      </c>
    </row>
    <row r="41" spans="1:16" ht="33" customHeight="1" x14ac:dyDescent="0.2">
      <c r="A41" s="97"/>
      <c r="B41" s="73"/>
      <c r="C41" s="87" t="s">
        <v>1340</v>
      </c>
      <c r="D41" s="76" t="s">
        <v>51</v>
      </c>
      <c r="E41" s="13">
        <v>44429</v>
      </c>
      <c r="F41" s="74" t="s">
        <v>1776</v>
      </c>
      <c r="G41" s="13">
        <v>44433</v>
      </c>
      <c r="H41" s="75" t="s">
        <v>1777</v>
      </c>
      <c r="I41" s="15">
        <v>70</v>
      </c>
      <c r="J41" s="15">
        <v>45</v>
      </c>
      <c r="K41" s="15">
        <v>11</v>
      </c>
      <c r="L41" s="15">
        <v>5</v>
      </c>
      <c r="M41" s="81">
        <v>8.6624999999999996</v>
      </c>
      <c r="N41" s="70">
        <v>9</v>
      </c>
      <c r="O41" s="62">
        <v>3000</v>
      </c>
      <c r="P41" s="63">
        <f>Table22452368910111213141516171819202122242345678910[[#This Row],[PEMBULATAN]]*O41</f>
        <v>27000</v>
      </c>
    </row>
    <row r="42" spans="1:16" ht="33" customHeight="1" x14ac:dyDescent="0.2">
      <c r="A42" s="97"/>
      <c r="B42" s="73"/>
      <c r="C42" s="87" t="s">
        <v>1341</v>
      </c>
      <c r="D42" s="76" t="s">
        <v>51</v>
      </c>
      <c r="E42" s="13">
        <v>44429</v>
      </c>
      <c r="F42" s="74" t="s">
        <v>1776</v>
      </c>
      <c r="G42" s="13">
        <v>44433</v>
      </c>
      <c r="H42" s="75" t="s">
        <v>1777</v>
      </c>
      <c r="I42" s="15">
        <v>44</v>
      </c>
      <c r="J42" s="15">
        <v>34</v>
      </c>
      <c r="K42" s="15">
        <v>30</v>
      </c>
      <c r="L42" s="15">
        <v>12</v>
      </c>
      <c r="M42" s="81">
        <v>11.22</v>
      </c>
      <c r="N42" s="70">
        <v>12</v>
      </c>
      <c r="O42" s="62">
        <v>3000</v>
      </c>
      <c r="P42" s="63">
        <f>Table22452368910111213141516171819202122242345678910[[#This Row],[PEMBULATAN]]*O42</f>
        <v>36000</v>
      </c>
    </row>
    <row r="43" spans="1:16" ht="33" customHeight="1" x14ac:dyDescent="0.2">
      <c r="A43" s="97"/>
      <c r="B43" s="73"/>
      <c r="C43" s="87" t="s">
        <v>1342</v>
      </c>
      <c r="D43" s="76" t="s">
        <v>51</v>
      </c>
      <c r="E43" s="13">
        <v>44429</v>
      </c>
      <c r="F43" s="74" t="s">
        <v>1776</v>
      </c>
      <c r="G43" s="13">
        <v>44433</v>
      </c>
      <c r="H43" s="75" t="s">
        <v>1777</v>
      </c>
      <c r="I43" s="15">
        <v>45</v>
      </c>
      <c r="J43" s="15">
        <v>50</v>
      </c>
      <c r="K43" s="15">
        <v>38</v>
      </c>
      <c r="L43" s="15">
        <v>6</v>
      </c>
      <c r="M43" s="81">
        <v>21.375</v>
      </c>
      <c r="N43" s="70">
        <v>21</v>
      </c>
      <c r="O43" s="62">
        <v>3000</v>
      </c>
      <c r="P43" s="63">
        <f>Table22452368910111213141516171819202122242345678910[[#This Row],[PEMBULATAN]]*O43</f>
        <v>63000</v>
      </c>
    </row>
    <row r="44" spans="1:16" ht="33" customHeight="1" x14ac:dyDescent="0.2">
      <c r="A44" s="97"/>
      <c r="B44" s="73"/>
      <c r="C44" s="87" t="s">
        <v>1343</v>
      </c>
      <c r="D44" s="76" t="s">
        <v>51</v>
      </c>
      <c r="E44" s="13">
        <v>44429</v>
      </c>
      <c r="F44" s="74" t="s">
        <v>1776</v>
      </c>
      <c r="G44" s="13">
        <v>44433</v>
      </c>
      <c r="H44" s="75" t="s">
        <v>1777</v>
      </c>
      <c r="I44" s="15">
        <v>54</v>
      </c>
      <c r="J44" s="15">
        <v>40</v>
      </c>
      <c r="K44" s="15">
        <v>18</v>
      </c>
      <c r="L44" s="15">
        <v>3</v>
      </c>
      <c r="M44" s="81">
        <v>9.7200000000000006</v>
      </c>
      <c r="N44" s="70">
        <v>10</v>
      </c>
      <c r="O44" s="62">
        <v>3000</v>
      </c>
      <c r="P44" s="63">
        <f>Table22452368910111213141516171819202122242345678910[[#This Row],[PEMBULATAN]]*O44</f>
        <v>30000</v>
      </c>
    </row>
    <row r="45" spans="1:16" ht="33" customHeight="1" x14ac:dyDescent="0.2">
      <c r="A45" s="97"/>
      <c r="B45" s="73"/>
      <c r="C45" s="87" t="s">
        <v>1344</v>
      </c>
      <c r="D45" s="76" t="s">
        <v>51</v>
      </c>
      <c r="E45" s="13">
        <v>44429</v>
      </c>
      <c r="F45" s="74" t="s">
        <v>1776</v>
      </c>
      <c r="G45" s="13">
        <v>44433</v>
      </c>
      <c r="H45" s="75" t="s">
        <v>1777</v>
      </c>
      <c r="I45" s="15">
        <v>70</v>
      </c>
      <c r="J45" s="15">
        <v>50</v>
      </c>
      <c r="K45" s="15">
        <v>20</v>
      </c>
      <c r="L45" s="15">
        <v>6</v>
      </c>
      <c r="M45" s="81">
        <v>17.5</v>
      </c>
      <c r="N45" s="70">
        <v>18</v>
      </c>
      <c r="O45" s="62">
        <v>3000</v>
      </c>
      <c r="P45" s="63">
        <f>Table22452368910111213141516171819202122242345678910[[#This Row],[PEMBULATAN]]*O45</f>
        <v>54000</v>
      </c>
    </row>
    <row r="46" spans="1:16" ht="33" customHeight="1" x14ac:dyDescent="0.2">
      <c r="A46" s="97"/>
      <c r="B46" s="73"/>
      <c r="C46" s="87" t="s">
        <v>1345</v>
      </c>
      <c r="D46" s="76" t="s">
        <v>51</v>
      </c>
      <c r="E46" s="13">
        <v>44429</v>
      </c>
      <c r="F46" s="74" t="s">
        <v>1776</v>
      </c>
      <c r="G46" s="13">
        <v>44433</v>
      </c>
      <c r="H46" s="75" t="s">
        <v>1777</v>
      </c>
      <c r="I46" s="15">
        <v>40</v>
      </c>
      <c r="J46" s="15">
        <v>40</v>
      </c>
      <c r="K46" s="15">
        <v>40</v>
      </c>
      <c r="L46" s="15">
        <v>3</v>
      </c>
      <c r="M46" s="81">
        <v>16</v>
      </c>
      <c r="N46" s="70">
        <v>16</v>
      </c>
      <c r="O46" s="62">
        <v>3000</v>
      </c>
      <c r="P46" s="63">
        <f>Table22452368910111213141516171819202122242345678910[[#This Row],[PEMBULATAN]]*O46</f>
        <v>48000</v>
      </c>
    </row>
    <row r="47" spans="1:16" ht="33" customHeight="1" x14ac:dyDescent="0.2">
      <c r="A47" s="97"/>
      <c r="B47" s="73"/>
      <c r="C47" s="87" t="s">
        <v>1346</v>
      </c>
      <c r="D47" s="76" t="s">
        <v>51</v>
      </c>
      <c r="E47" s="13">
        <v>44429</v>
      </c>
      <c r="F47" s="74" t="s">
        <v>1776</v>
      </c>
      <c r="G47" s="13">
        <v>44433</v>
      </c>
      <c r="H47" s="75" t="s">
        <v>1777</v>
      </c>
      <c r="I47" s="15">
        <v>83</v>
      </c>
      <c r="J47" s="15">
        <v>54</v>
      </c>
      <c r="K47" s="15">
        <v>35</v>
      </c>
      <c r="L47" s="15">
        <v>36</v>
      </c>
      <c r="M47" s="81">
        <v>39.217500000000001</v>
      </c>
      <c r="N47" s="70">
        <v>39</v>
      </c>
      <c r="O47" s="62">
        <v>3000</v>
      </c>
      <c r="P47" s="63">
        <f>Table22452368910111213141516171819202122242345678910[[#This Row],[PEMBULATAN]]*O47</f>
        <v>117000</v>
      </c>
    </row>
    <row r="48" spans="1:16" ht="33" customHeight="1" x14ac:dyDescent="0.2">
      <c r="A48" s="97"/>
      <c r="B48" s="73"/>
      <c r="C48" s="87" t="s">
        <v>1347</v>
      </c>
      <c r="D48" s="76" t="s">
        <v>51</v>
      </c>
      <c r="E48" s="13">
        <v>44429</v>
      </c>
      <c r="F48" s="74" t="s">
        <v>1776</v>
      </c>
      <c r="G48" s="13">
        <v>44433</v>
      </c>
      <c r="H48" s="75" t="s">
        <v>1777</v>
      </c>
      <c r="I48" s="15">
        <v>72</v>
      </c>
      <c r="J48" s="15">
        <v>50</v>
      </c>
      <c r="K48" s="15">
        <v>16</v>
      </c>
      <c r="L48" s="15">
        <v>9</v>
      </c>
      <c r="M48" s="81">
        <v>14.4</v>
      </c>
      <c r="N48" s="70">
        <v>14</v>
      </c>
      <c r="O48" s="62">
        <v>3000</v>
      </c>
      <c r="P48" s="63">
        <f>Table22452368910111213141516171819202122242345678910[[#This Row],[PEMBULATAN]]*O48</f>
        <v>42000</v>
      </c>
    </row>
    <row r="49" spans="1:16" ht="33" customHeight="1" x14ac:dyDescent="0.2">
      <c r="A49" s="97"/>
      <c r="B49" s="73"/>
      <c r="C49" s="87" t="s">
        <v>1348</v>
      </c>
      <c r="D49" s="76" t="s">
        <v>51</v>
      </c>
      <c r="E49" s="13">
        <v>44429</v>
      </c>
      <c r="F49" s="74" t="s">
        <v>1776</v>
      </c>
      <c r="G49" s="13">
        <v>44433</v>
      </c>
      <c r="H49" s="75" t="s">
        <v>1777</v>
      </c>
      <c r="I49" s="15">
        <v>92</v>
      </c>
      <c r="J49" s="15">
        <v>62</v>
      </c>
      <c r="K49" s="15">
        <v>27</v>
      </c>
      <c r="L49" s="15">
        <v>13</v>
      </c>
      <c r="M49" s="81">
        <v>38.502000000000002</v>
      </c>
      <c r="N49" s="70">
        <v>39</v>
      </c>
      <c r="O49" s="62">
        <v>3000</v>
      </c>
      <c r="P49" s="63">
        <f>Table22452368910111213141516171819202122242345678910[[#This Row],[PEMBULATAN]]*O49</f>
        <v>117000</v>
      </c>
    </row>
    <row r="50" spans="1:16" ht="33" customHeight="1" x14ac:dyDescent="0.2">
      <c r="A50" s="97"/>
      <c r="B50" s="73"/>
      <c r="C50" s="87" t="s">
        <v>1349</v>
      </c>
      <c r="D50" s="76" t="s">
        <v>51</v>
      </c>
      <c r="E50" s="13">
        <v>44429</v>
      </c>
      <c r="F50" s="74" t="s">
        <v>1776</v>
      </c>
      <c r="G50" s="13">
        <v>44433</v>
      </c>
      <c r="H50" s="75" t="s">
        <v>1777</v>
      </c>
      <c r="I50" s="15">
        <v>83</v>
      </c>
      <c r="J50" s="15">
        <v>60</v>
      </c>
      <c r="K50" s="15">
        <v>35</v>
      </c>
      <c r="L50" s="15">
        <v>14</v>
      </c>
      <c r="M50" s="81">
        <v>43.575000000000003</v>
      </c>
      <c r="N50" s="70">
        <v>44</v>
      </c>
      <c r="O50" s="62">
        <v>3000</v>
      </c>
      <c r="P50" s="63">
        <f>Table22452368910111213141516171819202122242345678910[[#This Row],[PEMBULATAN]]*O50</f>
        <v>132000</v>
      </c>
    </row>
    <row r="51" spans="1:16" ht="33" customHeight="1" x14ac:dyDescent="0.2">
      <c r="A51" s="97"/>
      <c r="B51" s="73"/>
      <c r="C51" s="87" t="s">
        <v>1350</v>
      </c>
      <c r="D51" s="76" t="s">
        <v>51</v>
      </c>
      <c r="E51" s="13">
        <v>44429</v>
      </c>
      <c r="F51" s="74" t="s">
        <v>1776</v>
      </c>
      <c r="G51" s="13">
        <v>44433</v>
      </c>
      <c r="H51" s="75" t="s">
        <v>1777</v>
      </c>
      <c r="I51" s="15">
        <v>90</v>
      </c>
      <c r="J51" s="15">
        <v>49</v>
      </c>
      <c r="K51" s="15">
        <v>20</v>
      </c>
      <c r="L51" s="15">
        <v>5</v>
      </c>
      <c r="M51" s="81">
        <v>22.05</v>
      </c>
      <c r="N51" s="70">
        <v>22</v>
      </c>
      <c r="O51" s="62">
        <v>3000</v>
      </c>
      <c r="P51" s="63">
        <f>Table22452368910111213141516171819202122242345678910[[#This Row],[PEMBULATAN]]*O51</f>
        <v>66000</v>
      </c>
    </row>
    <row r="52" spans="1:16" ht="33" customHeight="1" x14ac:dyDescent="0.2">
      <c r="A52" s="97"/>
      <c r="B52" s="73"/>
      <c r="C52" s="87" t="s">
        <v>1351</v>
      </c>
      <c r="D52" s="76" t="s">
        <v>51</v>
      </c>
      <c r="E52" s="13">
        <v>44429</v>
      </c>
      <c r="F52" s="74" t="s">
        <v>1776</v>
      </c>
      <c r="G52" s="13">
        <v>44433</v>
      </c>
      <c r="H52" s="75" t="s">
        <v>1777</v>
      </c>
      <c r="I52" s="15">
        <v>52</v>
      </c>
      <c r="J52" s="15">
        <v>52</v>
      </c>
      <c r="K52" s="15">
        <v>47</v>
      </c>
      <c r="L52" s="15">
        <v>20</v>
      </c>
      <c r="M52" s="81">
        <v>31.771999999999998</v>
      </c>
      <c r="N52" s="70">
        <v>32</v>
      </c>
      <c r="O52" s="62">
        <v>3000</v>
      </c>
      <c r="P52" s="63">
        <f>Table22452368910111213141516171819202122242345678910[[#This Row],[PEMBULATAN]]*O52</f>
        <v>96000</v>
      </c>
    </row>
    <row r="53" spans="1:16" ht="33" customHeight="1" x14ac:dyDescent="0.2">
      <c r="A53" s="97"/>
      <c r="B53" s="73"/>
      <c r="C53" s="87" t="s">
        <v>1352</v>
      </c>
      <c r="D53" s="76" t="s">
        <v>51</v>
      </c>
      <c r="E53" s="13">
        <v>44429</v>
      </c>
      <c r="F53" s="74" t="s">
        <v>1776</v>
      </c>
      <c r="G53" s="13">
        <v>44433</v>
      </c>
      <c r="H53" s="75" t="s">
        <v>1777</v>
      </c>
      <c r="I53" s="15">
        <v>92</v>
      </c>
      <c r="J53" s="15">
        <v>46</v>
      </c>
      <c r="K53" s="15">
        <v>14</v>
      </c>
      <c r="L53" s="15">
        <v>7</v>
      </c>
      <c r="M53" s="81">
        <v>14.811999999999999</v>
      </c>
      <c r="N53" s="70">
        <v>15</v>
      </c>
      <c r="O53" s="62">
        <v>3000</v>
      </c>
      <c r="P53" s="63">
        <f>Table22452368910111213141516171819202122242345678910[[#This Row],[PEMBULATAN]]*O53</f>
        <v>45000</v>
      </c>
    </row>
    <row r="54" spans="1:16" ht="33" customHeight="1" x14ac:dyDescent="0.2">
      <c r="A54" s="97"/>
      <c r="B54" s="73"/>
      <c r="C54" s="87" t="s">
        <v>1353</v>
      </c>
      <c r="D54" s="76" t="s">
        <v>51</v>
      </c>
      <c r="E54" s="13">
        <v>44429</v>
      </c>
      <c r="F54" s="74" t="s">
        <v>1776</v>
      </c>
      <c r="G54" s="13">
        <v>44433</v>
      </c>
      <c r="H54" s="75" t="s">
        <v>1777</v>
      </c>
      <c r="I54" s="15">
        <v>90</v>
      </c>
      <c r="J54" s="15">
        <v>57</v>
      </c>
      <c r="K54" s="15">
        <v>5</v>
      </c>
      <c r="L54" s="15">
        <v>2</v>
      </c>
      <c r="M54" s="81">
        <v>6.4124999999999996</v>
      </c>
      <c r="N54" s="70">
        <v>6</v>
      </c>
      <c r="O54" s="62">
        <v>3000</v>
      </c>
      <c r="P54" s="63">
        <f>Table22452368910111213141516171819202122242345678910[[#This Row],[PEMBULATAN]]*O54</f>
        <v>18000</v>
      </c>
    </row>
    <row r="55" spans="1:16" ht="33" customHeight="1" x14ac:dyDescent="0.2">
      <c r="A55" s="97"/>
      <c r="B55" s="73"/>
      <c r="C55" s="87" t="s">
        <v>1354</v>
      </c>
      <c r="D55" s="76" t="s">
        <v>51</v>
      </c>
      <c r="E55" s="13">
        <v>44429</v>
      </c>
      <c r="F55" s="74" t="s">
        <v>1776</v>
      </c>
      <c r="G55" s="13">
        <v>44433</v>
      </c>
      <c r="H55" s="75" t="s">
        <v>1777</v>
      </c>
      <c r="I55" s="15">
        <v>90</v>
      </c>
      <c r="J55" s="15">
        <v>50</v>
      </c>
      <c r="K55" s="15">
        <v>28</v>
      </c>
      <c r="L55" s="15">
        <v>5</v>
      </c>
      <c r="M55" s="81">
        <v>31.5</v>
      </c>
      <c r="N55" s="70">
        <v>32</v>
      </c>
      <c r="O55" s="62">
        <v>3000</v>
      </c>
      <c r="P55" s="63">
        <f>Table22452368910111213141516171819202122242345678910[[#This Row],[PEMBULATAN]]*O55</f>
        <v>96000</v>
      </c>
    </row>
    <row r="56" spans="1:16" ht="33" customHeight="1" x14ac:dyDescent="0.2">
      <c r="A56" s="97"/>
      <c r="B56" s="73"/>
      <c r="C56" s="87" t="s">
        <v>1355</v>
      </c>
      <c r="D56" s="76" t="s">
        <v>51</v>
      </c>
      <c r="E56" s="13">
        <v>44429</v>
      </c>
      <c r="F56" s="74" t="s">
        <v>1776</v>
      </c>
      <c r="G56" s="13">
        <v>44433</v>
      </c>
      <c r="H56" s="75" t="s">
        <v>1777</v>
      </c>
      <c r="I56" s="15">
        <v>76</v>
      </c>
      <c r="J56" s="15">
        <v>46</v>
      </c>
      <c r="K56" s="15">
        <v>46</v>
      </c>
      <c r="L56" s="15">
        <v>6</v>
      </c>
      <c r="M56" s="81">
        <v>40.204000000000001</v>
      </c>
      <c r="N56" s="70">
        <v>40</v>
      </c>
      <c r="O56" s="62">
        <v>3000</v>
      </c>
      <c r="P56" s="63">
        <f>Table22452368910111213141516171819202122242345678910[[#This Row],[PEMBULATAN]]*O56</f>
        <v>120000</v>
      </c>
    </row>
    <row r="57" spans="1:16" ht="33" customHeight="1" x14ac:dyDescent="0.2">
      <c r="A57" s="97"/>
      <c r="B57" s="73"/>
      <c r="C57" s="87" t="s">
        <v>1356</v>
      </c>
      <c r="D57" s="76" t="s">
        <v>51</v>
      </c>
      <c r="E57" s="13">
        <v>44429</v>
      </c>
      <c r="F57" s="74" t="s">
        <v>1776</v>
      </c>
      <c r="G57" s="13">
        <v>44433</v>
      </c>
      <c r="H57" s="75" t="s">
        <v>1777</v>
      </c>
      <c r="I57" s="15">
        <v>105</v>
      </c>
      <c r="J57" s="15">
        <v>20</v>
      </c>
      <c r="K57" s="15">
        <v>50</v>
      </c>
      <c r="L57" s="15">
        <v>32</v>
      </c>
      <c r="M57" s="81">
        <v>26.25</v>
      </c>
      <c r="N57" s="70">
        <v>32</v>
      </c>
      <c r="O57" s="62">
        <v>3000</v>
      </c>
      <c r="P57" s="63">
        <f>Table22452368910111213141516171819202122242345678910[[#This Row],[PEMBULATAN]]*O57</f>
        <v>96000</v>
      </c>
    </row>
    <row r="58" spans="1:16" ht="33" customHeight="1" x14ac:dyDescent="0.2">
      <c r="A58" s="97"/>
      <c r="B58" s="73"/>
      <c r="C58" s="87" t="s">
        <v>1357</v>
      </c>
      <c r="D58" s="76" t="s">
        <v>51</v>
      </c>
      <c r="E58" s="13">
        <v>44429</v>
      </c>
      <c r="F58" s="74" t="s">
        <v>1776</v>
      </c>
      <c r="G58" s="13">
        <v>44433</v>
      </c>
      <c r="H58" s="75" t="s">
        <v>1777</v>
      </c>
      <c r="I58" s="15">
        <v>40</v>
      </c>
      <c r="J58" s="15">
        <v>28</v>
      </c>
      <c r="K58" s="15">
        <v>32</v>
      </c>
      <c r="L58" s="15">
        <v>8</v>
      </c>
      <c r="M58" s="81">
        <v>8.9600000000000009</v>
      </c>
      <c r="N58" s="70">
        <v>9</v>
      </c>
      <c r="O58" s="62">
        <v>3000</v>
      </c>
      <c r="P58" s="63">
        <f>Table22452368910111213141516171819202122242345678910[[#This Row],[PEMBULATAN]]*O58</f>
        <v>27000</v>
      </c>
    </row>
    <row r="59" spans="1:16" ht="33" customHeight="1" x14ac:dyDescent="0.2">
      <c r="A59" s="97"/>
      <c r="B59" s="73"/>
      <c r="C59" s="87" t="s">
        <v>1358</v>
      </c>
      <c r="D59" s="76" t="s">
        <v>51</v>
      </c>
      <c r="E59" s="13">
        <v>44429</v>
      </c>
      <c r="F59" s="74" t="s">
        <v>1776</v>
      </c>
      <c r="G59" s="13">
        <v>44433</v>
      </c>
      <c r="H59" s="75" t="s">
        <v>1777</v>
      </c>
      <c r="I59" s="15">
        <v>70</v>
      </c>
      <c r="J59" s="15">
        <v>50</v>
      </c>
      <c r="K59" s="15">
        <v>5</v>
      </c>
      <c r="L59" s="15">
        <v>4</v>
      </c>
      <c r="M59" s="81">
        <v>4.375</v>
      </c>
      <c r="N59" s="70">
        <v>4</v>
      </c>
      <c r="O59" s="62">
        <v>3000</v>
      </c>
      <c r="P59" s="63">
        <f>Table22452368910111213141516171819202122242345678910[[#This Row],[PEMBULATAN]]*O59</f>
        <v>12000</v>
      </c>
    </row>
    <row r="60" spans="1:16" ht="33" customHeight="1" x14ac:dyDescent="0.2">
      <c r="A60" s="97"/>
      <c r="B60" s="73"/>
      <c r="C60" s="87" t="s">
        <v>1359</v>
      </c>
      <c r="D60" s="76" t="s">
        <v>51</v>
      </c>
      <c r="E60" s="13">
        <v>44429</v>
      </c>
      <c r="F60" s="74" t="s">
        <v>1776</v>
      </c>
      <c r="G60" s="13">
        <v>44433</v>
      </c>
      <c r="H60" s="75" t="s">
        <v>1777</v>
      </c>
      <c r="I60" s="15">
        <v>102</v>
      </c>
      <c r="J60" s="15">
        <v>55</v>
      </c>
      <c r="K60" s="15">
        <v>34</v>
      </c>
      <c r="L60" s="15">
        <v>26</v>
      </c>
      <c r="M60" s="81">
        <v>47.685000000000002</v>
      </c>
      <c r="N60" s="70">
        <v>48</v>
      </c>
      <c r="O60" s="62">
        <v>3000</v>
      </c>
      <c r="P60" s="63">
        <f>Table22452368910111213141516171819202122242345678910[[#This Row],[PEMBULATAN]]*O60</f>
        <v>144000</v>
      </c>
    </row>
    <row r="61" spans="1:16" ht="33" customHeight="1" x14ac:dyDescent="0.2">
      <c r="A61" s="97"/>
      <c r="B61" s="73"/>
      <c r="C61" s="87" t="s">
        <v>1360</v>
      </c>
      <c r="D61" s="76" t="s">
        <v>51</v>
      </c>
      <c r="E61" s="13">
        <v>44429</v>
      </c>
      <c r="F61" s="74" t="s">
        <v>1776</v>
      </c>
      <c r="G61" s="13">
        <v>44433</v>
      </c>
      <c r="H61" s="75" t="s">
        <v>1777</v>
      </c>
      <c r="I61" s="15">
        <v>47</v>
      </c>
      <c r="J61" s="15">
        <v>33</v>
      </c>
      <c r="K61" s="15">
        <v>25</v>
      </c>
      <c r="L61" s="15">
        <v>6</v>
      </c>
      <c r="M61" s="81">
        <v>9.6937499999999996</v>
      </c>
      <c r="N61" s="70">
        <v>10</v>
      </c>
      <c r="O61" s="62">
        <v>3000</v>
      </c>
      <c r="P61" s="63">
        <f>Table22452368910111213141516171819202122242345678910[[#This Row],[PEMBULATAN]]*O61</f>
        <v>30000</v>
      </c>
    </row>
    <row r="62" spans="1:16" ht="33" customHeight="1" x14ac:dyDescent="0.2">
      <c r="A62" s="97"/>
      <c r="B62" s="73"/>
      <c r="C62" s="87" t="s">
        <v>1361</v>
      </c>
      <c r="D62" s="76" t="s">
        <v>51</v>
      </c>
      <c r="E62" s="13">
        <v>44429</v>
      </c>
      <c r="F62" s="74" t="s">
        <v>1776</v>
      </c>
      <c r="G62" s="13">
        <v>44433</v>
      </c>
      <c r="H62" s="75" t="s">
        <v>1777</v>
      </c>
      <c r="I62" s="15">
        <v>90</v>
      </c>
      <c r="J62" s="15">
        <v>58</v>
      </c>
      <c r="K62" s="15">
        <v>25</v>
      </c>
      <c r="L62" s="15">
        <v>22</v>
      </c>
      <c r="M62" s="81">
        <v>32.625</v>
      </c>
      <c r="N62" s="70">
        <v>33</v>
      </c>
      <c r="O62" s="62">
        <v>3000</v>
      </c>
      <c r="P62" s="63">
        <f>Table22452368910111213141516171819202122242345678910[[#This Row],[PEMBULATAN]]*O62</f>
        <v>99000</v>
      </c>
    </row>
    <row r="63" spans="1:16" ht="33" customHeight="1" x14ac:dyDescent="0.2">
      <c r="A63" s="97"/>
      <c r="B63" s="73"/>
      <c r="C63" s="87" t="s">
        <v>1362</v>
      </c>
      <c r="D63" s="76" t="s">
        <v>51</v>
      </c>
      <c r="E63" s="13">
        <v>44429</v>
      </c>
      <c r="F63" s="74" t="s">
        <v>1776</v>
      </c>
      <c r="G63" s="13">
        <v>44433</v>
      </c>
      <c r="H63" s="75" t="s">
        <v>1777</v>
      </c>
      <c r="I63" s="15">
        <v>65</v>
      </c>
      <c r="J63" s="15">
        <v>35</v>
      </c>
      <c r="K63" s="15">
        <v>35</v>
      </c>
      <c r="L63" s="15">
        <v>6</v>
      </c>
      <c r="M63" s="81">
        <v>19.90625</v>
      </c>
      <c r="N63" s="70">
        <v>20</v>
      </c>
      <c r="O63" s="62">
        <v>3000</v>
      </c>
      <c r="P63" s="63">
        <f>Table22452368910111213141516171819202122242345678910[[#This Row],[PEMBULATAN]]*O63</f>
        <v>60000</v>
      </c>
    </row>
    <row r="64" spans="1:16" ht="33" customHeight="1" x14ac:dyDescent="0.2">
      <c r="A64" s="97"/>
      <c r="B64" s="73"/>
      <c r="C64" s="87" t="s">
        <v>1363</v>
      </c>
      <c r="D64" s="76" t="s">
        <v>51</v>
      </c>
      <c r="E64" s="13">
        <v>44429</v>
      </c>
      <c r="F64" s="74" t="s">
        <v>1776</v>
      </c>
      <c r="G64" s="13">
        <v>44433</v>
      </c>
      <c r="H64" s="75" t="s">
        <v>1777</v>
      </c>
      <c r="I64" s="15">
        <v>40</v>
      </c>
      <c r="J64" s="15">
        <v>32</v>
      </c>
      <c r="K64" s="15">
        <v>37</v>
      </c>
      <c r="L64" s="15">
        <v>12</v>
      </c>
      <c r="M64" s="81">
        <v>11.84</v>
      </c>
      <c r="N64" s="70">
        <v>12</v>
      </c>
      <c r="O64" s="62">
        <v>3000</v>
      </c>
      <c r="P64" s="63">
        <f>Table22452368910111213141516171819202122242345678910[[#This Row],[PEMBULATAN]]*O64</f>
        <v>36000</v>
      </c>
    </row>
    <row r="65" spans="1:16" ht="33" customHeight="1" x14ac:dyDescent="0.2">
      <c r="A65" s="97"/>
      <c r="B65" s="73"/>
      <c r="C65" s="87" t="s">
        <v>1364</v>
      </c>
      <c r="D65" s="76" t="s">
        <v>51</v>
      </c>
      <c r="E65" s="13">
        <v>44429</v>
      </c>
      <c r="F65" s="74" t="s">
        <v>1776</v>
      </c>
      <c r="G65" s="13">
        <v>44433</v>
      </c>
      <c r="H65" s="75" t="s">
        <v>1777</v>
      </c>
      <c r="I65" s="15">
        <v>94</v>
      </c>
      <c r="J65" s="15">
        <v>53</v>
      </c>
      <c r="K65" s="15">
        <v>36</v>
      </c>
      <c r="L65" s="15">
        <v>23</v>
      </c>
      <c r="M65" s="81">
        <v>44.838000000000001</v>
      </c>
      <c r="N65" s="70">
        <v>45</v>
      </c>
      <c r="O65" s="62">
        <v>3000</v>
      </c>
      <c r="P65" s="63">
        <f>Table22452368910111213141516171819202122242345678910[[#This Row],[PEMBULATAN]]*O65</f>
        <v>135000</v>
      </c>
    </row>
    <row r="66" spans="1:16" ht="33" customHeight="1" x14ac:dyDescent="0.2">
      <c r="A66" s="97"/>
      <c r="B66" s="73"/>
      <c r="C66" s="87" t="s">
        <v>1365</v>
      </c>
      <c r="D66" s="76" t="s">
        <v>51</v>
      </c>
      <c r="E66" s="13">
        <v>44429</v>
      </c>
      <c r="F66" s="74" t="s">
        <v>1776</v>
      </c>
      <c r="G66" s="13">
        <v>44433</v>
      </c>
      <c r="H66" s="75" t="s">
        <v>1777</v>
      </c>
      <c r="I66" s="15">
        <v>82</v>
      </c>
      <c r="J66" s="15">
        <v>53</v>
      </c>
      <c r="K66" s="15">
        <v>15</v>
      </c>
      <c r="L66" s="15">
        <v>8</v>
      </c>
      <c r="M66" s="81">
        <v>16.297499999999999</v>
      </c>
      <c r="N66" s="70">
        <v>16</v>
      </c>
      <c r="O66" s="62">
        <v>3000</v>
      </c>
      <c r="P66" s="63">
        <f>Table22452368910111213141516171819202122242345678910[[#This Row],[PEMBULATAN]]*O66</f>
        <v>48000</v>
      </c>
    </row>
    <row r="67" spans="1:16" ht="33" customHeight="1" x14ac:dyDescent="0.2">
      <c r="A67" s="97"/>
      <c r="B67" s="73"/>
      <c r="C67" s="87" t="s">
        <v>1366</v>
      </c>
      <c r="D67" s="76" t="s">
        <v>51</v>
      </c>
      <c r="E67" s="13">
        <v>44429</v>
      </c>
      <c r="F67" s="74" t="s">
        <v>1776</v>
      </c>
      <c r="G67" s="13">
        <v>44433</v>
      </c>
      <c r="H67" s="75" t="s">
        <v>1777</v>
      </c>
      <c r="I67" s="15">
        <v>92</v>
      </c>
      <c r="J67" s="15">
        <v>64</v>
      </c>
      <c r="K67" s="15">
        <v>19</v>
      </c>
      <c r="L67" s="15">
        <v>10</v>
      </c>
      <c r="M67" s="81">
        <v>27.968</v>
      </c>
      <c r="N67" s="70">
        <v>28</v>
      </c>
      <c r="O67" s="62">
        <v>3000</v>
      </c>
      <c r="P67" s="63">
        <f>Table22452368910111213141516171819202122242345678910[[#This Row],[PEMBULATAN]]*O67</f>
        <v>84000</v>
      </c>
    </row>
    <row r="68" spans="1:16" ht="33" customHeight="1" x14ac:dyDescent="0.2">
      <c r="A68" s="97"/>
      <c r="B68" s="73"/>
      <c r="C68" s="87" t="s">
        <v>1367</v>
      </c>
      <c r="D68" s="76" t="s">
        <v>51</v>
      </c>
      <c r="E68" s="13">
        <v>44429</v>
      </c>
      <c r="F68" s="74" t="s">
        <v>1776</v>
      </c>
      <c r="G68" s="13">
        <v>44433</v>
      </c>
      <c r="H68" s="75" t="s">
        <v>1777</v>
      </c>
      <c r="I68" s="15">
        <v>63</v>
      </c>
      <c r="J68" s="15">
        <v>63</v>
      </c>
      <c r="K68" s="15">
        <v>9</v>
      </c>
      <c r="L68" s="15">
        <v>6</v>
      </c>
      <c r="M68" s="81">
        <v>8.9302499999999991</v>
      </c>
      <c r="N68" s="70">
        <v>9</v>
      </c>
      <c r="O68" s="62">
        <v>3000</v>
      </c>
      <c r="P68" s="63">
        <f>Table22452368910111213141516171819202122242345678910[[#This Row],[PEMBULATAN]]*O68</f>
        <v>27000</v>
      </c>
    </row>
    <row r="69" spans="1:16" ht="33" customHeight="1" x14ac:dyDescent="0.2">
      <c r="A69" s="97"/>
      <c r="B69" s="73"/>
      <c r="C69" s="87" t="s">
        <v>1368</v>
      </c>
      <c r="D69" s="76" t="s">
        <v>51</v>
      </c>
      <c r="E69" s="13">
        <v>44429</v>
      </c>
      <c r="F69" s="74" t="s">
        <v>1776</v>
      </c>
      <c r="G69" s="13">
        <v>44433</v>
      </c>
      <c r="H69" s="75" t="s">
        <v>1777</v>
      </c>
      <c r="I69" s="15">
        <v>90</v>
      </c>
      <c r="J69" s="15">
        <v>35</v>
      </c>
      <c r="K69" s="15">
        <v>32</v>
      </c>
      <c r="L69" s="15">
        <v>18</v>
      </c>
      <c r="M69" s="81">
        <v>25.2</v>
      </c>
      <c r="N69" s="70">
        <v>25</v>
      </c>
      <c r="O69" s="62">
        <v>3000</v>
      </c>
      <c r="P69" s="63">
        <f>Table22452368910111213141516171819202122242345678910[[#This Row],[PEMBULATAN]]*O69</f>
        <v>75000</v>
      </c>
    </row>
    <row r="70" spans="1:16" ht="33" customHeight="1" x14ac:dyDescent="0.2">
      <c r="A70" s="97"/>
      <c r="B70" s="73"/>
      <c r="C70" s="87" t="s">
        <v>1369</v>
      </c>
      <c r="D70" s="76" t="s">
        <v>51</v>
      </c>
      <c r="E70" s="13">
        <v>44429</v>
      </c>
      <c r="F70" s="74" t="s">
        <v>1776</v>
      </c>
      <c r="G70" s="13">
        <v>44433</v>
      </c>
      <c r="H70" s="75" t="s">
        <v>1777</v>
      </c>
      <c r="I70" s="15">
        <v>95</v>
      </c>
      <c r="J70" s="15">
        <v>44</v>
      </c>
      <c r="K70" s="15">
        <v>38</v>
      </c>
      <c r="L70" s="15">
        <v>37</v>
      </c>
      <c r="M70" s="81">
        <v>39.71</v>
      </c>
      <c r="N70" s="70">
        <v>40</v>
      </c>
      <c r="O70" s="62">
        <v>3000</v>
      </c>
      <c r="P70" s="63">
        <f>Table22452368910111213141516171819202122242345678910[[#This Row],[PEMBULATAN]]*O70</f>
        <v>120000</v>
      </c>
    </row>
    <row r="71" spans="1:16" ht="33" customHeight="1" x14ac:dyDescent="0.2">
      <c r="A71" s="97"/>
      <c r="B71" s="73"/>
      <c r="C71" s="87" t="s">
        <v>1370</v>
      </c>
      <c r="D71" s="76" t="s">
        <v>51</v>
      </c>
      <c r="E71" s="13">
        <v>44429</v>
      </c>
      <c r="F71" s="74" t="s">
        <v>1776</v>
      </c>
      <c r="G71" s="13">
        <v>44433</v>
      </c>
      <c r="H71" s="75" t="s">
        <v>1777</v>
      </c>
      <c r="I71" s="15">
        <v>98</v>
      </c>
      <c r="J71" s="15">
        <v>46</v>
      </c>
      <c r="K71" s="15">
        <v>28</v>
      </c>
      <c r="L71" s="15">
        <v>23</v>
      </c>
      <c r="M71" s="81">
        <v>31.556000000000001</v>
      </c>
      <c r="N71" s="70">
        <v>32</v>
      </c>
      <c r="O71" s="62">
        <v>3000</v>
      </c>
      <c r="P71" s="63">
        <f>Table22452368910111213141516171819202122242345678910[[#This Row],[PEMBULATAN]]*O71</f>
        <v>96000</v>
      </c>
    </row>
    <row r="72" spans="1:16" ht="33" customHeight="1" x14ac:dyDescent="0.2">
      <c r="A72" s="97"/>
      <c r="B72" s="73"/>
      <c r="C72" s="87" t="s">
        <v>1371</v>
      </c>
      <c r="D72" s="76" t="s">
        <v>51</v>
      </c>
      <c r="E72" s="13">
        <v>44429</v>
      </c>
      <c r="F72" s="74" t="s">
        <v>1776</v>
      </c>
      <c r="G72" s="13">
        <v>44433</v>
      </c>
      <c r="H72" s="75" t="s">
        <v>1777</v>
      </c>
      <c r="I72" s="15">
        <v>43</v>
      </c>
      <c r="J72" s="15">
        <v>32</v>
      </c>
      <c r="K72" s="15">
        <v>15</v>
      </c>
      <c r="L72" s="15">
        <v>7</v>
      </c>
      <c r="M72" s="81">
        <v>5.16</v>
      </c>
      <c r="N72" s="70">
        <v>7</v>
      </c>
      <c r="O72" s="62">
        <v>3000</v>
      </c>
      <c r="P72" s="63">
        <f>Table22452368910111213141516171819202122242345678910[[#This Row],[PEMBULATAN]]*O72</f>
        <v>21000</v>
      </c>
    </row>
    <row r="73" spans="1:16" ht="33" customHeight="1" x14ac:dyDescent="0.2">
      <c r="A73" s="97"/>
      <c r="B73" s="73"/>
      <c r="C73" s="87" t="s">
        <v>1372</v>
      </c>
      <c r="D73" s="76" t="s">
        <v>51</v>
      </c>
      <c r="E73" s="13">
        <v>44429</v>
      </c>
      <c r="F73" s="74" t="s">
        <v>1776</v>
      </c>
      <c r="G73" s="13">
        <v>44433</v>
      </c>
      <c r="H73" s="75" t="s">
        <v>1777</v>
      </c>
      <c r="I73" s="15">
        <v>42</v>
      </c>
      <c r="J73" s="15">
        <v>32</v>
      </c>
      <c r="K73" s="15">
        <v>25</v>
      </c>
      <c r="L73" s="15">
        <v>9</v>
      </c>
      <c r="M73" s="81">
        <v>8.4</v>
      </c>
      <c r="N73" s="70">
        <v>9</v>
      </c>
      <c r="O73" s="62">
        <v>3000</v>
      </c>
      <c r="P73" s="63">
        <f>Table22452368910111213141516171819202122242345678910[[#This Row],[PEMBULATAN]]*O73</f>
        <v>27000</v>
      </c>
    </row>
    <row r="74" spans="1:16" ht="33" customHeight="1" x14ac:dyDescent="0.2">
      <c r="A74" s="97"/>
      <c r="B74" s="73"/>
      <c r="C74" s="87" t="s">
        <v>1373</v>
      </c>
      <c r="D74" s="76" t="s">
        <v>51</v>
      </c>
      <c r="E74" s="13">
        <v>44429</v>
      </c>
      <c r="F74" s="74" t="s">
        <v>1776</v>
      </c>
      <c r="G74" s="13">
        <v>44433</v>
      </c>
      <c r="H74" s="75" t="s">
        <v>1777</v>
      </c>
      <c r="I74" s="15">
        <v>80</v>
      </c>
      <c r="J74" s="15">
        <v>54</v>
      </c>
      <c r="K74" s="15">
        <v>35</v>
      </c>
      <c r="L74" s="15">
        <v>9</v>
      </c>
      <c r="M74" s="81">
        <v>37.799999999999997</v>
      </c>
      <c r="N74" s="70">
        <v>38</v>
      </c>
      <c r="O74" s="62">
        <v>3000</v>
      </c>
      <c r="P74" s="63">
        <f>Table22452368910111213141516171819202122242345678910[[#This Row],[PEMBULATAN]]*O74</f>
        <v>114000</v>
      </c>
    </row>
    <row r="75" spans="1:16" ht="33" customHeight="1" x14ac:dyDescent="0.2">
      <c r="A75" s="97"/>
      <c r="B75" s="73"/>
      <c r="C75" s="87" t="s">
        <v>1374</v>
      </c>
      <c r="D75" s="76" t="s">
        <v>51</v>
      </c>
      <c r="E75" s="13">
        <v>44429</v>
      </c>
      <c r="F75" s="74" t="s">
        <v>1776</v>
      </c>
      <c r="G75" s="13">
        <v>44433</v>
      </c>
      <c r="H75" s="75" t="s">
        <v>1777</v>
      </c>
      <c r="I75" s="15">
        <v>40</v>
      </c>
      <c r="J75" s="15">
        <v>36</v>
      </c>
      <c r="K75" s="15">
        <v>16</v>
      </c>
      <c r="L75" s="15">
        <v>2</v>
      </c>
      <c r="M75" s="81">
        <v>5.76</v>
      </c>
      <c r="N75" s="70">
        <v>6</v>
      </c>
      <c r="O75" s="62">
        <v>3000</v>
      </c>
      <c r="P75" s="63">
        <f>Table22452368910111213141516171819202122242345678910[[#This Row],[PEMBULATAN]]*O75</f>
        <v>18000</v>
      </c>
    </row>
    <row r="76" spans="1:16" ht="33" customHeight="1" x14ac:dyDescent="0.2">
      <c r="A76" s="97"/>
      <c r="B76" s="73"/>
      <c r="C76" s="87" t="s">
        <v>1375</v>
      </c>
      <c r="D76" s="76" t="s">
        <v>51</v>
      </c>
      <c r="E76" s="13">
        <v>44429</v>
      </c>
      <c r="F76" s="74" t="s">
        <v>1776</v>
      </c>
      <c r="G76" s="13">
        <v>44433</v>
      </c>
      <c r="H76" s="75" t="s">
        <v>1777</v>
      </c>
      <c r="I76" s="15">
        <v>30</v>
      </c>
      <c r="J76" s="15">
        <v>30</v>
      </c>
      <c r="K76" s="15">
        <v>34</v>
      </c>
      <c r="L76" s="15">
        <v>6</v>
      </c>
      <c r="M76" s="81">
        <v>7.65</v>
      </c>
      <c r="N76" s="70">
        <v>8</v>
      </c>
      <c r="O76" s="62">
        <v>3000</v>
      </c>
      <c r="P76" s="63">
        <f>Table22452368910111213141516171819202122242345678910[[#This Row],[PEMBULATAN]]*O76</f>
        <v>24000</v>
      </c>
    </row>
    <row r="77" spans="1:16" ht="33" customHeight="1" x14ac:dyDescent="0.2">
      <c r="A77" s="97"/>
      <c r="B77" s="73"/>
      <c r="C77" s="87" t="s">
        <v>1376</v>
      </c>
      <c r="D77" s="76" t="s">
        <v>51</v>
      </c>
      <c r="E77" s="13">
        <v>44429</v>
      </c>
      <c r="F77" s="74" t="s">
        <v>1776</v>
      </c>
      <c r="G77" s="13">
        <v>44433</v>
      </c>
      <c r="H77" s="75" t="s">
        <v>1777</v>
      </c>
      <c r="I77" s="15">
        <v>60</v>
      </c>
      <c r="J77" s="15">
        <v>50</v>
      </c>
      <c r="K77" s="15">
        <v>50</v>
      </c>
      <c r="L77" s="15">
        <v>15</v>
      </c>
      <c r="M77" s="81">
        <v>37.5</v>
      </c>
      <c r="N77" s="70">
        <v>38</v>
      </c>
      <c r="O77" s="62">
        <v>3000</v>
      </c>
      <c r="P77" s="63">
        <f>Table22452368910111213141516171819202122242345678910[[#This Row],[PEMBULATAN]]*O77</f>
        <v>114000</v>
      </c>
    </row>
    <row r="78" spans="1:16" ht="33" customHeight="1" x14ac:dyDescent="0.2">
      <c r="A78" s="97"/>
      <c r="B78" s="73"/>
      <c r="C78" s="87" t="s">
        <v>1377</v>
      </c>
      <c r="D78" s="76" t="s">
        <v>51</v>
      </c>
      <c r="E78" s="13">
        <v>44429</v>
      </c>
      <c r="F78" s="74" t="s">
        <v>1776</v>
      </c>
      <c r="G78" s="13">
        <v>44433</v>
      </c>
      <c r="H78" s="75" t="s">
        <v>1777</v>
      </c>
      <c r="I78" s="15">
        <v>42</v>
      </c>
      <c r="J78" s="15">
        <v>32</v>
      </c>
      <c r="K78" s="15">
        <v>15</v>
      </c>
      <c r="L78" s="15">
        <v>7</v>
      </c>
      <c r="M78" s="81">
        <v>5.04</v>
      </c>
      <c r="N78" s="70">
        <v>7</v>
      </c>
      <c r="O78" s="62">
        <v>3000</v>
      </c>
      <c r="P78" s="63">
        <f>Table22452368910111213141516171819202122242345678910[[#This Row],[PEMBULATAN]]*O78</f>
        <v>21000</v>
      </c>
    </row>
    <row r="79" spans="1:16" ht="33" customHeight="1" x14ac:dyDescent="0.2">
      <c r="A79" s="97"/>
      <c r="B79" s="73"/>
      <c r="C79" s="87" t="s">
        <v>1378</v>
      </c>
      <c r="D79" s="76" t="s">
        <v>51</v>
      </c>
      <c r="E79" s="13">
        <v>44429</v>
      </c>
      <c r="F79" s="74" t="s">
        <v>1776</v>
      </c>
      <c r="G79" s="13">
        <v>44433</v>
      </c>
      <c r="H79" s="75" t="s">
        <v>1777</v>
      </c>
      <c r="I79" s="15">
        <v>95</v>
      </c>
      <c r="J79" s="15">
        <v>56</v>
      </c>
      <c r="K79" s="15">
        <v>33</v>
      </c>
      <c r="L79" s="15">
        <v>21</v>
      </c>
      <c r="M79" s="81">
        <v>43.89</v>
      </c>
      <c r="N79" s="70">
        <v>44</v>
      </c>
      <c r="O79" s="62">
        <v>3000</v>
      </c>
      <c r="P79" s="63">
        <f>Table22452368910111213141516171819202122242345678910[[#This Row],[PEMBULATAN]]*O79</f>
        <v>132000</v>
      </c>
    </row>
    <row r="80" spans="1:16" ht="33" customHeight="1" x14ac:dyDescent="0.2">
      <c r="A80" s="97"/>
      <c r="B80" s="73"/>
      <c r="C80" s="87" t="s">
        <v>1379</v>
      </c>
      <c r="D80" s="76" t="s">
        <v>51</v>
      </c>
      <c r="E80" s="13">
        <v>44429</v>
      </c>
      <c r="F80" s="74" t="s">
        <v>1776</v>
      </c>
      <c r="G80" s="13">
        <v>44433</v>
      </c>
      <c r="H80" s="75" t="s">
        <v>1777</v>
      </c>
      <c r="I80" s="15">
        <v>94</v>
      </c>
      <c r="J80" s="15">
        <v>56</v>
      </c>
      <c r="K80" s="15">
        <v>30</v>
      </c>
      <c r="L80" s="15">
        <v>22</v>
      </c>
      <c r="M80" s="81">
        <v>39.479999999999997</v>
      </c>
      <c r="N80" s="70">
        <v>39</v>
      </c>
      <c r="O80" s="62">
        <v>3000</v>
      </c>
      <c r="P80" s="63">
        <f>Table22452368910111213141516171819202122242345678910[[#This Row],[PEMBULATAN]]*O80</f>
        <v>117000</v>
      </c>
    </row>
    <row r="81" spans="1:16" ht="33" customHeight="1" x14ac:dyDescent="0.2">
      <c r="A81" s="97"/>
      <c r="B81" s="73"/>
      <c r="C81" s="87" t="s">
        <v>1380</v>
      </c>
      <c r="D81" s="76" t="s">
        <v>51</v>
      </c>
      <c r="E81" s="13">
        <v>44429</v>
      </c>
      <c r="F81" s="74" t="s">
        <v>1776</v>
      </c>
      <c r="G81" s="13">
        <v>44433</v>
      </c>
      <c r="H81" s="75" t="s">
        <v>1777</v>
      </c>
      <c r="I81" s="15">
        <v>90</v>
      </c>
      <c r="J81" s="15">
        <v>44</v>
      </c>
      <c r="K81" s="15">
        <v>32</v>
      </c>
      <c r="L81" s="15">
        <v>13</v>
      </c>
      <c r="M81" s="81">
        <v>31.68</v>
      </c>
      <c r="N81" s="70">
        <v>32</v>
      </c>
      <c r="O81" s="62">
        <v>3000</v>
      </c>
      <c r="P81" s="63">
        <f>Table22452368910111213141516171819202122242345678910[[#This Row],[PEMBULATAN]]*O81</f>
        <v>96000</v>
      </c>
    </row>
    <row r="82" spans="1:16" ht="33" customHeight="1" x14ac:dyDescent="0.2">
      <c r="A82" s="97"/>
      <c r="B82" s="73"/>
      <c r="C82" s="87" t="s">
        <v>1381</v>
      </c>
      <c r="D82" s="76" t="s">
        <v>51</v>
      </c>
      <c r="E82" s="13">
        <v>44429</v>
      </c>
      <c r="F82" s="74" t="s">
        <v>1776</v>
      </c>
      <c r="G82" s="13">
        <v>44433</v>
      </c>
      <c r="H82" s="75" t="s">
        <v>1777</v>
      </c>
      <c r="I82" s="15">
        <v>90</v>
      </c>
      <c r="J82" s="15">
        <v>52</v>
      </c>
      <c r="K82" s="15">
        <v>22</v>
      </c>
      <c r="L82" s="15">
        <v>7</v>
      </c>
      <c r="M82" s="81">
        <v>25.74</v>
      </c>
      <c r="N82" s="70">
        <v>26</v>
      </c>
      <c r="O82" s="62">
        <v>3000</v>
      </c>
      <c r="P82" s="63">
        <f>Table22452368910111213141516171819202122242345678910[[#This Row],[PEMBULATAN]]*O82</f>
        <v>78000</v>
      </c>
    </row>
    <row r="83" spans="1:16" ht="33" customHeight="1" x14ac:dyDescent="0.2">
      <c r="A83" s="97"/>
      <c r="B83" s="73"/>
      <c r="C83" s="87" t="s">
        <v>1382</v>
      </c>
      <c r="D83" s="76" t="s">
        <v>51</v>
      </c>
      <c r="E83" s="13">
        <v>44429</v>
      </c>
      <c r="F83" s="74" t="s">
        <v>1776</v>
      </c>
      <c r="G83" s="13">
        <v>44433</v>
      </c>
      <c r="H83" s="75" t="s">
        <v>1777</v>
      </c>
      <c r="I83" s="15">
        <v>50</v>
      </c>
      <c r="J83" s="15">
        <v>38</v>
      </c>
      <c r="K83" s="15">
        <v>28</v>
      </c>
      <c r="L83" s="15">
        <v>12</v>
      </c>
      <c r="M83" s="81">
        <v>13.3</v>
      </c>
      <c r="N83" s="70">
        <v>13</v>
      </c>
      <c r="O83" s="62">
        <v>3000</v>
      </c>
      <c r="P83" s="63">
        <f>Table22452368910111213141516171819202122242345678910[[#This Row],[PEMBULATAN]]*O83</f>
        <v>39000</v>
      </c>
    </row>
    <row r="84" spans="1:16" ht="33" customHeight="1" x14ac:dyDescent="0.2">
      <c r="A84" s="97"/>
      <c r="B84" s="73"/>
      <c r="C84" s="87" t="s">
        <v>1383</v>
      </c>
      <c r="D84" s="76" t="s">
        <v>51</v>
      </c>
      <c r="E84" s="13">
        <v>44429</v>
      </c>
      <c r="F84" s="74" t="s">
        <v>1776</v>
      </c>
      <c r="G84" s="13">
        <v>44433</v>
      </c>
      <c r="H84" s="75" t="s">
        <v>1777</v>
      </c>
      <c r="I84" s="15">
        <v>26</v>
      </c>
      <c r="J84" s="15">
        <v>35</v>
      </c>
      <c r="K84" s="15">
        <v>35</v>
      </c>
      <c r="L84" s="15">
        <v>5</v>
      </c>
      <c r="M84" s="81">
        <v>7.9625000000000004</v>
      </c>
      <c r="N84" s="70">
        <v>8</v>
      </c>
      <c r="O84" s="62">
        <v>3000</v>
      </c>
      <c r="P84" s="63">
        <f>Table22452368910111213141516171819202122242345678910[[#This Row],[PEMBULATAN]]*O84</f>
        <v>24000</v>
      </c>
    </row>
    <row r="85" spans="1:16" ht="33" customHeight="1" x14ac:dyDescent="0.2">
      <c r="A85" s="97"/>
      <c r="B85" s="73"/>
      <c r="C85" s="87" t="s">
        <v>1384</v>
      </c>
      <c r="D85" s="76" t="s">
        <v>51</v>
      </c>
      <c r="E85" s="13">
        <v>44429</v>
      </c>
      <c r="F85" s="74" t="s">
        <v>1776</v>
      </c>
      <c r="G85" s="13">
        <v>44433</v>
      </c>
      <c r="H85" s="75" t="s">
        <v>1777</v>
      </c>
      <c r="I85" s="15">
        <v>36</v>
      </c>
      <c r="J85" s="15">
        <v>36</v>
      </c>
      <c r="K85" s="15">
        <v>33</v>
      </c>
      <c r="L85" s="15">
        <v>7</v>
      </c>
      <c r="M85" s="81">
        <v>10.692</v>
      </c>
      <c r="N85" s="70">
        <v>11</v>
      </c>
      <c r="O85" s="62">
        <v>3000</v>
      </c>
      <c r="P85" s="63">
        <f>Table22452368910111213141516171819202122242345678910[[#This Row],[PEMBULATAN]]*O85</f>
        <v>33000</v>
      </c>
    </row>
    <row r="86" spans="1:16" ht="33" customHeight="1" x14ac:dyDescent="0.2">
      <c r="A86" s="97"/>
      <c r="B86" s="73"/>
      <c r="C86" s="87" t="s">
        <v>1385</v>
      </c>
      <c r="D86" s="76" t="s">
        <v>51</v>
      </c>
      <c r="E86" s="13">
        <v>44429</v>
      </c>
      <c r="F86" s="74" t="s">
        <v>1776</v>
      </c>
      <c r="G86" s="13">
        <v>44433</v>
      </c>
      <c r="H86" s="75" t="s">
        <v>1777</v>
      </c>
      <c r="I86" s="15">
        <v>103</v>
      </c>
      <c r="J86" s="15">
        <v>54</v>
      </c>
      <c r="K86" s="15">
        <v>33</v>
      </c>
      <c r="L86" s="15">
        <v>15</v>
      </c>
      <c r="M86" s="81">
        <v>45.886499999999998</v>
      </c>
      <c r="N86" s="70">
        <v>46</v>
      </c>
      <c r="O86" s="62">
        <v>3000</v>
      </c>
      <c r="P86" s="63">
        <f>Table22452368910111213141516171819202122242345678910[[#This Row],[PEMBULATAN]]*O86</f>
        <v>138000</v>
      </c>
    </row>
    <row r="87" spans="1:16" ht="33" customHeight="1" x14ac:dyDescent="0.2">
      <c r="A87" s="97"/>
      <c r="B87" s="73"/>
      <c r="C87" s="87" t="s">
        <v>1386</v>
      </c>
      <c r="D87" s="76" t="s">
        <v>51</v>
      </c>
      <c r="E87" s="13">
        <v>44429</v>
      </c>
      <c r="F87" s="74" t="s">
        <v>1776</v>
      </c>
      <c r="G87" s="13">
        <v>44433</v>
      </c>
      <c r="H87" s="75" t="s">
        <v>1777</v>
      </c>
      <c r="I87" s="15">
        <v>33</v>
      </c>
      <c r="J87" s="15">
        <v>35</v>
      </c>
      <c r="K87" s="15">
        <v>36</v>
      </c>
      <c r="L87" s="15">
        <v>8</v>
      </c>
      <c r="M87" s="81">
        <v>10.395</v>
      </c>
      <c r="N87" s="70">
        <v>10</v>
      </c>
      <c r="O87" s="62">
        <v>3000</v>
      </c>
      <c r="P87" s="63">
        <f>Table22452368910111213141516171819202122242345678910[[#This Row],[PEMBULATAN]]*O87</f>
        <v>30000</v>
      </c>
    </row>
    <row r="88" spans="1:16" ht="33" customHeight="1" x14ac:dyDescent="0.2">
      <c r="A88" s="97"/>
      <c r="B88" s="73"/>
      <c r="C88" s="87" t="s">
        <v>1387</v>
      </c>
      <c r="D88" s="76" t="s">
        <v>51</v>
      </c>
      <c r="E88" s="13">
        <v>44429</v>
      </c>
      <c r="F88" s="74" t="s">
        <v>1776</v>
      </c>
      <c r="G88" s="13">
        <v>44433</v>
      </c>
      <c r="H88" s="75" t="s">
        <v>1777</v>
      </c>
      <c r="I88" s="15">
        <v>72</v>
      </c>
      <c r="J88" s="15">
        <v>52</v>
      </c>
      <c r="K88" s="15">
        <v>22</v>
      </c>
      <c r="L88" s="15">
        <v>9</v>
      </c>
      <c r="M88" s="81">
        <v>20.591999999999999</v>
      </c>
      <c r="N88" s="70">
        <v>21</v>
      </c>
      <c r="O88" s="62">
        <v>3000</v>
      </c>
      <c r="P88" s="63">
        <f>Table22452368910111213141516171819202122242345678910[[#This Row],[PEMBULATAN]]*O88</f>
        <v>63000</v>
      </c>
    </row>
    <row r="89" spans="1:16" ht="33" customHeight="1" x14ac:dyDescent="0.2">
      <c r="A89" s="97"/>
      <c r="B89" s="73"/>
      <c r="C89" s="87" t="s">
        <v>1388</v>
      </c>
      <c r="D89" s="76" t="s">
        <v>51</v>
      </c>
      <c r="E89" s="13">
        <v>44429</v>
      </c>
      <c r="F89" s="74" t="s">
        <v>1776</v>
      </c>
      <c r="G89" s="13">
        <v>44433</v>
      </c>
      <c r="H89" s="75" t="s">
        <v>1777</v>
      </c>
      <c r="I89" s="15">
        <v>48</v>
      </c>
      <c r="J89" s="15">
        <v>40</v>
      </c>
      <c r="K89" s="15">
        <v>27</v>
      </c>
      <c r="L89" s="15">
        <v>8</v>
      </c>
      <c r="M89" s="81">
        <v>12.96</v>
      </c>
      <c r="N89" s="70">
        <v>13</v>
      </c>
      <c r="O89" s="62">
        <v>3000</v>
      </c>
      <c r="P89" s="63">
        <f>Table22452368910111213141516171819202122242345678910[[#This Row],[PEMBULATAN]]*O89</f>
        <v>39000</v>
      </c>
    </row>
    <row r="90" spans="1:16" ht="33" customHeight="1" x14ac:dyDescent="0.2">
      <c r="A90" s="97"/>
      <c r="B90" s="73"/>
      <c r="C90" s="87" t="s">
        <v>1389</v>
      </c>
      <c r="D90" s="76" t="s">
        <v>51</v>
      </c>
      <c r="E90" s="13">
        <v>44429</v>
      </c>
      <c r="F90" s="74" t="s">
        <v>1776</v>
      </c>
      <c r="G90" s="13">
        <v>44433</v>
      </c>
      <c r="H90" s="75" t="s">
        <v>1777</v>
      </c>
      <c r="I90" s="15">
        <v>64</v>
      </c>
      <c r="J90" s="15">
        <v>39</v>
      </c>
      <c r="K90" s="15">
        <v>19</v>
      </c>
      <c r="L90" s="15">
        <v>8</v>
      </c>
      <c r="M90" s="81">
        <v>11.856</v>
      </c>
      <c r="N90" s="70">
        <v>12</v>
      </c>
      <c r="O90" s="62">
        <v>3000</v>
      </c>
      <c r="P90" s="63">
        <f>Table22452368910111213141516171819202122242345678910[[#This Row],[PEMBULATAN]]*O90</f>
        <v>36000</v>
      </c>
    </row>
    <row r="91" spans="1:16" ht="33" customHeight="1" x14ac:dyDescent="0.2">
      <c r="A91" s="97"/>
      <c r="B91" s="73"/>
      <c r="C91" s="87" t="s">
        <v>1390</v>
      </c>
      <c r="D91" s="76" t="s">
        <v>51</v>
      </c>
      <c r="E91" s="13">
        <v>44429</v>
      </c>
      <c r="F91" s="74" t="s">
        <v>1776</v>
      </c>
      <c r="G91" s="13">
        <v>44433</v>
      </c>
      <c r="H91" s="75" t="s">
        <v>1777</v>
      </c>
      <c r="I91" s="15">
        <v>75</v>
      </c>
      <c r="J91" s="15">
        <v>12</v>
      </c>
      <c r="K91" s="15">
        <v>12</v>
      </c>
      <c r="L91" s="15">
        <v>3</v>
      </c>
      <c r="M91" s="81">
        <v>2.7</v>
      </c>
      <c r="N91" s="70">
        <v>3</v>
      </c>
      <c r="O91" s="62">
        <v>3000</v>
      </c>
      <c r="P91" s="63">
        <f>Table22452368910111213141516171819202122242345678910[[#This Row],[PEMBULATAN]]*O91</f>
        <v>9000</v>
      </c>
    </row>
    <row r="92" spans="1:16" ht="33" customHeight="1" x14ac:dyDescent="0.2">
      <c r="A92" s="97"/>
      <c r="B92" s="73"/>
      <c r="C92" s="87" t="s">
        <v>1391</v>
      </c>
      <c r="D92" s="76" t="s">
        <v>51</v>
      </c>
      <c r="E92" s="13">
        <v>44429</v>
      </c>
      <c r="F92" s="74" t="s">
        <v>1776</v>
      </c>
      <c r="G92" s="13">
        <v>44433</v>
      </c>
      <c r="H92" s="75" t="s">
        <v>1777</v>
      </c>
      <c r="I92" s="15">
        <v>142</v>
      </c>
      <c r="J92" s="15">
        <v>12</v>
      </c>
      <c r="K92" s="15">
        <v>7</v>
      </c>
      <c r="L92" s="15">
        <v>3</v>
      </c>
      <c r="M92" s="81">
        <v>2.9820000000000002</v>
      </c>
      <c r="N92" s="70">
        <v>3</v>
      </c>
      <c r="O92" s="62">
        <v>3000</v>
      </c>
      <c r="P92" s="63">
        <f>Table22452368910111213141516171819202122242345678910[[#This Row],[PEMBULATAN]]*O92</f>
        <v>9000</v>
      </c>
    </row>
    <row r="93" spans="1:16" ht="33" customHeight="1" x14ac:dyDescent="0.2">
      <c r="A93" s="97"/>
      <c r="B93" s="73"/>
      <c r="C93" s="87" t="s">
        <v>1392</v>
      </c>
      <c r="D93" s="76" t="s">
        <v>51</v>
      </c>
      <c r="E93" s="13">
        <v>44429</v>
      </c>
      <c r="F93" s="74" t="s">
        <v>1776</v>
      </c>
      <c r="G93" s="13">
        <v>44433</v>
      </c>
      <c r="H93" s="75" t="s">
        <v>1777</v>
      </c>
      <c r="I93" s="15">
        <v>302</v>
      </c>
      <c r="J93" s="15">
        <v>8</v>
      </c>
      <c r="K93" s="15">
        <v>3</v>
      </c>
      <c r="L93" s="15">
        <v>3</v>
      </c>
      <c r="M93" s="81">
        <v>1.8120000000000001</v>
      </c>
      <c r="N93" s="70">
        <v>3</v>
      </c>
      <c r="O93" s="62">
        <v>3000</v>
      </c>
      <c r="P93" s="63">
        <f>Table22452368910111213141516171819202122242345678910[[#This Row],[PEMBULATAN]]*O93</f>
        <v>9000</v>
      </c>
    </row>
    <row r="94" spans="1:16" ht="33" customHeight="1" x14ac:dyDescent="0.2">
      <c r="A94" s="97"/>
      <c r="B94" s="73"/>
      <c r="C94" s="87" t="s">
        <v>1393</v>
      </c>
      <c r="D94" s="76" t="s">
        <v>51</v>
      </c>
      <c r="E94" s="13">
        <v>44429</v>
      </c>
      <c r="F94" s="74" t="s">
        <v>1776</v>
      </c>
      <c r="G94" s="13">
        <v>44433</v>
      </c>
      <c r="H94" s="75" t="s">
        <v>1777</v>
      </c>
      <c r="I94" s="15">
        <v>56</v>
      </c>
      <c r="J94" s="15">
        <v>46</v>
      </c>
      <c r="K94" s="15">
        <v>20</v>
      </c>
      <c r="L94" s="15">
        <v>3</v>
      </c>
      <c r="M94" s="81">
        <v>12.88</v>
      </c>
      <c r="N94" s="70">
        <v>13</v>
      </c>
      <c r="O94" s="62">
        <v>3000</v>
      </c>
      <c r="P94" s="63">
        <f>Table22452368910111213141516171819202122242345678910[[#This Row],[PEMBULATAN]]*O94</f>
        <v>39000</v>
      </c>
    </row>
    <row r="95" spans="1:16" ht="33" customHeight="1" x14ac:dyDescent="0.2">
      <c r="A95" s="97"/>
      <c r="B95" s="73"/>
      <c r="C95" s="87" t="s">
        <v>1394</v>
      </c>
      <c r="D95" s="76" t="s">
        <v>51</v>
      </c>
      <c r="E95" s="13">
        <v>44429</v>
      </c>
      <c r="F95" s="74" t="s">
        <v>1776</v>
      </c>
      <c r="G95" s="13">
        <v>44433</v>
      </c>
      <c r="H95" s="75" t="s">
        <v>1777</v>
      </c>
      <c r="I95" s="15">
        <v>48</v>
      </c>
      <c r="J95" s="15">
        <v>44</v>
      </c>
      <c r="K95" s="15">
        <v>17</v>
      </c>
      <c r="L95" s="15">
        <v>4</v>
      </c>
      <c r="M95" s="81">
        <v>8.9760000000000009</v>
      </c>
      <c r="N95" s="70">
        <v>9</v>
      </c>
      <c r="O95" s="62">
        <v>3000</v>
      </c>
      <c r="P95" s="63">
        <f>Table22452368910111213141516171819202122242345678910[[#This Row],[PEMBULATAN]]*O95</f>
        <v>27000</v>
      </c>
    </row>
    <row r="96" spans="1:16" ht="33" customHeight="1" x14ac:dyDescent="0.2">
      <c r="A96" s="97"/>
      <c r="B96" s="73"/>
      <c r="C96" s="87" t="s">
        <v>1395</v>
      </c>
      <c r="D96" s="76" t="s">
        <v>51</v>
      </c>
      <c r="E96" s="13">
        <v>44429</v>
      </c>
      <c r="F96" s="74" t="s">
        <v>1776</v>
      </c>
      <c r="G96" s="13">
        <v>44433</v>
      </c>
      <c r="H96" s="75" t="s">
        <v>1777</v>
      </c>
      <c r="I96" s="15">
        <v>60</v>
      </c>
      <c r="J96" s="15">
        <v>62</v>
      </c>
      <c r="K96" s="15">
        <v>16</v>
      </c>
      <c r="L96" s="15">
        <v>9</v>
      </c>
      <c r="M96" s="81">
        <v>14.88</v>
      </c>
      <c r="N96" s="70">
        <v>15</v>
      </c>
      <c r="O96" s="62">
        <v>3000</v>
      </c>
      <c r="P96" s="63">
        <f>Table22452368910111213141516171819202122242345678910[[#This Row],[PEMBULATAN]]*O96</f>
        <v>45000</v>
      </c>
    </row>
    <row r="97" spans="1:16" ht="33" customHeight="1" x14ac:dyDescent="0.2">
      <c r="A97" s="97"/>
      <c r="B97" s="73"/>
      <c r="C97" s="87" t="s">
        <v>1396</v>
      </c>
      <c r="D97" s="76" t="s">
        <v>51</v>
      </c>
      <c r="E97" s="13">
        <v>44429</v>
      </c>
      <c r="F97" s="74" t="s">
        <v>1776</v>
      </c>
      <c r="G97" s="13">
        <v>44433</v>
      </c>
      <c r="H97" s="75" t="s">
        <v>1777</v>
      </c>
      <c r="I97" s="15">
        <v>64</v>
      </c>
      <c r="J97" s="15">
        <v>64</v>
      </c>
      <c r="K97" s="15">
        <v>14</v>
      </c>
      <c r="L97" s="15">
        <v>9</v>
      </c>
      <c r="M97" s="81">
        <v>14.336</v>
      </c>
      <c r="N97" s="70">
        <v>14</v>
      </c>
      <c r="O97" s="62">
        <v>3000</v>
      </c>
      <c r="P97" s="63">
        <f>Table22452368910111213141516171819202122242345678910[[#This Row],[PEMBULATAN]]*O97</f>
        <v>42000</v>
      </c>
    </row>
    <row r="98" spans="1:16" ht="33" customHeight="1" x14ac:dyDescent="0.2">
      <c r="A98" s="97"/>
      <c r="B98" s="73"/>
      <c r="C98" s="87" t="s">
        <v>1397</v>
      </c>
      <c r="D98" s="76" t="s">
        <v>51</v>
      </c>
      <c r="E98" s="13">
        <v>44429</v>
      </c>
      <c r="F98" s="74" t="s">
        <v>1776</v>
      </c>
      <c r="G98" s="13">
        <v>44433</v>
      </c>
      <c r="H98" s="75" t="s">
        <v>1777</v>
      </c>
      <c r="I98" s="15">
        <v>92</v>
      </c>
      <c r="J98" s="15">
        <v>54</v>
      </c>
      <c r="K98" s="15">
        <v>32</v>
      </c>
      <c r="L98" s="15">
        <v>29</v>
      </c>
      <c r="M98" s="81">
        <v>39.744</v>
      </c>
      <c r="N98" s="70">
        <v>40</v>
      </c>
      <c r="O98" s="62">
        <v>3000</v>
      </c>
      <c r="P98" s="63">
        <f>Table22452368910111213141516171819202122242345678910[[#This Row],[PEMBULATAN]]*O98</f>
        <v>120000</v>
      </c>
    </row>
    <row r="99" spans="1:16" ht="33" customHeight="1" x14ac:dyDescent="0.2">
      <c r="A99" s="97"/>
      <c r="B99" s="73"/>
      <c r="C99" s="87" t="s">
        <v>1398</v>
      </c>
      <c r="D99" s="76" t="s">
        <v>51</v>
      </c>
      <c r="E99" s="13">
        <v>44429</v>
      </c>
      <c r="F99" s="74" t="s">
        <v>1776</v>
      </c>
      <c r="G99" s="13">
        <v>44433</v>
      </c>
      <c r="H99" s="75" t="s">
        <v>1777</v>
      </c>
      <c r="I99" s="15">
        <v>60</v>
      </c>
      <c r="J99" s="15">
        <v>34</v>
      </c>
      <c r="K99" s="15">
        <v>20</v>
      </c>
      <c r="L99" s="15">
        <v>10</v>
      </c>
      <c r="M99" s="81">
        <v>10.199999999999999</v>
      </c>
      <c r="N99" s="70">
        <v>10</v>
      </c>
      <c r="O99" s="62">
        <v>3000</v>
      </c>
      <c r="P99" s="63">
        <f>Table22452368910111213141516171819202122242345678910[[#This Row],[PEMBULATAN]]*O99</f>
        <v>30000</v>
      </c>
    </row>
    <row r="100" spans="1:16" ht="33" customHeight="1" x14ac:dyDescent="0.2">
      <c r="A100" s="97"/>
      <c r="B100" s="73"/>
      <c r="C100" s="87" t="s">
        <v>1399</v>
      </c>
      <c r="D100" s="76" t="s">
        <v>51</v>
      </c>
      <c r="E100" s="13">
        <v>44429</v>
      </c>
      <c r="F100" s="74" t="s">
        <v>1776</v>
      </c>
      <c r="G100" s="13">
        <v>44433</v>
      </c>
      <c r="H100" s="75" t="s">
        <v>1777</v>
      </c>
      <c r="I100" s="15">
        <v>92</v>
      </c>
      <c r="J100" s="15">
        <v>54</v>
      </c>
      <c r="K100" s="15">
        <v>18</v>
      </c>
      <c r="L100" s="15">
        <v>13</v>
      </c>
      <c r="M100" s="81">
        <v>22.356000000000002</v>
      </c>
      <c r="N100" s="70">
        <v>22</v>
      </c>
      <c r="O100" s="62">
        <v>3000</v>
      </c>
      <c r="P100" s="63">
        <f>Table22452368910111213141516171819202122242345678910[[#This Row],[PEMBULATAN]]*O100</f>
        <v>66000</v>
      </c>
    </row>
    <row r="101" spans="1:16" ht="33" customHeight="1" x14ac:dyDescent="0.2">
      <c r="A101" s="97"/>
      <c r="B101" s="73"/>
      <c r="C101" s="87" t="s">
        <v>1400</v>
      </c>
      <c r="D101" s="76" t="s">
        <v>51</v>
      </c>
      <c r="E101" s="13">
        <v>44429</v>
      </c>
      <c r="F101" s="74" t="s">
        <v>1776</v>
      </c>
      <c r="G101" s="13">
        <v>44433</v>
      </c>
      <c r="H101" s="75" t="s">
        <v>1777</v>
      </c>
      <c r="I101" s="15">
        <v>98</v>
      </c>
      <c r="J101" s="15">
        <v>64</v>
      </c>
      <c r="K101" s="15">
        <v>22</v>
      </c>
      <c r="L101" s="15">
        <v>16</v>
      </c>
      <c r="M101" s="81">
        <v>34.496000000000002</v>
      </c>
      <c r="N101" s="70">
        <v>34</v>
      </c>
      <c r="O101" s="62">
        <v>3000</v>
      </c>
      <c r="P101" s="63">
        <f>Table22452368910111213141516171819202122242345678910[[#This Row],[PEMBULATAN]]*O101</f>
        <v>102000</v>
      </c>
    </row>
    <row r="102" spans="1:16" ht="33" customHeight="1" x14ac:dyDescent="0.2">
      <c r="A102" s="97"/>
      <c r="B102" s="73"/>
      <c r="C102" s="87" t="s">
        <v>1401</v>
      </c>
      <c r="D102" s="76" t="s">
        <v>51</v>
      </c>
      <c r="E102" s="13">
        <v>44429</v>
      </c>
      <c r="F102" s="74" t="s">
        <v>1776</v>
      </c>
      <c r="G102" s="13">
        <v>44433</v>
      </c>
      <c r="H102" s="75" t="s">
        <v>1777</v>
      </c>
      <c r="I102" s="15">
        <v>93</v>
      </c>
      <c r="J102" s="15">
        <v>62</v>
      </c>
      <c r="K102" s="15">
        <v>25</v>
      </c>
      <c r="L102" s="15">
        <v>12</v>
      </c>
      <c r="M102" s="81">
        <v>36.037500000000001</v>
      </c>
      <c r="N102" s="70">
        <v>36</v>
      </c>
      <c r="O102" s="62">
        <v>3000</v>
      </c>
      <c r="P102" s="63">
        <f>Table22452368910111213141516171819202122242345678910[[#This Row],[PEMBULATAN]]*O102</f>
        <v>108000</v>
      </c>
    </row>
    <row r="103" spans="1:16" ht="33" customHeight="1" x14ac:dyDescent="0.2">
      <c r="A103" s="97"/>
      <c r="B103" s="73"/>
      <c r="C103" s="87" t="s">
        <v>1402</v>
      </c>
      <c r="D103" s="76" t="s">
        <v>51</v>
      </c>
      <c r="E103" s="13">
        <v>44429</v>
      </c>
      <c r="F103" s="74" t="s">
        <v>1776</v>
      </c>
      <c r="G103" s="13">
        <v>44433</v>
      </c>
      <c r="H103" s="75" t="s">
        <v>1777</v>
      </c>
      <c r="I103" s="15">
        <v>82</v>
      </c>
      <c r="J103" s="15">
        <v>50</v>
      </c>
      <c r="K103" s="15">
        <v>22</v>
      </c>
      <c r="L103" s="15">
        <v>8</v>
      </c>
      <c r="M103" s="81">
        <v>22.55</v>
      </c>
      <c r="N103" s="70">
        <v>23</v>
      </c>
      <c r="O103" s="62">
        <v>3000</v>
      </c>
      <c r="P103" s="63">
        <f>Table22452368910111213141516171819202122242345678910[[#This Row],[PEMBULATAN]]*O103</f>
        <v>69000</v>
      </c>
    </row>
    <row r="104" spans="1:16" ht="33" customHeight="1" x14ac:dyDescent="0.2">
      <c r="A104" s="97"/>
      <c r="B104" s="73"/>
      <c r="C104" s="87" t="s">
        <v>1403</v>
      </c>
      <c r="D104" s="76" t="s">
        <v>51</v>
      </c>
      <c r="E104" s="13">
        <v>44429</v>
      </c>
      <c r="F104" s="74" t="s">
        <v>1776</v>
      </c>
      <c r="G104" s="13">
        <v>44433</v>
      </c>
      <c r="H104" s="75" t="s">
        <v>1777</v>
      </c>
      <c r="I104" s="15">
        <v>53</v>
      </c>
      <c r="J104" s="15">
        <v>50</v>
      </c>
      <c r="K104" s="15">
        <v>52</v>
      </c>
      <c r="L104" s="15">
        <v>13</v>
      </c>
      <c r="M104" s="81">
        <v>34.450000000000003</v>
      </c>
      <c r="N104" s="70">
        <v>34</v>
      </c>
      <c r="O104" s="62">
        <v>3000</v>
      </c>
      <c r="P104" s="63">
        <f>Table22452368910111213141516171819202122242345678910[[#This Row],[PEMBULATAN]]*O104</f>
        <v>102000</v>
      </c>
    </row>
    <row r="105" spans="1:16" ht="33" customHeight="1" x14ac:dyDescent="0.2">
      <c r="A105" s="97"/>
      <c r="B105" s="73"/>
      <c r="C105" s="87" t="s">
        <v>1404</v>
      </c>
      <c r="D105" s="76" t="s">
        <v>51</v>
      </c>
      <c r="E105" s="13">
        <v>44429</v>
      </c>
      <c r="F105" s="74" t="s">
        <v>1776</v>
      </c>
      <c r="G105" s="13">
        <v>44433</v>
      </c>
      <c r="H105" s="75" t="s">
        <v>1777</v>
      </c>
      <c r="I105" s="15">
        <v>60</v>
      </c>
      <c r="J105" s="15">
        <v>58</v>
      </c>
      <c r="K105" s="15">
        <v>48</v>
      </c>
      <c r="L105" s="15">
        <v>26</v>
      </c>
      <c r="M105" s="81">
        <v>41.76</v>
      </c>
      <c r="N105" s="70">
        <v>42</v>
      </c>
      <c r="O105" s="62">
        <v>3000</v>
      </c>
      <c r="P105" s="63">
        <f>Table22452368910111213141516171819202122242345678910[[#This Row],[PEMBULATAN]]*O105</f>
        <v>126000</v>
      </c>
    </row>
    <row r="106" spans="1:16" ht="33" customHeight="1" x14ac:dyDescent="0.2">
      <c r="A106" s="97"/>
      <c r="B106" s="73"/>
      <c r="C106" s="87" t="s">
        <v>1405</v>
      </c>
      <c r="D106" s="76" t="s">
        <v>51</v>
      </c>
      <c r="E106" s="13">
        <v>44429</v>
      </c>
      <c r="F106" s="74" t="s">
        <v>1776</v>
      </c>
      <c r="G106" s="13">
        <v>44433</v>
      </c>
      <c r="H106" s="75" t="s">
        <v>1777</v>
      </c>
      <c r="I106" s="15">
        <v>47</v>
      </c>
      <c r="J106" s="15">
        <v>29</v>
      </c>
      <c r="K106" s="15">
        <v>39</v>
      </c>
      <c r="L106" s="15">
        <v>15</v>
      </c>
      <c r="M106" s="81">
        <v>13.289249999999999</v>
      </c>
      <c r="N106" s="70">
        <v>15</v>
      </c>
      <c r="O106" s="62">
        <v>3000</v>
      </c>
      <c r="P106" s="63">
        <f>Table22452368910111213141516171819202122242345678910[[#This Row],[PEMBULATAN]]*O106</f>
        <v>45000</v>
      </c>
    </row>
    <row r="107" spans="1:16" ht="33" customHeight="1" x14ac:dyDescent="0.2">
      <c r="A107" s="97"/>
      <c r="B107" s="73"/>
      <c r="C107" s="87" t="s">
        <v>1406</v>
      </c>
      <c r="D107" s="76" t="s">
        <v>51</v>
      </c>
      <c r="E107" s="13">
        <v>44429</v>
      </c>
      <c r="F107" s="74" t="s">
        <v>1776</v>
      </c>
      <c r="G107" s="13">
        <v>44433</v>
      </c>
      <c r="H107" s="75" t="s">
        <v>1777</v>
      </c>
      <c r="I107" s="15">
        <v>108</v>
      </c>
      <c r="J107" s="15">
        <v>38</v>
      </c>
      <c r="K107" s="15">
        <v>50</v>
      </c>
      <c r="L107" s="15">
        <v>19</v>
      </c>
      <c r="M107" s="81">
        <v>51.3</v>
      </c>
      <c r="N107" s="70">
        <v>51</v>
      </c>
      <c r="O107" s="62">
        <v>3000</v>
      </c>
      <c r="P107" s="63">
        <f>Table22452368910111213141516171819202122242345678910[[#This Row],[PEMBULATAN]]*O107</f>
        <v>153000</v>
      </c>
    </row>
    <row r="108" spans="1:16" ht="33" customHeight="1" x14ac:dyDescent="0.2">
      <c r="A108" s="97"/>
      <c r="B108" s="73"/>
      <c r="C108" s="87" t="s">
        <v>1407</v>
      </c>
      <c r="D108" s="76" t="s">
        <v>51</v>
      </c>
      <c r="E108" s="13">
        <v>44429</v>
      </c>
      <c r="F108" s="74" t="s">
        <v>1776</v>
      </c>
      <c r="G108" s="13">
        <v>44433</v>
      </c>
      <c r="H108" s="75" t="s">
        <v>1777</v>
      </c>
      <c r="I108" s="15">
        <v>77</v>
      </c>
      <c r="J108" s="15">
        <v>30</v>
      </c>
      <c r="K108" s="15">
        <v>68</v>
      </c>
      <c r="L108" s="15">
        <v>20</v>
      </c>
      <c r="M108" s="81">
        <v>39.270000000000003</v>
      </c>
      <c r="N108" s="70">
        <v>39</v>
      </c>
      <c r="O108" s="62">
        <v>3000</v>
      </c>
      <c r="P108" s="63">
        <f>Table22452368910111213141516171819202122242345678910[[#This Row],[PEMBULATAN]]*O108</f>
        <v>117000</v>
      </c>
    </row>
    <row r="109" spans="1:16" ht="33" customHeight="1" x14ac:dyDescent="0.2">
      <c r="A109" s="97"/>
      <c r="B109" s="73"/>
      <c r="C109" s="87" t="s">
        <v>1408</v>
      </c>
      <c r="D109" s="76" t="s">
        <v>51</v>
      </c>
      <c r="E109" s="13">
        <v>44429</v>
      </c>
      <c r="F109" s="74" t="s">
        <v>1776</v>
      </c>
      <c r="G109" s="13">
        <v>44433</v>
      </c>
      <c r="H109" s="75" t="s">
        <v>1777</v>
      </c>
      <c r="I109" s="15">
        <v>130</v>
      </c>
      <c r="J109" s="15">
        <v>22</v>
      </c>
      <c r="K109" s="15">
        <v>83</v>
      </c>
      <c r="L109" s="15">
        <v>28</v>
      </c>
      <c r="M109" s="81">
        <v>59.344999999999999</v>
      </c>
      <c r="N109" s="70">
        <v>59</v>
      </c>
      <c r="O109" s="62">
        <v>3000</v>
      </c>
      <c r="P109" s="63">
        <f>Table22452368910111213141516171819202122242345678910[[#This Row],[PEMBULATAN]]*O109</f>
        <v>177000</v>
      </c>
    </row>
    <row r="110" spans="1:16" ht="33" customHeight="1" x14ac:dyDescent="0.2">
      <c r="A110" s="97"/>
      <c r="B110" s="73"/>
      <c r="C110" s="87" t="s">
        <v>1409</v>
      </c>
      <c r="D110" s="76" t="s">
        <v>51</v>
      </c>
      <c r="E110" s="13">
        <v>44429</v>
      </c>
      <c r="F110" s="74" t="s">
        <v>1776</v>
      </c>
      <c r="G110" s="13">
        <v>44433</v>
      </c>
      <c r="H110" s="75" t="s">
        <v>1777</v>
      </c>
      <c r="I110" s="15">
        <v>54</v>
      </c>
      <c r="J110" s="15">
        <v>46</v>
      </c>
      <c r="K110" s="15">
        <v>42</v>
      </c>
      <c r="L110" s="15">
        <v>15</v>
      </c>
      <c r="M110" s="81">
        <v>26.082000000000001</v>
      </c>
      <c r="N110" s="70">
        <v>26</v>
      </c>
      <c r="O110" s="62">
        <v>3000</v>
      </c>
      <c r="P110" s="63">
        <f>Table22452368910111213141516171819202122242345678910[[#This Row],[PEMBULATAN]]*O110</f>
        <v>78000</v>
      </c>
    </row>
    <row r="111" spans="1:16" ht="33" customHeight="1" x14ac:dyDescent="0.2">
      <c r="A111" s="97"/>
      <c r="B111" s="73"/>
      <c r="C111" s="87" t="s">
        <v>1410</v>
      </c>
      <c r="D111" s="76" t="s">
        <v>51</v>
      </c>
      <c r="E111" s="13">
        <v>44429</v>
      </c>
      <c r="F111" s="74" t="s">
        <v>1776</v>
      </c>
      <c r="G111" s="13">
        <v>44433</v>
      </c>
      <c r="H111" s="75" t="s">
        <v>1777</v>
      </c>
      <c r="I111" s="15">
        <v>35</v>
      </c>
      <c r="J111" s="15">
        <v>20</v>
      </c>
      <c r="K111" s="15">
        <v>20</v>
      </c>
      <c r="L111" s="15">
        <v>12</v>
      </c>
      <c r="M111" s="81">
        <v>3.5</v>
      </c>
      <c r="N111" s="70">
        <v>12</v>
      </c>
      <c r="O111" s="62">
        <v>3000</v>
      </c>
      <c r="P111" s="63">
        <f>Table22452368910111213141516171819202122242345678910[[#This Row],[PEMBULATAN]]*O111</f>
        <v>36000</v>
      </c>
    </row>
    <row r="112" spans="1:16" ht="33" customHeight="1" x14ac:dyDescent="0.2">
      <c r="A112" s="97"/>
      <c r="B112" s="73"/>
      <c r="C112" s="87" t="s">
        <v>1411</v>
      </c>
      <c r="D112" s="76" t="s">
        <v>51</v>
      </c>
      <c r="E112" s="13">
        <v>44429</v>
      </c>
      <c r="F112" s="74" t="s">
        <v>1776</v>
      </c>
      <c r="G112" s="13">
        <v>44433</v>
      </c>
      <c r="H112" s="75" t="s">
        <v>1777</v>
      </c>
      <c r="I112" s="15">
        <v>122</v>
      </c>
      <c r="J112" s="15">
        <v>10</v>
      </c>
      <c r="K112" s="15">
        <v>10</v>
      </c>
      <c r="L112" s="15">
        <v>1</v>
      </c>
      <c r="M112" s="81">
        <v>3.05</v>
      </c>
      <c r="N112" s="70">
        <v>3</v>
      </c>
      <c r="O112" s="62">
        <v>3000</v>
      </c>
      <c r="P112" s="63">
        <f>Table22452368910111213141516171819202122242345678910[[#This Row],[PEMBULATAN]]*O112</f>
        <v>9000</v>
      </c>
    </row>
    <row r="113" spans="1:16" ht="33" customHeight="1" x14ac:dyDescent="0.2">
      <c r="A113" s="97"/>
      <c r="B113" s="73"/>
      <c r="C113" s="87" t="s">
        <v>1412</v>
      </c>
      <c r="D113" s="76" t="s">
        <v>51</v>
      </c>
      <c r="E113" s="13">
        <v>44429</v>
      </c>
      <c r="F113" s="74" t="s">
        <v>1776</v>
      </c>
      <c r="G113" s="13">
        <v>44433</v>
      </c>
      <c r="H113" s="75" t="s">
        <v>1777</v>
      </c>
      <c r="I113" s="15">
        <v>76</v>
      </c>
      <c r="J113" s="15">
        <v>40</v>
      </c>
      <c r="K113" s="15">
        <v>10</v>
      </c>
      <c r="L113" s="15">
        <v>2</v>
      </c>
      <c r="M113" s="81">
        <v>7.6</v>
      </c>
      <c r="N113" s="70">
        <v>8</v>
      </c>
      <c r="O113" s="62">
        <v>3000</v>
      </c>
      <c r="P113" s="63">
        <f>Table22452368910111213141516171819202122242345678910[[#This Row],[PEMBULATAN]]*O113</f>
        <v>24000</v>
      </c>
    </row>
    <row r="114" spans="1:16" ht="33" customHeight="1" x14ac:dyDescent="0.2">
      <c r="A114" s="97"/>
      <c r="B114" s="73"/>
      <c r="C114" s="87" t="s">
        <v>1413</v>
      </c>
      <c r="D114" s="76" t="s">
        <v>51</v>
      </c>
      <c r="E114" s="13">
        <v>44429</v>
      </c>
      <c r="F114" s="74" t="s">
        <v>1776</v>
      </c>
      <c r="G114" s="13">
        <v>44433</v>
      </c>
      <c r="H114" s="75" t="s">
        <v>1777</v>
      </c>
      <c r="I114" s="15">
        <v>31</v>
      </c>
      <c r="J114" s="15">
        <v>42</v>
      </c>
      <c r="K114" s="15">
        <v>10</v>
      </c>
      <c r="L114" s="15">
        <v>1</v>
      </c>
      <c r="M114" s="81">
        <v>3.2549999999999999</v>
      </c>
      <c r="N114" s="70">
        <v>3</v>
      </c>
      <c r="O114" s="62">
        <v>3000</v>
      </c>
      <c r="P114" s="63">
        <f>Table22452368910111213141516171819202122242345678910[[#This Row],[PEMBULATAN]]*O114</f>
        <v>9000</v>
      </c>
    </row>
    <row r="115" spans="1:16" ht="33" customHeight="1" x14ac:dyDescent="0.2">
      <c r="A115" s="97"/>
      <c r="B115" s="73"/>
      <c r="C115" s="87" t="s">
        <v>1414</v>
      </c>
      <c r="D115" s="76" t="s">
        <v>51</v>
      </c>
      <c r="E115" s="13">
        <v>44429</v>
      </c>
      <c r="F115" s="74" t="s">
        <v>1776</v>
      </c>
      <c r="G115" s="13">
        <v>44433</v>
      </c>
      <c r="H115" s="75" t="s">
        <v>1777</v>
      </c>
      <c r="I115" s="15">
        <v>42</v>
      </c>
      <c r="J115" s="15">
        <v>40</v>
      </c>
      <c r="K115" s="15">
        <v>36</v>
      </c>
      <c r="L115" s="15">
        <v>10</v>
      </c>
      <c r="M115" s="81">
        <v>15.12</v>
      </c>
      <c r="N115" s="70">
        <v>15</v>
      </c>
      <c r="O115" s="62">
        <v>3000</v>
      </c>
      <c r="P115" s="63">
        <f>Table22452368910111213141516171819202122242345678910[[#This Row],[PEMBULATAN]]*O115</f>
        <v>45000</v>
      </c>
    </row>
    <row r="116" spans="1:16" ht="33" customHeight="1" x14ac:dyDescent="0.2">
      <c r="A116" s="97"/>
      <c r="B116" s="73"/>
      <c r="C116" s="87" t="s">
        <v>1415</v>
      </c>
      <c r="D116" s="76" t="s">
        <v>51</v>
      </c>
      <c r="E116" s="13">
        <v>44429</v>
      </c>
      <c r="F116" s="74" t="s">
        <v>1776</v>
      </c>
      <c r="G116" s="13">
        <v>44433</v>
      </c>
      <c r="H116" s="75" t="s">
        <v>1777</v>
      </c>
      <c r="I116" s="15">
        <v>107</v>
      </c>
      <c r="J116" s="15">
        <v>35</v>
      </c>
      <c r="K116" s="15">
        <v>8</v>
      </c>
      <c r="L116" s="15">
        <v>2</v>
      </c>
      <c r="M116" s="81">
        <v>7.49</v>
      </c>
      <c r="N116" s="70">
        <v>7</v>
      </c>
      <c r="O116" s="62">
        <v>3000</v>
      </c>
      <c r="P116" s="63">
        <f>Table22452368910111213141516171819202122242345678910[[#This Row],[PEMBULATAN]]*O116</f>
        <v>21000</v>
      </c>
    </row>
    <row r="117" spans="1:16" ht="33" customHeight="1" x14ac:dyDescent="0.2">
      <c r="A117" s="97"/>
      <c r="B117" s="73"/>
      <c r="C117" s="87" t="s">
        <v>1416</v>
      </c>
      <c r="D117" s="76" t="s">
        <v>51</v>
      </c>
      <c r="E117" s="13">
        <v>44429</v>
      </c>
      <c r="F117" s="74" t="s">
        <v>1776</v>
      </c>
      <c r="G117" s="13">
        <v>44433</v>
      </c>
      <c r="H117" s="75" t="s">
        <v>1777</v>
      </c>
      <c r="I117" s="15">
        <v>76</v>
      </c>
      <c r="J117" s="15">
        <v>52</v>
      </c>
      <c r="K117" s="15">
        <v>11</v>
      </c>
      <c r="L117" s="15">
        <v>8</v>
      </c>
      <c r="M117" s="81">
        <v>10.868</v>
      </c>
      <c r="N117" s="70">
        <v>11</v>
      </c>
      <c r="O117" s="62">
        <v>3000</v>
      </c>
      <c r="P117" s="63">
        <f>Table22452368910111213141516171819202122242345678910[[#This Row],[PEMBULATAN]]*O117</f>
        <v>33000</v>
      </c>
    </row>
    <row r="118" spans="1:16" ht="33" customHeight="1" x14ac:dyDescent="0.2">
      <c r="A118" s="97"/>
      <c r="B118" s="73"/>
      <c r="C118" s="87" t="s">
        <v>1417</v>
      </c>
      <c r="D118" s="76" t="s">
        <v>51</v>
      </c>
      <c r="E118" s="13">
        <v>44429</v>
      </c>
      <c r="F118" s="74" t="s">
        <v>1776</v>
      </c>
      <c r="G118" s="13">
        <v>44433</v>
      </c>
      <c r="H118" s="75" t="s">
        <v>1777</v>
      </c>
      <c r="I118" s="15">
        <v>39</v>
      </c>
      <c r="J118" s="15">
        <v>36</v>
      </c>
      <c r="K118" s="15">
        <v>30</v>
      </c>
      <c r="L118" s="15">
        <v>5</v>
      </c>
      <c r="M118" s="81">
        <v>10.53</v>
      </c>
      <c r="N118" s="70">
        <v>11</v>
      </c>
      <c r="O118" s="62">
        <v>3000</v>
      </c>
      <c r="P118" s="63">
        <f>Table22452368910111213141516171819202122242345678910[[#This Row],[PEMBULATAN]]*O118</f>
        <v>33000</v>
      </c>
    </row>
    <row r="119" spans="1:16" ht="33" customHeight="1" x14ac:dyDescent="0.2">
      <c r="A119" s="97"/>
      <c r="B119" s="73"/>
      <c r="C119" s="87" t="s">
        <v>1418</v>
      </c>
      <c r="D119" s="76" t="s">
        <v>51</v>
      </c>
      <c r="E119" s="13">
        <v>44429</v>
      </c>
      <c r="F119" s="74" t="s">
        <v>1776</v>
      </c>
      <c r="G119" s="13">
        <v>44433</v>
      </c>
      <c r="H119" s="75" t="s">
        <v>1777</v>
      </c>
      <c r="I119" s="15">
        <v>33</v>
      </c>
      <c r="J119" s="15">
        <v>33</v>
      </c>
      <c r="K119" s="15">
        <v>44</v>
      </c>
      <c r="L119" s="15">
        <v>4</v>
      </c>
      <c r="M119" s="81">
        <v>11.978999999999999</v>
      </c>
      <c r="N119" s="70">
        <v>12</v>
      </c>
      <c r="O119" s="62">
        <v>3000</v>
      </c>
      <c r="P119" s="63">
        <f>Table22452368910111213141516171819202122242345678910[[#This Row],[PEMBULATAN]]*O119</f>
        <v>36000</v>
      </c>
    </row>
    <row r="120" spans="1:16" ht="33" customHeight="1" x14ac:dyDescent="0.2">
      <c r="A120" s="97"/>
      <c r="B120" s="73"/>
      <c r="C120" s="87" t="s">
        <v>1419</v>
      </c>
      <c r="D120" s="76" t="s">
        <v>51</v>
      </c>
      <c r="E120" s="13">
        <v>44429</v>
      </c>
      <c r="F120" s="74" t="s">
        <v>1776</v>
      </c>
      <c r="G120" s="13">
        <v>44433</v>
      </c>
      <c r="H120" s="75" t="s">
        <v>1777</v>
      </c>
      <c r="I120" s="15">
        <v>57</v>
      </c>
      <c r="J120" s="15">
        <v>35</v>
      </c>
      <c r="K120" s="15">
        <v>26</v>
      </c>
      <c r="L120" s="15">
        <v>3</v>
      </c>
      <c r="M120" s="81">
        <v>12.967499999999999</v>
      </c>
      <c r="N120" s="70">
        <v>13</v>
      </c>
      <c r="O120" s="62">
        <v>3000</v>
      </c>
      <c r="P120" s="63">
        <f>Table22452368910111213141516171819202122242345678910[[#This Row],[PEMBULATAN]]*O120</f>
        <v>39000</v>
      </c>
    </row>
    <row r="121" spans="1:16" ht="33" customHeight="1" x14ac:dyDescent="0.2">
      <c r="A121" s="97"/>
      <c r="B121" s="73"/>
      <c r="C121" s="87" t="s">
        <v>1420</v>
      </c>
      <c r="D121" s="76" t="s">
        <v>51</v>
      </c>
      <c r="E121" s="13">
        <v>44429</v>
      </c>
      <c r="F121" s="74" t="s">
        <v>1776</v>
      </c>
      <c r="G121" s="13">
        <v>44433</v>
      </c>
      <c r="H121" s="75" t="s">
        <v>1777</v>
      </c>
      <c r="I121" s="15">
        <v>17</v>
      </c>
      <c r="J121" s="15">
        <v>5</v>
      </c>
      <c r="K121" s="15">
        <v>5</v>
      </c>
      <c r="L121" s="15">
        <v>3</v>
      </c>
      <c r="M121" s="81">
        <v>0.10625</v>
      </c>
      <c r="N121" s="70">
        <v>3</v>
      </c>
      <c r="O121" s="62">
        <v>3000</v>
      </c>
      <c r="P121" s="63">
        <f>Table22452368910111213141516171819202122242345678910[[#This Row],[PEMBULATAN]]*O121</f>
        <v>9000</v>
      </c>
    </row>
    <row r="122" spans="1:16" ht="33" customHeight="1" x14ac:dyDescent="0.2">
      <c r="A122" s="97"/>
      <c r="B122" s="73"/>
      <c r="C122" s="87" t="s">
        <v>1421</v>
      </c>
      <c r="D122" s="76" t="s">
        <v>51</v>
      </c>
      <c r="E122" s="13">
        <v>44429</v>
      </c>
      <c r="F122" s="74" t="s">
        <v>1776</v>
      </c>
      <c r="G122" s="13">
        <v>44433</v>
      </c>
      <c r="H122" s="75" t="s">
        <v>1777</v>
      </c>
      <c r="I122" s="15">
        <v>112</v>
      </c>
      <c r="J122" s="15">
        <v>35</v>
      </c>
      <c r="K122" s="15">
        <v>11</v>
      </c>
      <c r="L122" s="15">
        <v>5</v>
      </c>
      <c r="M122" s="81">
        <v>10.78</v>
      </c>
      <c r="N122" s="70">
        <v>11</v>
      </c>
      <c r="O122" s="62">
        <v>3000</v>
      </c>
      <c r="P122" s="63">
        <f>Table22452368910111213141516171819202122242345678910[[#This Row],[PEMBULATAN]]*O122</f>
        <v>33000</v>
      </c>
    </row>
    <row r="123" spans="1:16" ht="33" customHeight="1" x14ac:dyDescent="0.2">
      <c r="A123" s="97"/>
      <c r="B123" s="73"/>
      <c r="C123" s="87" t="s">
        <v>1422</v>
      </c>
      <c r="D123" s="76" t="s">
        <v>51</v>
      </c>
      <c r="E123" s="13">
        <v>44429</v>
      </c>
      <c r="F123" s="74" t="s">
        <v>1776</v>
      </c>
      <c r="G123" s="13">
        <v>44433</v>
      </c>
      <c r="H123" s="75" t="s">
        <v>1777</v>
      </c>
      <c r="I123" s="15">
        <v>82</v>
      </c>
      <c r="J123" s="15">
        <v>48</v>
      </c>
      <c r="K123" s="15">
        <v>22</v>
      </c>
      <c r="L123" s="15">
        <v>6</v>
      </c>
      <c r="M123" s="81">
        <v>21.648</v>
      </c>
      <c r="N123" s="70">
        <v>22</v>
      </c>
      <c r="O123" s="62">
        <v>3000</v>
      </c>
      <c r="P123" s="63">
        <f>Table22452368910111213141516171819202122242345678910[[#This Row],[PEMBULATAN]]*O123</f>
        <v>66000</v>
      </c>
    </row>
    <row r="124" spans="1:16" ht="33" customHeight="1" x14ac:dyDescent="0.2">
      <c r="A124" s="97"/>
      <c r="B124" s="73"/>
      <c r="C124" s="87" t="s">
        <v>1423</v>
      </c>
      <c r="D124" s="76" t="s">
        <v>51</v>
      </c>
      <c r="E124" s="13">
        <v>44429</v>
      </c>
      <c r="F124" s="74" t="s">
        <v>1776</v>
      </c>
      <c r="G124" s="13">
        <v>44433</v>
      </c>
      <c r="H124" s="75" t="s">
        <v>1777</v>
      </c>
      <c r="I124" s="15">
        <v>90</v>
      </c>
      <c r="J124" s="15">
        <v>40</v>
      </c>
      <c r="K124" s="15">
        <v>35</v>
      </c>
      <c r="L124" s="15">
        <v>9</v>
      </c>
      <c r="M124" s="81">
        <v>31.5</v>
      </c>
      <c r="N124" s="70">
        <v>32</v>
      </c>
      <c r="O124" s="62">
        <v>3000</v>
      </c>
      <c r="P124" s="63">
        <f>Table22452368910111213141516171819202122242345678910[[#This Row],[PEMBULATAN]]*O124</f>
        <v>96000</v>
      </c>
    </row>
    <row r="125" spans="1:16" ht="33" customHeight="1" x14ac:dyDescent="0.2">
      <c r="A125" s="97"/>
      <c r="B125" s="73"/>
      <c r="C125" s="87" t="s">
        <v>1424</v>
      </c>
      <c r="D125" s="76" t="s">
        <v>51</v>
      </c>
      <c r="E125" s="13">
        <v>44429</v>
      </c>
      <c r="F125" s="74" t="s">
        <v>1776</v>
      </c>
      <c r="G125" s="13">
        <v>44433</v>
      </c>
      <c r="H125" s="75" t="s">
        <v>1777</v>
      </c>
      <c r="I125" s="15">
        <v>102</v>
      </c>
      <c r="J125" s="15">
        <v>58</v>
      </c>
      <c r="K125" s="15">
        <v>28</v>
      </c>
      <c r="L125" s="15">
        <v>18</v>
      </c>
      <c r="M125" s="81">
        <v>41.411999999999999</v>
      </c>
      <c r="N125" s="70">
        <v>41</v>
      </c>
      <c r="O125" s="62">
        <v>3000</v>
      </c>
      <c r="P125" s="63">
        <f>Table22452368910111213141516171819202122242345678910[[#This Row],[PEMBULATAN]]*O125</f>
        <v>123000</v>
      </c>
    </row>
    <row r="126" spans="1:16" ht="33" customHeight="1" x14ac:dyDescent="0.2">
      <c r="A126" s="97"/>
      <c r="B126" s="73"/>
      <c r="C126" s="87" t="s">
        <v>1425</v>
      </c>
      <c r="D126" s="76" t="s">
        <v>51</v>
      </c>
      <c r="E126" s="13">
        <v>44429</v>
      </c>
      <c r="F126" s="74" t="s">
        <v>1776</v>
      </c>
      <c r="G126" s="13">
        <v>44433</v>
      </c>
      <c r="H126" s="75" t="s">
        <v>1777</v>
      </c>
      <c r="I126" s="15">
        <v>89</v>
      </c>
      <c r="J126" s="15">
        <v>62</v>
      </c>
      <c r="K126" s="15">
        <v>26</v>
      </c>
      <c r="L126" s="15">
        <v>15</v>
      </c>
      <c r="M126" s="81">
        <v>35.866999999999997</v>
      </c>
      <c r="N126" s="70">
        <v>36</v>
      </c>
      <c r="O126" s="62">
        <v>3000</v>
      </c>
      <c r="P126" s="63">
        <f>Table22452368910111213141516171819202122242345678910[[#This Row],[PEMBULATAN]]*O126</f>
        <v>108000</v>
      </c>
    </row>
    <row r="127" spans="1:16" ht="33" customHeight="1" x14ac:dyDescent="0.2">
      <c r="A127" s="97"/>
      <c r="B127" s="73"/>
      <c r="C127" s="87" t="s">
        <v>1426</v>
      </c>
      <c r="D127" s="76" t="s">
        <v>51</v>
      </c>
      <c r="E127" s="13">
        <v>44429</v>
      </c>
      <c r="F127" s="74" t="s">
        <v>1776</v>
      </c>
      <c r="G127" s="13">
        <v>44433</v>
      </c>
      <c r="H127" s="75" t="s">
        <v>1777</v>
      </c>
      <c r="I127" s="15">
        <v>95</v>
      </c>
      <c r="J127" s="15">
        <v>54</v>
      </c>
      <c r="K127" s="15">
        <v>27</v>
      </c>
      <c r="L127" s="15">
        <v>13</v>
      </c>
      <c r="M127" s="81">
        <v>34.627499999999998</v>
      </c>
      <c r="N127" s="70">
        <v>35</v>
      </c>
      <c r="O127" s="62">
        <v>3000</v>
      </c>
      <c r="P127" s="63">
        <f>Table22452368910111213141516171819202122242345678910[[#This Row],[PEMBULATAN]]*O127</f>
        <v>105000</v>
      </c>
    </row>
    <row r="128" spans="1:16" ht="33" customHeight="1" x14ac:dyDescent="0.2">
      <c r="A128" s="97"/>
      <c r="B128" s="73"/>
      <c r="C128" s="87" t="s">
        <v>1427</v>
      </c>
      <c r="D128" s="76" t="s">
        <v>51</v>
      </c>
      <c r="E128" s="13">
        <v>44429</v>
      </c>
      <c r="F128" s="74" t="s">
        <v>1776</v>
      </c>
      <c r="G128" s="13">
        <v>44433</v>
      </c>
      <c r="H128" s="75" t="s">
        <v>1777</v>
      </c>
      <c r="I128" s="15">
        <v>91</v>
      </c>
      <c r="J128" s="15">
        <v>70</v>
      </c>
      <c r="K128" s="15">
        <v>26</v>
      </c>
      <c r="L128" s="15">
        <v>11</v>
      </c>
      <c r="M128" s="81">
        <v>41.405000000000001</v>
      </c>
      <c r="N128" s="70">
        <v>41</v>
      </c>
      <c r="O128" s="62">
        <v>3000</v>
      </c>
      <c r="P128" s="63">
        <f>Table22452368910111213141516171819202122242345678910[[#This Row],[PEMBULATAN]]*O128</f>
        <v>123000</v>
      </c>
    </row>
    <row r="129" spans="1:16" ht="33" customHeight="1" x14ac:dyDescent="0.2">
      <c r="A129" s="97"/>
      <c r="B129" s="73"/>
      <c r="C129" s="87" t="s">
        <v>1428</v>
      </c>
      <c r="D129" s="76" t="s">
        <v>51</v>
      </c>
      <c r="E129" s="13">
        <v>44429</v>
      </c>
      <c r="F129" s="74" t="s">
        <v>1776</v>
      </c>
      <c r="G129" s="13">
        <v>44433</v>
      </c>
      <c r="H129" s="75" t="s">
        <v>1777</v>
      </c>
      <c r="I129" s="15">
        <v>88</v>
      </c>
      <c r="J129" s="15">
        <v>56</v>
      </c>
      <c r="K129" s="15">
        <v>23</v>
      </c>
      <c r="L129" s="15">
        <v>9</v>
      </c>
      <c r="M129" s="81">
        <v>28.335999999999999</v>
      </c>
      <c r="N129" s="70">
        <v>28</v>
      </c>
      <c r="O129" s="62">
        <v>3000</v>
      </c>
      <c r="P129" s="63">
        <f>Table22452368910111213141516171819202122242345678910[[#This Row],[PEMBULATAN]]*O129</f>
        <v>84000</v>
      </c>
    </row>
    <row r="130" spans="1:16" ht="33" customHeight="1" x14ac:dyDescent="0.2">
      <c r="A130" s="97"/>
      <c r="B130" s="73"/>
      <c r="C130" s="87" t="s">
        <v>1429</v>
      </c>
      <c r="D130" s="76" t="s">
        <v>51</v>
      </c>
      <c r="E130" s="13">
        <v>44429</v>
      </c>
      <c r="F130" s="74" t="s">
        <v>1776</v>
      </c>
      <c r="G130" s="13">
        <v>44433</v>
      </c>
      <c r="H130" s="75" t="s">
        <v>1777</v>
      </c>
      <c r="I130" s="15">
        <v>92</v>
      </c>
      <c r="J130" s="15">
        <v>60</v>
      </c>
      <c r="K130" s="15">
        <v>36</v>
      </c>
      <c r="L130" s="15">
        <v>19</v>
      </c>
      <c r="M130" s="81">
        <v>49.68</v>
      </c>
      <c r="N130" s="70">
        <v>50</v>
      </c>
      <c r="O130" s="62">
        <v>3000</v>
      </c>
      <c r="P130" s="63">
        <f>Table22452368910111213141516171819202122242345678910[[#This Row],[PEMBULATAN]]*O130</f>
        <v>150000</v>
      </c>
    </row>
    <row r="131" spans="1:16" ht="33" customHeight="1" x14ac:dyDescent="0.2">
      <c r="A131" s="97"/>
      <c r="B131" s="73"/>
      <c r="C131" s="87" t="s">
        <v>1430</v>
      </c>
      <c r="D131" s="76" t="s">
        <v>51</v>
      </c>
      <c r="E131" s="13">
        <v>44429</v>
      </c>
      <c r="F131" s="74" t="s">
        <v>1776</v>
      </c>
      <c r="G131" s="13">
        <v>44433</v>
      </c>
      <c r="H131" s="75" t="s">
        <v>1777</v>
      </c>
      <c r="I131" s="15">
        <v>46</v>
      </c>
      <c r="J131" s="15">
        <v>57</v>
      </c>
      <c r="K131" s="15">
        <v>30</v>
      </c>
      <c r="L131" s="15">
        <v>8</v>
      </c>
      <c r="M131" s="81">
        <v>19.664999999999999</v>
      </c>
      <c r="N131" s="70">
        <v>20</v>
      </c>
      <c r="O131" s="62">
        <v>3000</v>
      </c>
      <c r="P131" s="63">
        <f>Table22452368910111213141516171819202122242345678910[[#This Row],[PEMBULATAN]]*O131</f>
        <v>60000</v>
      </c>
    </row>
    <row r="132" spans="1:16" ht="33" customHeight="1" x14ac:dyDescent="0.2">
      <c r="A132" s="97"/>
      <c r="B132" s="73"/>
      <c r="C132" s="87" t="s">
        <v>1431</v>
      </c>
      <c r="D132" s="76" t="s">
        <v>51</v>
      </c>
      <c r="E132" s="13">
        <v>44429</v>
      </c>
      <c r="F132" s="74" t="s">
        <v>1776</v>
      </c>
      <c r="G132" s="13">
        <v>44433</v>
      </c>
      <c r="H132" s="75" t="s">
        <v>1777</v>
      </c>
      <c r="I132" s="15">
        <v>82</v>
      </c>
      <c r="J132" s="15">
        <v>24</v>
      </c>
      <c r="K132" s="15">
        <v>28</v>
      </c>
      <c r="L132" s="15">
        <v>11</v>
      </c>
      <c r="M132" s="81">
        <v>13.776</v>
      </c>
      <c r="N132" s="70">
        <v>14</v>
      </c>
      <c r="O132" s="62">
        <v>3000</v>
      </c>
      <c r="P132" s="63">
        <f>Table22452368910111213141516171819202122242345678910[[#This Row],[PEMBULATAN]]*O132</f>
        <v>42000</v>
      </c>
    </row>
    <row r="133" spans="1:16" ht="33" customHeight="1" x14ac:dyDescent="0.2">
      <c r="A133" s="97"/>
      <c r="B133" s="73"/>
      <c r="C133" s="87" t="s">
        <v>1432</v>
      </c>
      <c r="D133" s="76" t="s">
        <v>51</v>
      </c>
      <c r="E133" s="13">
        <v>44429</v>
      </c>
      <c r="F133" s="74" t="s">
        <v>1776</v>
      </c>
      <c r="G133" s="13">
        <v>44433</v>
      </c>
      <c r="H133" s="75" t="s">
        <v>1777</v>
      </c>
      <c r="I133" s="15">
        <v>85</v>
      </c>
      <c r="J133" s="15">
        <v>64</v>
      </c>
      <c r="K133" s="15">
        <v>36</v>
      </c>
      <c r="L133" s="15">
        <v>21</v>
      </c>
      <c r="M133" s="81">
        <v>48.96</v>
      </c>
      <c r="N133" s="70">
        <v>49</v>
      </c>
      <c r="O133" s="62">
        <v>3000</v>
      </c>
      <c r="P133" s="63">
        <f>Table22452368910111213141516171819202122242345678910[[#This Row],[PEMBULATAN]]*O133</f>
        <v>147000</v>
      </c>
    </row>
    <row r="134" spans="1:16" ht="33" customHeight="1" x14ac:dyDescent="0.2">
      <c r="A134" s="97"/>
      <c r="B134" s="73"/>
      <c r="C134" s="87" t="s">
        <v>1433</v>
      </c>
      <c r="D134" s="76" t="s">
        <v>51</v>
      </c>
      <c r="E134" s="13">
        <v>44429</v>
      </c>
      <c r="F134" s="74" t="s">
        <v>1776</v>
      </c>
      <c r="G134" s="13">
        <v>44433</v>
      </c>
      <c r="H134" s="75" t="s">
        <v>1777</v>
      </c>
      <c r="I134" s="15">
        <v>90</v>
      </c>
      <c r="J134" s="15">
        <v>46</v>
      </c>
      <c r="K134" s="15">
        <v>20</v>
      </c>
      <c r="L134" s="15">
        <v>8</v>
      </c>
      <c r="M134" s="81">
        <v>20.7</v>
      </c>
      <c r="N134" s="70">
        <v>21</v>
      </c>
      <c r="O134" s="62">
        <v>3000</v>
      </c>
      <c r="P134" s="63">
        <f>Table22452368910111213141516171819202122242345678910[[#This Row],[PEMBULATAN]]*O134</f>
        <v>63000</v>
      </c>
    </row>
    <row r="135" spans="1:16" ht="33" customHeight="1" x14ac:dyDescent="0.2">
      <c r="A135" s="97"/>
      <c r="B135" s="73"/>
      <c r="C135" s="87" t="s">
        <v>1434</v>
      </c>
      <c r="D135" s="76" t="s">
        <v>51</v>
      </c>
      <c r="E135" s="13">
        <v>44429</v>
      </c>
      <c r="F135" s="74" t="s">
        <v>1776</v>
      </c>
      <c r="G135" s="13">
        <v>44433</v>
      </c>
      <c r="H135" s="75" t="s">
        <v>1777</v>
      </c>
      <c r="I135" s="15">
        <v>47</v>
      </c>
      <c r="J135" s="15">
        <v>42</v>
      </c>
      <c r="K135" s="15">
        <v>18</v>
      </c>
      <c r="L135" s="15">
        <v>3</v>
      </c>
      <c r="M135" s="81">
        <v>8.8829999999999991</v>
      </c>
      <c r="N135" s="70">
        <v>9</v>
      </c>
      <c r="O135" s="62">
        <v>3000</v>
      </c>
      <c r="P135" s="63">
        <f>Table22452368910111213141516171819202122242345678910[[#This Row],[PEMBULATAN]]*O135</f>
        <v>27000</v>
      </c>
    </row>
    <row r="136" spans="1:16" ht="33" customHeight="1" x14ac:dyDescent="0.2">
      <c r="A136" s="97"/>
      <c r="B136" s="73"/>
      <c r="C136" s="87" t="s">
        <v>1435</v>
      </c>
      <c r="D136" s="76" t="s">
        <v>51</v>
      </c>
      <c r="E136" s="13">
        <v>44429</v>
      </c>
      <c r="F136" s="74" t="s">
        <v>1776</v>
      </c>
      <c r="G136" s="13">
        <v>44433</v>
      </c>
      <c r="H136" s="75" t="s">
        <v>1777</v>
      </c>
      <c r="I136" s="15">
        <v>90</v>
      </c>
      <c r="J136" s="15">
        <v>32</v>
      </c>
      <c r="K136" s="15">
        <v>33</v>
      </c>
      <c r="L136" s="15">
        <v>8</v>
      </c>
      <c r="M136" s="81">
        <v>23.76</v>
      </c>
      <c r="N136" s="70">
        <v>24</v>
      </c>
      <c r="O136" s="62">
        <v>3000</v>
      </c>
      <c r="P136" s="63">
        <f>Table22452368910111213141516171819202122242345678910[[#This Row],[PEMBULATAN]]*O136</f>
        <v>72000</v>
      </c>
    </row>
    <row r="137" spans="1:16" ht="33" customHeight="1" x14ac:dyDescent="0.2">
      <c r="A137" s="97"/>
      <c r="B137" s="73"/>
      <c r="C137" s="87" t="s">
        <v>1436</v>
      </c>
      <c r="D137" s="76" t="s">
        <v>51</v>
      </c>
      <c r="E137" s="13">
        <v>44429</v>
      </c>
      <c r="F137" s="74" t="s">
        <v>1776</v>
      </c>
      <c r="G137" s="13">
        <v>44433</v>
      </c>
      <c r="H137" s="75" t="s">
        <v>1777</v>
      </c>
      <c r="I137" s="15">
        <v>50</v>
      </c>
      <c r="J137" s="15">
        <v>35</v>
      </c>
      <c r="K137" s="15">
        <v>25</v>
      </c>
      <c r="L137" s="15">
        <v>1</v>
      </c>
      <c r="M137" s="81">
        <v>10.9375</v>
      </c>
      <c r="N137" s="70">
        <v>11</v>
      </c>
      <c r="O137" s="62">
        <v>3000</v>
      </c>
      <c r="P137" s="63">
        <f>Table22452368910111213141516171819202122242345678910[[#This Row],[PEMBULATAN]]*O137</f>
        <v>33000</v>
      </c>
    </row>
    <row r="138" spans="1:16" ht="33" customHeight="1" x14ac:dyDescent="0.2">
      <c r="A138" s="97"/>
      <c r="B138" s="73"/>
      <c r="C138" s="87" t="s">
        <v>1437</v>
      </c>
      <c r="D138" s="76" t="s">
        <v>51</v>
      </c>
      <c r="E138" s="13">
        <v>44429</v>
      </c>
      <c r="F138" s="74" t="s">
        <v>1776</v>
      </c>
      <c r="G138" s="13">
        <v>44433</v>
      </c>
      <c r="H138" s="75" t="s">
        <v>1777</v>
      </c>
      <c r="I138" s="15">
        <v>57</v>
      </c>
      <c r="J138" s="15">
        <v>34</v>
      </c>
      <c r="K138" s="15">
        <v>30</v>
      </c>
      <c r="L138" s="15">
        <v>6</v>
      </c>
      <c r="M138" s="81">
        <v>14.535</v>
      </c>
      <c r="N138" s="70">
        <v>15</v>
      </c>
      <c r="O138" s="62">
        <v>3000</v>
      </c>
      <c r="P138" s="63">
        <f>Table22452368910111213141516171819202122242345678910[[#This Row],[PEMBULATAN]]*O138</f>
        <v>45000</v>
      </c>
    </row>
    <row r="139" spans="1:16" ht="33" customHeight="1" x14ac:dyDescent="0.2">
      <c r="A139" s="97"/>
      <c r="B139" s="73"/>
      <c r="C139" s="87" t="s">
        <v>1438</v>
      </c>
      <c r="D139" s="76" t="s">
        <v>51</v>
      </c>
      <c r="E139" s="13">
        <v>44429</v>
      </c>
      <c r="F139" s="74" t="s">
        <v>1776</v>
      </c>
      <c r="G139" s="13">
        <v>44433</v>
      </c>
      <c r="H139" s="75" t="s">
        <v>1777</v>
      </c>
      <c r="I139" s="15">
        <v>54</v>
      </c>
      <c r="J139" s="15">
        <v>39</v>
      </c>
      <c r="K139" s="15">
        <v>13</v>
      </c>
      <c r="L139" s="15">
        <v>2</v>
      </c>
      <c r="M139" s="81">
        <v>6.8445</v>
      </c>
      <c r="N139" s="70">
        <v>7</v>
      </c>
      <c r="O139" s="62">
        <v>3000</v>
      </c>
      <c r="P139" s="63">
        <f>Table22452368910111213141516171819202122242345678910[[#This Row],[PEMBULATAN]]*O139</f>
        <v>21000</v>
      </c>
    </row>
    <row r="140" spans="1:16" ht="33" customHeight="1" x14ac:dyDescent="0.2">
      <c r="A140" s="97"/>
      <c r="B140" s="73"/>
      <c r="C140" s="87" t="s">
        <v>1439</v>
      </c>
      <c r="D140" s="76" t="s">
        <v>51</v>
      </c>
      <c r="E140" s="13">
        <v>44429</v>
      </c>
      <c r="F140" s="74" t="s">
        <v>1776</v>
      </c>
      <c r="G140" s="13">
        <v>44433</v>
      </c>
      <c r="H140" s="75" t="s">
        <v>1777</v>
      </c>
      <c r="I140" s="15">
        <v>44</v>
      </c>
      <c r="J140" s="15">
        <v>42</v>
      </c>
      <c r="K140" s="15">
        <v>20</v>
      </c>
      <c r="L140" s="15">
        <v>4</v>
      </c>
      <c r="M140" s="81">
        <v>9.24</v>
      </c>
      <c r="N140" s="70">
        <v>9</v>
      </c>
      <c r="O140" s="62">
        <v>3000</v>
      </c>
      <c r="P140" s="63">
        <f>Table22452368910111213141516171819202122242345678910[[#This Row],[PEMBULATAN]]*O140</f>
        <v>27000</v>
      </c>
    </row>
    <row r="141" spans="1:16" ht="33" customHeight="1" x14ac:dyDescent="0.2">
      <c r="A141" s="97"/>
      <c r="B141" s="73"/>
      <c r="C141" s="87" t="s">
        <v>1440</v>
      </c>
      <c r="D141" s="76" t="s">
        <v>51</v>
      </c>
      <c r="E141" s="13">
        <v>44429</v>
      </c>
      <c r="F141" s="74" t="s">
        <v>1776</v>
      </c>
      <c r="G141" s="13">
        <v>44433</v>
      </c>
      <c r="H141" s="75" t="s">
        <v>1777</v>
      </c>
      <c r="I141" s="15">
        <v>40</v>
      </c>
      <c r="J141" s="15">
        <v>25</v>
      </c>
      <c r="K141" s="15">
        <v>9</v>
      </c>
      <c r="L141" s="15">
        <v>2</v>
      </c>
      <c r="M141" s="81">
        <v>2.25</v>
      </c>
      <c r="N141" s="70">
        <v>2</v>
      </c>
      <c r="O141" s="62">
        <v>3000</v>
      </c>
      <c r="P141" s="63">
        <f>Table22452368910111213141516171819202122242345678910[[#This Row],[PEMBULATAN]]*O141</f>
        <v>6000</v>
      </c>
    </row>
    <row r="142" spans="1:16" ht="33" customHeight="1" x14ac:dyDescent="0.2">
      <c r="A142" s="97"/>
      <c r="B142" s="73"/>
      <c r="C142" s="87" t="s">
        <v>1441</v>
      </c>
      <c r="D142" s="76" t="s">
        <v>51</v>
      </c>
      <c r="E142" s="13">
        <v>44429</v>
      </c>
      <c r="F142" s="74" t="s">
        <v>1776</v>
      </c>
      <c r="G142" s="13">
        <v>44433</v>
      </c>
      <c r="H142" s="75" t="s">
        <v>1777</v>
      </c>
      <c r="I142" s="15">
        <v>64</v>
      </c>
      <c r="J142" s="15">
        <v>50</v>
      </c>
      <c r="K142" s="15">
        <v>28</v>
      </c>
      <c r="L142" s="15">
        <v>4</v>
      </c>
      <c r="M142" s="81">
        <v>22.4</v>
      </c>
      <c r="N142" s="70">
        <v>22</v>
      </c>
      <c r="O142" s="62">
        <v>3000</v>
      </c>
      <c r="P142" s="63">
        <f>Table22452368910111213141516171819202122242345678910[[#This Row],[PEMBULATAN]]*O142</f>
        <v>66000</v>
      </c>
    </row>
    <row r="143" spans="1:16" ht="33" customHeight="1" x14ac:dyDescent="0.2">
      <c r="A143" s="97"/>
      <c r="B143" s="73"/>
      <c r="C143" s="87" t="s">
        <v>1442</v>
      </c>
      <c r="D143" s="76" t="s">
        <v>51</v>
      </c>
      <c r="E143" s="13">
        <v>44429</v>
      </c>
      <c r="F143" s="74" t="s">
        <v>1776</v>
      </c>
      <c r="G143" s="13">
        <v>44433</v>
      </c>
      <c r="H143" s="75" t="s">
        <v>1777</v>
      </c>
      <c r="I143" s="15">
        <v>80</v>
      </c>
      <c r="J143" s="15">
        <v>52</v>
      </c>
      <c r="K143" s="15">
        <v>26</v>
      </c>
      <c r="L143" s="15">
        <v>14</v>
      </c>
      <c r="M143" s="81">
        <v>27.04</v>
      </c>
      <c r="N143" s="70">
        <v>27</v>
      </c>
      <c r="O143" s="62">
        <v>3000</v>
      </c>
      <c r="P143" s="63">
        <f>Table22452368910111213141516171819202122242345678910[[#This Row],[PEMBULATAN]]*O143</f>
        <v>81000</v>
      </c>
    </row>
    <row r="144" spans="1:16" ht="33" customHeight="1" x14ac:dyDescent="0.2">
      <c r="A144" s="97"/>
      <c r="B144" s="73"/>
      <c r="C144" s="87" t="s">
        <v>1443</v>
      </c>
      <c r="D144" s="76" t="s">
        <v>51</v>
      </c>
      <c r="E144" s="13">
        <v>44429</v>
      </c>
      <c r="F144" s="74" t="s">
        <v>1776</v>
      </c>
      <c r="G144" s="13">
        <v>44433</v>
      </c>
      <c r="H144" s="75" t="s">
        <v>1777</v>
      </c>
      <c r="I144" s="15">
        <v>98</v>
      </c>
      <c r="J144" s="15">
        <v>67</v>
      </c>
      <c r="K144" s="15">
        <v>26</v>
      </c>
      <c r="L144" s="15">
        <v>23</v>
      </c>
      <c r="M144" s="81">
        <v>42.679000000000002</v>
      </c>
      <c r="N144" s="70">
        <v>43</v>
      </c>
      <c r="O144" s="62">
        <v>3000</v>
      </c>
      <c r="P144" s="63">
        <f>Table22452368910111213141516171819202122242345678910[[#This Row],[PEMBULATAN]]*O144</f>
        <v>129000</v>
      </c>
    </row>
    <row r="145" spans="1:16" ht="33" customHeight="1" x14ac:dyDescent="0.2">
      <c r="A145" s="97"/>
      <c r="B145" s="73"/>
      <c r="C145" s="87" t="s">
        <v>1444</v>
      </c>
      <c r="D145" s="76" t="s">
        <v>51</v>
      </c>
      <c r="E145" s="13">
        <v>44429</v>
      </c>
      <c r="F145" s="74" t="s">
        <v>1776</v>
      </c>
      <c r="G145" s="13">
        <v>44433</v>
      </c>
      <c r="H145" s="75" t="s">
        <v>1777</v>
      </c>
      <c r="I145" s="15">
        <v>100</v>
      </c>
      <c r="J145" s="15">
        <v>60</v>
      </c>
      <c r="K145" s="15">
        <v>30</v>
      </c>
      <c r="L145" s="15">
        <v>23</v>
      </c>
      <c r="M145" s="81">
        <v>45</v>
      </c>
      <c r="N145" s="70">
        <v>45</v>
      </c>
      <c r="O145" s="62">
        <v>3000</v>
      </c>
      <c r="P145" s="63">
        <f>Table22452368910111213141516171819202122242345678910[[#This Row],[PEMBULATAN]]*O145</f>
        <v>135000</v>
      </c>
    </row>
    <row r="146" spans="1:16" ht="33" customHeight="1" x14ac:dyDescent="0.2">
      <c r="A146" s="97"/>
      <c r="B146" s="73"/>
      <c r="C146" s="87" t="s">
        <v>1445</v>
      </c>
      <c r="D146" s="76" t="s">
        <v>51</v>
      </c>
      <c r="E146" s="13">
        <v>44429</v>
      </c>
      <c r="F146" s="74" t="s">
        <v>1776</v>
      </c>
      <c r="G146" s="13">
        <v>44433</v>
      </c>
      <c r="H146" s="75" t="s">
        <v>1777</v>
      </c>
      <c r="I146" s="15">
        <v>42</v>
      </c>
      <c r="J146" s="15">
        <v>38</v>
      </c>
      <c r="K146" s="15">
        <v>20</v>
      </c>
      <c r="L146" s="15">
        <v>3</v>
      </c>
      <c r="M146" s="81">
        <v>7.98</v>
      </c>
      <c r="N146" s="70">
        <v>8</v>
      </c>
      <c r="O146" s="62">
        <v>3000</v>
      </c>
      <c r="P146" s="63">
        <f>Table22452368910111213141516171819202122242345678910[[#This Row],[PEMBULATAN]]*O146</f>
        <v>24000</v>
      </c>
    </row>
    <row r="147" spans="1:16" ht="33" customHeight="1" x14ac:dyDescent="0.2">
      <c r="A147" s="97"/>
      <c r="B147" s="73"/>
      <c r="C147" s="87" t="s">
        <v>1446</v>
      </c>
      <c r="D147" s="76" t="s">
        <v>51</v>
      </c>
      <c r="E147" s="13">
        <v>44429</v>
      </c>
      <c r="F147" s="74" t="s">
        <v>1776</v>
      </c>
      <c r="G147" s="13">
        <v>44433</v>
      </c>
      <c r="H147" s="75" t="s">
        <v>1777</v>
      </c>
      <c r="I147" s="15">
        <v>75</v>
      </c>
      <c r="J147" s="15">
        <v>45</v>
      </c>
      <c r="K147" s="15">
        <v>32</v>
      </c>
      <c r="L147" s="15">
        <v>11</v>
      </c>
      <c r="M147" s="81">
        <v>27</v>
      </c>
      <c r="N147" s="70">
        <v>27</v>
      </c>
      <c r="O147" s="62">
        <v>3000</v>
      </c>
      <c r="P147" s="63">
        <f>Table22452368910111213141516171819202122242345678910[[#This Row],[PEMBULATAN]]*O147</f>
        <v>81000</v>
      </c>
    </row>
    <row r="148" spans="1:16" ht="33" customHeight="1" x14ac:dyDescent="0.2">
      <c r="A148" s="97"/>
      <c r="B148" s="73"/>
      <c r="C148" s="87" t="s">
        <v>1447</v>
      </c>
      <c r="D148" s="76" t="s">
        <v>51</v>
      </c>
      <c r="E148" s="13">
        <v>44429</v>
      </c>
      <c r="F148" s="74" t="s">
        <v>1776</v>
      </c>
      <c r="G148" s="13">
        <v>44433</v>
      </c>
      <c r="H148" s="75" t="s">
        <v>1777</v>
      </c>
      <c r="I148" s="15">
        <v>94</v>
      </c>
      <c r="J148" s="15">
        <v>65</v>
      </c>
      <c r="K148" s="15">
        <v>33</v>
      </c>
      <c r="L148" s="15">
        <v>24</v>
      </c>
      <c r="M148" s="81">
        <v>50.407499999999999</v>
      </c>
      <c r="N148" s="70">
        <v>50</v>
      </c>
      <c r="O148" s="62">
        <v>3000</v>
      </c>
      <c r="P148" s="63">
        <f>Table22452368910111213141516171819202122242345678910[[#This Row],[PEMBULATAN]]*O148</f>
        <v>150000</v>
      </c>
    </row>
    <row r="149" spans="1:16" ht="33" customHeight="1" x14ac:dyDescent="0.2">
      <c r="A149" s="97"/>
      <c r="B149" s="73"/>
      <c r="C149" s="87" t="s">
        <v>1448</v>
      </c>
      <c r="D149" s="76" t="s">
        <v>51</v>
      </c>
      <c r="E149" s="13">
        <v>44429</v>
      </c>
      <c r="F149" s="74" t="s">
        <v>1776</v>
      </c>
      <c r="G149" s="13">
        <v>44433</v>
      </c>
      <c r="H149" s="75" t="s">
        <v>1777</v>
      </c>
      <c r="I149" s="15">
        <v>100</v>
      </c>
      <c r="J149" s="15">
        <v>60</v>
      </c>
      <c r="K149" s="15">
        <v>20</v>
      </c>
      <c r="L149" s="15">
        <v>24</v>
      </c>
      <c r="M149" s="81">
        <v>30</v>
      </c>
      <c r="N149" s="70">
        <v>30</v>
      </c>
      <c r="O149" s="62">
        <v>3000</v>
      </c>
      <c r="P149" s="63">
        <f>Table22452368910111213141516171819202122242345678910[[#This Row],[PEMBULATAN]]*O149</f>
        <v>90000</v>
      </c>
    </row>
    <row r="150" spans="1:16" ht="33" customHeight="1" x14ac:dyDescent="0.2">
      <c r="A150" s="97"/>
      <c r="B150" s="73"/>
      <c r="C150" s="87" t="s">
        <v>1449</v>
      </c>
      <c r="D150" s="76" t="s">
        <v>51</v>
      </c>
      <c r="E150" s="13">
        <v>44429</v>
      </c>
      <c r="F150" s="74" t="s">
        <v>1776</v>
      </c>
      <c r="G150" s="13">
        <v>44433</v>
      </c>
      <c r="H150" s="75" t="s">
        <v>1777</v>
      </c>
      <c r="I150" s="15">
        <v>47</v>
      </c>
      <c r="J150" s="15">
        <v>36</v>
      </c>
      <c r="K150" s="15">
        <v>16</v>
      </c>
      <c r="L150" s="15">
        <v>4</v>
      </c>
      <c r="M150" s="81">
        <v>6.7679999999999998</v>
      </c>
      <c r="N150" s="70">
        <v>7</v>
      </c>
      <c r="O150" s="62">
        <v>3000</v>
      </c>
      <c r="P150" s="63">
        <f>Table22452368910111213141516171819202122242345678910[[#This Row],[PEMBULATAN]]*O150</f>
        <v>21000</v>
      </c>
    </row>
    <row r="151" spans="1:16" ht="33" customHeight="1" x14ac:dyDescent="0.2">
      <c r="A151" s="97"/>
      <c r="B151" s="73"/>
      <c r="C151" s="87" t="s">
        <v>1450</v>
      </c>
      <c r="D151" s="76" t="s">
        <v>51</v>
      </c>
      <c r="E151" s="13">
        <v>44429</v>
      </c>
      <c r="F151" s="74" t="s">
        <v>1776</v>
      </c>
      <c r="G151" s="13">
        <v>44433</v>
      </c>
      <c r="H151" s="75" t="s">
        <v>1777</v>
      </c>
      <c r="I151" s="15">
        <v>24</v>
      </c>
      <c r="J151" s="15">
        <v>24</v>
      </c>
      <c r="K151" s="15">
        <v>13</v>
      </c>
      <c r="L151" s="15">
        <v>5</v>
      </c>
      <c r="M151" s="81">
        <v>1.8720000000000001</v>
      </c>
      <c r="N151" s="70">
        <v>5</v>
      </c>
      <c r="O151" s="62">
        <v>3000</v>
      </c>
      <c r="P151" s="63">
        <f>Table22452368910111213141516171819202122242345678910[[#This Row],[PEMBULATAN]]*O151</f>
        <v>15000</v>
      </c>
    </row>
    <row r="152" spans="1:16" ht="33" customHeight="1" x14ac:dyDescent="0.2">
      <c r="A152" s="97"/>
      <c r="B152" s="73"/>
      <c r="C152" s="87" t="s">
        <v>1451</v>
      </c>
      <c r="D152" s="76" t="s">
        <v>51</v>
      </c>
      <c r="E152" s="13">
        <v>44429</v>
      </c>
      <c r="F152" s="74" t="s">
        <v>1776</v>
      </c>
      <c r="G152" s="13">
        <v>44433</v>
      </c>
      <c r="H152" s="75" t="s">
        <v>1777</v>
      </c>
      <c r="I152" s="15">
        <v>95</v>
      </c>
      <c r="J152" s="15">
        <v>49</v>
      </c>
      <c r="K152" s="15">
        <v>34</v>
      </c>
      <c r="L152" s="15">
        <v>21</v>
      </c>
      <c r="M152" s="81">
        <v>39.567500000000003</v>
      </c>
      <c r="N152" s="70">
        <v>40</v>
      </c>
      <c r="O152" s="62">
        <v>3000</v>
      </c>
      <c r="P152" s="63">
        <f>Table22452368910111213141516171819202122242345678910[[#This Row],[PEMBULATAN]]*O152</f>
        <v>120000</v>
      </c>
    </row>
    <row r="153" spans="1:16" ht="33" customHeight="1" x14ac:dyDescent="0.2">
      <c r="A153" s="97"/>
      <c r="B153" s="73"/>
      <c r="C153" s="87" t="s">
        <v>1452</v>
      </c>
      <c r="D153" s="76" t="s">
        <v>51</v>
      </c>
      <c r="E153" s="13">
        <v>44429</v>
      </c>
      <c r="F153" s="74" t="s">
        <v>1776</v>
      </c>
      <c r="G153" s="13">
        <v>44433</v>
      </c>
      <c r="H153" s="75" t="s">
        <v>1777</v>
      </c>
      <c r="I153" s="15">
        <v>106</v>
      </c>
      <c r="J153" s="15">
        <v>18</v>
      </c>
      <c r="K153" s="15">
        <v>11</v>
      </c>
      <c r="L153" s="15">
        <v>5</v>
      </c>
      <c r="M153" s="81">
        <v>5.2469999999999999</v>
      </c>
      <c r="N153" s="70">
        <v>5</v>
      </c>
      <c r="O153" s="62">
        <v>3000</v>
      </c>
      <c r="P153" s="63">
        <f>Table22452368910111213141516171819202122242345678910[[#This Row],[PEMBULATAN]]*O153</f>
        <v>15000</v>
      </c>
    </row>
    <row r="154" spans="1:16" ht="33" customHeight="1" x14ac:dyDescent="0.2">
      <c r="A154" s="97"/>
      <c r="B154" s="73"/>
      <c r="C154" s="87" t="s">
        <v>1453</v>
      </c>
      <c r="D154" s="76" t="s">
        <v>51</v>
      </c>
      <c r="E154" s="13">
        <v>44429</v>
      </c>
      <c r="F154" s="74" t="s">
        <v>1776</v>
      </c>
      <c r="G154" s="13">
        <v>44433</v>
      </c>
      <c r="H154" s="75" t="s">
        <v>1777</v>
      </c>
      <c r="I154" s="15">
        <v>85</v>
      </c>
      <c r="J154" s="15">
        <v>55</v>
      </c>
      <c r="K154" s="15">
        <v>22</v>
      </c>
      <c r="L154" s="15">
        <v>8</v>
      </c>
      <c r="M154" s="81">
        <v>25.712499999999999</v>
      </c>
      <c r="N154" s="70">
        <v>26</v>
      </c>
      <c r="O154" s="62">
        <v>3000</v>
      </c>
      <c r="P154" s="63">
        <f>Table22452368910111213141516171819202122242345678910[[#This Row],[PEMBULATAN]]*O154</f>
        <v>78000</v>
      </c>
    </row>
    <row r="155" spans="1:16" ht="33" customHeight="1" x14ac:dyDescent="0.2">
      <c r="A155" s="97"/>
      <c r="B155" s="73"/>
      <c r="C155" s="87" t="s">
        <v>1454</v>
      </c>
      <c r="D155" s="76" t="s">
        <v>51</v>
      </c>
      <c r="E155" s="13">
        <v>44429</v>
      </c>
      <c r="F155" s="74" t="s">
        <v>1776</v>
      </c>
      <c r="G155" s="13">
        <v>44433</v>
      </c>
      <c r="H155" s="75" t="s">
        <v>1777</v>
      </c>
      <c r="I155" s="15">
        <v>50</v>
      </c>
      <c r="J155" s="15">
        <v>35</v>
      </c>
      <c r="K155" s="15">
        <v>18</v>
      </c>
      <c r="L155" s="15">
        <v>4</v>
      </c>
      <c r="M155" s="81">
        <v>7.875</v>
      </c>
      <c r="N155" s="70">
        <v>8</v>
      </c>
      <c r="O155" s="62">
        <v>3000</v>
      </c>
      <c r="P155" s="63">
        <f>Table22452368910111213141516171819202122242345678910[[#This Row],[PEMBULATAN]]*O155</f>
        <v>24000</v>
      </c>
    </row>
    <row r="156" spans="1:16" ht="33" customHeight="1" x14ac:dyDescent="0.2">
      <c r="A156" s="97"/>
      <c r="B156" s="73"/>
      <c r="C156" s="87" t="s">
        <v>1455</v>
      </c>
      <c r="D156" s="76" t="s">
        <v>51</v>
      </c>
      <c r="E156" s="13">
        <v>44429</v>
      </c>
      <c r="F156" s="74" t="s">
        <v>1776</v>
      </c>
      <c r="G156" s="13">
        <v>44433</v>
      </c>
      <c r="H156" s="75" t="s">
        <v>1777</v>
      </c>
      <c r="I156" s="15">
        <v>75</v>
      </c>
      <c r="J156" s="15">
        <v>46</v>
      </c>
      <c r="K156" s="15">
        <v>20</v>
      </c>
      <c r="L156" s="15">
        <v>6</v>
      </c>
      <c r="M156" s="81">
        <v>17.25</v>
      </c>
      <c r="N156" s="70">
        <v>17</v>
      </c>
      <c r="O156" s="62">
        <v>3000</v>
      </c>
      <c r="P156" s="63">
        <f>Table22452368910111213141516171819202122242345678910[[#This Row],[PEMBULATAN]]*O156</f>
        <v>51000</v>
      </c>
    </row>
    <row r="157" spans="1:16" ht="33" customHeight="1" x14ac:dyDescent="0.2">
      <c r="A157" s="97"/>
      <c r="B157" s="73"/>
      <c r="C157" s="87" t="s">
        <v>1456</v>
      </c>
      <c r="D157" s="76" t="s">
        <v>51</v>
      </c>
      <c r="E157" s="13">
        <v>44429</v>
      </c>
      <c r="F157" s="74" t="s">
        <v>1776</v>
      </c>
      <c r="G157" s="13">
        <v>44433</v>
      </c>
      <c r="H157" s="75" t="s">
        <v>1777</v>
      </c>
      <c r="I157" s="15">
        <v>82</v>
      </c>
      <c r="J157" s="15">
        <v>56</v>
      </c>
      <c r="K157" s="15">
        <v>34</v>
      </c>
      <c r="L157" s="15">
        <v>11</v>
      </c>
      <c r="M157" s="81">
        <v>39.031999999999996</v>
      </c>
      <c r="N157" s="70">
        <v>39</v>
      </c>
      <c r="O157" s="62">
        <v>3000</v>
      </c>
      <c r="P157" s="63">
        <f>Table22452368910111213141516171819202122242345678910[[#This Row],[PEMBULATAN]]*O157</f>
        <v>117000</v>
      </c>
    </row>
    <row r="158" spans="1:16" ht="33" customHeight="1" x14ac:dyDescent="0.2">
      <c r="A158" s="97"/>
      <c r="B158" s="73"/>
      <c r="C158" s="87" t="s">
        <v>1457</v>
      </c>
      <c r="D158" s="76" t="s">
        <v>51</v>
      </c>
      <c r="E158" s="13">
        <v>44429</v>
      </c>
      <c r="F158" s="74" t="s">
        <v>1776</v>
      </c>
      <c r="G158" s="13">
        <v>44433</v>
      </c>
      <c r="H158" s="75" t="s">
        <v>1777</v>
      </c>
      <c r="I158" s="15">
        <v>109</v>
      </c>
      <c r="J158" s="15">
        <v>62</v>
      </c>
      <c r="K158" s="15">
        <v>32</v>
      </c>
      <c r="L158" s="15">
        <v>25</v>
      </c>
      <c r="M158" s="81">
        <v>54.064</v>
      </c>
      <c r="N158" s="70">
        <v>54</v>
      </c>
      <c r="O158" s="62">
        <v>3000</v>
      </c>
      <c r="P158" s="63">
        <f>Table22452368910111213141516171819202122242345678910[[#This Row],[PEMBULATAN]]*O158</f>
        <v>162000</v>
      </c>
    </row>
    <row r="159" spans="1:16" ht="33" customHeight="1" x14ac:dyDescent="0.2">
      <c r="A159" s="97"/>
      <c r="B159" s="73"/>
      <c r="C159" s="87" t="s">
        <v>1458</v>
      </c>
      <c r="D159" s="76" t="s">
        <v>51</v>
      </c>
      <c r="E159" s="13">
        <v>44429</v>
      </c>
      <c r="F159" s="74" t="s">
        <v>1776</v>
      </c>
      <c r="G159" s="13">
        <v>44433</v>
      </c>
      <c r="H159" s="75" t="s">
        <v>1777</v>
      </c>
      <c r="I159" s="15">
        <v>85</v>
      </c>
      <c r="J159" s="15">
        <v>65</v>
      </c>
      <c r="K159" s="15">
        <v>15</v>
      </c>
      <c r="L159" s="15">
        <v>11</v>
      </c>
      <c r="M159" s="81">
        <v>20.71875</v>
      </c>
      <c r="N159" s="70">
        <v>21</v>
      </c>
      <c r="O159" s="62">
        <v>3000</v>
      </c>
      <c r="P159" s="63">
        <f>Table22452368910111213141516171819202122242345678910[[#This Row],[PEMBULATAN]]*O159</f>
        <v>63000</v>
      </c>
    </row>
    <row r="160" spans="1:16" ht="33" customHeight="1" x14ac:dyDescent="0.2">
      <c r="A160" s="97"/>
      <c r="B160" s="73"/>
      <c r="C160" s="87" t="s">
        <v>1459</v>
      </c>
      <c r="D160" s="76" t="s">
        <v>51</v>
      </c>
      <c r="E160" s="13">
        <v>44429</v>
      </c>
      <c r="F160" s="74" t="s">
        <v>1776</v>
      </c>
      <c r="G160" s="13">
        <v>44433</v>
      </c>
      <c r="H160" s="75" t="s">
        <v>1777</v>
      </c>
      <c r="I160" s="15">
        <v>65</v>
      </c>
      <c r="J160" s="15">
        <v>50</v>
      </c>
      <c r="K160" s="15">
        <v>24</v>
      </c>
      <c r="L160" s="15">
        <v>12</v>
      </c>
      <c r="M160" s="81">
        <v>19.5</v>
      </c>
      <c r="N160" s="70">
        <v>20</v>
      </c>
      <c r="O160" s="62">
        <v>3000</v>
      </c>
      <c r="P160" s="63">
        <f>Table22452368910111213141516171819202122242345678910[[#This Row],[PEMBULATAN]]*O160</f>
        <v>60000</v>
      </c>
    </row>
    <row r="161" spans="1:16" ht="33" customHeight="1" x14ac:dyDescent="0.2">
      <c r="A161" s="97"/>
      <c r="B161" s="73"/>
      <c r="C161" s="87" t="s">
        <v>1460</v>
      </c>
      <c r="D161" s="76" t="s">
        <v>51</v>
      </c>
      <c r="E161" s="13">
        <v>44429</v>
      </c>
      <c r="F161" s="74" t="s">
        <v>1776</v>
      </c>
      <c r="G161" s="13">
        <v>44433</v>
      </c>
      <c r="H161" s="75" t="s">
        <v>1777</v>
      </c>
      <c r="I161" s="15">
        <v>93</v>
      </c>
      <c r="J161" s="15">
        <v>54</v>
      </c>
      <c r="K161" s="15">
        <v>25</v>
      </c>
      <c r="L161" s="15">
        <v>18</v>
      </c>
      <c r="M161" s="81">
        <v>31.387499999999999</v>
      </c>
      <c r="N161" s="70">
        <v>31</v>
      </c>
      <c r="O161" s="62">
        <v>3000</v>
      </c>
      <c r="P161" s="63">
        <f>Table22452368910111213141516171819202122242345678910[[#This Row],[PEMBULATAN]]*O161</f>
        <v>93000</v>
      </c>
    </row>
    <row r="162" spans="1:16" ht="33" customHeight="1" x14ac:dyDescent="0.2">
      <c r="A162" s="97"/>
      <c r="B162" s="73"/>
      <c r="C162" s="87" t="s">
        <v>1461</v>
      </c>
      <c r="D162" s="76" t="s">
        <v>51</v>
      </c>
      <c r="E162" s="13">
        <v>44429</v>
      </c>
      <c r="F162" s="74" t="s">
        <v>1776</v>
      </c>
      <c r="G162" s="13">
        <v>44433</v>
      </c>
      <c r="H162" s="75" t="s">
        <v>1777</v>
      </c>
      <c r="I162" s="15">
        <v>90</v>
      </c>
      <c r="J162" s="15">
        <v>33</v>
      </c>
      <c r="K162" s="15">
        <v>11</v>
      </c>
      <c r="L162" s="15">
        <v>6</v>
      </c>
      <c r="M162" s="81">
        <v>8.1675000000000004</v>
      </c>
      <c r="N162" s="70">
        <v>8</v>
      </c>
      <c r="O162" s="62">
        <v>3000</v>
      </c>
      <c r="P162" s="63">
        <f>Table22452368910111213141516171819202122242345678910[[#This Row],[PEMBULATAN]]*O162</f>
        <v>24000</v>
      </c>
    </row>
    <row r="163" spans="1:16" ht="33" customHeight="1" x14ac:dyDescent="0.2">
      <c r="A163" s="97"/>
      <c r="B163" s="73"/>
      <c r="C163" s="87" t="s">
        <v>1462</v>
      </c>
      <c r="D163" s="76" t="s">
        <v>51</v>
      </c>
      <c r="E163" s="13">
        <v>44429</v>
      </c>
      <c r="F163" s="74" t="s">
        <v>1776</v>
      </c>
      <c r="G163" s="13">
        <v>44433</v>
      </c>
      <c r="H163" s="75" t="s">
        <v>1777</v>
      </c>
      <c r="I163" s="15">
        <v>92</v>
      </c>
      <c r="J163" s="15">
        <v>49</v>
      </c>
      <c r="K163" s="15">
        <v>36</v>
      </c>
      <c r="L163" s="15">
        <v>16</v>
      </c>
      <c r="M163" s="81">
        <v>40.572000000000003</v>
      </c>
      <c r="N163" s="70">
        <v>41</v>
      </c>
      <c r="O163" s="62">
        <v>3000</v>
      </c>
      <c r="P163" s="63">
        <f>Table22452368910111213141516171819202122242345678910[[#This Row],[PEMBULATAN]]*O163</f>
        <v>123000</v>
      </c>
    </row>
    <row r="164" spans="1:16" ht="33" customHeight="1" x14ac:dyDescent="0.2">
      <c r="A164" s="97"/>
      <c r="B164" s="73"/>
      <c r="C164" s="87" t="s">
        <v>1463</v>
      </c>
      <c r="D164" s="76" t="s">
        <v>51</v>
      </c>
      <c r="E164" s="13">
        <v>44429</v>
      </c>
      <c r="F164" s="74" t="s">
        <v>1776</v>
      </c>
      <c r="G164" s="13">
        <v>44433</v>
      </c>
      <c r="H164" s="75" t="s">
        <v>1777</v>
      </c>
      <c r="I164" s="15">
        <v>54</v>
      </c>
      <c r="J164" s="15">
        <v>35</v>
      </c>
      <c r="K164" s="15">
        <v>15</v>
      </c>
      <c r="L164" s="15">
        <v>5</v>
      </c>
      <c r="M164" s="81">
        <v>7.0875000000000004</v>
      </c>
      <c r="N164" s="70">
        <v>7</v>
      </c>
      <c r="O164" s="62">
        <v>3000</v>
      </c>
      <c r="P164" s="63">
        <f>Table22452368910111213141516171819202122242345678910[[#This Row],[PEMBULATAN]]*O164</f>
        <v>21000</v>
      </c>
    </row>
    <row r="165" spans="1:16" ht="33" customHeight="1" x14ac:dyDescent="0.2">
      <c r="A165" s="97"/>
      <c r="B165" s="73"/>
      <c r="C165" s="87" t="s">
        <v>1464</v>
      </c>
      <c r="D165" s="76" t="s">
        <v>51</v>
      </c>
      <c r="E165" s="13">
        <v>44429</v>
      </c>
      <c r="F165" s="74" t="s">
        <v>1776</v>
      </c>
      <c r="G165" s="13">
        <v>44433</v>
      </c>
      <c r="H165" s="75" t="s">
        <v>1777</v>
      </c>
      <c r="I165" s="15">
        <v>95</v>
      </c>
      <c r="J165" s="15">
        <v>56</v>
      </c>
      <c r="K165" s="15">
        <v>36</v>
      </c>
      <c r="L165" s="15">
        <v>7</v>
      </c>
      <c r="M165" s="81">
        <v>47.88</v>
      </c>
      <c r="N165" s="70">
        <v>48</v>
      </c>
      <c r="O165" s="62">
        <v>3000</v>
      </c>
      <c r="P165" s="63">
        <f>Table22452368910111213141516171819202122242345678910[[#This Row],[PEMBULATAN]]*O165</f>
        <v>144000</v>
      </c>
    </row>
    <row r="166" spans="1:16" ht="33" customHeight="1" x14ac:dyDescent="0.2">
      <c r="A166" s="97"/>
      <c r="B166" s="73"/>
      <c r="C166" s="87" t="s">
        <v>1465</v>
      </c>
      <c r="D166" s="76" t="s">
        <v>51</v>
      </c>
      <c r="E166" s="13">
        <v>44429</v>
      </c>
      <c r="F166" s="74" t="s">
        <v>1776</v>
      </c>
      <c r="G166" s="13">
        <v>44433</v>
      </c>
      <c r="H166" s="75" t="s">
        <v>1777</v>
      </c>
      <c r="I166" s="15">
        <v>55</v>
      </c>
      <c r="J166" s="15">
        <v>40</v>
      </c>
      <c r="K166" s="15">
        <v>25</v>
      </c>
      <c r="L166" s="15">
        <v>5</v>
      </c>
      <c r="M166" s="81">
        <v>13.75</v>
      </c>
      <c r="N166" s="70">
        <v>14</v>
      </c>
      <c r="O166" s="62">
        <v>3000</v>
      </c>
      <c r="P166" s="63">
        <f>Table22452368910111213141516171819202122242345678910[[#This Row],[PEMBULATAN]]*O166</f>
        <v>42000</v>
      </c>
    </row>
    <row r="167" spans="1:16" ht="33" customHeight="1" x14ac:dyDescent="0.2">
      <c r="A167" s="97"/>
      <c r="B167" s="73"/>
      <c r="C167" s="87" t="s">
        <v>1466</v>
      </c>
      <c r="D167" s="76" t="s">
        <v>51</v>
      </c>
      <c r="E167" s="13">
        <v>44429</v>
      </c>
      <c r="F167" s="74" t="s">
        <v>1776</v>
      </c>
      <c r="G167" s="13">
        <v>44433</v>
      </c>
      <c r="H167" s="75" t="s">
        <v>1777</v>
      </c>
      <c r="I167" s="15">
        <v>56</v>
      </c>
      <c r="J167" s="15">
        <v>40</v>
      </c>
      <c r="K167" s="15">
        <v>24</v>
      </c>
      <c r="L167" s="15">
        <v>3</v>
      </c>
      <c r="M167" s="81">
        <v>13.44</v>
      </c>
      <c r="N167" s="70">
        <v>13</v>
      </c>
      <c r="O167" s="62">
        <v>3000</v>
      </c>
      <c r="P167" s="63">
        <f>Table22452368910111213141516171819202122242345678910[[#This Row],[PEMBULATAN]]*O167</f>
        <v>39000</v>
      </c>
    </row>
    <row r="168" spans="1:16" ht="33" customHeight="1" x14ac:dyDescent="0.2">
      <c r="A168" s="97"/>
      <c r="B168" s="73"/>
      <c r="C168" s="87" t="s">
        <v>1467</v>
      </c>
      <c r="D168" s="76" t="s">
        <v>51</v>
      </c>
      <c r="E168" s="13">
        <v>44429</v>
      </c>
      <c r="F168" s="74" t="s">
        <v>1776</v>
      </c>
      <c r="G168" s="13">
        <v>44433</v>
      </c>
      <c r="H168" s="75" t="s">
        <v>1777</v>
      </c>
      <c r="I168" s="15">
        <v>103</v>
      </c>
      <c r="J168" s="15">
        <v>62</v>
      </c>
      <c r="K168" s="15">
        <v>35</v>
      </c>
      <c r="L168" s="15">
        <v>22</v>
      </c>
      <c r="M168" s="81">
        <v>55.877499999999998</v>
      </c>
      <c r="N168" s="70">
        <v>56</v>
      </c>
      <c r="O168" s="62">
        <v>3000</v>
      </c>
      <c r="P168" s="63">
        <f>Table22452368910111213141516171819202122242345678910[[#This Row],[PEMBULATAN]]*O168</f>
        <v>168000</v>
      </c>
    </row>
    <row r="169" spans="1:16" ht="33" customHeight="1" x14ac:dyDescent="0.2">
      <c r="A169" s="97"/>
      <c r="B169" s="73"/>
      <c r="C169" s="87" t="s">
        <v>1468</v>
      </c>
      <c r="D169" s="76" t="s">
        <v>51</v>
      </c>
      <c r="E169" s="13">
        <v>44429</v>
      </c>
      <c r="F169" s="74" t="s">
        <v>1776</v>
      </c>
      <c r="G169" s="13">
        <v>44433</v>
      </c>
      <c r="H169" s="75" t="s">
        <v>1777</v>
      </c>
      <c r="I169" s="15">
        <v>67</v>
      </c>
      <c r="J169" s="15">
        <v>48</v>
      </c>
      <c r="K169" s="15">
        <v>19</v>
      </c>
      <c r="L169" s="15">
        <v>9</v>
      </c>
      <c r="M169" s="81">
        <v>15.276</v>
      </c>
      <c r="N169" s="70">
        <v>15</v>
      </c>
      <c r="O169" s="62">
        <v>3000</v>
      </c>
      <c r="P169" s="63">
        <f>Table22452368910111213141516171819202122242345678910[[#This Row],[PEMBULATAN]]*O169</f>
        <v>45000</v>
      </c>
    </row>
    <row r="170" spans="1:16" ht="33" customHeight="1" x14ac:dyDescent="0.2">
      <c r="A170" s="97"/>
      <c r="B170" s="73"/>
      <c r="C170" s="87" t="s">
        <v>1469</v>
      </c>
      <c r="D170" s="76" t="s">
        <v>51</v>
      </c>
      <c r="E170" s="13">
        <v>44429</v>
      </c>
      <c r="F170" s="74" t="s">
        <v>1776</v>
      </c>
      <c r="G170" s="13">
        <v>44433</v>
      </c>
      <c r="H170" s="75" t="s">
        <v>1777</v>
      </c>
      <c r="I170" s="15">
        <v>90</v>
      </c>
      <c r="J170" s="15">
        <v>56</v>
      </c>
      <c r="K170" s="15">
        <v>24</v>
      </c>
      <c r="L170" s="15">
        <v>14</v>
      </c>
      <c r="M170" s="81">
        <v>30.24</v>
      </c>
      <c r="N170" s="70">
        <v>30</v>
      </c>
      <c r="O170" s="62">
        <v>3000</v>
      </c>
      <c r="P170" s="63">
        <f>Table22452368910111213141516171819202122242345678910[[#This Row],[PEMBULATAN]]*O170</f>
        <v>90000</v>
      </c>
    </row>
    <row r="171" spans="1:16" ht="33" customHeight="1" x14ac:dyDescent="0.2">
      <c r="A171" s="97"/>
      <c r="B171" s="73"/>
      <c r="C171" s="87" t="s">
        <v>1470</v>
      </c>
      <c r="D171" s="76" t="s">
        <v>51</v>
      </c>
      <c r="E171" s="13">
        <v>44429</v>
      </c>
      <c r="F171" s="74" t="s">
        <v>1776</v>
      </c>
      <c r="G171" s="13">
        <v>44433</v>
      </c>
      <c r="H171" s="75" t="s">
        <v>1777</v>
      </c>
      <c r="I171" s="15">
        <v>58</v>
      </c>
      <c r="J171" s="15">
        <v>30</v>
      </c>
      <c r="K171" s="15">
        <v>17</v>
      </c>
      <c r="L171" s="15">
        <v>8</v>
      </c>
      <c r="M171" s="81">
        <v>7.3949999999999996</v>
      </c>
      <c r="N171" s="70">
        <v>8</v>
      </c>
      <c r="O171" s="62">
        <v>3000</v>
      </c>
      <c r="P171" s="63">
        <f>Table22452368910111213141516171819202122242345678910[[#This Row],[PEMBULATAN]]*O171</f>
        <v>24000</v>
      </c>
    </row>
    <row r="172" spans="1:16" ht="33" customHeight="1" x14ac:dyDescent="0.2">
      <c r="A172" s="97"/>
      <c r="B172" s="73"/>
      <c r="C172" s="87" t="s">
        <v>1471</v>
      </c>
      <c r="D172" s="76" t="s">
        <v>51</v>
      </c>
      <c r="E172" s="13">
        <v>44429</v>
      </c>
      <c r="F172" s="74" t="s">
        <v>1776</v>
      </c>
      <c r="G172" s="13">
        <v>44433</v>
      </c>
      <c r="H172" s="75" t="s">
        <v>1777</v>
      </c>
      <c r="I172" s="15">
        <v>90</v>
      </c>
      <c r="J172" s="15">
        <v>54</v>
      </c>
      <c r="K172" s="15">
        <v>32</v>
      </c>
      <c r="L172" s="15">
        <v>12</v>
      </c>
      <c r="M172" s="81">
        <v>38.880000000000003</v>
      </c>
      <c r="N172" s="70">
        <v>39</v>
      </c>
      <c r="O172" s="62">
        <v>3000</v>
      </c>
      <c r="P172" s="63">
        <f>Table22452368910111213141516171819202122242345678910[[#This Row],[PEMBULATAN]]*O172</f>
        <v>117000</v>
      </c>
    </row>
    <row r="173" spans="1:16" ht="33" customHeight="1" x14ac:dyDescent="0.2">
      <c r="A173" s="97"/>
      <c r="B173" s="73"/>
      <c r="C173" s="87" t="s">
        <v>1472</v>
      </c>
      <c r="D173" s="76" t="s">
        <v>51</v>
      </c>
      <c r="E173" s="13">
        <v>44429</v>
      </c>
      <c r="F173" s="74" t="s">
        <v>1776</v>
      </c>
      <c r="G173" s="13">
        <v>44433</v>
      </c>
      <c r="H173" s="75" t="s">
        <v>1777</v>
      </c>
      <c r="I173" s="15">
        <v>56</v>
      </c>
      <c r="J173" s="15">
        <v>33</v>
      </c>
      <c r="K173" s="15">
        <v>23</v>
      </c>
      <c r="L173" s="15">
        <v>4</v>
      </c>
      <c r="M173" s="81">
        <v>10.625999999999999</v>
      </c>
      <c r="N173" s="70">
        <v>11</v>
      </c>
      <c r="O173" s="62">
        <v>3000</v>
      </c>
      <c r="P173" s="63">
        <f>Table22452368910111213141516171819202122242345678910[[#This Row],[PEMBULATAN]]*O173</f>
        <v>33000</v>
      </c>
    </row>
    <row r="174" spans="1:16" ht="33" customHeight="1" x14ac:dyDescent="0.2">
      <c r="A174" s="97"/>
      <c r="B174" s="73"/>
      <c r="C174" s="87" t="s">
        <v>1473</v>
      </c>
      <c r="D174" s="76" t="s">
        <v>51</v>
      </c>
      <c r="E174" s="13">
        <v>44429</v>
      </c>
      <c r="F174" s="74" t="s">
        <v>1776</v>
      </c>
      <c r="G174" s="13">
        <v>44433</v>
      </c>
      <c r="H174" s="75" t="s">
        <v>1777</v>
      </c>
      <c r="I174" s="15">
        <v>38</v>
      </c>
      <c r="J174" s="15">
        <v>33</v>
      </c>
      <c r="K174" s="15">
        <v>30</v>
      </c>
      <c r="L174" s="15">
        <v>7</v>
      </c>
      <c r="M174" s="81">
        <v>9.4049999999999994</v>
      </c>
      <c r="N174" s="70">
        <v>9</v>
      </c>
      <c r="O174" s="62">
        <v>3000</v>
      </c>
      <c r="P174" s="63">
        <f>Table22452368910111213141516171819202122242345678910[[#This Row],[PEMBULATAN]]*O174</f>
        <v>27000</v>
      </c>
    </row>
    <row r="175" spans="1:16" ht="33" customHeight="1" x14ac:dyDescent="0.2">
      <c r="A175" s="97"/>
      <c r="B175" s="73"/>
      <c r="C175" s="87" t="s">
        <v>1474</v>
      </c>
      <c r="D175" s="76" t="s">
        <v>51</v>
      </c>
      <c r="E175" s="13">
        <v>44429</v>
      </c>
      <c r="F175" s="74" t="s">
        <v>1776</v>
      </c>
      <c r="G175" s="13">
        <v>44433</v>
      </c>
      <c r="H175" s="75" t="s">
        <v>1777</v>
      </c>
      <c r="I175" s="15">
        <v>50</v>
      </c>
      <c r="J175" s="15">
        <v>25</v>
      </c>
      <c r="K175" s="15">
        <v>10</v>
      </c>
      <c r="L175" s="15">
        <v>2</v>
      </c>
      <c r="M175" s="81">
        <v>3.125</v>
      </c>
      <c r="N175" s="70">
        <v>3</v>
      </c>
      <c r="O175" s="62">
        <v>3000</v>
      </c>
      <c r="P175" s="63">
        <f>Table22452368910111213141516171819202122242345678910[[#This Row],[PEMBULATAN]]*O175</f>
        <v>9000</v>
      </c>
    </row>
    <row r="176" spans="1:16" ht="33" customHeight="1" x14ac:dyDescent="0.2">
      <c r="A176" s="97"/>
      <c r="B176" s="73"/>
      <c r="C176" s="87" t="s">
        <v>1475</v>
      </c>
      <c r="D176" s="76" t="s">
        <v>51</v>
      </c>
      <c r="E176" s="13">
        <v>44429</v>
      </c>
      <c r="F176" s="74" t="s">
        <v>1776</v>
      </c>
      <c r="G176" s="13">
        <v>44433</v>
      </c>
      <c r="H176" s="75" t="s">
        <v>1777</v>
      </c>
      <c r="I176" s="15">
        <v>52</v>
      </c>
      <c r="J176" s="15">
        <v>33</v>
      </c>
      <c r="K176" s="15">
        <v>16</v>
      </c>
      <c r="L176" s="15">
        <v>3</v>
      </c>
      <c r="M176" s="81">
        <v>6.8639999999999999</v>
      </c>
      <c r="N176" s="70">
        <v>7</v>
      </c>
      <c r="O176" s="62">
        <v>3000</v>
      </c>
      <c r="P176" s="63">
        <f>Table22452368910111213141516171819202122242345678910[[#This Row],[PEMBULATAN]]*O176</f>
        <v>21000</v>
      </c>
    </row>
    <row r="177" spans="1:16" ht="33" customHeight="1" x14ac:dyDescent="0.2">
      <c r="A177" s="97"/>
      <c r="B177" s="73"/>
      <c r="C177" s="87" t="s">
        <v>1476</v>
      </c>
      <c r="D177" s="76" t="s">
        <v>51</v>
      </c>
      <c r="E177" s="13">
        <v>44429</v>
      </c>
      <c r="F177" s="74" t="s">
        <v>1776</v>
      </c>
      <c r="G177" s="13">
        <v>44433</v>
      </c>
      <c r="H177" s="75" t="s">
        <v>1777</v>
      </c>
      <c r="I177" s="15">
        <v>46</v>
      </c>
      <c r="J177" s="15">
        <v>33</v>
      </c>
      <c r="K177" s="15">
        <v>20</v>
      </c>
      <c r="L177" s="15">
        <v>4</v>
      </c>
      <c r="M177" s="81">
        <v>7.59</v>
      </c>
      <c r="N177" s="70">
        <v>8</v>
      </c>
      <c r="O177" s="62">
        <v>3000</v>
      </c>
      <c r="P177" s="63">
        <f>Table22452368910111213141516171819202122242345678910[[#This Row],[PEMBULATAN]]*O177</f>
        <v>24000</v>
      </c>
    </row>
    <row r="178" spans="1:16" ht="33" customHeight="1" x14ac:dyDescent="0.2">
      <c r="A178" s="97"/>
      <c r="B178" s="73"/>
      <c r="C178" s="87" t="s">
        <v>1477</v>
      </c>
      <c r="D178" s="76" t="s">
        <v>51</v>
      </c>
      <c r="E178" s="13">
        <v>44429</v>
      </c>
      <c r="F178" s="74" t="s">
        <v>1776</v>
      </c>
      <c r="G178" s="13">
        <v>44433</v>
      </c>
      <c r="H178" s="75" t="s">
        <v>1777</v>
      </c>
      <c r="I178" s="15">
        <v>87</v>
      </c>
      <c r="J178" s="15">
        <v>25</v>
      </c>
      <c r="K178" s="15">
        <v>54</v>
      </c>
      <c r="L178" s="15">
        <v>19</v>
      </c>
      <c r="M178" s="81">
        <v>29.362500000000001</v>
      </c>
      <c r="N178" s="70">
        <v>29</v>
      </c>
      <c r="O178" s="62">
        <v>3000</v>
      </c>
      <c r="P178" s="63">
        <f>Table22452368910111213141516171819202122242345678910[[#This Row],[PEMBULATAN]]*O178</f>
        <v>87000</v>
      </c>
    </row>
    <row r="179" spans="1:16" ht="33" customHeight="1" x14ac:dyDescent="0.2">
      <c r="A179" s="97"/>
      <c r="B179" s="73"/>
      <c r="C179" s="87" t="s">
        <v>1478</v>
      </c>
      <c r="D179" s="76" t="s">
        <v>51</v>
      </c>
      <c r="E179" s="13">
        <v>44429</v>
      </c>
      <c r="F179" s="74" t="s">
        <v>1776</v>
      </c>
      <c r="G179" s="13">
        <v>44433</v>
      </c>
      <c r="H179" s="75" t="s">
        <v>1777</v>
      </c>
      <c r="I179" s="15">
        <v>78</v>
      </c>
      <c r="J179" s="15">
        <v>54</v>
      </c>
      <c r="K179" s="15">
        <v>18</v>
      </c>
      <c r="L179" s="15">
        <v>12</v>
      </c>
      <c r="M179" s="81">
        <v>18.954000000000001</v>
      </c>
      <c r="N179" s="70">
        <v>19</v>
      </c>
      <c r="O179" s="62">
        <v>3000</v>
      </c>
      <c r="P179" s="63">
        <f>Table22452368910111213141516171819202122242345678910[[#This Row],[PEMBULATAN]]*O179</f>
        <v>57000</v>
      </c>
    </row>
    <row r="180" spans="1:16" ht="33" customHeight="1" x14ac:dyDescent="0.2">
      <c r="A180" s="97"/>
      <c r="B180" s="73"/>
      <c r="C180" s="87" t="s">
        <v>1479</v>
      </c>
      <c r="D180" s="76" t="s">
        <v>51</v>
      </c>
      <c r="E180" s="13">
        <v>44429</v>
      </c>
      <c r="F180" s="74" t="s">
        <v>1776</v>
      </c>
      <c r="G180" s="13">
        <v>44433</v>
      </c>
      <c r="H180" s="75" t="s">
        <v>1777</v>
      </c>
      <c r="I180" s="15">
        <v>85</v>
      </c>
      <c r="J180" s="15">
        <v>63</v>
      </c>
      <c r="K180" s="15">
        <v>18</v>
      </c>
      <c r="L180" s="15">
        <v>11</v>
      </c>
      <c r="M180" s="81">
        <v>24.0975</v>
      </c>
      <c r="N180" s="70">
        <v>24</v>
      </c>
      <c r="O180" s="62">
        <v>3000</v>
      </c>
      <c r="P180" s="63">
        <f>Table22452368910111213141516171819202122242345678910[[#This Row],[PEMBULATAN]]*O180</f>
        <v>72000</v>
      </c>
    </row>
    <row r="181" spans="1:16" ht="33" customHeight="1" x14ac:dyDescent="0.2">
      <c r="A181" s="97"/>
      <c r="B181" s="73"/>
      <c r="C181" s="87" t="s">
        <v>1480</v>
      </c>
      <c r="D181" s="76" t="s">
        <v>51</v>
      </c>
      <c r="E181" s="13">
        <v>44429</v>
      </c>
      <c r="F181" s="74" t="s">
        <v>1776</v>
      </c>
      <c r="G181" s="13">
        <v>44433</v>
      </c>
      <c r="H181" s="75" t="s">
        <v>1777</v>
      </c>
      <c r="I181" s="15">
        <v>55</v>
      </c>
      <c r="J181" s="15">
        <v>40</v>
      </c>
      <c r="K181" s="15">
        <v>50</v>
      </c>
      <c r="L181" s="15">
        <v>6</v>
      </c>
      <c r="M181" s="81">
        <v>27.5</v>
      </c>
      <c r="N181" s="70">
        <v>28</v>
      </c>
      <c r="O181" s="62">
        <v>3000</v>
      </c>
      <c r="P181" s="63">
        <f>Table22452368910111213141516171819202122242345678910[[#This Row],[PEMBULATAN]]*O181</f>
        <v>84000</v>
      </c>
    </row>
    <row r="182" spans="1:16" ht="33" customHeight="1" x14ac:dyDescent="0.2">
      <c r="A182" s="97"/>
      <c r="B182" s="73"/>
      <c r="C182" s="87" t="s">
        <v>1481</v>
      </c>
      <c r="D182" s="76" t="s">
        <v>51</v>
      </c>
      <c r="E182" s="13">
        <v>44429</v>
      </c>
      <c r="F182" s="74" t="s">
        <v>1776</v>
      </c>
      <c r="G182" s="13">
        <v>44433</v>
      </c>
      <c r="H182" s="75" t="s">
        <v>1777</v>
      </c>
      <c r="I182" s="15">
        <v>58</v>
      </c>
      <c r="J182" s="15">
        <v>40</v>
      </c>
      <c r="K182" s="15">
        <v>41</v>
      </c>
      <c r="L182" s="15">
        <v>10</v>
      </c>
      <c r="M182" s="81">
        <v>23.78</v>
      </c>
      <c r="N182" s="70">
        <v>24</v>
      </c>
      <c r="O182" s="62">
        <v>3000</v>
      </c>
      <c r="P182" s="63">
        <f>Table22452368910111213141516171819202122242345678910[[#This Row],[PEMBULATAN]]*O182</f>
        <v>72000</v>
      </c>
    </row>
    <row r="183" spans="1:16" ht="33" customHeight="1" x14ac:dyDescent="0.2">
      <c r="A183" s="97"/>
      <c r="B183" s="73"/>
      <c r="C183" s="87" t="s">
        <v>1482</v>
      </c>
      <c r="D183" s="76" t="s">
        <v>51</v>
      </c>
      <c r="E183" s="13">
        <v>44429</v>
      </c>
      <c r="F183" s="74" t="s">
        <v>1776</v>
      </c>
      <c r="G183" s="13">
        <v>44433</v>
      </c>
      <c r="H183" s="75" t="s">
        <v>1777</v>
      </c>
      <c r="I183" s="15">
        <v>95</v>
      </c>
      <c r="J183" s="15">
        <v>56</v>
      </c>
      <c r="K183" s="15">
        <v>25</v>
      </c>
      <c r="L183" s="15">
        <v>25</v>
      </c>
      <c r="M183" s="81">
        <v>33.25</v>
      </c>
      <c r="N183" s="70">
        <v>33</v>
      </c>
      <c r="O183" s="62">
        <v>3000</v>
      </c>
      <c r="P183" s="63">
        <f>Table22452368910111213141516171819202122242345678910[[#This Row],[PEMBULATAN]]*O183</f>
        <v>99000</v>
      </c>
    </row>
    <row r="184" spans="1:16" ht="33" customHeight="1" x14ac:dyDescent="0.2">
      <c r="A184" s="97"/>
      <c r="B184" s="73"/>
      <c r="C184" s="87" t="s">
        <v>1483</v>
      </c>
      <c r="D184" s="76" t="s">
        <v>51</v>
      </c>
      <c r="E184" s="13">
        <v>44429</v>
      </c>
      <c r="F184" s="74" t="s">
        <v>1776</v>
      </c>
      <c r="G184" s="13">
        <v>44433</v>
      </c>
      <c r="H184" s="75" t="s">
        <v>1777</v>
      </c>
      <c r="I184" s="15">
        <v>82</v>
      </c>
      <c r="J184" s="15">
        <v>40</v>
      </c>
      <c r="K184" s="15">
        <v>28</v>
      </c>
      <c r="L184" s="15">
        <v>6</v>
      </c>
      <c r="M184" s="81">
        <v>22.96</v>
      </c>
      <c r="N184" s="70">
        <v>23</v>
      </c>
      <c r="O184" s="62">
        <v>3000</v>
      </c>
      <c r="P184" s="63">
        <f>Table22452368910111213141516171819202122242345678910[[#This Row],[PEMBULATAN]]*O184</f>
        <v>69000</v>
      </c>
    </row>
    <row r="185" spans="1:16" ht="33" customHeight="1" x14ac:dyDescent="0.2">
      <c r="A185" s="97"/>
      <c r="B185" s="73"/>
      <c r="C185" s="87" t="s">
        <v>1484</v>
      </c>
      <c r="D185" s="76" t="s">
        <v>51</v>
      </c>
      <c r="E185" s="13">
        <v>44429</v>
      </c>
      <c r="F185" s="74" t="s">
        <v>1776</v>
      </c>
      <c r="G185" s="13">
        <v>44433</v>
      </c>
      <c r="H185" s="75" t="s">
        <v>1777</v>
      </c>
      <c r="I185" s="15">
        <v>54</v>
      </c>
      <c r="J185" s="15">
        <v>40</v>
      </c>
      <c r="K185" s="15">
        <v>15</v>
      </c>
      <c r="L185" s="15">
        <v>3</v>
      </c>
      <c r="M185" s="81">
        <v>8.1</v>
      </c>
      <c r="N185" s="70">
        <v>8</v>
      </c>
      <c r="O185" s="62">
        <v>3000</v>
      </c>
      <c r="P185" s="63">
        <f>Table22452368910111213141516171819202122242345678910[[#This Row],[PEMBULATAN]]*O185</f>
        <v>24000</v>
      </c>
    </row>
    <row r="186" spans="1:16" ht="33" customHeight="1" x14ac:dyDescent="0.2">
      <c r="A186" s="97"/>
      <c r="B186" s="73"/>
      <c r="C186" s="87" t="s">
        <v>1485</v>
      </c>
      <c r="D186" s="76" t="s">
        <v>51</v>
      </c>
      <c r="E186" s="13">
        <v>44429</v>
      </c>
      <c r="F186" s="74" t="s">
        <v>1776</v>
      </c>
      <c r="G186" s="13">
        <v>44433</v>
      </c>
      <c r="H186" s="75" t="s">
        <v>1777</v>
      </c>
      <c r="I186" s="15">
        <v>93</v>
      </c>
      <c r="J186" s="15">
        <v>63</v>
      </c>
      <c r="K186" s="15">
        <v>34</v>
      </c>
      <c r="L186" s="15">
        <v>27</v>
      </c>
      <c r="M186" s="81">
        <v>49.801499999999997</v>
      </c>
      <c r="N186" s="70">
        <v>50</v>
      </c>
      <c r="O186" s="62">
        <v>3000</v>
      </c>
      <c r="P186" s="63">
        <f>Table22452368910111213141516171819202122242345678910[[#This Row],[PEMBULATAN]]*O186</f>
        <v>150000</v>
      </c>
    </row>
    <row r="187" spans="1:16" ht="33" customHeight="1" x14ac:dyDescent="0.2">
      <c r="A187" s="97"/>
      <c r="B187" s="73"/>
      <c r="C187" s="87" t="s">
        <v>1486</v>
      </c>
      <c r="D187" s="76" t="s">
        <v>51</v>
      </c>
      <c r="E187" s="13">
        <v>44429</v>
      </c>
      <c r="F187" s="74" t="s">
        <v>1776</v>
      </c>
      <c r="G187" s="13">
        <v>44433</v>
      </c>
      <c r="H187" s="75" t="s">
        <v>1777</v>
      </c>
      <c r="I187" s="15">
        <v>45</v>
      </c>
      <c r="J187" s="15">
        <v>33</v>
      </c>
      <c r="K187" s="15">
        <v>15</v>
      </c>
      <c r="L187" s="15">
        <v>7</v>
      </c>
      <c r="M187" s="81">
        <v>5.5687499999999996</v>
      </c>
      <c r="N187" s="70">
        <v>7</v>
      </c>
      <c r="O187" s="62">
        <v>3000</v>
      </c>
      <c r="P187" s="63">
        <f>Table22452368910111213141516171819202122242345678910[[#This Row],[PEMBULATAN]]*O187</f>
        <v>21000</v>
      </c>
    </row>
    <row r="188" spans="1:16" ht="33" customHeight="1" x14ac:dyDescent="0.2">
      <c r="A188" s="97"/>
      <c r="B188" s="73"/>
      <c r="C188" s="87" t="s">
        <v>1487</v>
      </c>
      <c r="D188" s="76" t="s">
        <v>51</v>
      </c>
      <c r="E188" s="13">
        <v>44429</v>
      </c>
      <c r="F188" s="74" t="s">
        <v>1776</v>
      </c>
      <c r="G188" s="13">
        <v>44433</v>
      </c>
      <c r="H188" s="75" t="s">
        <v>1777</v>
      </c>
      <c r="I188" s="15">
        <v>92</v>
      </c>
      <c r="J188" s="15">
        <v>62</v>
      </c>
      <c r="K188" s="15">
        <v>30</v>
      </c>
      <c r="L188" s="15">
        <v>13</v>
      </c>
      <c r="M188" s="81">
        <v>42.78</v>
      </c>
      <c r="N188" s="70">
        <v>43</v>
      </c>
      <c r="O188" s="62">
        <v>3000</v>
      </c>
      <c r="P188" s="63">
        <f>Table22452368910111213141516171819202122242345678910[[#This Row],[PEMBULATAN]]*O188</f>
        <v>129000</v>
      </c>
    </row>
    <row r="189" spans="1:16" ht="33" customHeight="1" x14ac:dyDescent="0.2">
      <c r="A189" s="97"/>
      <c r="B189" s="73"/>
      <c r="C189" s="87" t="s">
        <v>1488</v>
      </c>
      <c r="D189" s="76" t="s">
        <v>51</v>
      </c>
      <c r="E189" s="13">
        <v>44429</v>
      </c>
      <c r="F189" s="74" t="s">
        <v>1776</v>
      </c>
      <c r="G189" s="13">
        <v>44433</v>
      </c>
      <c r="H189" s="75" t="s">
        <v>1777</v>
      </c>
      <c r="I189" s="15">
        <v>55</v>
      </c>
      <c r="J189" s="15">
        <v>36</v>
      </c>
      <c r="K189" s="15">
        <v>18</v>
      </c>
      <c r="L189" s="15">
        <v>4</v>
      </c>
      <c r="M189" s="81">
        <v>8.91</v>
      </c>
      <c r="N189" s="70">
        <v>9</v>
      </c>
      <c r="O189" s="62">
        <v>3000</v>
      </c>
      <c r="P189" s="63">
        <f>Table22452368910111213141516171819202122242345678910[[#This Row],[PEMBULATAN]]*O189</f>
        <v>27000</v>
      </c>
    </row>
    <row r="190" spans="1:16" ht="33" customHeight="1" x14ac:dyDescent="0.2">
      <c r="A190" s="97"/>
      <c r="B190" s="73"/>
      <c r="C190" s="87" t="s">
        <v>1489</v>
      </c>
      <c r="D190" s="76" t="s">
        <v>51</v>
      </c>
      <c r="E190" s="13">
        <v>44429</v>
      </c>
      <c r="F190" s="74" t="s">
        <v>1776</v>
      </c>
      <c r="G190" s="13">
        <v>44433</v>
      </c>
      <c r="H190" s="75" t="s">
        <v>1777</v>
      </c>
      <c r="I190" s="15">
        <v>54</v>
      </c>
      <c r="J190" s="15">
        <v>38</v>
      </c>
      <c r="K190" s="15">
        <v>19</v>
      </c>
      <c r="L190" s="15">
        <v>3</v>
      </c>
      <c r="M190" s="81">
        <v>9.7469999999999999</v>
      </c>
      <c r="N190" s="70">
        <v>10</v>
      </c>
      <c r="O190" s="62">
        <v>3000</v>
      </c>
      <c r="P190" s="63">
        <f>Table22452368910111213141516171819202122242345678910[[#This Row],[PEMBULATAN]]*O190</f>
        <v>30000</v>
      </c>
    </row>
    <row r="191" spans="1:16" ht="33" customHeight="1" x14ac:dyDescent="0.2">
      <c r="A191" s="97"/>
      <c r="B191" s="73"/>
      <c r="C191" s="87" t="s">
        <v>1490</v>
      </c>
      <c r="D191" s="76" t="s">
        <v>51</v>
      </c>
      <c r="E191" s="13">
        <v>44429</v>
      </c>
      <c r="F191" s="74" t="s">
        <v>1776</v>
      </c>
      <c r="G191" s="13">
        <v>44433</v>
      </c>
      <c r="H191" s="75" t="s">
        <v>1777</v>
      </c>
      <c r="I191" s="15">
        <v>72</v>
      </c>
      <c r="J191" s="15">
        <v>45</v>
      </c>
      <c r="K191" s="15">
        <v>30</v>
      </c>
      <c r="L191" s="15">
        <v>7</v>
      </c>
      <c r="M191" s="81">
        <v>24.3</v>
      </c>
      <c r="N191" s="70">
        <v>24</v>
      </c>
      <c r="O191" s="62">
        <v>3000</v>
      </c>
      <c r="P191" s="63">
        <f>Table22452368910111213141516171819202122242345678910[[#This Row],[PEMBULATAN]]*O191</f>
        <v>72000</v>
      </c>
    </row>
    <row r="192" spans="1:16" ht="33" customHeight="1" x14ac:dyDescent="0.2">
      <c r="A192" s="97"/>
      <c r="B192" s="73"/>
      <c r="C192" s="87" t="s">
        <v>1491</v>
      </c>
      <c r="D192" s="76" t="s">
        <v>51</v>
      </c>
      <c r="E192" s="13">
        <v>44429</v>
      </c>
      <c r="F192" s="74" t="s">
        <v>1776</v>
      </c>
      <c r="G192" s="13">
        <v>44433</v>
      </c>
      <c r="H192" s="75" t="s">
        <v>1777</v>
      </c>
      <c r="I192" s="15">
        <v>84</v>
      </c>
      <c r="J192" s="15">
        <v>52</v>
      </c>
      <c r="K192" s="15">
        <v>32</v>
      </c>
      <c r="L192" s="15">
        <v>14</v>
      </c>
      <c r="M192" s="81">
        <v>34.944000000000003</v>
      </c>
      <c r="N192" s="70">
        <v>35</v>
      </c>
      <c r="O192" s="62">
        <v>3000</v>
      </c>
      <c r="P192" s="63">
        <f>Table22452368910111213141516171819202122242345678910[[#This Row],[PEMBULATAN]]*O192</f>
        <v>105000</v>
      </c>
    </row>
    <row r="193" spans="1:16" ht="33" customHeight="1" x14ac:dyDescent="0.2">
      <c r="A193" s="97"/>
      <c r="B193" s="73"/>
      <c r="C193" s="87" t="s">
        <v>1492</v>
      </c>
      <c r="D193" s="76" t="s">
        <v>51</v>
      </c>
      <c r="E193" s="13">
        <v>44429</v>
      </c>
      <c r="F193" s="74" t="s">
        <v>1776</v>
      </c>
      <c r="G193" s="13">
        <v>44433</v>
      </c>
      <c r="H193" s="75" t="s">
        <v>1777</v>
      </c>
      <c r="I193" s="15">
        <v>80</v>
      </c>
      <c r="J193" s="15">
        <v>25</v>
      </c>
      <c r="K193" s="15">
        <v>53</v>
      </c>
      <c r="L193" s="15">
        <v>17</v>
      </c>
      <c r="M193" s="81">
        <v>26.5</v>
      </c>
      <c r="N193" s="70">
        <v>27</v>
      </c>
      <c r="O193" s="62">
        <v>3000</v>
      </c>
      <c r="P193" s="63">
        <f>Table22452368910111213141516171819202122242345678910[[#This Row],[PEMBULATAN]]*O193</f>
        <v>81000</v>
      </c>
    </row>
    <row r="194" spans="1:16" ht="33" customHeight="1" x14ac:dyDescent="0.2">
      <c r="A194" s="97"/>
      <c r="B194" s="73"/>
      <c r="C194" s="87" t="s">
        <v>1493</v>
      </c>
      <c r="D194" s="76" t="s">
        <v>51</v>
      </c>
      <c r="E194" s="13">
        <v>44429</v>
      </c>
      <c r="F194" s="74" t="s">
        <v>1776</v>
      </c>
      <c r="G194" s="13">
        <v>44433</v>
      </c>
      <c r="H194" s="75" t="s">
        <v>1777</v>
      </c>
      <c r="I194" s="15">
        <v>100</v>
      </c>
      <c r="J194" s="15">
        <v>30</v>
      </c>
      <c r="K194" s="15">
        <v>50</v>
      </c>
      <c r="L194" s="15">
        <v>19</v>
      </c>
      <c r="M194" s="81">
        <v>37.5</v>
      </c>
      <c r="N194" s="70">
        <v>38</v>
      </c>
      <c r="O194" s="62">
        <v>3000</v>
      </c>
      <c r="P194" s="63">
        <f>Table22452368910111213141516171819202122242345678910[[#This Row],[PEMBULATAN]]*O194</f>
        <v>114000</v>
      </c>
    </row>
    <row r="195" spans="1:16" ht="33" customHeight="1" x14ac:dyDescent="0.2">
      <c r="A195" s="97"/>
      <c r="B195" s="73"/>
      <c r="C195" s="87" t="s">
        <v>1494</v>
      </c>
      <c r="D195" s="76" t="s">
        <v>51</v>
      </c>
      <c r="E195" s="13">
        <v>44429</v>
      </c>
      <c r="F195" s="74" t="s">
        <v>1776</v>
      </c>
      <c r="G195" s="13">
        <v>44433</v>
      </c>
      <c r="H195" s="75" t="s">
        <v>1777</v>
      </c>
      <c r="I195" s="15">
        <v>78</v>
      </c>
      <c r="J195" s="15">
        <v>46</v>
      </c>
      <c r="K195" s="15">
        <v>25</v>
      </c>
      <c r="L195" s="15">
        <v>11</v>
      </c>
      <c r="M195" s="81">
        <v>22.425000000000001</v>
      </c>
      <c r="N195" s="70">
        <v>22</v>
      </c>
      <c r="O195" s="62">
        <v>3000</v>
      </c>
      <c r="P195" s="63">
        <f>Table22452368910111213141516171819202122242345678910[[#This Row],[PEMBULATAN]]*O195</f>
        <v>66000</v>
      </c>
    </row>
    <row r="196" spans="1:16" ht="33" customHeight="1" x14ac:dyDescent="0.2">
      <c r="A196" s="97"/>
      <c r="B196" s="73"/>
      <c r="C196" s="87" t="s">
        <v>1495</v>
      </c>
      <c r="D196" s="76" t="s">
        <v>51</v>
      </c>
      <c r="E196" s="13">
        <v>44429</v>
      </c>
      <c r="F196" s="74" t="s">
        <v>1776</v>
      </c>
      <c r="G196" s="13">
        <v>44433</v>
      </c>
      <c r="H196" s="75" t="s">
        <v>1777</v>
      </c>
      <c r="I196" s="15">
        <v>72</v>
      </c>
      <c r="J196" s="15">
        <v>58</v>
      </c>
      <c r="K196" s="15">
        <v>18</v>
      </c>
      <c r="L196" s="15">
        <v>9</v>
      </c>
      <c r="M196" s="81">
        <v>18.792000000000002</v>
      </c>
      <c r="N196" s="70">
        <v>19</v>
      </c>
      <c r="O196" s="62">
        <v>3000</v>
      </c>
      <c r="P196" s="63">
        <f>Table22452368910111213141516171819202122242345678910[[#This Row],[PEMBULATAN]]*O196</f>
        <v>57000</v>
      </c>
    </row>
    <row r="197" spans="1:16" ht="33" customHeight="1" x14ac:dyDescent="0.2">
      <c r="A197" s="97"/>
      <c r="B197" s="73"/>
      <c r="C197" s="87" t="s">
        <v>1496</v>
      </c>
      <c r="D197" s="76" t="s">
        <v>51</v>
      </c>
      <c r="E197" s="13">
        <v>44429</v>
      </c>
      <c r="F197" s="74" t="s">
        <v>1776</v>
      </c>
      <c r="G197" s="13">
        <v>44433</v>
      </c>
      <c r="H197" s="75" t="s">
        <v>1777</v>
      </c>
      <c r="I197" s="15">
        <v>102</v>
      </c>
      <c r="J197" s="15">
        <v>62</v>
      </c>
      <c r="K197" s="15">
        <v>28</v>
      </c>
      <c r="L197" s="15">
        <v>15</v>
      </c>
      <c r="M197" s="81">
        <v>44.268000000000001</v>
      </c>
      <c r="N197" s="70">
        <v>44</v>
      </c>
      <c r="O197" s="62">
        <v>3000</v>
      </c>
      <c r="P197" s="63">
        <f>Table22452368910111213141516171819202122242345678910[[#This Row],[PEMBULATAN]]*O197</f>
        <v>132000</v>
      </c>
    </row>
    <row r="198" spans="1:16" ht="33" customHeight="1" x14ac:dyDescent="0.2">
      <c r="A198" s="97"/>
      <c r="B198" s="73"/>
      <c r="C198" s="87" t="s">
        <v>1497</v>
      </c>
      <c r="D198" s="76" t="s">
        <v>51</v>
      </c>
      <c r="E198" s="13">
        <v>44429</v>
      </c>
      <c r="F198" s="74" t="s">
        <v>1776</v>
      </c>
      <c r="G198" s="13">
        <v>44433</v>
      </c>
      <c r="H198" s="75" t="s">
        <v>1777</v>
      </c>
      <c r="I198" s="15">
        <v>80</v>
      </c>
      <c r="J198" s="15">
        <v>64</v>
      </c>
      <c r="K198" s="15">
        <v>22</v>
      </c>
      <c r="L198" s="15">
        <v>7</v>
      </c>
      <c r="M198" s="81">
        <v>28.16</v>
      </c>
      <c r="N198" s="70">
        <v>28</v>
      </c>
      <c r="O198" s="62">
        <v>3000</v>
      </c>
      <c r="P198" s="63">
        <f>Table22452368910111213141516171819202122242345678910[[#This Row],[PEMBULATAN]]*O198</f>
        <v>84000</v>
      </c>
    </row>
    <row r="199" spans="1:16" ht="33" customHeight="1" x14ac:dyDescent="0.2">
      <c r="A199" s="97"/>
      <c r="B199" s="73"/>
      <c r="C199" s="87" t="s">
        <v>1498</v>
      </c>
      <c r="D199" s="76" t="s">
        <v>51</v>
      </c>
      <c r="E199" s="13">
        <v>44429</v>
      </c>
      <c r="F199" s="74" t="s">
        <v>1776</v>
      </c>
      <c r="G199" s="13">
        <v>44433</v>
      </c>
      <c r="H199" s="75" t="s">
        <v>1777</v>
      </c>
      <c r="I199" s="15">
        <v>45</v>
      </c>
      <c r="J199" s="15">
        <v>45</v>
      </c>
      <c r="K199" s="15">
        <v>10</v>
      </c>
      <c r="L199" s="15">
        <v>4</v>
      </c>
      <c r="M199" s="81">
        <v>5.0625</v>
      </c>
      <c r="N199" s="70">
        <v>5</v>
      </c>
      <c r="O199" s="62">
        <v>3000</v>
      </c>
      <c r="P199" s="63">
        <f>Table22452368910111213141516171819202122242345678910[[#This Row],[PEMBULATAN]]*O199</f>
        <v>15000</v>
      </c>
    </row>
    <row r="200" spans="1:16" ht="33" customHeight="1" x14ac:dyDescent="0.2">
      <c r="A200" s="97"/>
      <c r="B200" s="73"/>
      <c r="C200" s="87" t="s">
        <v>1499</v>
      </c>
      <c r="D200" s="76" t="s">
        <v>51</v>
      </c>
      <c r="E200" s="13">
        <v>44429</v>
      </c>
      <c r="F200" s="74" t="s">
        <v>1776</v>
      </c>
      <c r="G200" s="13">
        <v>44433</v>
      </c>
      <c r="H200" s="75" t="s">
        <v>1777</v>
      </c>
      <c r="I200" s="15">
        <v>90</v>
      </c>
      <c r="J200" s="15">
        <v>55</v>
      </c>
      <c r="K200" s="15">
        <v>28</v>
      </c>
      <c r="L200" s="15">
        <v>5</v>
      </c>
      <c r="M200" s="81">
        <v>34.65</v>
      </c>
      <c r="N200" s="70">
        <v>35</v>
      </c>
      <c r="O200" s="62">
        <v>3000</v>
      </c>
      <c r="P200" s="63">
        <f>Table22452368910111213141516171819202122242345678910[[#This Row],[PEMBULATAN]]*O200</f>
        <v>105000</v>
      </c>
    </row>
    <row r="201" spans="1:16" ht="33" customHeight="1" x14ac:dyDescent="0.2">
      <c r="A201" s="97"/>
      <c r="B201" s="73"/>
      <c r="C201" s="87" t="s">
        <v>1500</v>
      </c>
      <c r="D201" s="76" t="s">
        <v>51</v>
      </c>
      <c r="E201" s="13">
        <v>44429</v>
      </c>
      <c r="F201" s="74" t="s">
        <v>1776</v>
      </c>
      <c r="G201" s="13">
        <v>44433</v>
      </c>
      <c r="H201" s="75" t="s">
        <v>1777</v>
      </c>
      <c r="I201" s="15">
        <v>63</v>
      </c>
      <c r="J201" s="15">
        <v>56</v>
      </c>
      <c r="K201" s="15">
        <v>23</v>
      </c>
      <c r="L201" s="15">
        <v>15</v>
      </c>
      <c r="M201" s="81">
        <v>20.286000000000001</v>
      </c>
      <c r="N201" s="70">
        <v>20</v>
      </c>
      <c r="O201" s="62">
        <v>3000</v>
      </c>
      <c r="P201" s="63">
        <f>Table22452368910111213141516171819202122242345678910[[#This Row],[PEMBULATAN]]*O201</f>
        <v>60000</v>
      </c>
    </row>
    <row r="202" spans="1:16" ht="33" customHeight="1" x14ac:dyDescent="0.2">
      <c r="A202" s="97"/>
      <c r="B202" s="73"/>
      <c r="C202" s="87" t="s">
        <v>1501</v>
      </c>
      <c r="D202" s="76" t="s">
        <v>51</v>
      </c>
      <c r="E202" s="13">
        <v>44429</v>
      </c>
      <c r="F202" s="74" t="s">
        <v>1776</v>
      </c>
      <c r="G202" s="13">
        <v>44433</v>
      </c>
      <c r="H202" s="75" t="s">
        <v>1777</v>
      </c>
      <c r="I202" s="15">
        <v>92</v>
      </c>
      <c r="J202" s="15">
        <v>62</v>
      </c>
      <c r="K202" s="15">
        <v>18</v>
      </c>
      <c r="L202" s="15">
        <v>8</v>
      </c>
      <c r="M202" s="81">
        <v>25.667999999999999</v>
      </c>
      <c r="N202" s="70">
        <v>26</v>
      </c>
      <c r="O202" s="62">
        <v>3000</v>
      </c>
      <c r="P202" s="63">
        <f>Table22452368910111213141516171819202122242345678910[[#This Row],[PEMBULATAN]]*O202</f>
        <v>78000</v>
      </c>
    </row>
    <row r="203" spans="1:16" ht="33" customHeight="1" x14ac:dyDescent="0.2">
      <c r="A203" s="97"/>
      <c r="B203" s="73"/>
      <c r="C203" s="87" t="s">
        <v>1502</v>
      </c>
      <c r="D203" s="76" t="s">
        <v>51</v>
      </c>
      <c r="E203" s="13">
        <v>44429</v>
      </c>
      <c r="F203" s="74" t="s">
        <v>1776</v>
      </c>
      <c r="G203" s="13">
        <v>44433</v>
      </c>
      <c r="H203" s="75" t="s">
        <v>1777</v>
      </c>
      <c r="I203" s="15">
        <v>58</v>
      </c>
      <c r="J203" s="15">
        <v>40</v>
      </c>
      <c r="K203" s="15">
        <v>13</v>
      </c>
      <c r="L203" s="15">
        <v>3</v>
      </c>
      <c r="M203" s="81">
        <v>7.54</v>
      </c>
      <c r="N203" s="70">
        <v>8</v>
      </c>
      <c r="O203" s="62">
        <v>3000</v>
      </c>
      <c r="P203" s="63">
        <f>Table22452368910111213141516171819202122242345678910[[#This Row],[PEMBULATAN]]*O203</f>
        <v>24000</v>
      </c>
    </row>
    <row r="204" spans="1:16" ht="33" customHeight="1" x14ac:dyDescent="0.2">
      <c r="A204" s="97"/>
      <c r="B204" s="73"/>
      <c r="C204" s="87" t="s">
        <v>1503</v>
      </c>
      <c r="D204" s="76" t="s">
        <v>51</v>
      </c>
      <c r="E204" s="13">
        <v>44429</v>
      </c>
      <c r="F204" s="74" t="s">
        <v>1776</v>
      </c>
      <c r="G204" s="13">
        <v>44433</v>
      </c>
      <c r="H204" s="75" t="s">
        <v>1777</v>
      </c>
      <c r="I204" s="15">
        <v>80</v>
      </c>
      <c r="J204" s="15">
        <v>54</v>
      </c>
      <c r="K204" s="15">
        <v>25</v>
      </c>
      <c r="L204" s="15">
        <v>7</v>
      </c>
      <c r="M204" s="81">
        <v>27</v>
      </c>
      <c r="N204" s="70">
        <v>27</v>
      </c>
      <c r="O204" s="62">
        <v>3000</v>
      </c>
      <c r="P204" s="63">
        <f>Table22452368910111213141516171819202122242345678910[[#This Row],[PEMBULATAN]]*O204</f>
        <v>81000</v>
      </c>
    </row>
    <row r="205" spans="1:16" ht="33" customHeight="1" x14ac:dyDescent="0.2">
      <c r="A205" s="97"/>
      <c r="B205" s="73"/>
      <c r="C205" s="87" t="s">
        <v>1504</v>
      </c>
      <c r="D205" s="76" t="s">
        <v>51</v>
      </c>
      <c r="E205" s="13">
        <v>44429</v>
      </c>
      <c r="F205" s="74" t="s">
        <v>1776</v>
      </c>
      <c r="G205" s="13">
        <v>44433</v>
      </c>
      <c r="H205" s="75" t="s">
        <v>1777</v>
      </c>
      <c r="I205" s="15">
        <v>52</v>
      </c>
      <c r="J205" s="15">
        <v>36</v>
      </c>
      <c r="K205" s="15">
        <v>16</v>
      </c>
      <c r="L205" s="15">
        <v>4</v>
      </c>
      <c r="M205" s="81">
        <v>7.4880000000000004</v>
      </c>
      <c r="N205" s="70">
        <v>7</v>
      </c>
      <c r="O205" s="62">
        <v>3000</v>
      </c>
      <c r="P205" s="63">
        <f>Table22452368910111213141516171819202122242345678910[[#This Row],[PEMBULATAN]]*O205</f>
        <v>21000</v>
      </c>
    </row>
    <row r="206" spans="1:16" ht="33" customHeight="1" x14ac:dyDescent="0.2">
      <c r="A206" s="97"/>
      <c r="B206" s="73"/>
      <c r="C206" s="87" t="s">
        <v>1505</v>
      </c>
      <c r="D206" s="76" t="s">
        <v>51</v>
      </c>
      <c r="E206" s="13">
        <v>44429</v>
      </c>
      <c r="F206" s="74" t="s">
        <v>1776</v>
      </c>
      <c r="G206" s="13">
        <v>44433</v>
      </c>
      <c r="H206" s="75" t="s">
        <v>1777</v>
      </c>
      <c r="I206" s="15">
        <v>38</v>
      </c>
      <c r="J206" s="15">
        <v>38</v>
      </c>
      <c r="K206" s="15">
        <v>20</v>
      </c>
      <c r="L206" s="15">
        <v>3</v>
      </c>
      <c r="M206" s="81">
        <v>7.22</v>
      </c>
      <c r="N206" s="70">
        <v>7</v>
      </c>
      <c r="O206" s="62">
        <v>3000</v>
      </c>
      <c r="P206" s="63">
        <f>Table22452368910111213141516171819202122242345678910[[#This Row],[PEMBULATAN]]*O206</f>
        <v>21000</v>
      </c>
    </row>
    <row r="207" spans="1:16" ht="33" customHeight="1" x14ac:dyDescent="0.2">
      <c r="A207" s="97"/>
      <c r="B207" s="73"/>
      <c r="C207" s="87" t="s">
        <v>1506</v>
      </c>
      <c r="D207" s="76" t="s">
        <v>51</v>
      </c>
      <c r="E207" s="13">
        <v>44429</v>
      </c>
      <c r="F207" s="74" t="s">
        <v>1776</v>
      </c>
      <c r="G207" s="13">
        <v>44433</v>
      </c>
      <c r="H207" s="75" t="s">
        <v>1777</v>
      </c>
      <c r="I207" s="15">
        <v>37</v>
      </c>
      <c r="J207" s="15">
        <v>24</v>
      </c>
      <c r="K207" s="15">
        <v>40</v>
      </c>
      <c r="L207" s="15">
        <v>5</v>
      </c>
      <c r="M207" s="81">
        <v>8.8800000000000008</v>
      </c>
      <c r="N207" s="70">
        <v>9</v>
      </c>
      <c r="O207" s="62">
        <v>3000</v>
      </c>
      <c r="P207" s="63">
        <f>Table22452368910111213141516171819202122242345678910[[#This Row],[PEMBULATAN]]*O207</f>
        <v>27000</v>
      </c>
    </row>
    <row r="208" spans="1:16" ht="33" customHeight="1" x14ac:dyDescent="0.2">
      <c r="A208" s="97"/>
      <c r="B208" s="73"/>
      <c r="C208" s="87" t="s">
        <v>1507</v>
      </c>
      <c r="D208" s="76" t="s">
        <v>51</v>
      </c>
      <c r="E208" s="13">
        <v>44429</v>
      </c>
      <c r="F208" s="74" t="s">
        <v>1776</v>
      </c>
      <c r="G208" s="13">
        <v>44433</v>
      </c>
      <c r="H208" s="75" t="s">
        <v>1777</v>
      </c>
      <c r="I208" s="15">
        <v>40</v>
      </c>
      <c r="J208" s="15">
        <v>30</v>
      </c>
      <c r="K208" s="15">
        <v>30</v>
      </c>
      <c r="L208" s="15">
        <v>8</v>
      </c>
      <c r="M208" s="81">
        <v>9</v>
      </c>
      <c r="N208" s="70">
        <v>9</v>
      </c>
      <c r="O208" s="62">
        <v>3000</v>
      </c>
      <c r="P208" s="63">
        <f>Table22452368910111213141516171819202122242345678910[[#This Row],[PEMBULATAN]]*O208</f>
        <v>27000</v>
      </c>
    </row>
    <row r="209" spans="1:16" ht="33" customHeight="1" x14ac:dyDescent="0.2">
      <c r="A209" s="97"/>
      <c r="B209" s="73"/>
      <c r="C209" s="87" t="s">
        <v>1508</v>
      </c>
      <c r="D209" s="76" t="s">
        <v>51</v>
      </c>
      <c r="E209" s="13">
        <v>44429</v>
      </c>
      <c r="F209" s="74" t="s">
        <v>1776</v>
      </c>
      <c r="G209" s="13">
        <v>44433</v>
      </c>
      <c r="H209" s="75" t="s">
        <v>1777</v>
      </c>
      <c r="I209" s="15">
        <v>68</v>
      </c>
      <c r="J209" s="15">
        <v>45</v>
      </c>
      <c r="K209" s="15">
        <v>5</v>
      </c>
      <c r="L209" s="15">
        <v>3</v>
      </c>
      <c r="M209" s="81">
        <v>3.8250000000000002</v>
      </c>
      <c r="N209" s="70">
        <v>4</v>
      </c>
      <c r="O209" s="62">
        <v>3000</v>
      </c>
      <c r="P209" s="63">
        <f>Table22452368910111213141516171819202122242345678910[[#This Row],[PEMBULATAN]]*O209</f>
        <v>12000</v>
      </c>
    </row>
    <row r="210" spans="1:16" ht="33" customHeight="1" x14ac:dyDescent="0.2">
      <c r="A210" s="97"/>
      <c r="B210" s="73"/>
      <c r="C210" s="87" t="s">
        <v>1509</v>
      </c>
      <c r="D210" s="76" t="s">
        <v>51</v>
      </c>
      <c r="E210" s="13">
        <v>44429</v>
      </c>
      <c r="F210" s="74" t="s">
        <v>1776</v>
      </c>
      <c r="G210" s="13">
        <v>44433</v>
      </c>
      <c r="H210" s="75" t="s">
        <v>1777</v>
      </c>
      <c r="I210" s="15">
        <v>71</v>
      </c>
      <c r="J210" s="15">
        <v>51</v>
      </c>
      <c r="K210" s="15">
        <v>40</v>
      </c>
      <c r="L210" s="15">
        <v>19</v>
      </c>
      <c r="M210" s="81">
        <v>36.21</v>
      </c>
      <c r="N210" s="70">
        <v>36</v>
      </c>
      <c r="O210" s="62">
        <v>3000</v>
      </c>
      <c r="P210" s="63">
        <f>Table22452368910111213141516171819202122242345678910[[#This Row],[PEMBULATAN]]*O210</f>
        <v>108000</v>
      </c>
    </row>
    <row r="211" spans="1:16" ht="33" customHeight="1" x14ac:dyDescent="0.2">
      <c r="A211" s="97"/>
      <c r="B211" s="73"/>
      <c r="C211" s="87" t="s">
        <v>1510</v>
      </c>
      <c r="D211" s="76" t="s">
        <v>51</v>
      </c>
      <c r="E211" s="13">
        <v>44429</v>
      </c>
      <c r="F211" s="74" t="s">
        <v>1776</v>
      </c>
      <c r="G211" s="13">
        <v>44433</v>
      </c>
      <c r="H211" s="75" t="s">
        <v>1777</v>
      </c>
      <c r="I211" s="15">
        <v>66</v>
      </c>
      <c r="J211" s="15">
        <v>62</v>
      </c>
      <c r="K211" s="15">
        <v>12</v>
      </c>
      <c r="L211" s="15">
        <v>13</v>
      </c>
      <c r="M211" s="81">
        <v>12.276</v>
      </c>
      <c r="N211" s="70">
        <v>13</v>
      </c>
      <c r="O211" s="62">
        <v>3000</v>
      </c>
      <c r="P211" s="63">
        <f>Table22452368910111213141516171819202122242345678910[[#This Row],[PEMBULATAN]]*O211</f>
        <v>39000</v>
      </c>
    </row>
    <row r="212" spans="1:16" ht="33" customHeight="1" x14ac:dyDescent="0.2">
      <c r="A212" s="97"/>
      <c r="B212" s="73"/>
      <c r="C212" s="87" t="s">
        <v>1511</v>
      </c>
      <c r="D212" s="76" t="s">
        <v>51</v>
      </c>
      <c r="E212" s="13">
        <v>44429</v>
      </c>
      <c r="F212" s="74" t="s">
        <v>1776</v>
      </c>
      <c r="G212" s="13">
        <v>44433</v>
      </c>
      <c r="H212" s="75" t="s">
        <v>1777</v>
      </c>
      <c r="I212" s="15">
        <v>63</v>
      </c>
      <c r="J212" s="15">
        <v>42</v>
      </c>
      <c r="K212" s="15">
        <v>4</v>
      </c>
      <c r="L212" s="15">
        <v>3</v>
      </c>
      <c r="M212" s="81">
        <v>2.6459999999999999</v>
      </c>
      <c r="N212" s="70">
        <v>3</v>
      </c>
      <c r="O212" s="62">
        <v>3000</v>
      </c>
      <c r="P212" s="63">
        <f>Table22452368910111213141516171819202122242345678910[[#This Row],[PEMBULATAN]]*O212</f>
        <v>9000</v>
      </c>
    </row>
    <row r="213" spans="1:16" ht="33" customHeight="1" x14ac:dyDescent="0.2">
      <c r="A213" s="97"/>
      <c r="B213" s="73"/>
      <c r="C213" s="87" t="s">
        <v>1512</v>
      </c>
      <c r="D213" s="76" t="s">
        <v>51</v>
      </c>
      <c r="E213" s="13">
        <v>44429</v>
      </c>
      <c r="F213" s="74" t="s">
        <v>1776</v>
      </c>
      <c r="G213" s="13">
        <v>44433</v>
      </c>
      <c r="H213" s="75" t="s">
        <v>1777</v>
      </c>
      <c r="I213" s="15">
        <v>57</v>
      </c>
      <c r="J213" s="15">
        <v>22</v>
      </c>
      <c r="K213" s="15">
        <v>52</v>
      </c>
      <c r="L213" s="15">
        <v>7</v>
      </c>
      <c r="M213" s="81">
        <v>16.302</v>
      </c>
      <c r="N213" s="70">
        <v>16</v>
      </c>
      <c r="O213" s="62">
        <v>3000</v>
      </c>
      <c r="P213" s="63">
        <f>Table22452368910111213141516171819202122242345678910[[#This Row],[PEMBULATAN]]*O213</f>
        <v>48000</v>
      </c>
    </row>
    <row r="214" spans="1:16" ht="33" customHeight="1" x14ac:dyDescent="0.2">
      <c r="A214" s="97"/>
      <c r="B214" s="73"/>
      <c r="C214" s="87" t="s">
        <v>1513</v>
      </c>
      <c r="D214" s="76" t="s">
        <v>51</v>
      </c>
      <c r="E214" s="13">
        <v>44429</v>
      </c>
      <c r="F214" s="74" t="s">
        <v>1776</v>
      </c>
      <c r="G214" s="13">
        <v>44433</v>
      </c>
      <c r="H214" s="75" t="s">
        <v>1777</v>
      </c>
      <c r="I214" s="15">
        <v>53</v>
      </c>
      <c r="J214" s="15">
        <v>85</v>
      </c>
      <c r="K214" s="15">
        <v>22</v>
      </c>
      <c r="L214" s="15">
        <v>5</v>
      </c>
      <c r="M214" s="81">
        <v>24.7775</v>
      </c>
      <c r="N214" s="70">
        <v>25</v>
      </c>
      <c r="O214" s="62">
        <v>3000</v>
      </c>
      <c r="P214" s="63">
        <f>Table22452368910111213141516171819202122242345678910[[#This Row],[PEMBULATAN]]*O214</f>
        <v>75000</v>
      </c>
    </row>
    <row r="215" spans="1:16" ht="33" customHeight="1" x14ac:dyDescent="0.2">
      <c r="A215" s="97"/>
      <c r="B215" s="73"/>
      <c r="C215" s="87" t="s">
        <v>1514</v>
      </c>
      <c r="D215" s="76" t="s">
        <v>51</v>
      </c>
      <c r="E215" s="13">
        <v>44429</v>
      </c>
      <c r="F215" s="74" t="s">
        <v>1776</v>
      </c>
      <c r="G215" s="13">
        <v>44433</v>
      </c>
      <c r="H215" s="75" t="s">
        <v>1777</v>
      </c>
      <c r="I215" s="15">
        <v>45</v>
      </c>
      <c r="J215" s="15">
        <v>32</v>
      </c>
      <c r="K215" s="15">
        <v>22</v>
      </c>
      <c r="L215" s="15">
        <v>5</v>
      </c>
      <c r="M215" s="81">
        <v>7.92</v>
      </c>
      <c r="N215" s="70">
        <v>8</v>
      </c>
      <c r="O215" s="62">
        <v>3000</v>
      </c>
      <c r="P215" s="63">
        <f>Table22452368910111213141516171819202122242345678910[[#This Row],[PEMBULATAN]]*O215</f>
        <v>24000</v>
      </c>
    </row>
    <row r="216" spans="1:16" ht="33" customHeight="1" x14ac:dyDescent="0.2">
      <c r="A216" s="97"/>
      <c r="B216" s="73"/>
      <c r="C216" s="87" t="s">
        <v>1515</v>
      </c>
      <c r="D216" s="76" t="s">
        <v>51</v>
      </c>
      <c r="E216" s="13">
        <v>44429</v>
      </c>
      <c r="F216" s="74" t="s">
        <v>1776</v>
      </c>
      <c r="G216" s="13">
        <v>44433</v>
      </c>
      <c r="H216" s="75" t="s">
        <v>1777</v>
      </c>
      <c r="I216" s="15">
        <v>46</v>
      </c>
      <c r="J216" s="15">
        <v>46</v>
      </c>
      <c r="K216" s="15">
        <v>7</v>
      </c>
      <c r="L216" s="15">
        <v>3</v>
      </c>
      <c r="M216" s="81">
        <v>3.7029999999999998</v>
      </c>
      <c r="N216" s="70">
        <v>4</v>
      </c>
      <c r="O216" s="62">
        <v>3000</v>
      </c>
      <c r="P216" s="63">
        <f>Table22452368910111213141516171819202122242345678910[[#This Row],[PEMBULATAN]]*O216</f>
        <v>12000</v>
      </c>
    </row>
    <row r="217" spans="1:16" ht="33" customHeight="1" x14ac:dyDescent="0.2">
      <c r="A217" s="97"/>
      <c r="B217" s="73"/>
      <c r="C217" s="87" t="s">
        <v>1516</v>
      </c>
      <c r="D217" s="76" t="s">
        <v>51</v>
      </c>
      <c r="E217" s="13">
        <v>44429</v>
      </c>
      <c r="F217" s="74" t="s">
        <v>1776</v>
      </c>
      <c r="G217" s="13">
        <v>44433</v>
      </c>
      <c r="H217" s="75" t="s">
        <v>1777</v>
      </c>
      <c r="I217" s="15">
        <v>60</v>
      </c>
      <c r="J217" s="15">
        <v>29</v>
      </c>
      <c r="K217" s="15">
        <v>36</v>
      </c>
      <c r="L217" s="15">
        <v>12</v>
      </c>
      <c r="M217" s="81">
        <v>15.66</v>
      </c>
      <c r="N217" s="70">
        <v>16</v>
      </c>
      <c r="O217" s="62">
        <v>3000</v>
      </c>
      <c r="P217" s="63">
        <f>Table22452368910111213141516171819202122242345678910[[#This Row],[PEMBULATAN]]*O217</f>
        <v>48000</v>
      </c>
    </row>
    <row r="218" spans="1:16" ht="33" customHeight="1" x14ac:dyDescent="0.2">
      <c r="A218" s="97"/>
      <c r="B218" s="73"/>
      <c r="C218" s="87" t="s">
        <v>1517</v>
      </c>
      <c r="D218" s="76" t="s">
        <v>51</v>
      </c>
      <c r="E218" s="13">
        <v>44429</v>
      </c>
      <c r="F218" s="74" t="s">
        <v>1776</v>
      </c>
      <c r="G218" s="13">
        <v>44433</v>
      </c>
      <c r="H218" s="75" t="s">
        <v>1777</v>
      </c>
      <c r="I218" s="15">
        <v>64</v>
      </c>
      <c r="J218" s="15">
        <v>43</v>
      </c>
      <c r="K218" s="15">
        <v>42</v>
      </c>
      <c r="L218" s="15">
        <v>18</v>
      </c>
      <c r="M218" s="81">
        <v>28.896000000000001</v>
      </c>
      <c r="N218" s="70">
        <v>29</v>
      </c>
      <c r="O218" s="62">
        <v>3000</v>
      </c>
      <c r="P218" s="63">
        <f>Table22452368910111213141516171819202122242345678910[[#This Row],[PEMBULATAN]]*O218</f>
        <v>87000</v>
      </c>
    </row>
    <row r="219" spans="1:16" ht="33" customHeight="1" x14ac:dyDescent="0.2">
      <c r="A219" s="97"/>
      <c r="B219" s="73"/>
      <c r="C219" s="87" t="s">
        <v>1518</v>
      </c>
      <c r="D219" s="76" t="s">
        <v>51</v>
      </c>
      <c r="E219" s="13">
        <v>44429</v>
      </c>
      <c r="F219" s="74" t="s">
        <v>1776</v>
      </c>
      <c r="G219" s="13">
        <v>44433</v>
      </c>
      <c r="H219" s="75" t="s">
        <v>1777</v>
      </c>
      <c r="I219" s="15">
        <v>83</v>
      </c>
      <c r="J219" s="15">
        <v>64</v>
      </c>
      <c r="K219" s="15">
        <v>42</v>
      </c>
      <c r="L219" s="15">
        <v>9</v>
      </c>
      <c r="M219" s="81">
        <v>55.776000000000003</v>
      </c>
      <c r="N219" s="70">
        <v>56</v>
      </c>
      <c r="O219" s="62">
        <v>3000</v>
      </c>
      <c r="P219" s="63">
        <f>Table22452368910111213141516171819202122242345678910[[#This Row],[PEMBULATAN]]*O219</f>
        <v>168000</v>
      </c>
    </row>
    <row r="220" spans="1:16" ht="33" customHeight="1" x14ac:dyDescent="0.2">
      <c r="A220" s="97"/>
      <c r="B220" s="73"/>
      <c r="C220" s="87" t="s">
        <v>1519</v>
      </c>
      <c r="D220" s="76" t="s">
        <v>51</v>
      </c>
      <c r="E220" s="13">
        <v>44429</v>
      </c>
      <c r="F220" s="74" t="s">
        <v>1776</v>
      </c>
      <c r="G220" s="13">
        <v>44433</v>
      </c>
      <c r="H220" s="75" t="s">
        <v>1777</v>
      </c>
      <c r="I220" s="15">
        <v>80</v>
      </c>
      <c r="J220" s="15">
        <v>50</v>
      </c>
      <c r="K220" s="15">
        <v>20</v>
      </c>
      <c r="L220" s="15">
        <v>6</v>
      </c>
      <c r="M220" s="81">
        <v>20</v>
      </c>
      <c r="N220" s="70">
        <v>20</v>
      </c>
      <c r="O220" s="62">
        <v>3000</v>
      </c>
      <c r="P220" s="63">
        <f>Table22452368910111213141516171819202122242345678910[[#This Row],[PEMBULATAN]]*O220</f>
        <v>60000</v>
      </c>
    </row>
    <row r="221" spans="1:16" ht="33" customHeight="1" x14ac:dyDescent="0.2">
      <c r="A221" s="97"/>
      <c r="B221" s="73"/>
      <c r="C221" s="87" t="s">
        <v>1520</v>
      </c>
      <c r="D221" s="76" t="s">
        <v>51</v>
      </c>
      <c r="E221" s="13">
        <v>44429</v>
      </c>
      <c r="F221" s="74" t="s">
        <v>1776</v>
      </c>
      <c r="G221" s="13">
        <v>44433</v>
      </c>
      <c r="H221" s="75" t="s">
        <v>1777</v>
      </c>
      <c r="I221" s="15">
        <v>36</v>
      </c>
      <c r="J221" s="15">
        <v>25</v>
      </c>
      <c r="K221" s="15">
        <v>39</v>
      </c>
      <c r="L221" s="15">
        <v>5</v>
      </c>
      <c r="M221" s="81">
        <v>8.7750000000000004</v>
      </c>
      <c r="N221" s="70">
        <v>9</v>
      </c>
      <c r="O221" s="62">
        <v>3000</v>
      </c>
      <c r="P221" s="63">
        <f>Table22452368910111213141516171819202122242345678910[[#This Row],[PEMBULATAN]]*O221</f>
        <v>27000</v>
      </c>
    </row>
    <row r="222" spans="1:16" ht="33" customHeight="1" x14ac:dyDescent="0.2">
      <c r="A222" s="97"/>
      <c r="B222" s="73"/>
      <c r="C222" s="87" t="s">
        <v>1521</v>
      </c>
      <c r="D222" s="76" t="s">
        <v>51</v>
      </c>
      <c r="E222" s="13">
        <v>44429</v>
      </c>
      <c r="F222" s="74" t="s">
        <v>1776</v>
      </c>
      <c r="G222" s="13">
        <v>44433</v>
      </c>
      <c r="H222" s="75" t="s">
        <v>1777</v>
      </c>
      <c r="I222" s="15">
        <v>44</v>
      </c>
      <c r="J222" s="15">
        <v>33</v>
      </c>
      <c r="K222" s="15">
        <v>17</v>
      </c>
      <c r="L222" s="15">
        <v>7</v>
      </c>
      <c r="M222" s="81">
        <v>6.1710000000000003</v>
      </c>
      <c r="N222" s="70">
        <v>7</v>
      </c>
      <c r="O222" s="62">
        <v>3000</v>
      </c>
      <c r="P222" s="63">
        <f>Table22452368910111213141516171819202122242345678910[[#This Row],[PEMBULATAN]]*O222</f>
        <v>21000</v>
      </c>
    </row>
    <row r="223" spans="1:16" ht="33" customHeight="1" x14ac:dyDescent="0.2">
      <c r="A223" s="97"/>
      <c r="B223" s="73"/>
      <c r="C223" s="87" t="s">
        <v>1522</v>
      </c>
      <c r="D223" s="76" t="s">
        <v>51</v>
      </c>
      <c r="E223" s="13">
        <v>44429</v>
      </c>
      <c r="F223" s="74" t="s">
        <v>1776</v>
      </c>
      <c r="G223" s="13">
        <v>44433</v>
      </c>
      <c r="H223" s="75" t="s">
        <v>1777</v>
      </c>
      <c r="I223" s="15">
        <v>55</v>
      </c>
      <c r="J223" s="15">
        <v>42</v>
      </c>
      <c r="K223" s="15">
        <v>13</v>
      </c>
      <c r="L223" s="15">
        <v>3</v>
      </c>
      <c r="M223" s="81">
        <v>7.5075000000000003</v>
      </c>
      <c r="N223" s="70">
        <v>8</v>
      </c>
      <c r="O223" s="62">
        <v>3000</v>
      </c>
      <c r="P223" s="63">
        <f>Table22452368910111213141516171819202122242345678910[[#This Row],[PEMBULATAN]]*O223</f>
        <v>24000</v>
      </c>
    </row>
    <row r="224" spans="1:16" ht="33" customHeight="1" x14ac:dyDescent="0.2">
      <c r="A224" s="97"/>
      <c r="B224" s="73"/>
      <c r="C224" s="87" t="s">
        <v>1523</v>
      </c>
      <c r="D224" s="76" t="s">
        <v>51</v>
      </c>
      <c r="E224" s="13">
        <v>44429</v>
      </c>
      <c r="F224" s="74" t="s">
        <v>1776</v>
      </c>
      <c r="G224" s="13">
        <v>44433</v>
      </c>
      <c r="H224" s="75" t="s">
        <v>1777</v>
      </c>
      <c r="I224" s="15">
        <v>100</v>
      </c>
      <c r="J224" s="15">
        <v>40</v>
      </c>
      <c r="K224" s="15">
        <v>28</v>
      </c>
      <c r="L224" s="15">
        <v>3</v>
      </c>
      <c r="M224" s="81">
        <v>28</v>
      </c>
      <c r="N224" s="70">
        <v>28</v>
      </c>
      <c r="O224" s="62">
        <v>3000</v>
      </c>
      <c r="P224" s="63">
        <f>Table22452368910111213141516171819202122242345678910[[#This Row],[PEMBULATAN]]*O224</f>
        <v>84000</v>
      </c>
    </row>
    <row r="225" spans="1:16" ht="33" customHeight="1" x14ac:dyDescent="0.2">
      <c r="A225" s="97"/>
      <c r="B225" s="73"/>
      <c r="C225" s="87" t="s">
        <v>1524</v>
      </c>
      <c r="D225" s="76" t="s">
        <v>51</v>
      </c>
      <c r="E225" s="13">
        <v>44429</v>
      </c>
      <c r="F225" s="74" t="s">
        <v>1776</v>
      </c>
      <c r="G225" s="13">
        <v>44433</v>
      </c>
      <c r="H225" s="75" t="s">
        <v>1777</v>
      </c>
      <c r="I225" s="15">
        <v>33</v>
      </c>
      <c r="J225" s="15">
        <v>31</v>
      </c>
      <c r="K225" s="15">
        <v>20</v>
      </c>
      <c r="L225" s="15">
        <v>4</v>
      </c>
      <c r="M225" s="81">
        <v>5.1150000000000002</v>
      </c>
      <c r="N225" s="70">
        <v>5</v>
      </c>
      <c r="O225" s="62">
        <v>3000</v>
      </c>
      <c r="P225" s="63">
        <f>Table22452368910111213141516171819202122242345678910[[#This Row],[PEMBULATAN]]*O225</f>
        <v>15000</v>
      </c>
    </row>
    <row r="226" spans="1:16" ht="33" customHeight="1" x14ac:dyDescent="0.2">
      <c r="A226" s="97"/>
      <c r="B226" s="73"/>
      <c r="C226" s="87" t="s">
        <v>1525</v>
      </c>
      <c r="D226" s="76" t="s">
        <v>51</v>
      </c>
      <c r="E226" s="13">
        <v>44429</v>
      </c>
      <c r="F226" s="74" t="s">
        <v>1776</v>
      </c>
      <c r="G226" s="13">
        <v>44433</v>
      </c>
      <c r="H226" s="75" t="s">
        <v>1777</v>
      </c>
      <c r="I226" s="15">
        <v>103</v>
      </c>
      <c r="J226" s="15">
        <v>62</v>
      </c>
      <c r="K226" s="15">
        <v>32</v>
      </c>
      <c r="L226" s="15">
        <v>25</v>
      </c>
      <c r="M226" s="81">
        <v>51.088000000000001</v>
      </c>
      <c r="N226" s="70">
        <v>51</v>
      </c>
      <c r="O226" s="62">
        <v>3000</v>
      </c>
      <c r="P226" s="63">
        <f>Table22452368910111213141516171819202122242345678910[[#This Row],[PEMBULATAN]]*O226</f>
        <v>153000</v>
      </c>
    </row>
    <row r="227" spans="1:16" ht="33" customHeight="1" x14ac:dyDescent="0.2">
      <c r="A227" s="97"/>
      <c r="B227" s="73"/>
      <c r="C227" s="87" t="s">
        <v>1526</v>
      </c>
      <c r="D227" s="76" t="s">
        <v>51</v>
      </c>
      <c r="E227" s="13">
        <v>44429</v>
      </c>
      <c r="F227" s="74" t="s">
        <v>1776</v>
      </c>
      <c r="G227" s="13">
        <v>44433</v>
      </c>
      <c r="H227" s="75" t="s">
        <v>1777</v>
      </c>
      <c r="I227" s="15">
        <v>25</v>
      </c>
      <c r="J227" s="15">
        <v>18</v>
      </c>
      <c r="K227" s="15">
        <v>5</v>
      </c>
      <c r="L227" s="15">
        <v>1</v>
      </c>
      <c r="M227" s="81">
        <v>0.5625</v>
      </c>
      <c r="N227" s="70">
        <v>1</v>
      </c>
      <c r="O227" s="62">
        <v>3000</v>
      </c>
      <c r="P227" s="63">
        <f>Table22452368910111213141516171819202122242345678910[[#This Row],[PEMBULATAN]]*O227</f>
        <v>3000</v>
      </c>
    </row>
    <row r="228" spans="1:16" ht="33" customHeight="1" x14ac:dyDescent="0.2">
      <c r="A228" s="97"/>
      <c r="B228" s="73"/>
      <c r="C228" s="87" t="s">
        <v>1527</v>
      </c>
      <c r="D228" s="76" t="s">
        <v>51</v>
      </c>
      <c r="E228" s="13">
        <v>44429</v>
      </c>
      <c r="F228" s="74" t="s">
        <v>1776</v>
      </c>
      <c r="G228" s="13">
        <v>44433</v>
      </c>
      <c r="H228" s="75" t="s">
        <v>1777</v>
      </c>
      <c r="I228" s="15">
        <v>60</v>
      </c>
      <c r="J228" s="15">
        <v>43</v>
      </c>
      <c r="K228" s="15">
        <v>25</v>
      </c>
      <c r="L228" s="15">
        <v>8</v>
      </c>
      <c r="M228" s="81">
        <v>16.125</v>
      </c>
      <c r="N228" s="70">
        <v>16</v>
      </c>
      <c r="O228" s="62">
        <v>3000</v>
      </c>
      <c r="P228" s="63">
        <f>Table22452368910111213141516171819202122242345678910[[#This Row],[PEMBULATAN]]*O228</f>
        <v>48000</v>
      </c>
    </row>
    <row r="229" spans="1:16" ht="33" customHeight="1" x14ac:dyDescent="0.2">
      <c r="A229" s="97"/>
      <c r="B229" s="73"/>
      <c r="C229" s="87" t="s">
        <v>1528</v>
      </c>
      <c r="D229" s="76" t="s">
        <v>51</v>
      </c>
      <c r="E229" s="13">
        <v>44429</v>
      </c>
      <c r="F229" s="74" t="s">
        <v>1776</v>
      </c>
      <c r="G229" s="13">
        <v>44433</v>
      </c>
      <c r="H229" s="75" t="s">
        <v>1777</v>
      </c>
      <c r="I229" s="15">
        <v>60</v>
      </c>
      <c r="J229" s="15">
        <v>30</v>
      </c>
      <c r="K229" s="15">
        <v>22</v>
      </c>
      <c r="L229" s="15">
        <v>4</v>
      </c>
      <c r="M229" s="81">
        <v>9.9</v>
      </c>
      <c r="N229" s="70">
        <v>10</v>
      </c>
      <c r="O229" s="62">
        <v>3000</v>
      </c>
      <c r="P229" s="63">
        <f>Table22452368910111213141516171819202122242345678910[[#This Row],[PEMBULATAN]]*O229</f>
        <v>30000</v>
      </c>
    </row>
    <row r="230" spans="1:16" ht="33" customHeight="1" x14ac:dyDescent="0.2">
      <c r="A230" s="97"/>
      <c r="B230" s="73"/>
      <c r="C230" s="87" t="s">
        <v>1529</v>
      </c>
      <c r="D230" s="76" t="s">
        <v>51</v>
      </c>
      <c r="E230" s="13">
        <v>44429</v>
      </c>
      <c r="F230" s="74" t="s">
        <v>1776</v>
      </c>
      <c r="G230" s="13">
        <v>44433</v>
      </c>
      <c r="H230" s="75" t="s">
        <v>1777</v>
      </c>
      <c r="I230" s="15">
        <v>52</v>
      </c>
      <c r="J230" s="15">
        <v>44</v>
      </c>
      <c r="K230" s="15">
        <v>24</v>
      </c>
      <c r="L230" s="15">
        <v>1</v>
      </c>
      <c r="M230" s="81">
        <v>13.728</v>
      </c>
      <c r="N230" s="70">
        <v>14</v>
      </c>
      <c r="O230" s="62">
        <v>3000</v>
      </c>
      <c r="P230" s="63">
        <f>Table22452368910111213141516171819202122242345678910[[#This Row],[PEMBULATAN]]*O230</f>
        <v>42000</v>
      </c>
    </row>
    <row r="231" spans="1:16" ht="33" customHeight="1" x14ac:dyDescent="0.2">
      <c r="A231" s="97"/>
      <c r="B231" s="73"/>
      <c r="C231" s="87" t="s">
        <v>1530</v>
      </c>
      <c r="D231" s="76" t="s">
        <v>51</v>
      </c>
      <c r="E231" s="13">
        <v>44429</v>
      </c>
      <c r="F231" s="74" t="s">
        <v>1776</v>
      </c>
      <c r="G231" s="13">
        <v>44433</v>
      </c>
      <c r="H231" s="75" t="s">
        <v>1777</v>
      </c>
      <c r="I231" s="15">
        <v>92</v>
      </c>
      <c r="J231" s="15">
        <v>50</v>
      </c>
      <c r="K231" s="15">
        <v>31</v>
      </c>
      <c r="L231" s="15">
        <v>13</v>
      </c>
      <c r="M231" s="81">
        <v>35.65</v>
      </c>
      <c r="N231" s="70">
        <v>36</v>
      </c>
      <c r="O231" s="62">
        <v>3000</v>
      </c>
      <c r="P231" s="63">
        <f>Table22452368910111213141516171819202122242345678910[[#This Row],[PEMBULATAN]]*O231</f>
        <v>108000</v>
      </c>
    </row>
    <row r="232" spans="1:16" ht="33" customHeight="1" x14ac:dyDescent="0.2">
      <c r="A232" s="97"/>
      <c r="B232" s="73"/>
      <c r="C232" s="87" t="s">
        <v>1531</v>
      </c>
      <c r="D232" s="76" t="s">
        <v>51</v>
      </c>
      <c r="E232" s="13">
        <v>44429</v>
      </c>
      <c r="F232" s="74" t="s">
        <v>1776</v>
      </c>
      <c r="G232" s="13">
        <v>44433</v>
      </c>
      <c r="H232" s="75" t="s">
        <v>1777</v>
      </c>
      <c r="I232" s="15">
        <v>109</v>
      </c>
      <c r="J232" s="15">
        <v>56</v>
      </c>
      <c r="K232" s="15">
        <v>34</v>
      </c>
      <c r="L232" s="15">
        <v>22</v>
      </c>
      <c r="M232" s="81">
        <v>51.884</v>
      </c>
      <c r="N232" s="70">
        <v>52</v>
      </c>
      <c r="O232" s="62">
        <v>3000</v>
      </c>
      <c r="P232" s="63">
        <f>Table22452368910111213141516171819202122242345678910[[#This Row],[PEMBULATAN]]*O232</f>
        <v>156000</v>
      </c>
    </row>
    <row r="233" spans="1:16" ht="33" customHeight="1" x14ac:dyDescent="0.2">
      <c r="A233" s="97"/>
      <c r="B233" s="73"/>
      <c r="C233" s="87" t="s">
        <v>1532</v>
      </c>
      <c r="D233" s="76" t="s">
        <v>51</v>
      </c>
      <c r="E233" s="13">
        <v>44429</v>
      </c>
      <c r="F233" s="74" t="s">
        <v>1776</v>
      </c>
      <c r="G233" s="13">
        <v>44433</v>
      </c>
      <c r="H233" s="75" t="s">
        <v>1777</v>
      </c>
      <c r="I233" s="15">
        <v>92</v>
      </c>
      <c r="J233" s="15">
        <v>48</v>
      </c>
      <c r="K233" s="15">
        <v>15</v>
      </c>
      <c r="L233" s="15">
        <v>5</v>
      </c>
      <c r="M233" s="81">
        <v>16.559999999999999</v>
      </c>
      <c r="N233" s="70">
        <v>17</v>
      </c>
      <c r="O233" s="62">
        <v>3000</v>
      </c>
      <c r="P233" s="63">
        <f>Table22452368910111213141516171819202122242345678910[[#This Row],[PEMBULATAN]]*O233</f>
        <v>51000</v>
      </c>
    </row>
    <row r="234" spans="1:16" ht="33" customHeight="1" x14ac:dyDescent="0.2">
      <c r="A234" s="97"/>
      <c r="B234" s="73"/>
      <c r="C234" s="87" t="s">
        <v>1533</v>
      </c>
      <c r="D234" s="76" t="s">
        <v>51</v>
      </c>
      <c r="E234" s="13">
        <v>44429</v>
      </c>
      <c r="F234" s="74" t="s">
        <v>1776</v>
      </c>
      <c r="G234" s="13">
        <v>44433</v>
      </c>
      <c r="H234" s="75" t="s">
        <v>1777</v>
      </c>
      <c r="I234" s="15">
        <v>50</v>
      </c>
      <c r="J234" s="15">
        <v>44</v>
      </c>
      <c r="K234" s="15">
        <v>18</v>
      </c>
      <c r="L234" s="15">
        <v>3</v>
      </c>
      <c r="M234" s="81">
        <v>9.9</v>
      </c>
      <c r="N234" s="70">
        <v>10</v>
      </c>
      <c r="O234" s="62">
        <v>3000</v>
      </c>
      <c r="P234" s="63">
        <f>Table22452368910111213141516171819202122242345678910[[#This Row],[PEMBULATAN]]*O234</f>
        <v>30000</v>
      </c>
    </row>
    <row r="235" spans="1:16" ht="33" customHeight="1" x14ac:dyDescent="0.2">
      <c r="A235" s="97"/>
      <c r="B235" s="73"/>
      <c r="C235" s="87" t="s">
        <v>1534</v>
      </c>
      <c r="D235" s="76" t="s">
        <v>51</v>
      </c>
      <c r="E235" s="13">
        <v>44429</v>
      </c>
      <c r="F235" s="74" t="s">
        <v>1776</v>
      </c>
      <c r="G235" s="13">
        <v>44433</v>
      </c>
      <c r="H235" s="75" t="s">
        <v>1777</v>
      </c>
      <c r="I235" s="15">
        <v>68</v>
      </c>
      <c r="J235" s="15">
        <v>50</v>
      </c>
      <c r="K235" s="15">
        <v>25</v>
      </c>
      <c r="L235" s="15">
        <v>5</v>
      </c>
      <c r="M235" s="81">
        <v>21.25</v>
      </c>
      <c r="N235" s="70">
        <v>21</v>
      </c>
      <c r="O235" s="62">
        <v>3000</v>
      </c>
      <c r="P235" s="63">
        <f>Table22452368910111213141516171819202122242345678910[[#This Row],[PEMBULATAN]]*O235</f>
        <v>63000</v>
      </c>
    </row>
    <row r="236" spans="1:16" ht="33" customHeight="1" x14ac:dyDescent="0.2">
      <c r="A236" s="97"/>
      <c r="B236" s="73"/>
      <c r="C236" s="87" t="s">
        <v>1535</v>
      </c>
      <c r="D236" s="76" t="s">
        <v>51</v>
      </c>
      <c r="E236" s="13">
        <v>44429</v>
      </c>
      <c r="F236" s="74" t="s">
        <v>1776</v>
      </c>
      <c r="G236" s="13">
        <v>44433</v>
      </c>
      <c r="H236" s="75" t="s">
        <v>1777</v>
      </c>
      <c r="I236" s="15">
        <v>80</v>
      </c>
      <c r="J236" s="15">
        <v>60</v>
      </c>
      <c r="K236" s="15">
        <v>30</v>
      </c>
      <c r="L236" s="15">
        <v>6</v>
      </c>
      <c r="M236" s="81">
        <v>36</v>
      </c>
      <c r="N236" s="70">
        <v>36</v>
      </c>
      <c r="O236" s="62">
        <v>3000</v>
      </c>
      <c r="P236" s="63">
        <f>Table22452368910111213141516171819202122242345678910[[#This Row],[PEMBULATAN]]*O236</f>
        <v>108000</v>
      </c>
    </row>
    <row r="237" spans="1:16" ht="33" customHeight="1" x14ac:dyDescent="0.2">
      <c r="A237" s="97"/>
      <c r="B237" s="73"/>
      <c r="C237" s="87" t="s">
        <v>1536</v>
      </c>
      <c r="D237" s="76" t="s">
        <v>51</v>
      </c>
      <c r="E237" s="13">
        <v>44429</v>
      </c>
      <c r="F237" s="74" t="s">
        <v>1776</v>
      </c>
      <c r="G237" s="13">
        <v>44433</v>
      </c>
      <c r="H237" s="75" t="s">
        <v>1777</v>
      </c>
      <c r="I237" s="15">
        <v>30</v>
      </c>
      <c r="J237" s="15">
        <v>19</v>
      </c>
      <c r="K237" s="15">
        <v>20</v>
      </c>
      <c r="L237" s="15">
        <v>5</v>
      </c>
      <c r="M237" s="81">
        <v>2.85</v>
      </c>
      <c r="N237" s="70">
        <v>5</v>
      </c>
      <c r="O237" s="62">
        <v>3000</v>
      </c>
      <c r="P237" s="63">
        <f>Table22452368910111213141516171819202122242345678910[[#This Row],[PEMBULATAN]]*O237</f>
        <v>15000</v>
      </c>
    </row>
    <row r="238" spans="1:16" ht="33" customHeight="1" x14ac:dyDescent="0.2">
      <c r="A238" s="97"/>
      <c r="B238" s="73"/>
      <c r="C238" s="87" t="s">
        <v>1537</v>
      </c>
      <c r="D238" s="76" t="s">
        <v>51</v>
      </c>
      <c r="E238" s="13">
        <v>44429</v>
      </c>
      <c r="F238" s="74" t="s">
        <v>1776</v>
      </c>
      <c r="G238" s="13">
        <v>44433</v>
      </c>
      <c r="H238" s="75" t="s">
        <v>1777</v>
      </c>
      <c r="I238" s="15">
        <v>25</v>
      </c>
      <c r="J238" s="15">
        <v>58</v>
      </c>
      <c r="K238" s="15">
        <v>19</v>
      </c>
      <c r="L238" s="15">
        <v>2</v>
      </c>
      <c r="M238" s="81">
        <v>6.8875000000000002</v>
      </c>
      <c r="N238" s="70">
        <v>7</v>
      </c>
      <c r="O238" s="62">
        <v>3000</v>
      </c>
      <c r="P238" s="63">
        <f>Table22452368910111213141516171819202122242345678910[[#This Row],[PEMBULATAN]]*O238</f>
        <v>21000</v>
      </c>
    </row>
    <row r="239" spans="1:16" ht="33" customHeight="1" x14ac:dyDescent="0.2">
      <c r="A239" s="97"/>
      <c r="B239" s="73"/>
      <c r="C239" s="87" t="s">
        <v>1538</v>
      </c>
      <c r="D239" s="76" t="s">
        <v>51</v>
      </c>
      <c r="E239" s="13">
        <v>44429</v>
      </c>
      <c r="F239" s="74" t="s">
        <v>1776</v>
      </c>
      <c r="G239" s="13">
        <v>44433</v>
      </c>
      <c r="H239" s="75" t="s">
        <v>1777</v>
      </c>
      <c r="I239" s="15">
        <v>120</v>
      </c>
      <c r="J239" s="15">
        <v>15</v>
      </c>
      <c r="K239" s="15">
        <v>10</v>
      </c>
      <c r="L239" s="15">
        <v>1</v>
      </c>
      <c r="M239" s="81">
        <v>4.5</v>
      </c>
      <c r="N239" s="70">
        <v>5</v>
      </c>
      <c r="O239" s="62">
        <v>3000</v>
      </c>
      <c r="P239" s="63">
        <f>Table22452368910111213141516171819202122242345678910[[#This Row],[PEMBULATAN]]*O239</f>
        <v>15000</v>
      </c>
    </row>
    <row r="240" spans="1:16" ht="33" customHeight="1" x14ac:dyDescent="0.2">
      <c r="A240" s="97"/>
      <c r="B240" s="73"/>
      <c r="C240" s="87" t="s">
        <v>1539</v>
      </c>
      <c r="D240" s="76" t="s">
        <v>51</v>
      </c>
      <c r="E240" s="13">
        <v>44429</v>
      </c>
      <c r="F240" s="74" t="s">
        <v>1776</v>
      </c>
      <c r="G240" s="13">
        <v>44433</v>
      </c>
      <c r="H240" s="75" t="s">
        <v>1777</v>
      </c>
      <c r="I240" s="15">
        <v>80</v>
      </c>
      <c r="J240" s="15">
        <v>40</v>
      </c>
      <c r="K240" s="15">
        <v>20</v>
      </c>
      <c r="L240" s="15">
        <v>8</v>
      </c>
      <c r="M240" s="81">
        <v>16</v>
      </c>
      <c r="N240" s="70">
        <v>16</v>
      </c>
      <c r="O240" s="62">
        <v>3000</v>
      </c>
      <c r="P240" s="63">
        <f>Table22452368910111213141516171819202122242345678910[[#This Row],[PEMBULATAN]]*O240</f>
        <v>48000</v>
      </c>
    </row>
    <row r="241" spans="1:16" ht="33" customHeight="1" x14ac:dyDescent="0.2">
      <c r="A241" s="97"/>
      <c r="B241" s="73"/>
      <c r="C241" s="87" t="s">
        <v>1540</v>
      </c>
      <c r="D241" s="76" t="s">
        <v>51</v>
      </c>
      <c r="E241" s="13">
        <v>44429</v>
      </c>
      <c r="F241" s="74" t="s">
        <v>1776</v>
      </c>
      <c r="G241" s="13">
        <v>44433</v>
      </c>
      <c r="H241" s="75" t="s">
        <v>1777</v>
      </c>
      <c r="I241" s="15">
        <v>90</v>
      </c>
      <c r="J241" s="15">
        <v>50</v>
      </c>
      <c r="K241" s="15">
        <v>28</v>
      </c>
      <c r="L241" s="15">
        <v>8</v>
      </c>
      <c r="M241" s="81">
        <v>31.5</v>
      </c>
      <c r="N241" s="70">
        <v>32</v>
      </c>
      <c r="O241" s="62">
        <v>3000</v>
      </c>
      <c r="P241" s="63">
        <f>Table22452368910111213141516171819202122242345678910[[#This Row],[PEMBULATAN]]*O241</f>
        <v>96000</v>
      </c>
    </row>
    <row r="242" spans="1:16" ht="33" customHeight="1" x14ac:dyDescent="0.2">
      <c r="A242" s="97"/>
      <c r="B242" s="88"/>
      <c r="C242" s="87" t="s">
        <v>1541</v>
      </c>
      <c r="D242" s="76" t="s">
        <v>51</v>
      </c>
      <c r="E242" s="13">
        <v>44429</v>
      </c>
      <c r="F242" s="74" t="s">
        <v>1776</v>
      </c>
      <c r="G242" s="13">
        <v>44433</v>
      </c>
      <c r="H242" s="75" t="s">
        <v>1777</v>
      </c>
      <c r="I242" s="15">
        <v>50</v>
      </c>
      <c r="J242" s="15">
        <v>33</v>
      </c>
      <c r="K242" s="15">
        <v>20</v>
      </c>
      <c r="L242" s="15">
        <v>6</v>
      </c>
      <c r="M242" s="81">
        <v>8.25</v>
      </c>
      <c r="N242" s="70">
        <v>8</v>
      </c>
      <c r="O242" s="62">
        <v>3000</v>
      </c>
      <c r="P242" s="63">
        <f>Table22452368910111213141516171819202122242345678910[[#This Row],[PEMBULATAN]]*O242</f>
        <v>24000</v>
      </c>
    </row>
    <row r="243" spans="1:16" ht="22.5" customHeight="1" x14ac:dyDescent="0.2">
      <c r="A243" s="121" t="s">
        <v>31</v>
      </c>
      <c r="B243" s="122"/>
      <c r="C243" s="122"/>
      <c r="D243" s="122"/>
      <c r="E243" s="122"/>
      <c r="F243" s="122"/>
      <c r="G243" s="122"/>
      <c r="H243" s="122"/>
      <c r="I243" s="122"/>
      <c r="J243" s="122"/>
      <c r="K243" s="122"/>
      <c r="L243" s="123"/>
      <c r="M243" s="77">
        <f>SUBTOTAL(109,Table22452368910111213141516171819202122242345678910[KG VOLUME])</f>
        <v>4872.0517499999987</v>
      </c>
      <c r="N243" s="66">
        <f>SUM(N3:N242)</f>
        <v>4935</v>
      </c>
      <c r="O243" s="124">
        <f>SUM(P3:P242)</f>
        <v>14805000</v>
      </c>
      <c r="P243" s="125"/>
    </row>
    <row r="244" spans="1:16" ht="22.5" customHeight="1" x14ac:dyDescent="0.2">
      <c r="A244" s="82"/>
      <c r="B244" s="54" t="s">
        <v>43</v>
      </c>
      <c r="C244" s="53"/>
      <c r="D244" s="55" t="s">
        <v>44</v>
      </c>
      <c r="E244" s="82"/>
      <c r="F244" s="82"/>
      <c r="G244" s="82"/>
      <c r="H244" s="82"/>
      <c r="I244" s="82"/>
      <c r="J244" s="82"/>
      <c r="K244" s="82"/>
      <c r="L244" s="82"/>
      <c r="M244" s="83"/>
      <c r="N244" s="85" t="s">
        <v>50</v>
      </c>
      <c r="O244" s="84"/>
      <c r="P244" s="84">
        <f>O243*10%</f>
        <v>1480500</v>
      </c>
    </row>
    <row r="245" spans="1:16" ht="22.5" customHeight="1" thickBot="1" x14ac:dyDescent="0.25">
      <c r="A245" s="82"/>
      <c r="B245" s="54"/>
      <c r="C245" s="53"/>
      <c r="D245" s="55"/>
      <c r="E245" s="82"/>
      <c r="F245" s="82"/>
      <c r="G245" s="82"/>
      <c r="H245" s="82"/>
      <c r="I245" s="82"/>
      <c r="J245" s="82"/>
      <c r="K245" s="82"/>
      <c r="L245" s="82"/>
      <c r="M245" s="83"/>
      <c r="N245" s="98" t="s">
        <v>58</v>
      </c>
      <c r="O245" s="99"/>
      <c r="P245" s="99">
        <f>O243-P244</f>
        <v>13324500</v>
      </c>
    </row>
    <row r="246" spans="1:16" x14ac:dyDescent="0.2">
      <c r="A246" s="11"/>
      <c r="H246" s="61"/>
      <c r="N246" s="60" t="s">
        <v>32</v>
      </c>
      <c r="P246" s="67">
        <f>P245*1%</f>
        <v>133245</v>
      </c>
    </row>
    <row r="247" spans="1:16" ht="15.75" thickBot="1" x14ac:dyDescent="0.25">
      <c r="A247" s="11"/>
      <c r="H247" s="61"/>
      <c r="N247" s="60" t="s">
        <v>56</v>
      </c>
      <c r="P247" s="69">
        <f>P245*2%</f>
        <v>266490</v>
      </c>
    </row>
    <row r="248" spans="1:16" x14ac:dyDescent="0.2">
      <c r="A248" s="11"/>
      <c r="H248" s="61"/>
      <c r="N248" s="64" t="s">
        <v>33</v>
      </c>
      <c r="O248" s="65"/>
      <c r="P248" s="68">
        <f>P245+P246-P247</f>
        <v>13191255</v>
      </c>
    </row>
    <row r="249" spans="1:16" x14ac:dyDescent="0.2">
      <c r="B249" s="54"/>
      <c r="C249" s="53"/>
      <c r="D249" s="55"/>
    </row>
    <row r="251" spans="1:16" x14ac:dyDescent="0.2">
      <c r="A251" s="11"/>
      <c r="H251" s="61"/>
      <c r="P251" s="69"/>
    </row>
    <row r="252" spans="1:16" x14ac:dyDescent="0.2">
      <c r="A252" s="11"/>
      <c r="H252" s="61"/>
      <c r="O252" s="56"/>
      <c r="P252" s="69"/>
    </row>
    <row r="253" spans="1:16" s="3" customFormat="1" x14ac:dyDescent="0.25">
      <c r="A253" s="11"/>
      <c r="B253" s="2"/>
      <c r="C253" s="2"/>
      <c r="E253" s="12"/>
      <c r="H253" s="61"/>
      <c r="N253" s="14"/>
      <c r="O253" s="14"/>
      <c r="P253" s="14"/>
    </row>
    <row r="254" spans="1:16" s="3" customFormat="1" x14ac:dyDescent="0.25">
      <c r="A254" s="11"/>
      <c r="B254" s="2"/>
      <c r="C254" s="2"/>
      <c r="E254" s="12"/>
      <c r="H254" s="61"/>
      <c r="N254" s="14"/>
      <c r="O254" s="14"/>
      <c r="P254" s="14"/>
    </row>
    <row r="255" spans="1:16" s="3" customFormat="1" x14ac:dyDescent="0.25">
      <c r="A255" s="11"/>
      <c r="B255" s="2"/>
      <c r="C255" s="2"/>
      <c r="E255" s="12"/>
      <c r="H255" s="61"/>
      <c r="N255" s="14"/>
      <c r="O255" s="14"/>
      <c r="P255" s="14"/>
    </row>
    <row r="256" spans="1:16" s="3" customFormat="1" x14ac:dyDescent="0.25">
      <c r="A256" s="11"/>
      <c r="B256" s="2"/>
      <c r="C256" s="2"/>
      <c r="E256" s="12"/>
      <c r="H256" s="61"/>
      <c r="N256" s="14"/>
      <c r="O256" s="14"/>
      <c r="P256" s="14"/>
    </row>
    <row r="257" spans="1:16" s="3" customFormat="1" x14ac:dyDescent="0.25">
      <c r="A257" s="11"/>
      <c r="B257" s="2"/>
      <c r="C257" s="2"/>
      <c r="E257" s="12"/>
      <c r="H257" s="61"/>
      <c r="N257" s="14"/>
      <c r="O257" s="14"/>
      <c r="P257" s="14"/>
    </row>
    <row r="258" spans="1:16" s="3" customFormat="1" x14ac:dyDescent="0.25">
      <c r="A258" s="11"/>
      <c r="B258" s="2"/>
      <c r="C258" s="2"/>
      <c r="E258" s="12"/>
      <c r="H258" s="61"/>
      <c r="N258" s="14"/>
      <c r="O258" s="14"/>
      <c r="P258" s="14"/>
    </row>
    <row r="259" spans="1:16" s="3" customFormat="1" x14ac:dyDescent="0.25">
      <c r="A259" s="11"/>
      <c r="B259" s="2"/>
      <c r="C259" s="2"/>
      <c r="E259" s="12"/>
      <c r="H259" s="61"/>
      <c r="N259" s="14"/>
      <c r="O259" s="14"/>
      <c r="P259" s="14"/>
    </row>
    <row r="260" spans="1:16" s="3" customFormat="1" x14ac:dyDescent="0.25">
      <c r="A260" s="11"/>
      <c r="B260" s="2"/>
      <c r="C260" s="2"/>
      <c r="E260" s="12"/>
      <c r="H260" s="61"/>
      <c r="N260" s="14"/>
      <c r="O260" s="14"/>
      <c r="P260" s="14"/>
    </row>
    <row r="261" spans="1:16" s="3" customFormat="1" x14ac:dyDescent="0.25">
      <c r="A261" s="11"/>
      <c r="B261" s="2"/>
      <c r="C261" s="2"/>
      <c r="E261" s="12"/>
      <c r="H261" s="61"/>
      <c r="N261" s="14"/>
      <c r="O261" s="14"/>
      <c r="P261" s="14"/>
    </row>
    <row r="262" spans="1:16" s="3" customFormat="1" x14ac:dyDescent="0.25">
      <c r="A262" s="11"/>
      <c r="B262" s="2"/>
      <c r="C262" s="2"/>
      <c r="E262" s="12"/>
      <c r="H262" s="61"/>
      <c r="N262" s="14"/>
      <c r="O262" s="14"/>
      <c r="P262" s="14"/>
    </row>
    <row r="263" spans="1:16" s="3" customFormat="1" x14ac:dyDescent="0.25">
      <c r="A263" s="11"/>
      <c r="B263" s="2"/>
      <c r="C263" s="2"/>
      <c r="E263" s="12"/>
      <c r="H263" s="61"/>
      <c r="N263" s="14"/>
      <c r="O263" s="14"/>
      <c r="P263" s="14"/>
    </row>
    <row r="264" spans="1:16" s="3" customFormat="1" x14ac:dyDescent="0.25">
      <c r="A264" s="11"/>
      <c r="B264" s="2"/>
      <c r="C264" s="2"/>
      <c r="E264" s="12"/>
      <c r="H264" s="61"/>
      <c r="N264" s="14"/>
      <c r="O264" s="14"/>
      <c r="P264" s="14"/>
    </row>
  </sheetData>
  <mergeCells count="2">
    <mergeCell ref="A243:L243"/>
    <mergeCell ref="O243:P243"/>
  </mergeCells>
  <conditionalFormatting sqref="B3">
    <cfRule type="duplicateValues" dxfId="815" priority="1"/>
  </conditionalFormatting>
  <conditionalFormatting sqref="B4:B242">
    <cfRule type="duplicateValues" dxfId="814" priority="103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6"/>
  <sheetViews>
    <sheetView zoomScale="110" zoomScaleNormal="110" workbookViewId="0">
      <pane xSplit="3" ySplit="2" topLeftCell="D246" activePane="bottomRight" state="frozen"/>
      <selection activeCell="H5" sqref="H5"/>
      <selection pane="topRight" activeCell="H5" sqref="H5"/>
      <selection pane="bottomLeft" activeCell="H5" sqref="H5"/>
      <selection pane="bottomRight" activeCell="N3" sqref="N3:N23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0" style="3" customWidth="1"/>
    <col min="7" max="7" width="9.5703125" style="3" customWidth="1"/>
    <col min="8" max="8" width="16.285156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2.25" customHeight="1" x14ac:dyDescent="0.2">
      <c r="A3" s="97" t="s">
        <v>6210</v>
      </c>
      <c r="B3" s="73" t="s">
        <v>1542</v>
      </c>
      <c r="C3" s="87" t="s">
        <v>1543</v>
      </c>
      <c r="D3" s="76" t="s">
        <v>52</v>
      </c>
      <c r="E3" s="13">
        <v>44429</v>
      </c>
      <c r="F3" s="74" t="s">
        <v>1776</v>
      </c>
      <c r="G3" s="13">
        <v>44433</v>
      </c>
      <c r="H3" s="75" t="s">
        <v>1777</v>
      </c>
      <c r="I3" s="15">
        <v>102</v>
      </c>
      <c r="J3" s="15">
        <v>26</v>
      </c>
      <c r="K3" s="15">
        <v>66</v>
      </c>
      <c r="L3" s="15">
        <v>21</v>
      </c>
      <c r="M3" s="81">
        <v>43.758000000000003</v>
      </c>
      <c r="N3" s="70">
        <v>44</v>
      </c>
      <c r="O3" s="62">
        <v>3000</v>
      </c>
      <c r="P3" s="63">
        <f>Table2245236891011121314151617181920212224234567891049[[#This Row],[PEMBULATAN]]*O3</f>
        <v>132000</v>
      </c>
    </row>
    <row r="4" spans="1:16" ht="32.25" customHeight="1" x14ac:dyDescent="0.2">
      <c r="A4" s="97"/>
      <c r="B4" s="73"/>
      <c r="C4" s="87" t="s">
        <v>1544</v>
      </c>
      <c r="D4" s="76" t="s">
        <v>52</v>
      </c>
      <c r="E4" s="13">
        <v>44429</v>
      </c>
      <c r="F4" s="74" t="s">
        <v>1776</v>
      </c>
      <c r="G4" s="13">
        <v>44433</v>
      </c>
      <c r="H4" s="75" t="s">
        <v>1777</v>
      </c>
      <c r="I4" s="15">
        <v>41</v>
      </c>
      <c r="J4" s="15">
        <v>53</v>
      </c>
      <c r="K4" s="15">
        <v>16</v>
      </c>
      <c r="L4" s="15">
        <v>6</v>
      </c>
      <c r="M4" s="81">
        <v>8.6920000000000002</v>
      </c>
      <c r="N4" s="70">
        <v>9</v>
      </c>
      <c r="O4" s="62">
        <v>3000</v>
      </c>
      <c r="P4" s="63">
        <f>Table2245236891011121314151617181920212224234567891049[[#This Row],[PEMBULATAN]]*O4</f>
        <v>27000</v>
      </c>
    </row>
    <row r="5" spans="1:16" ht="32.25" customHeight="1" x14ac:dyDescent="0.2">
      <c r="A5" s="97"/>
      <c r="B5" s="73"/>
      <c r="C5" s="87" t="s">
        <v>1545</v>
      </c>
      <c r="D5" s="76" t="s">
        <v>52</v>
      </c>
      <c r="E5" s="13">
        <v>44429</v>
      </c>
      <c r="F5" s="74" t="s">
        <v>1776</v>
      </c>
      <c r="G5" s="13">
        <v>44433</v>
      </c>
      <c r="H5" s="75" t="s">
        <v>1777</v>
      </c>
      <c r="I5" s="15">
        <v>99</v>
      </c>
      <c r="J5" s="15">
        <v>64</v>
      </c>
      <c r="K5" s="15">
        <v>20</v>
      </c>
      <c r="L5" s="15">
        <v>19</v>
      </c>
      <c r="M5" s="81">
        <v>31.68</v>
      </c>
      <c r="N5" s="70">
        <v>32</v>
      </c>
      <c r="O5" s="62">
        <v>3000</v>
      </c>
      <c r="P5" s="63">
        <f>Table2245236891011121314151617181920212224234567891049[[#This Row],[PEMBULATAN]]*O5</f>
        <v>96000</v>
      </c>
    </row>
    <row r="6" spans="1:16" ht="32.25" customHeight="1" x14ac:dyDescent="0.2">
      <c r="A6" s="97"/>
      <c r="B6" s="73"/>
      <c r="C6" s="87" t="s">
        <v>1546</v>
      </c>
      <c r="D6" s="76" t="s">
        <v>52</v>
      </c>
      <c r="E6" s="13">
        <v>44429</v>
      </c>
      <c r="F6" s="74" t="s">
        <v>1776</v>
      </c>
      <c r="G6" s="13">
        <v>44433</v>
      </c>
      <c r="H6" s="75" t="s">
        <v>1777</v>
      </c>
      <c r="I6" s="15">
        <v>105</v>
      </c>
      <c r="J6" s="15">
        <v>68</v>
      </c>
      <c r="K6" s="15">
        <v>26</v>
      </c>
      <c r="L6" s="15">
        <v>20</v>
      </c>
      <c r="M6" s="81">
        <v>46.41</v>
      </c>
      <c r="N6" s="70">
        <v>46</v>
      </c>
      <c r="O6" s="62">
        <v>3000</v>
      </c>
      <c r="P6" s="63">
        <f>Table2245236891011121314151617181920212224234567891049[[#This Row],[PEMBULATAN]]*O6</f>
        <v>138000</v>
      </c>
    </row>
    <row r="7" spans="1:16" ht="32.25" customHeight="1" x14ac:dyDescent="0.2">
      <c r="A7" s="97"/>
      <c r="B7" s="73"/>
      <c r="C7" s="87" t="s">
        <v>1547</v>
      </c>
      <c r="D7" s="76" t="s">
        <v>52</v>
      </c>
      <c r="E7" s="13">
        <v>44429</v>
      </c>
      <c r="F7" s="74" t="s">
        <v>1776</v>
      </c>
      <c r="G7" s="13">
        <v>44433</v>
      </c>
      <c r="H7" s="75" t="s">
        <v>1777</v>
      </c>
      <c r="I7" s="15">
        <v>98</v>
      </c>
      <c r="J7" s="15">
        <v>57</v>
      </c>
      <c r="K7" s="15">
        <v>29</v>
      </c>
      <c r="L7" s="15">
        <v>22</v>
      </c>
      <c r="M7" s="81">
        <v>40.4985</v>
      </c>
      <c r="N7" s="70">
        <v>40</v>
      </c>
      <c r="O7" s="62">
        <v>3000</v>
      </c>
      <c r="P7" s="63">
        <f>Table2245236891011121314151617181920212224234567891049[[#This Row],[PEMBULATAN]]*O7</f>
        <v>120000</v>
      </c>
    </row>
    <row r="8" spans="1:16" ht="32.25" customHeight="1" x14ac:dyDescent="0.2">
      <c r="A8" s="97"/>
      <c r="B8" s="73"/>
      <c r="C8" s="87" t="s">
        <v>1548</v>
      </c>
      <c r="D8" s="76" t="s">
        <v>52</v>
      </c>
      <c r="E8" s="13">
        <v>44429</v>
      </c>
      <c r="F8" s="74" t="s">
        <v>1776</v>
      </c>
      <c r="G8" s="13">
        <v>44433</v>
      </c>
      <c r="H8" s="75" t="s">
        <v>1777</v>
      </c>
      <c r="I8" s="15">
        <v>89</v>
      </c>
      <c r="J8" s="15">
        <v>62</v>
      </c>
      <c r="K8" s="15">
        <v>29</v>
      </c>
      <c r="L8" s="15">
        <v>6</v>
      </c>
      <c r="M8" s="81">
        <v>40.005499999999998</v>
      </c>
      <c r="N8" s="70">
        <v>40</v>
      </c>
      <c r="O8" s="62">
        <v>3000</v>
      </c>
      <c r="P8" s="63">
        <f>Table2245236891011121314151617181920212224234567891049[[#This Row],[PEMBULATAN]]*O8</f>
        <v>120000</v>
      </c>
    </row>
    <row r="9" spans="1:16" ht="32.25" customHeight="1" x14ac:dyDescent="0.2">
      <c r="A9" s="97"/>
      <c r="B9" s="73"/>
      <c r="C9" s="87" t="s">
        <v>1549</v>
      </c>
      <c r="D9" s="76" t="s">
        <v>52</v>
      </c>
      <c r="E9" s="13">
        <v>44429</v>
      </c>
      <c r="F9" s="74" t="s">
        <v>1776</v>
      </c>
      <c r="G9" s="13">
        <v>44433</v>
      </c>
      <c r="H9" s="75" t="s">
        <v>1777</v>
      </c>
      <c r="I9" s="15">
        <v>82</v>
      </c>
      <c r="J9" s="15">
        <v>59</v>
      </c>
      <c r="K9" s="15">
        <v>17</v>
      </c>
      <c r="L9" s="15">
        <v>5</v>
      </c>
      <c r="M9" s="81">
        <v>20.561499999999999</v>
      </c>
      <c r="N9" s="70">
        <v>21</v>
      </c>
      <c r="O9" s="62">
        <v>3000</v>
      </c>
      <c r="P9" s="63">
        <f>Table2245236891011121314151617181920212224234567891049[[#This Row],[PEMBULATAN]]*O9</f>
        <v>63000</v>
      </c>
    </row>
    <row r="10" spans="1:16" ht="32.25" customHeight="1" x14ac:dyDescent="0.2">
      <c r="A10" s="97"/>
      <c r="B10" s="73"/>
      <c r="C10" s="87" t="s">
        <v>1550</v>
      </c>
      <c r="D10" s="76" t="s">
        <v>52</v>
      </c>
      <c r="E10" s="13">
        <v>44429</v>
      </c>
      <c r="F10" s="74" t="s">
        <v>1776</v>
      </c>
      <c r="G10" s="13">
        <v>44433</v>
      </c>
      <c r="H10" s="75" t="s">
        <v>1777</v>
      </c>
      <c r="I10" s="15">
        <v>57</v>
      </c>
      <c r="J10" s="15">
        <v>54</v>
      </c>
      <c r="K10" s="15">
        <v>16</v>
      </c>
      <c r="L10" s="15">
        <v>7</v>
      </c>
      <c r="M10" s="81">
        <v>12.311999999999999</v>
      </c>
      <c r="N10" s="70">
        <v>12</v>
      </c>
      <c r="O10" s="62">
        <v>3000</v>
      </c>
      <c r="P10" s="63">
        <f>Table2245236891011121314151617181920212224234567891049[[#This Row],[PEMBULATAN]]*O10</f>
        <v>36000</v>
      </c>
    </row>
    <row r="11" spans="1:16" ht="32.25" customHeight="1" x14ac:dyDescent="0.2">
      <c r="A11" s="97"/>
      <c r="B11" s="73"/>
      <c r="C11" s="87" t="s">
        <v>1551</v>
      </c>
      <c r="D11" s="76" t="s">
        <v>52</v>
      </c>
      <c r="E11" s="13">
        <v>44429</v>
      </c>
      <c r="F11" s="74" t="s">
        <v>1776</v>
      </c>
      <c r="G11" s="13">
        <v>44433</v>
      </c>
      <c r="H11" s="75" t="s">
        <v>1777</v>
      </c>
      <c r="I11" s="15">
        <v>34</v>
      </c>
      <c r="J11" s="15">
        <v>45</v>
      </c>
      <c r="K11" s="15">
        <v>17</v>
      </c>
      <c r="L11" s="15">
        <v>4</v>
      </c>
      <c r="M11" s="81">
        <v>6.5025000000000004</v>
      </c>
      <c r="N11" s="70">
        <v>7</v>
      </c>
      <c r="O11" s="62">
        <v>3000</v>
      </c>
      <c r="P11" s="63">
        <f>Table2245236891011121314151617181920212224234567891049[[#This Row],[PEMBULATAN]]*O11</f>
        <v>21000</v>
      </c>
    </row>
    <row r="12" spans="1:16" ht="32.25" customHeight="1" x14ac:dyDescent="0.2">
      <c r="A12" s="97"/>
      <c r="B12" s="73"/>
      <c r="C12" s="87" t="s">
        <v>1552</v>
      </c>
      <c r="D12" s="76" t="s">
        <v>52</v>
      </c>
      <c r="E12" s="13">
        <v>44429</v>
      </c>
      <c r="F12" s="74" t="s">
        <v>1776</v>
      </c>
      <c r="G12" s="13">
        <v>44433</v>
      </c>
      <c r="H12" s="75" t="s">
        <v>1777</v>
      </c>
      <c r="I12" s="15">
        <v>97</v>
      </c>
      <c r="J12" s="15">
        <v>58</v>
      </c>
      <c r="K12" s="15">
        <v>22</v>
      </c>
      <c r="L12" s="15">
        <v>12</v>
      </c>
      <c r="M12" s="81">
        <v>30.943000000000001</v>
      </c>
      <c r="N12" s="70">
        <v>31</v>
      </c>
      <c r="O12" s="62">
        <v>3000</v>
      </c>
      <c r="P12" s="63">
        <f>Table2245236891011121314151617181920212224234567891049[[#This Row],[PEMBULATAN]]*O12</f>
        <v>93000</v>
      </c>
    </row>
    <row r="13" spans="1:16" ht="32.25" customHeight="1" x14ac:dyDescent="0.2">
      <c r="A13" s="97"/>
      <c r="B13" s="73"/>
      <c r="C13" s="87" t="s">
        <v>1553</v>
      </c>
      <c r="D13" s="76" t="s">
        <v>52</v>
      </c>
      <c r="E13" s="13">
        <v>44429</v>
      </c>
      <c r="F13" s="74" t="s">
        <v>1776</v>
      </c>
      <c r="G13" s="13">
        <v>44433</v>
      </c>
      <c r="H13" s="75" t="s">
        <v>1777</v>
      </c>
      <c r="I13" s="15">
        <v>57</v>
      </c>
      <c r="J13" s="15">
        <v>58</v>
      </c>
      <c r="K13" s="15">
        <v>25</v>
      </c>
      <c r="L13" s="15">
        <v>11</v>
      </c>
      <c r="M13" s="81">
        <v>20.662500000000001</v>
      </c>
      <c r="N13" s="70">
        <v>21</v>
      </c>
      <c r="O13" s="62">
        <v>3000</v>
      </c>
      <c r="P13" s="63">
        <f>Table2245236891011121314151617181920212224234567891049[[#This Row],[PEMBULATAN]]*O13</f>
        <v>63000</v>
      </c>
    </row>
    <row r="14" spans="1:16" ht="32.25" customHeight="1" x14ac:dyDescent="0.2">
      <c r="A14" s="97"/>
      <c r="B14" s="73"/>
      <c r="C14" s="87" t="s">
        <v>1554</v>
      </c>
      <c r="D14" s="76" t="s">
        <v>52</v>
      </c>
      <c r="E14" s="13">
        <v>44429</v>
      </c>
      <c r="F14" s="74" t="s">
        <v>1776</v>
      </c>
      <c r="G14" s="13">
        <v>44433</v>
      </c>
      <c r="H14" s="75" t="s">
        <v>1777</v>
      </c>
      <c r="I14" s="15">
        <v>98</v>
      </c>
      <c r="J14" s="15">
        <v>52</v>
      </c>
      <c r="K14" s="15">
        <v>20</v>
      </c>
      <c r="L14" s="15">
        <v>20</v>
      </c>
      <c r="M14" s="81">
        <v>25.48</v>
      </c>
      <c r="N14" s="70">
        <v>25</v>
      </c>
      <c r="O14" s="62">
        <v>3000</v>
      </c>
      <c r="P14" s="63">
        <f>Table2245236891011121314151617181920212224234567891049[[#This Row],[PEMBULATAN]]*O14</f>
        <v>75000</v>
      </c>
    </row>
    <row r="15" spans="1:16" ht="32.25" customHeight="1" x14ac:dyDescent="0.2">
      <c r="A15" s="97"/>
      <c r="B15" s="73"/>
      <c r="C15" s="87" t="s">
        <v>1555</v>
      </c>
      <c r="D15" s="76" t="s">
        <v>52</v>
      </c>
      <c r="E15" s="13">
        <v>44429</v>
      </c>
      <c r="F15" s="74" t="s">
        <v>1776</v>
      </c>
      <c r="G15" s="13">
        <v>44433</v>
      </c>
      <c r="H15" s="75" t="s">
        <v>1777</v>
      </c>
      <c r="I15" s="15">
        <v>85</v>
      </c>
      <c r="J15" s="15">
        <v>88</v>
      </c>
      <c r="K15" s="15">
        <v>22</v>
      </c>
      <c r="L15" s="15">
        <v>9</v>
      </c>
      <c r="M15" s="81">
        <v>41.14</v>
      </c>
      <c r="N15" s="70">
        <v>41</v>
      </c>
      <c r="O15" s="62">
        <v>3000</v>
      </c>
      <c r="P15" s="63">
        <f>Table2245236891011121314151617181920212224234567891049[[#This Row],[PEMBULATAN]]*O15</f>
        <v>123000</v>
      </c>
    </row>
    <row r="16" spans="1:16" ht="32.25" customHeight="1" x14ac:dyDescent="0.2">
      <c r="A16" s="97"/>
      <c r="B16" s="73"/>
      <c r="C16" s="87" t="s">
        <v>1556</v>
      </c>
      <c r="D16" s="76" t="s">
        <v>52</v>
      </c>
      <c r="E16" s="13">
        <v>44429</v>
      </c>
      <c r="F16" s="74" t="s">
        <v>1776</v>
      </c>
      <c r="G16" s="13">
        <v>44433</v>
      </c>
      <c r="H16" s="75" t="s">
        <v>1777</v>
      </c>
      <c r="I16" s="15">
        <v>34</v>
      </c>
      <c r="J16" s="15">
        <v>20</v>
      </c>
      <c r="K16" s="15">
        <v>13</v>
      </c>
      <c r="L16" s="15">
        <v>1</v>
      </c>
      <c r="M16" s="81">
        <v>2.21</v>
      </c>
      <c r="N16" s="70">
        <v>2</v>
      </c>
      <c r="O16" s="62">
        <v>3000</v>
      </c>
      <c r="P16" s="63">
        <f>Table2245236891011121314151617181920212224234567891049[[#This Row],[PEMBULATAN]]*O16</f>
        <v>6000</v>
      </c>
    </row>
    <row r="17" spans="1:16" ht="32.25" customHeight="1" x14ac:dyDescent="0.2">
      <c r="A17" s="97"/>
      <c r="B17" s="73"/>
      <c r="C17" s="87" t="s">
        <v>1557</v>
      </c>
      <c r="D17" s="76" t="s">
        <v>52</v>
      </c>
      <c r="E17" s="13">
        <v>44429</v>
      </c>
      <c r="F17" s="74" t="s">
        <v>1776</v>
      </c>
      <c r="G17" s="13">
        <v>44433</v>
      </c>
      <c r="H17" s="75" t="s">
        <v>1777</v>
      </c>
      <c r="I17" s="15">
        <v>95</v>
      </c>
      <c r="J17" s="15">
        <v>61</v>
      </c>
      <c r="K17" s="15">
        <v>13</v>
      </c>
      <c r="L17" s="15">
        <v>6</v>
      </c>
      <c r="M17" s="81">
        <v>18.833749999999998</v>
      </c>
      <c r="N17" s="70">
        <v>19</v>
      </c>
      <c r="O17" s="62">
        <v>3000</v>
      </c>
      <c r="P17" s="63">
        <f>Table2245236891011121314151617181920212224234567891049[[#This Row],[PEMBULATAN]]*O17</f>
        <v>57000</v>
      </c>
    </row>
    <row r="18" spans="1:16" ht="32.25" customHeight="1" x14ac:dyDescent="0.2">
      <c r="A18" s="97"/>
      <c r="B18" s="73"/>
      <c r="C18" s="87" t="s">
        <v>1558</v>
      </c>
      <c r="D18" s="76" t="s">
        <v>52</v>
      </c>
      <c r="E18" s="13">
        <v>44429</v>
      </c>
      <c r="F18" s="74" t="s">
        <v>1776</v>
      </c>
      <c r="G18" s="13">
        <v>44433</v>
      </c>
      <c r="H18" s="75" t="s">
        <v>1777</v>
      </c>
      <c r="I18" s="15">
        <v>80</v>
      </c>
      <c r="J18" s="15">
        <v>45</v>
      </c>
      <c r="K18" s="15">
        <v>20</v>
      </c>
      <c r="L18" s="15">
        <v>6</v>
      </c>
      <c r="M18" s="81">
        <v>18</v>
      </c>
      <c r="N18" s="70">
        <v>18</v>
      </c>
      <c r="O18" s="62">
        <v>3000</v>
      </c>
      <c r="P18" s="63">
        <f>Table2245236891011121314151617181920212224234567891049[[#This Row],[PEMBULATAN]]*O18</f>
        <v>54000</v>
      </c>
    </row>
    <row r="19" spans="1:16" ht="32.25" customHeight="1" x14ac:dyDescent="0.2">
      <c r="A19" s="97"/>
      <c r="B19" s="73"/>
      <c r="C19" s="87" t="s">
        <v>1559</v>
      </c>
      <c r="D19" s="76" t="s">
        <v>52</v>
      </c>
      <c r="E19" s="13">
        <v>44429</v>
      </c>
      <c r="F19" s="74" t="s">
        <v>1776</v>
      </c>
      <c r="G19" s="13">
        <v>44433</v>
      </c>
      <c r="H19" s="75" t="s">
        <v>1777</v>
      </c>
      <c r="I19" s="15">
        <v>93</v>
      </c>
      <c r="J19" s="15">
        <v>59</v>
      </c>
      <c r="K19" s="15">
        <v>15</v>
      </c>
      <c r="L19" s="15">
        <v>9</v>
      </c>
      <c r="M19" s="81">
        <v>20.576250000000002</v>
      </c>
      <c r="N19" s="70">
        <v>21</v>
      </c>
      <c r="O19" s="62">
        <v>3000</v>
      </c>
      <c r="P19" s="63">
        <f>Table2245236891011121314151617181920212224234567891049[[#This Row],[PEMBULATAN]]*O19</f>
        <v>63000</v>
      </c>
    </row>
    <row r="20" spans="1:16" ht="32.25" customHeight="1" x14ac:dyDescent="0.2">
      <c r="A20" s="97"/>
      <c r="B20" s="73"/>
      <c r="C20" s="87" t="s">
        <v>1560</v>
      </c>
      <c r="D20" s="76" t="s">
        <v>52</v>
      </c>
      <c r="E20" s="13">
        <v>44429</v>
      </c>
      <c r="F20" s="74" t="s">
        <v>1776</v>
      </c>
      <c r="G20" s="13">
        <v>44433</v>
      </c>
      <c r="H20" s="75" t="s">
        <v>1777</v>
      </c>
      <c r="I20" s="15">
        <v>40</v>
      </c>
      <c r="J20" s="15">
        <v>46</v>
      </c>
      <c r="K20" s="15">
        <v>24</v>
      </c>
      <c r="L20" s="15">
        <v>4</v>
      </c>
      <c r="M20" s="81">
        <v>11.04</v>
      </c>
      <c r="N20" s="70">
        <v>11</v>
      </c>
      <c r="O20" s="62">
        <v>3000</v>
      </c>
      <c r="P20" s="63">
        <f>Table2245236891011121314151617181920212224234567891049[[#This Row],[PEMBULATAN]]*O20</f>
        <v>33000</v>
      </c>
    </row>
    <row r="21" spans="1:16" ht="32.25" customHeight="1" x14ac:dyDescent="0.2">
      <c r="A21" s="97"/>
      <c r="B21" s="73"/>
      <c r="C21" s="87" t="s">
        <v>1561</v>
      </c>
      <c r="D21" s="76" t="s">
        <v>52</v>
      </c>
      <c r="E21" s="13">
        <v>44429</v>
      </c>
      <c r="F21" s="74" t="s">
        <v>1776</v>
      </c>
      <c r="G21" s="13">
        <v>44433</v>
      </c>
      <c r="H21" s="75" t="s">
        <v>1777</v>
      </c>
      <c r="I21" s="15">
        <v>92</v>
      </c>
      <c r="J21" s="15">
        <v>55</v>
      </c>
      <c r="K21" s="15">
        <v>29</v>
      </c>
      <c r="L21" s="15">
        <v>18</v>
      </c>
      <c r="M21" s="81">
        <v>36.685000000000002</v>
      </c>
      <c r="N21" s="70">
        <v>37</v>
      </c>
      <c r="O21" s="62">
        <v>3000</v>
      </c>
      <c r="P21" s="63">
        <f>Table2245236891011121314151617181920212224234567891049[[#This Row],[PEMBULATAN]]*O21</f>
        <v>111000</v>
      </c>
    </row>
    <row r="22" spans="1:16" ht="32.25" customHeight="1" x14ac:dyDescent="0.2">
      <c r="A22" s="97"/>
      <c r="B22" s="73"/>
      <c r="C22" s="87" t="s">
        <v>1562</v>
      </c>
      <c r="D22" s="76" t="s">
        <v>52</v>
      </c>
      <c r="E22" s="13">
        <v>44429</v>
      </c>
      <c r="F22" s="74" t="s">
        <v>1776</v>
      </c>
      <c r="G22" s="13">
        <v>44433</v>
      </c>
      <c r="H22" s="75" t="s">
        <v>1777</v>
      </c>
      <c r="I22" s="15">
        <v>97</v>
      </c>
      <c r="J22" s="15">
        <v>52</v>
      </c>
      <c r="K22" s="15">
        <v>32</v>
      </c>
      <c r="L22" s="15">
        <v>16</v>
      </c>
      <c r="M22" s="81">
        <v>40.351999999999997</v>
      </c>
      <c r="N22" s="70">
        <v>40</v>
      </c>
      <c r="O22" s="62">
        <v>3000</v>
      </c>
      <c r="P22" s="63">
        <f>Table2245236891011121314151617181920212224234567891049[[#This Row],[PEMBULATAN]]*O22</f>
        <v>120000</v>
      </c>
    </row>
    <row r="23" spans="1:16" ht="32.25" customHeight="1" x14ac:dyDescent="0.2">
      <c r="A23" s="97"/>
      <c r="B23" s="73"/>
      <c r="C23" s="87" t="s">
        <v>1563</v>
      </c>
      <c r="D23" s="76" t="s">
        <v>52</v>
      </c>
      <c r="E23" s="13">
        <v>44429</v>
      </c>
      <c r="F23" s="74" t="s">
        <v>1776</v>
      </c>
      <c r="G23" s="13">
        <v>44433</v>
      </c>
      <c r="H23" s="75" t="s">
        <v>1777</v>
      </c>
      <c r="I23" s="15">
        <v>57</v>
      </c>
      <c r="J23" s="15">
        <v>55</v>
      </c>
      <c r="K23" s="15">
        <v>67</v>
      </c>
      <c r="L23" s="15">
        <v>11</v>
      </c>
      <c r="M23" s="81">
        <v>52.511249999999997</v>
      </c>
      <c r="N23" s="70">
        <v>53</v>
      </c>
      <c r="O23" s="62">
        <v>3000</v>
      </c>
      <c r="P23" s="63">
        <f>Table2245236891011121314151617181920212224234567891049[[#This Row],[PEMBULATAN]]*O23</f>
        <v>159000</v>
      </c>
    </row>
    <row r="24" spans="1:16" ht="32.25" customHeight="1" x14ac:dyDescent="0.2">
      <c r="A24" s="97"/>
      <c r="B24" s="73"/>
      <c r="C24" s="87" t="s">
        <v>1564</v>
      </c>
      <c r="D24" s="76" t="s">
        <v>52</v>
      </c>
      <c r="E24" s="13">
        <v>44429</v>
      </c>
      <c r="F24" s="74" t="s">
        <v>1776</v>
      </c>
      <c r="G24" s="13">
        <v>44433</v>
      </c>
      <c r="H24" s="75" t="s">
        <v>1777</v>
      </c>
      <c r="I24" s="15">
        <v>54</v>
      </c>
      <c r="J24" s="15">
        <v>37</v>
      </c>
      <c r="K24" s="15">
        <v>20</v>
      </c>
      <c r="L24" s="15">
        <v>4</v>
      </c>
      <c r="M24" s="81">
        <v>9.99</v>
      </c>
      <c r="N24" s="70">
        <v>10</v>
      </c>
      <c r="O24" s="62">
        <v>3000</v>
      </c>
      <c r="P24" s="63">
        <f>Table2245236891011121314151617181920212224234567891049[[#This Row],[PEMBULATAN]]*O24</f>
        <v>30000</v>
      </c>
    </row>
    <row r="25" spans="1:16" ht="32.25" customHeight="1" x14ac:dyDescent="0.2">
      <c r="A25" s="97"/>
      <c r="B25" s="73"/>
      <c r="C25" s="87" t="s">
        <v>1565</v>
      </c>
      <c r="D25" s="76" t="s">
        <v>52</v>
      </c>
      <c r="E25" s="13">
        <v>44429</v>
      </c>
      <c r="F25" s="74" t="s">
        <v>1776</v>
      </c>
      <c r="G25" s="13">
        <v>44433</v>
      </c>
      <c r="H25" s="75" t="s">
        <v>1777</v>
      </c>
      <c r="I25" s="15">
        <v>65</v>
      </c>
      <c r="J25" s="15">
        <v>48</v>
      </c>
      <c r="K25" s="15">
        <v>17</v>
      </c>
      <c r="L25" s="15">
        <v>7</v>
      </c>
      <c r="M25" s="81">
        <v>13.26</v>
      </c>
      <c r="N25" s="70">
        <v>13</v>
      </c>
      <c r="O25" s="62">
        <v>3000</v>
      </c>
      <c r="P25" s="63">
        <f>Table2245236891011121314151617181920212224234567891049[[#This Row],[PEMBULATAN]]*O25</f>
        <v>39000</v>
      </c>
    </row>
    <row r="26" spans="1:16" ht="32.25" customHeight="1" x14ac:dyDescent="0.2">
      <c r="A26" s="97"/>
      <c r="B26" s="73"/>
      <c r="C26" s="87" t="s">
        <v>1566</v>
      </c>
      <c r="D26" s="76" t="s">
        <v>52</v>
      </c>
      <c r="E26" s="13">
        <v>44429</v>
      </c>
      <c r="F26" s="74" t="s">
        <v>1776</v>
      </c>
      <c r="G26" s="13">
        <v>44433</v>
      </c>
      <c r="H26" s="75" t="s">
        <v>1777</v>
      </c>
      <c r="I26" s="15">
        <v>89</v>
      </c>
      <c r="J26" s="15">
        <v>46</v>
      </c>
      <c r="K26" s="15">
        <v>26</v>
      </c>
      <c r="L26" s="15">
        <v>16</v>
      </c>
      <c r="M26" s="81">
        <v>26.611000000000001</v>
      </c>
      <c r="N26" s="70">
        <v>27</v>
      </c>
      <c r="O26" s="62">
        <v>3000</v>
      </c>
      <c r="P26" s="63">
        <f>Table2245236891011121314151617181920212224234567891049[[#This Row],[PEMBULATAN]]*O26</f>
        <v>81000</v>
      </c>
    </row>
    <row r="27" spans="1:16" ht="32.25" customHeight="1" x14ac:dyDescent="0.2">
      <c r="A27" s="97"/>
      <c r="B27" s="73"/>
      <c r="C27" s="87" t="s">
        <v>1567</v>
      </c>
      <c r="D27" s="76" t="s">
        <v>52</v>
      </c>
      <c r="E27" s="13">
        <v>44429</v>
      </c>
      <c r="F27" s="74" t="s">
        <v>1776</v>
      </c>
      <c r="G27" s="13">
        <v>44433</v>
      </c>
      <c r="H27" s="75" t="s">
        <v>1777</v>
      </c>
      <c r="I27" s="15">
        <v>89</v>
      </c>
      <c r="J27" s="15">
        <v>59</v>
      </c>
      <c r="K27" s="15">
        <v>26</v>
      </c>
      <c r="L27" s="15">
        <v>23</v>
      </c>
      <c r="M27" s="81">
        <v>34.131500000000003</v>
      </c>
      <c r="N27" s="70">
        <v>34</v>
      </c>
      <c r="O27" s="62">
        <v>3000</v>
      </c>
      <c r="P27" s="63">
        <f>Table2245236891011121314151617181920212224234567891049[[#This Row],[PEMBULATAN]]*O27</f>
        <v>102000</v>
      </c>
    </row>
    <row r="28" spans="1:16" ht="32.25" customHeight="1" x14ac:dyDescent="0.2">
      <c r="A28" s="97"/>
      <c r="B28" s="73"/>
      <c r="C28" s="87" t="s">
        <v>1568</v>
      </c>
      <c r="D28" s="76" t="s">
        <v>52</v>
      </c>
      <c r="E28" s="13">
        <v>44429</v>
      </c>
      <c r="F28" s="74" t="s">
        <v>1776</v>
      </c>
      <c r="G28" s="13">
        <v>44433</v>
      </c>
      <c r="H28" s="75" t="s">
        <v>1777</v>
      </c>
      <c r="I28" s="15">
        <v>96</v>
      </c>
      <c r="J28" s="15">
        <v>52</v>
      </c>
      <c r="K28" s="15">
        <v>35</v>
      </c>
      <c r="L28" s="15">
        <v>28</v>
      </c>
      <c r="M28" s="81">
        <v>43.68</v>
      </c>
      <c r="N28" s="70">
        <v>44</v>
      </c>
      <c r="O28" s="62">
        <v>3000</v>
      </c>
      <c r="P28" s="63">
        <f>Table2245236891011121314151617181920212224234567891049[[#This Row],[PEMBULATAN]]*O28</f>
        <v>132000</v>
      </c>
    </row>
    <row r="29" spans="1:16" ht="32.25" customHeight="1" x14ac:dyDescent="0.2">
      <c r="A29" s="97"/>
      <c r="B29" s="73"/>
      <c r="C29" s="87" t="s">
        <v>1569</v>
      </c>
      <c r="D29" s="76" t="s">
        <v>52</v>
      </c>
      <c r="E29" s="13">
        <v>44429</v>
      </c>
      <c r="F29" s="74" t="s">
        <v>1776</v>
      </c>
      <c r="G29" s="13">
        <v>44433</v>
      </c>
      <c r="H29" s="75" t="s">
        <v>1777</v>
      </c>
      <c r="I29" s="15">
        <v>83</v>
      </c>
      <c r="J29" s="15">
        <v>78</v>
      </c>
      <c r="K29" s="15">
        <v>42</v>
      </c>
      <c r="L29" s="15">
        <v>10</v>
      </c>
      <c r="M29" s="81">
        <v>67.977000000000004</v>
      </c>
      <c r="N29" s="70">
        <v>68</v>
      </c>
      <c r="O29" s="62">
        <v>3000</v>
      </c>
      <c r="P29" s="63">
        <f>Table2245236891011121314151617181920212224234567891049[[#This Row],[PEMBULATAN]]*O29</f>
        <v>204000</v>
      </c>
    </row>
    <row r="30" spans="1:16" ht="32.25" customHeight="1" x14ac:dyDescent="0.2">
      <c r="A30" s="97"/>
      <c r="B30" s="73"/>
      <c r="C30" s="87" t="s">
        <v>1570</v>
      </c>
      <c r="D30" s="76" t="s">
        <v>52</v>
      </c>
      <c r="E30" s="13">
        <v>44429</v>
      </c>
      <c r="F30" s="74" t="s">
        <v>1776</v>
      </c>
      <c r="G30" s="13">
        <v>44433</v>
      </c>
      <c r="H30" s="75" t="s">
        <v>1777</v>
      </c>
      <c r="I30" s="15">
        <v>78</v>
      </c>
      <c r="J30" s="15">
        <v>50</v>
      </c>
      <c r="K30" s="15">
        <v>26</v>
      </c>
      <c r="L30" s="15">
        <v>11</v>
      </c>
      <c r="M30" s="81">
        <v>25.35</v>
      </c>
      <c r="N30" s="70">
        <v>25</v>
      </c>
      <c r="O30" s="62">
        <v>3000</v>
      </c>
      <c r="P30" s="63">
        <f>Table2245236891011121314151617181920212224234567891049[[#This Row],[PEMBULATAN]]*O30</f>
        <v>75000</v>
      </c>
    </row>
    <row r="31" spans="1:16" ht="32.25" customHeight="1" x14ac:dyDescent="0.2">
      <c r="A31" s="97"/>
      <c r="B31" s="73"/>
      <c r="C31" s="87" t="s">
        <v>1571</v>
      </c>
      <c r="D31" s="76" t="s">
        <v>52</v>
      </c>
      <c r="E31" s="13">
        <v>44429</v>
      </c>
      <c r="F31" s="74" t="s">
        <v>1776</v>
      </c>
      <c r="G31" s="13">
        <v>44433</v>
      </c>
      <c r="H31" s="75" t="s">
        <v>1777</v>
      </c>
      <c r="I31" s="15">
        <v>48</v>
      </c>
      <c r="J31" s="15">
        <v>36</v>
      </c>
      <c r="K31" s="15">
        <v>20</v>
      </c>
      <c r="L31" s="15">
        <v>4</v>
      </c>
      <c r="M31" s="81">
        <v>8.64</v>
      </c>
      <c r="N31" s="70">
        <v>9</v>
      </c>
      <c r="O31" s="62">
        <v>3000</v>
      </c>
      <c r="P31" s="63">
        <f>Table2245236891011121314151617181920212224234567891049[[#This Row],[PEMBULATAN]]*O31</f>
        <v>27000</v>
      </c>
    </row>
    <row r="32" spans="1:16" ht="32.25" customHeight="1" x14ac:dyDescent="0.2">
      <c r="A32" s="97"/>
      <c r="B32" s="73"/>
      <c r="C32" s="87" t="s">
        <v>1572</v>
      </c>
      <c r="D32" s="76" t="s">
        <v>52</v>
      </c>
      <c r="E32" s="13">
        <v>44429</v>
      </c>
      <c r="F32" s="74" t="s">
        <v>1776</v>
      </c>
      <c r="G32" s="13">
        <v>44433</v>
      </c>
      <c r="H32" s="75" t="s">
        <v>1777</v>
      </c>
      <c r="I32" s="15">
        <v>62</v>
      </c>
      <c r="J32" s="15">
        <v>34</v>
      </c>
      <c r="K32" s="15">
        <v>15</v>
      </c>
      <c r="L32" s="15">
        <v>5</v>
      </c>
      <c r="M32" s="81">
        <v>7.9050000000000002</v>
      </c>
      <c r="N32" s="70">
        <v>8</v>
      </c>
      <c r="O32" s="62">
        <v>3000</v>
      </c>
      <c r="P32" s="63">
        <f>Table2245236891011121314151617181920212224234567891049[[#This Row],[PEMBULATAN]]*O32</f>
        <v>24000</v>
      </c>
    </row>
    <row r="33" spans="1:16" ht="32.25" customHeight="1" x14ac:dyDescent="0.2">
      <c r="A33" s="97"/>
      <c r="B33" s="73"/>
      <c r="C33" s="87" t="s">
        <v>1573</v>
      </c>
      <c r="D33" s="76" t="s">
        <v>52</v>
      </c>
      <c r="E33" s="13">
        <v>44429</v>
      </c>
      <c r="F33" s="74" t="s">
        <v>1776</v>
      </c>
      <c r="G33" s="13">
        <v>44433</v>
      </c>
      <c r="H33" s="75" t="s">
        <v>1777</v>
      </c>
      <c r="I33" s="15">
        <v>60</v>
      </c>
      <c r="J33" s="15">
        <v>59</v>
      </c>
      <c r="K33" s="15">
        <v>24</v>
      </c>
      <c r="L33" s="15">
        <v>4</v>
      </c>
      <c r="M33" s="81">
        <v>21.24</v>
      </c>
      <c r="N33" s="70">
        <v>21</v>
      </c>
      <c r="O33" s="62">
        <v>3000</v>
      </c>
      <c r="P33" s="63">
        <f>Table2245236891011121314151617181920212224234567891049[[#This Row],[PEMBULATAN]]*O33</f>
        <v>63000</v>
      </c>
    </row>
    <row r="34" spans="1:16" ht="32.25" customHeight="1" x14ac:dyDescent="0.2">
      <c r="A34" s="97"/>
      <c r="B34" s="73"/>
      <c r="C34" s="87" t="s">
        <v>1574</v>
      </c>
      <c r="D34" s="76" t="s">
        <v>52</v>
      </c>
      <c r="E34" s="13">
        <v>44429</v>
      </c>
      <c r="F34" s="74" t="s">
        <v>1776</v>
      </c>
      <c r="G34" s="13">
        <v>44433</v>
      </c>
      <c r="H34" s="75" t="s">
        <v>1777</v>
      </c>
      <c r="I34" s="15">
        <v>59</v>
      </c>
      <c r="J34" s="15">
        <v>35</v>
      </c>
      <c r="K34" s="15">
        <v>18</v>
      </c>
      <c r="L34" s="15">
        <v>5</v>
      </c>
      <c r="M34" s="81">
        <v>9.2925000000000004</v>
      </c>
      <c r="N34" s="70">
        <v>9</v>
      </c>
      <c r="O34" s="62">
        <v>3000</v>
      </c>
      <c r="P34" s="63">
        <f>Table2245236891011121314151617181920212224234567891049[[#This Row],[PEMBULATAN]]*O34</f>
        <v>27000</v>
      </c>
    </row>
    <row r="35" spans="1:16" ht="32.25" customHeight="1" x14ac:dyDescent="0.2">
      <c r="A35" s="97"/>
      <c r="B35" s="73"/>
      <c r="C35" s="87" t="s">
        <v>1575</v>
      </c>
      <c r="D35" s="76" t="s">
        <v>52</v>
      </c>
      <c r="E35" s="13">
        <v>44429</v>
      </c>
      <c r="F35" s="74" t="s">
        <v>1776</v>
      </c>
      <c r="G35" s="13">
        <v>44433</v>
      </c>
      <c r="H35" s="75" t="s">
        <v>1777</v>
      </c>
      <c r="I35" s="15">
        <v>95</v>
      </c>
      <c r="J35" s="15">
        <v>60</v>
      </c>
      <c r="K35" s="15">
        <v>36</v>
      </c>
      <c r="L35" s="15">
        <v>12</v>
      </c>
      <c r="M35" s="81">
        <v>51.3</v>
      </c>
      <c r="N35" s="70">
        <v>51</v>
      </c>
      <c r="O35" s="62">
        <v>3000</v>
      </c>
      <c r="P35" s="63">
        <f>Table2245236891011121314151617181920212224234567891049[[#This Row],[PEMBULATAN]]*O35</f>
        <v>153000</v>
      </c>
    </row>
    <row r="36" spans="1:16" ht="32.25" customHeight="1" x14ac:dyDescent="0.2">
      <c r="A36" s="97"/>
      <c r="B36" s="73"/>
      <c r="C36" s="87" t="s">
        <v>1576</v>
      </c>
      <c r="D36" s="76" t="s">
        <v>52</v>
      </c>
      <c r="E36" s="13">
        <v>44429</v>
      </c>
      <c r="F36" s="74" t="s">
        <v>1776</v>
      </c>
      <c r="G36" s="13">
        <v>44433</v>
      </c>
      <c r="H36" s="75" t="s">
        <v>1777</v>
      </c>
      <c r="I36" s="15">
        <v>88</v>
      </c>
      <c r="J36" s="15">
        <v>54</v>
      </c>
      <c r="K36" s="15">
        <v>26</v>
      </c>
      <c r="L36" s="15">
        <v>20</v>
      </c>
      <c r="M36" s="81">
        <v>30.888000000000002</v>
      </c>
      <c r="N36" s="70">
        <v>31</v>
      </c>
      <c r="O36" s="62">
        <v>3000</v>
      </c>
      <c r="P36" s="63">
        <f>Table2245236891011121314151617181920212224234567891049[[#This Row],[PEMBULATAN]]*O36</f>
        <v>93000</v>
      </c>
    </row>
    <row r="37" spans="1:16" ht="32.25" customHeight="1" x14ac:dyDescent="0.2">
      <c r="A37" s="97"/>
      <c r="B37" s="73"/>
      <c r="C37" s="87" t="s">
        <v>1577</v>
      </c>
      <c r="D37" s="76" t="s">
        <v>52</v>
      </c>
      <c r="E37" s="13">
        <v>44429</v>
      </c>
      <c r="F37" s="74" t="s">
        <v>1776</v>
      </c>
      <c r="G37" s="13">
        <v>44433</v>
      </c>
      <c r="H37" s="75" t="s">
        <v>1777</v>
      </c>
      <c r="I37" s="15">
        <v>95</v>
      </c>
      <c r="J37" s="15">
        <v>56</v>
      </c>
      <c r="K37" s="15">
        <v>17</v>
      </c>
      <c r="L37" s="15">
        <v>8</v>
      </c>
      <c r="M37" s="81">
        <v>22.61</v>
      </c>
      <c r="N37" s="70">
        <v>23</v>
      </c>
      <c r="O37" s="62">
        <v>3000</v>
      </c>
      <c r="P37" s="63">
        <f>Table2245236891011121314151617181920212224234567891049[[#This Row],[PEMBULATAN]]*O37</f>
        <v>69000</v>
      </c>
    </row>
    <row r="38" spans="1:16" ht="32.25" customHeight="1" x14ac:dyDescent="0.2">
      <c r="A38" s="97"/>
      <c r="B38" s="73"/>
      <c r="C38" s="87" t="s">
        <v>1578</v>
      </c>
      <c r="D38" s="76" t="s">
        <v>52</v>
      </c>
      <c r="E38" s="13">
        <v>44429</v>
      </c>
      <c r="F38" s="74" t="s">
        <v>1776</v>
      </c>
      <c r="G38" s="13">
        <v>44433</v>
      </c>
      <c r="H38" s="75" t="s">
        <v>1777</v>
      </c>
      <c r="I38" s="15">
        <v>98</v>
      </c>
      <c r="J38" s="15">
        <v>59</v>
      </c>
      <c r="K38" s="15">
        <v>28</v>
      </c>
      <c r="L38" s="15">
        <v>17</v>
      </c>
      <c r="M38" s="81">
        <v>40.473999999999997</v>
      </c>
      <c r="N38" s="70">
        <v>40</v>
      </c>
      <c r="O38" s="62">
        <v>3000</v>
      </c>
      <c r="P38" s="63">
        <f>Table2245236891011121314151617181920212224234567891049[[#This Row],[PEMBULATAN]]*O38</f>
        <v>120000</v>
      </c>
    </row>
    <row r="39" spans="1:16" ht="32.25" customHeight="1" x14ac:dyDescent="0.2">
      <c r="A39" s="97"/>
      <c r="B39" s="73"/>
      <c r="C39" s="87" t="s">
        <v>1579</v>
      </c>
      <c r="D39" s="76" t="s">
        <v>52</v>
      </c>
      <c r="E39" s="13">
        <v>44429</v>
      </c>
      <c r="F39" s="74" t="s">
        <v>1776</v>
      </c>
      <c r="G39" s="13">
        <v>44433</v>
      </c>
      <c r="H39" s="75" t="s">
        <v>1777</v>
      </c>
      <c r="I39" s="15">
        <v>46</v>
      </c>
      <c r="J39" s="15">
        <v>49</v>
      </c>
      <c r="K39" s="15">
        <v>24</v>
      </c>
      <c r="L39" s="15">
        <v>4</v>
      </c>
      <c r="M39" s="81">
        <v>13.523999999999999</v>
      </c>
      <c r="N39" s="70">
        <v>14</v>
      </c>
      <c r="O39" s="62">
        <v>3000</v>
      </c>
      <c r="P39" s="63">
        <f>Table2245236891011121314151617181920212224234567891049[[#This Row],[PEMBULATAN]]*O39</f>
        <v>42000</v>
      </c>
    </row>
    <row r="40" spans="1:16" ht="32.25" customHeight="1" x14ac:dyDescent="0.2">
      <c r="A40" s="97"/>
      <c r="B40" s="73"/>
      <c r="C40" s="87" t="s">
        <v>1580</v>
      </c>
      <c r="D40" s="76" t="s">
        <v>52</v>
      </c>
      <c r="E40" s="13">
        <v>44429</v>
      </c>
      <c r="F40" s="74" t="s">
        <v>1776</v>
      </c>
      <c r="G40" s="13">
        <v>44433</v>
      </c>
      <c r="H40" s="75" t="s">
        <v>1777</v>
      </c>
      <c r="I40" s="15">
        <v>66</v>
      </c>
      <c r="J40" s="15">
        <v>56</v>
      </c>
      <c r="K40" s="15">
        <v>16</v>
      </c>
      <c r="L40" s="15">
        <v>8</v>
      </c>
      <c r="M40" s="81">
        <v>14.784000000000001</v>
      </c>
      <c r="N40" s="70">
        <v>15</v>
      </c>
      <c r="O40" s="62">
        <v>3000</v>
      </c>
      <c r="P40" s="63">
        <f>Table2245236891011121314151617181920212224234567891049[[#This Row],[PEMBULATAN]]*O40</f>
        <v>45000</v>
      </c>
    </row>
    <row r="41" spans="1:16" ht="32.25" customHeight="1" x14ac:dyDescent="0.2">
      <c r="A41" s="97"/>
      <c r="B41" s="73"/>
      <c r="C41" s="87" t="s">
        <v>1581</v>
      </c>
      <c r="D41" s="76" t="s">
        <v>52</v>
      </c>
      <c r="E41" s="13">
        <v>44429</v>
      </c>
      <c r="F41" s="74" t="s">
        <v>1776</v>
      </c>
      <c r="G41" s="13">
        <v>44433</v>
      </c>
      <c r="H41" s="75" t="s">
        <v>1777</v>
      </c>
      <c r="I41" s="15">
        <v>68</v>
      </c>
      <c r="J41" s="15">
        <v>54</v>
      </c>
      <c r="K41" s="15">
        <v>21</v>
      </c>
      <c r="L41" s="15">
        <v>9</v>
      </c>
      <c r="M41" s="81">
        <v>19.277999999999999</v>
      </c>
      <c r="N41" s="70">
        <v>19</v>
      </c>
      <c r="O41" s="62">
        <v>3000</v>
      </c>
      <c r="P41" s="63">
        <f>Table2245236891011121314151617181920212224234567891049[[#This Row],[PEMBULATAN]]*O41</f>
        <v>57000</v>
      </c>
    </row>
    <row r="42" spans="1:16" ht="32.25" customHeight="1" x14ac:dyDescent="0.2">
      <c r="A42" s="97"/>
      <c r="B42" s="73"/>
      <c r="C42" s="87" t="s">
        <v>1582</v>
      </c>
      <c r="D42" s="76" t="s">
        <v>52</v>
      </c>
      <c r="E42" s="13">
        <v>44429</v>
      </c>
      <c r="F42" s="74" t="s">
        <v>1776</v>
      </c>
      <c r="G42" s="13">
        <v>44433</v>
      </c>
      <c r="H42" s="75" t="s">
        <v>1777</v>
      </c>
      <c r="I42" s="15">
        <v>104</v>
      </c>
      <c r="J42" s="15">
        <v>65</v>
      </c>
      <c r="K42" s="15">
        <v>15</v>
      </c>
      <c r="L42" s="15">
        <v>11</v>
      </c>
      <c r="M42" s="81">
        <v>25.35</v>
      </c>
      <c r="N42" s="70">
        <v>25</v>
      </c>
      <c r="O42" s="62">
        <v>3000</v>
      </c>
      <c r="P42" s="63">
        <f>Table2245236891011121314151617181920212224234567891049[[#This Row],[PEMBULATAN]]*O42</f>
        <v>75000</v>
      </c>
    </row>
    <row r="43" spans="1:16" ht="32.25" customHeight="1" x14ac:dyDescent="0.2">
      <c r="A43" s="97"/>
      <c r="B43" s="73"/>
      <c r="C43" s="87" t="s">
        <v>1583</v>
      </c>
      <c r="D43" s="76" t="s">
        <v>52</v>
      </c>
      <c r="E43" s="13">
        <v>44429</v>
      </c>
      <c r="F43" s="74" t="s">
        <v>1776</v>
      </c>
      <c r="G43" s="13">
        <v>44433</v>
      </c>
      <c r="H43" s="75" t="s">
        <v>1777</v>
      </c>
      <c r="I43" s="15">
        <v>54</v>
      </c>
      <c r="J43" s="15">
        <v>36</v>
      </c>
      <c r="K43" s="15">
        <v>14</v>
      </c>
      <c r="L43" s="15">
        <v>3</v>
      </c>
      <c r="M43" s="81">
        <v>6.8040000000000003</v>
      </c>
      <c r="N43" s="70">
        <v>7</v>
      </c>
      <c r="O43" s="62">
        <v>3000</v>
      </c>
      <c r="P43" s="63">
        <f>Table2245236891011121314151617181920212224234567891049[[#This Row],[PEMBULATAN]]*O43</f>
        <v>21000</v>
      </c>
    </row>
    <row r="44" spans="1:16" ht="32.25" customHeight="1" x14ac:dyDescent="0.2">
      <c r="A44" s="97"/>
      <c r="B44" s="73"/>
      <c r="C44" s="87" t="s">
        <v>1584</v>
      </c>
      <c r="D44" s="76" t="s">
        <v>52</v>
      </c>
      <c r="E44" s="13">
        <v>44429</v>
      </c>
      <c r="F44" s="74" t="s">
        <v>1776</v>
      </c>
      <c r="G44" s="13">
        <v>44433</v>
      </c>
      <c r="H44" s="75" t="s">
        <v>1777</v>
      </c>
      <c r="I44" s="15">
        <v>78</v>
      </c>
      <c r="J44" s="15">
        <v>54</v>
      </c>
      <c r="K44" s="15">
        <v>14</v>
      </c>
      <c r="L44" s="15">
        <v>7</v>
      </c>
      <c r="M44" s="81">
        <v>14.742000000000001</v>
      </c>
      <c r="N44" s="70">
        <v>15</v>
      </c>
      <c r="O44" s="62">
        <v>3000</v>
      </c>
      <c r="P44" s="63">
        <f>Table2245236891011121314151617181920212224234567891049[[#This Row],[PEMBULATAN]]*O44</f>
        <v>45000</v>
      </c>
    </row>
    <row r="45" spans="1:16" ht="32.25" customHeight="1" x14ac:dyDescent="0.2">
      <c r="A45" s="97"/>
      <c r="B45" s="73"/>
      <c r="C45" s="87" t="s">
        <v>1585</v>
      </c>
      <c r="D45" s="76" t="s">
        <v>52</v>
      </c>
      <c r="E45" s="13">
        <v>44429</v>
      </c>
      <c r="F45" s="74" t="s">
        <v>1776</v>
      </c>
      <c r="G45" s="13">
        <v>44433</v>
      </c>
      <c r="H45" s="75" t="s">
        <v>1777</v>
      </c>
      <c r="I45" s="15">
        <v>57</v>
      </c>
      <c r="J45" s="15">
        <v>43</v>
      </c>
      <c r="K45" s="15">
        <v>12</v>
      </c>
      <c r="L45" s="15">
        <v>4</v>
      </c>
      <c r="M45" s="81">
        <v>7.3529999999999998</v>
      </c>
      <c r="N45" s="70">
        <v>7</v>
      </c>
      <c r="O45" s="62">
        <v>3000</v>
      </c>
      <c r="P45" s="63">
        <f>Table2245236891011121314151617181920212224234567891049[[#This Row],[PEMBULATAN]]*O45</f>
        <v>21000</v>
      </c>
    </row>
    <row r="46" spans="1:16" ht="32.25" customHeight="1" x14ac:dyDescent="0.2">
      <c r="A46" s="97"/>
      <c r="B46" s="73"/>
      <c r="C46" s="87" t="s">
        <v>1586</v>
      </c>
      <c r="D46" s="76" t="s">
        <v>52</v>
      </c>
      <c r="E46" s="13">
        <v>44429</v>
      </c>
      <c r="F46" s="74" t="s">
        <v>1776</v>
      </c>
      <c r="G46" s="13">
        <v>44433</v>
      </c>
      <c r="H46" s="75" t="s">
        <v>1777</v>
      </c>
      <c r="I46" s="15">
        <v>67</v>
      </c>
      <c r="J46" s="15">
        <v>60</v>
      </c>
      <c r="K46" s="15">
        <v>18</v>
      </c>
      <c r="L46" s="15">
        <v>8</v>
      </c>
      <c r="M46" s="81">
        <v>18.09</v>
      </c>
      <c r="N46" s="70">
        <v>18</v>
      </c>
      <c r="O46" s="62">
        <v>3000</v>
      </c>
      <c r="P46" s="63">
        <f>Table2245236891011121314151617181920212224234567891049[[#This Row],[PEMBULATAN]]*O46</f>
        <v>54000</v>
      </c>
    </row>
    <row r="47" spans="1:16" ht="32.25" customHeight="1" x14ac:dyDescent="0.2">
      <c r="A47" s="97"/>
      <c r="B47" s="73"/>
      <c r="C47" s="87" t="s">
        <v>1587</v>
      </c>
      <c r="D47" s="76" t="s">
        <v>52</v>
      </c>
      <c r="E47" s="13">
        <v>44429</v>
      </c>
      <c r="F47" s="74" t="s">
        <v>1776</v>
      </c>
      <c r="G47" s="13">
        <v>44433</v>
      </c>
      <c r="H47" s="75" t="s">
        <v>1777</v>
      </c>
      <c r="I47" s="15">
        <v>56</v>
      </c>
      <c r="J47" s="15">
        <v>49</v>
      </c>
      <c r="K47" s="15">
        <v>25</v>
      </c>
      <c r="L47" s="15">
        <v>8</v>
      </c>
      <c r="M47" s="81">
        <v>17.149999999999999</v>
      </c>
      <c r="N47" s="70">
        <v>17</v>
      </c>
      <c r="O47" s="62">
        <v>3000</v>
      </c>
      <c r="P47" s="63">
        <f>Table2245236891011121314151617181920212224234567891049[[#This Row],[PEMBULATAN]]*O47</f>
        <v>51000</v>
      </c>
    </row>
    <row r="48" spans="1:16" ht="32.25" customHeight="1" x14ac:dyDescent="0.2">
      <c r="A48" s="97"/>
      <c r="B48" s="73"/>
      <c r="C48" s="87" t="s">
        <v>1588</v>
      </c>
      <c r="D48" s="76" t="s">
        <v>52</v>
      </c>
      <c r="E48" s="13">
        <v>44429</v>
      </c>
      <c r="F48" s="74" t="s">
        <v>1776</v>
      </c>
      <c r="G48" s="13">
        <v>44433</v>
      </c>
      <c r="H48" s="75" t="s">
        <v>1777</v>
      </c>
      <c r="I48" s="15">
        <v>76</v>
      </c>
      <c r="J48" s="15">
        <v>60</v>
      </c>
      <c r="K48" s="15">
        <v>20</v>
      </c>
      <c r="L48" s="15">
        <v>12</v>
      </c>
      <c r="M48" s="81">
        <v>22.8</v>
      </c>
      <c r="N48" s="70">
        <v>23</v>
      </c>
      <c r="O48" s="62">
        <v>3000</v>
      </c>
      <c r="P48" s="63">
        <f>Table2245236891011121314151617181920212224234567891049[[#This Row],[PEMBULATAN]]*O48</f>
        <v>69000</v>
      </c>
    </row>
    <row r="49" spans="1:16" ht="32.25" customHeight="1" x14ac:dyDescent="0.2">
      <c r="A49" s="97"/>
      <c r="B49" s="73"/>
      <c r="C49" s="87" t="s">
        <v>1589</v>
      </c>
      <c r="D49" s="76" t="s">
        <v>52</v>
      </c>
      <c r="E49" s="13">
        <v>44429</v>
      </c>
      <c r="F49" s="74" t="s">
        <v>1776</v>
      </c>
      <c r="G49" s="13">
        <v>44433</v>
      </c>
      <c r="H49" s="75" t="s">
        <v>1777</v>
      </c>
      <c r="I49" s="15">
        <v>68</v>
      </c>
      <c r="J49" s="15">
        <v>63</v>
      </c>
      <c r="K49" s="15">
        <v>25</v>
      </c>
      <c r="L49" s="15">
        <v>6</v>
      </c>
      <c r="M49" s="81">
        <v>26.774999999999999</v>
      </c>
      <c r="N49" s="70">
        <v>27</v>
      </c>
      <c r="O49" s="62">
        <v>3000</v>
      </c>
      <c r="P49" s="63">
        <f>Table2245236891011121314151617181920212224234567891049[[#This Row],[PEMBULATAN]]*O49</f>
        <v>81000</v>
      </c>
    </row>
    <row r="50" spans="1:16" ht="32.25" customHeight="1" x14ac:dyDescent="0.2">
      <c r="A50" s="97"/>
      <c r="B50" s="73"/>
      <c r="C50" s="87" t="s">
        <v>1590</v>
      </c>
      <c r="D50" s="76" t="s">
        <v>52</v>
      </c>
      <c r="E50" s="13">
        <v>44429</v>
      </c>
      <c r="F50" s="74" t="s">
        <v>1776</v>
      </c>
      <c r="G50" s="13">
        <v>44433</v>
      </c>
      <c r="H50" s="75" t="s">
        <v>1777</v>
      </c>
      <c r="I50" s="15">
        <v>52</v>
      </c>
      <c r="J50" s="15">
        <v>51</v>
      </c>
      <c r="K50" s="15">
        <v>21</v>
      </c>
      <c r="L50" s="15">
        <v>4</v>
      </c>
      <c r="M50" s="81">
        <v>13.923</v>
      </c>
      <c r="N50" s="70">
        <v>14</v>
      </c>
      <c r="O50" s="62">
        <v>3000</v>
      </c>
      <c r="P50" s="63">
        <f>Table2245236891011121314151617181920212224234567891049[[#This Row],[PEMBULATAN]]*O50</f>
        <v>42000</v>
      </c>
    </row>
    <row r="51" spans="1:16" ht="32.25" customHeight="1" x14ac:dyDescent="0.2">
      <c r="A51" s="97"/>
      <c r="B51" s="73"/>
      <c r="C51" s="87" t="s">
        <v>1591</v>
      </c>
      <c r="D51" s="76" t="s">
        <v>52</v>
      </c>
      <c r="E51" s="13">
        <v>44429</v>
      </c>
      <c r="F51" s="74" t="s">
        <v>1776</v>
      </c>
      <c r="G51" s="13">
        <v>44433</v>
      </c>
      <c r="H51" s="75" t="s">
        <v>1777</v>
      </c>
      <c r="I51" s="15">
        <v>89</v>
      </c>
      <c r="J51" s="15">
        <v>52</v>
      </c>
      <c r="K51" s="15">
        <v>31</v>
      </c>
      <c r="L51" s="15">
        <v>19</v>
      </c>
      <c r="M51" s="81">
        <v>35.866999999999997</v>
      </c>
      <c r="N51" s="70">
        <v>36</v>
      </c>
      <c r="O51" s="62">
        <v>3000</v>
      </c>
      <c r="P51" s="63">
        <f>Table2245236891011121314151617181920212224234567891049[[#This Row],[PEMBULATAN]]*O51</f>
        <v>108000</v>
      </c>
    </row>
    <row r="52" spans="1:16" ht="32.25" customHeight="1" x14ac:dyDescent="0.2">
      <c r="A52" s="97"/>
      <c r="B52" s="73"/>
      <c r="C52" s="87" t="s">
        <v>1592</v>
      </c>
      <c r="D52" s="76" t="s">
        <v>52</v>
      </c>
      <c r="E52" s="13">
        <v>44429</v>
      </c>
      <c r="F52" s="74" t="s">
        <v>1776</v>
      </c>
      <c r="G52" s="13">
        <v>44433</v>
      </c>
      <c r="H52" s="75" t="s">
        <v>1777</v>
      </c>
      <c r="I52" s="15">
        <v>100</v>
      </c>
      <c r="J52" s="15">
        <v>61</v>
      </c>
      <c r="K52" s="15">
        <v>32</v>
      </c>
      <c r="L52" s="15">
        <v>27</v>
      </c>
      <c r="M52" s="81">
        <v>48.8</v>
      </c>
      <c r="N52" s="70">
        <v>49</v>
      </c>
      <c r="O52" s="62">
        <v>3000</v>
      </c>
      <c r="P52" s="63">
        <f>Table2245236891011121314151617181920212224234567891049[[#This Row],[PEMBULATAN]]*O52</f>
        <v>147000</v>
      </c>
    </row>
    <row r="53" spans="1:16" ht="32.25" customHeight="1" x14ac:dyDescent="0.2">
      <c r="A53" s="97"/>
      <c r="B53" s="73"/>
      <c r="C53" s="87" t="s">
        <v>1593</v>
      </c>
      <c r="D53" s="76" t="s">
        <v>52</v>
      </c>
      <c r="E53" s="13">
        <v>44429</v>
      </c>
      <c r="F53" s="74" t="s">
        <v>1776</v>
      </c>
      <c r="G53" s="13">
        <v>44433</v>
      </c>
      <c r="H53" s="75" t="s">
        <v>1777</v>
      </c>
      <c r="I53" s="15">
        <v>60</v>
      </c>
      <c r="J53" s="15">
        <v>56</v>
      </c>
      <c r="K53" s="15">
        <v>20</v>
      </c>
      <c r="L53" s="15">
        <v>9</v>
      </c>
      <c r="M53" s="81">
        <v>16.8</v>
      </c>
      <c r="N53" s="70">
        <v>17</v>
      </c>
      <c r="O53" s="62">
        <v>3000</v>
      </c>
      <c r="P53" s="63">
        <f>Table2245236891011121314151617181920212224234567891049[[#This Row],[PEMBULATAN]]*O53</f>
        <v>51000</v>
      </c>
    </row>
    <row r="54" spans="1:16" ht="32.25" customHeight="1" x14ac:dyDescent="0.2">
      <c r="A54" s="97"/>
      <c r="B54" s="73"/>
      <c r="C54" s="87" t="s">
        <v>1594</v>
      </c>
      <c r="D54" s="76" t="s">
        <v>52</v>
      </c>
      <c r="E54" s="13">
        <v>44429</v>
      </c>
      <c r="F54" s="74" t="s">
        <v>1776</v>
      </c>
      <c r="G54" s="13">
        <v>44433</v>
      </c>
      <c r="H54" s="75" t="s">
        <v>1777</v>
      </c>
      <c r="I54" s="15">
        <v>100</v>
      </c>
      <c r="J54" s="15">
        <v>55</v>
      </c>
      <c r="K54" s="15">
        <v>29</v>
      </c>
      <c r="L54" s="15">
        <v>11</v>
      </c>
      <c r="M54" s="81">
        <v>39.875</v>
      </c>
      <c r="N54" s="70">
        <v>40</v>
      </c>
      <c r="O54" s="62">
        <v>3000</v>
      </c>
      <c r="P54" s="63">
        <f>Table2245236891011121314151617181920212224234567891049[[#This Row],[PEMBULATAN]]*O54</f>
        <v>120000</v>
      </c>
    </row>
    <row r="55" spans="1:16" ht="32.25" customHeight="1" x14ac:dyDescent="0.2">
      <c r="A55" s="97"/>
      <c r="B55" s="73"/>
      <c r="C55" s="87" t="s">
        <v>1595</v>
      </c>
      <c r="D55" s="76" t="s">
        <v>52</v>
      </c>
      <c r="E55" s="13">
        <v>44429</v>
      </c>
      <c r="F55" s="74" t="s">
        <v>1776</v>
      </c>
      <c r="G55" s="13">
        <v>44433</v>
      </c>
      <c r="H55" s="75" t="s">
        <v>1777</v>
      </c>
      <c r="I55" s="15">
        <v>93</v>
      </c>
      <c r="J55" s="15">
        <v>55</v>
      </c>
      <c r="K55" s="15">
        <v>19</v>
      </c>
      <c r="L55" s="15">
        <v>11</v>
      </c>
      <c r="M55" s="81">
        <v>24.296250000000001</v>
      </c>
      <c r="N55" s="70">
        <v>24</v>
      </c>
      <c r="O55" s="62">
        <v>3000</v>
      </c>
      <c r="P55" s="63">
        <f>Table2245236891011121314151617181920212224234567891049[[#This Row],[PEMBULATAN]]*O55</f>
        <v>72000</v>
      </c>
    </row>
    <row r="56" spans="1:16" ht="32.25" customHeight="1" x14ac:dyDescent="0.2">
      <c r="A56" s="97"/>
      <c r="B56" s="73"/>
      <c r="C56" s="87" t="s">
        <v>1596</v>
      </c>
      <c r="D56" s="76" t="s">
        <v>52</v>
      </c>
      <c r="E56" s="13">
        <v>44429</v>
      </c>
      <c r="F56" s="74" t="s">
        <v>1776</v>
      </c>
      <c r="G56" s="13">
        <v>44433</v>
      </c>
      <c r="H56" s="75" t="s">
        <v>1777</v>
      </c>
      <c r="I56" s="15">
        <v>65</v>
      </c>
      <c r="J56" s="15">
        <v>52</v>
      </c>
      <c r="K56" s="15">
        <v>29</v>
      </c>
      <c r="L56" s="15">
        <v>12</v>
      </c>
      <c r="M56" s="81">
        <v>24.504999999999999</v>
      </c>
      <c r="N56" s="70">
        <v>25</v>
      </c>
      <c r="O56" s="62">
        <v>3000</v>
      </c>
      <c r="P56" s="63">
        <f>Table2245236891011121314151617181920212224234567891049[[#This Row],[PEMBULATAN]]*O56</f>
        <v>75000</v>
      </c>
    </row>
    <row r="57" spans="1:16" ht="32.25" customHeight="1" x14ac:dyDescent="0.2">
      <c r="A57" s="97"/>
      <c r="B57" s="73"/>
      <c r="C57" s="87" t="s">
        <v>1597</v>
      </c>
      <c r="D57" s="76" t="s">
        <v>52</v>
      </c>
      <c r="E57" s="13">
        <v>44429</v>
      </c>
      <c r="F57" s="74" t="s">
        <v>1776</v>
      </c>
      <c r="G57" s="13">
        <v>44433</v>
      </c>
      <c r="H57" s="75" t="s">
        <v>1777</v>
      </c>
      <c r="I57" s="15">
        <v>94</v>
      </c>
      <c r="J57" s="15">
        <v>54</v>
      </c>
      <c r="K57" s="15">
        <v>28</v>
      </c>
      <c r="L57" s="15">
        <v>14</v>
      </c>
      <c r="M57" s="81">
        <v>35.531999999999996</v>
      </c>
      <c r="N57" s="70">
        <v>36</v>
      </c>
      <c r="O57" s="62">
        <v>3000</v>
      </c>
      <c r="P57" s="63">
        <f>Table2245236891011121314151617181920212224234567891049[[#This Row],[PEMBULATAN]]*O57</f>
        <v>108000</v>
      </c>
    </row>
    <row r="58" spans="1:16" ht="32.25" customHeight="1" x14ac:dyDescent="0.2">
      <c r="A58" s="97"/>
      <c r="B58" s="73"/>
      <c r="C58" s="87" t="s">
        <v>1598</v>
      </c>
      <c r="D58" s="76" t="s">
        <v>52</v>
      </c>
      <c r="E58" s="13">
        <v>44429</v>
      </c>
      <c r="F58" s="74" t="s">
        <v>1776</v>
      </c>
      <c r="G58" s="13">
        <v>44433</v>
      </c>
      <c r="H58" s="75" t="s">
        <v>1777</v>
      </c>
      <c r="I58" s="15">
        <v>50</v>
      </c>
      <c r="J58" s="15">
        <v>40</v>
      </c>
      <c r="K58" s="15">
        <v>19</v>
      </c>
      <c r="L58" s="15">
        <v>3</v>
      </c>
      <c r="M58" s="81">
        <v>9.5</v>
      </c>
      <c r="N58" s="70">
        <v>10</v>
      </c>
      <c r="O58" s="62">
        <v>3000</v>
      </c>
      <c r="P58" s="63">
        <f>Table2245236891011121314151617181920212224234567891049[[#This Row],[PEMBULATAN]]*O58</f>
        <v>30000</v>
      </c>
    </row>
    <row r="59" spans="1:16" ht="32.25" customHeight="1" x14ac:dyDescent="0.2">
      <c r="A59" s="97"/>
      <c r="B59" s="73"/>
      <c r="C59" s="87" t="s">
        <v>1599</v>
      </c>
      <c r="D59" s="76" t="s">
        <v>52</v>
      </c>
      <c r="E59" s="13">
        <v>44429</v>
      </c>
      <c r="F59" s="74" t="s">
        <v>1776</v>
      </c>
      <c r="G59" s="13">
        <v>44433</v>
      </c>
      <c r="H59" s="75" t="s">
        <v>1777</v>
      </c>
      <c r="I59" s="15">
        <v>43</v>
      </c>
      <c r="J59" s="15">
        <v>40</v>
      </c>
      <c r="K59" s="15">
        <v>19</v>
      </c>
      <c r="L59" s="15">
        <v>5</v>
      </c>
      <c r="M59" s="81">
        <v>8.17</v>
      </c>
      <c r="N59" s="70">
        <v>8</v>
      </c>
      <c r="O59" s="62">
        <v>3000</v>
      </c>
      <c r="P59" s="63">
        <f>Table2245236891011121314151617181920212224234567891049[[#This Row],[PEMBULATAN]]*O59</f>
        <v>24000</v>
      </c>
    </row>
    <row r="60" spans="1:16" ht="32.25" customHeight="1" x14ac:dyDescent="0.2">
      <c r="A60" s="97"/>
      <c r="B60" s="73"/>
      <c r="C60" s="87" t="s">
        <v>1600</v>
      </c>
      <c r="D60" s="76" t="s">
        <v>52</v>
      </c>
      <c r="E60" s="13">
        <v>44429</v>
      </c>
      <c r="F60" s="74" t="s">
        <v>1776</v>
      </c>
      <c r="G60" s="13">
        <v>44433</v>
      </c>
      <c r="H60" s="75" t="s">
        <v>1777</v>
      </c>
      <c r="I60" s="15">
        <v>82</v>
      </c>
      <c r="J60" s="15">
        <v>53</v>
      </c>
      <c r="K60" s="15">
        <v>29</v>
      </c>
      <c r="L60" s="15">
        <v>14</v>
      </c>
      <c r="M60" s="81">
        <v>31.508500000000002</v>
      </c>
      <c r="N60" s="70">
        <v>32</v>
      </c>
      <c r="O60" s="62">
        <v>3000</v>
      </c>
      <c r="P60" s="63">
        <f>Table2245236891011121314151617181920212224234567891049[[#This Row],[PEMBULATAN]]*O60</f>
        <v>96000</v>
      </c>
    </row>
    <row r="61" spans="1:16" ht="32.25" customHeight="1" x14ac:dyDescent="0.2">
      <c r="A61" s="97"/>
      <c r="B61" s="73"/>
      <c r="C61" s="87" t="s">
        <v>1601</v>
      </c>
      <c r="D61" s="76" t="s">
        <v>52</v>
      </c>
      <c r="E61" s="13">
        <v>44429</v>
      </c>
      <c r="F61" s="74" t="s">
        <v>1776</v>
      </c>
      <c r="G61" s="13">
        <v>44433</v>
      </c>
      <c r="H61" s="75" t="s">
        <v>1777</v>
      </c>
      <c r="I61" s="15">
        <v>78</v>
      </c>
      <c r="J61" s="15">
        <v>60</v>
      </c>
      <c r="K61" s="15">
        <v>25</v>
      </c>
      <c r="L61" s="15">
        <v>12</v>
      </c>
      <c r="M61" s="81">
        <v>29.25</v>
      </c>
      <c r="N61" s="70">
        <v>29</v>
      </c>
      <c r="O61" s="62">
        <v>3000</v>
      </c>
      <c r="P61" s="63">
        <f>Table2245236891011121314151617181920212224234567891049[[#This Row],[PEMBULATAN]]*O61</f>
        <v>87000</v>
      </c>
    </row>
    <row r="62" spans="1:16" ht="32.25" customHeight="1" x14ac:dyDescent="0.2">
      <c r="A62" s="97"/>
      <c r="B62" s="73"/>
      <c r="C62" s="87" t="s">
        <v>1602</v>
      </c>
      <c r="D62" s="76" t="s">
        <v>52</v>
      </c>
      <c r="E62" s="13">
        <v>44429</v>
      </c>
      <c r="F62" s="74" t="s">
        <v>1776</v>
      </c>
      <c r="G62" s="13">
        <v>44433</v>
      </c>
      <c r="H62" s="75" t="s">
        <v>1777</v>
      </c>
      <c r="I62" s="15">
        <v>86</v>
      </c>
      <c r="J62" s="15">
        <v>55</v>
      </c>
      <c r="K62" s="15">
        <v>27</v>
      </c>
      <c r="L62" s="15">
        <v>9</v>
      </c>
      <c r="M62" s="81">
        <v>31.927499999999998</v>
      </c>
      <c r="N62" s="70">
        <v>32</v>
      </c>
      <c r="O62" s="62">
        <v>3000</v>
      </c>
      <c r="P62" s="63">
        <f>Table2245236891011121314151617181920212224234567891049[[#This Row],[PEMBULATAN]]*O62</f>
        <v>96000</v>
      </c>
    </row>
    <row r="63" spans="1:16" ht="32.25" customHeight="1" x14ac:dyDescent="0.2">
      <c r="A63" s="97"/>
      <c r="B63" s="73"/>
      <c r="C63" s="87" t="s">
        <v>1603</v>
      </c>
      <c r="D63" s="76" t="s">
        <v>52</v>
      </c>
      <c r="E63" s="13">
        <v>44429</v>
      </c>
      <c r="F63" s="74" t="s">
        <v>1776</v>
      </c>
      <c r="G63" s="13">
        <v>44433</v>
      </c>
      <c r="H63" s="75" t="s">
        <v>1777</v>
      </c>
      <c r="I63" s="15">
        <v>95</v>
      </c>
      <c r="J63" s="15">
        <v>47</v>
      </c>
      <c r="K63" s="15">
        <v>27</v>
      </c>
      <c r="L63" s="15">
        <v>17</v>
      </c>
      <c r="M63" s="81">
        <v>30.138750000000002</v>
      </c>
      <c r="N63" s="70">
        <v>30</v>
      </c>
      <c r="O63" s="62">
        <v>3000</v>
      </c>
      <c r="P63" s="63">
        <f>Table2245236891011121314151617181920212224234567891049[[#This Row],[PEMBULATAN]]*O63</f>
        <v>90000</v>
      </c>
    </row>
    <row r="64" spans="1:16" ht="32.25" customHeight="1" x14ac:dyDescent="0.2">
      <c r="A64" s="97"/>
      <c r="B64" s="73"/>
      <c r="C64" s="87" t="s">
        <v>1604</v>
      </c>
      <c r="D64" s="76" t="s">
        <v>52</v>
      </c>
      <c r="E64" s="13">
        <v>44429</v>
      </c>
      <c r="F64" s="74" t="s">
        <v>1776</v>
      </c>
      <c r="G64" s="13">
        <v>44433</v>
      </c>
      <c r="H64" s="75" t="s">
        <v>1777</v>
      </c>
      <c r="I64" s="15">
        <v>58</v>
      </c>
      <c r="J64" s="15">
        <v>32</v>
      </c>
      <c r="K64" s="15">
        <v>17</v>
      </c>
      <c r="L64" s="15">
        <v>4</v>
      </c>
      <c r="M64" s="81">
        <v>7.8879999999999999</v>
      </c>
      <c r="N64" s="70">
        <v>8</v>
      </c>
      <c r="O64" s="62">
        <v>3000</v>
      </c>
      <c r="P64" s="63">
        <f>Table2245236891011121314151617181920212224234567891049[[#This Row],[PEMBULATAN]]*O64</f>
        <v>24000</v>
      </c>
    </row>
    <row r="65" spans="1:16" ht="32.25" customHeight="1" x14ac:dyDescent="0.2">
      <c r="A65" s="97"/>
      <c r="B65" s="73"/>
      <c r="C65" s="87" t="s">
        <v>1605</v>
      </c>
      <c r="D65" s="76" t="s">
        <v>52</v>
      </c>
      <c r="E65" s="13">
        <v>44429</v>
      </c>
      <c r="F65" s="74" t="s">
        <v>1776</v>
      </c>
      <c r="G65" s="13">
        <v>44433</v>
      </c>
      <c r="H65" s="75" t="s">
        <v>1777</v>
      </c>
      <c r="I65" s="15">
        <v>42</v>
      </c>
      <c r="J65" s="15">
        <v>36</v>
      </c>
      <c r="K65" s="15">
        <v>25</v>
      </c>
      <c r="L65" s="15">
        <v>3</v>
      </c>
      <c r="M65" s="81">
        <v>9.4499999999999993</v>
      </c>
      <c r="N65" s="70">
        <v>9</v>
      </c>
      <c r="O65" s="62">
        <v>3000</v>
      </c>
      <c r="P65" s="63">
        <f>Table2245236891011121314151617181920212224234567891049[[#This Row],[PEMBULATAN]]*O65</f>
        <v>27000</v>
      </c>
    </row>
    <row r="66" spans="1:16" ht="32.25" customHeight="1" x14ac:dyDescent="0.2">
      <c r="A66" s="97"/>
      <c r="B66" s="73"/>
      <c r="C66" s="87" t="s">
        <v>1606</v>
      </c>
      <c r="D66" s="76" t="s">
        <v>52</v>
      </c>
      <c r="E66" s="13">
        <v>44429</v>
      </c>
      <c r="F66" s="74" t="s">
        <v>1776</v>
      </c>
      <c r="G66" s="13">
        <v>44433</v>
      </c>
      <c r="H66" s="75" t="s">
        <v>1777</v>
      </c>
      <c r="I66" s="15">
        <v>50</v>
      </c>
      <c r="J66" s="15">
        <v>35</v>
      </c>
      <c r="K66" s="15">
        <v>16</v>
      </c>
      <c r="L66" s="15">
        <v>5</v>
      </c>
      <c r="M66" s="81">
        <v>7</v>
      </c>
      <c r="N66" s="70">
        <v>7</v>
      </c>
      <c r="O66" s="62">
        <v>3000</v>
      </c>
      <c r="P66" s="63">
        <f>Table2245236891011121314151617181920212224234567891049[[#This Row],[PEMBULATAN]]*O66</f>
        <v>21000</v>
      </c>
    </row>
    <row r="67" spans="1:16" ht="32.25" customHeight="1" x14ac:dyDescent="0.2">
      <c r="A67" s="97"/>
      <c r="B67" s="73"/>
      <c r="C67" s="87" t="s">
        <v>1607</v>
      </c>
      <c r="D67" s="76" t="s">
        <v>52</v>
      </c>
      <c r="E67" s="13">
        <v>44429</v>
      </c>
      <c r="F67" s="74" t="s">
        <v>1776</v>
      </c>
      <c r="G67" s="13">
        <v>44433</v>
      </c>
      <c r="H67" s="75" t="s">
        <v>1777</v>
      </c>
      <c r="I67" s="15">
        <v>94</v>
      </c>
      <c r="J67" s="15">
        <v>50</v>
      </c>
      <c r="K67" s="15">
        <v>32</v>
      </c>
      <c r="L67" s="15">
        <v>9</v>
      </c>
      <c r="M67" s="81">
        <v>37.6</v>
      </c>
      <c r="N67" s="70">
        <v>38</v>
      </c>
      <c r="O67" s="62">
        <v>3000</v>
      </c>
      <c r="P67" s="63">
        <f>Table2245236891011121314151617181920212224234567891049[[#This Row],[PEMBULATAN]]*O67</f>
        <v>114000</v>
      </c>
    </row>
    <row r="68" spans="1:16" ht="32.25" customHeight="1" x14ac:dyDescent="0.2">
      <c r="A68" s="97"/>
      <c r="B68" s="73"/>
      <c r="C68" s="87" t="s">
        <v>1608</v>
      </c>
      <c r="D68" s="76" t="s">
        <v>52</v>
      </c>
      <c r="E68" s="13">
        <v>44429</v>
      </c>
      <c r="F68" s="74" t="s">
        <v>1776</v>
      </c>
      <c r="G68" s="13">
        <v>44433</v>
      </c>
      <c r="H68" s="75" t="s">
        <v>1777</v>
      </c>
      <c r="I68" s="15">
        <v>85</v>
      </c>
      <c r="J68" s="15">
        <v>60</v>
      </c>
      <c r="K68" s="15">
        <v>20</v>
      </c>
      <c r="L68" s="15">
        <v>13</v>
      </c>
      <c r="M68" s="81">
        <v>25.5</v>
      </c>
      <c r="N68" s="70">
        <v>26</v>
      </c>
      <c r="O68" s="62">
        <v>3000</v>
      </c>
      <c r="P68" s="63">
        <f>Table2245236891011121314151617181920212224234567891049[[#This Row],[PEMBULATAN]]*O68</f>
        <v>78000</v>
      </c>
    </row>
    <row r="69" spans="1:16" ht="32.25" customHeight="1" x14ac:dyDescent="0.2">
      <c r="A69" s="97"/>
      <c r="B69" s="73"/>
      <c r="C69" s="87" t="s">
        <v>1609</v>
      </c>
      <c r="D69" s="76" t="s">
        <v>52</v>
      </c>
      <c r="E69" s="13">
        <v>44429</v>
      </c>
      <c r="F69" s="74" t="s">
        <v>1776</v>
      </c>
      <c r="G69" s="13">
        <v>44433</v>
      </c>
      <c r="H69" s="75" t="s">
        <v>1777</v>
      </c>
      <c r="I69" s="15">
        <v>93</v>
      </c>
      <c r="J69" s="15">
        <v>53</v>
      </c>
      <c r="K69" s="15">
        <v>30</v>
      </c>
      <c r="L69" s="15">
        <v>21</v>
      </c>
      <c r="M69" s="81">
        <v>36.967500000000001</v>
      </c>
      <c r="N69" s="70">
        <v>37</v>
      </c>
      <c r="O69" s="62">
        <v>3000</v>
      </c>
      <c r="P69" s="63">
        <f>Table2245236891011121314151617181920212224234567891049[[#This Row],[PEMBULATAN]]*O69</f>
        <v>111000</v>
      </c>
    </row>
    <row r="70" spans="1:16" ht="32.25" customHeight="1" x14ac:dyDescent="0.2">
      <c r="A70" s="97"/>
      <c r="B70" s="73"/>
      <c r="C70" s="87" t="s">
        <v>1610</v>
      </c>
      <c r="D70" s="76" t="s">
        <v>52</v>
      </c>
      <c r="E70" s="13">
        <v>44429</v>
      </c>
      <c r="F70" s="74" t="s">
        <v>1776</v>
      </c>
      <c r="G70" s="13">
        <v>44433</v>
      </c>
      <c r="H70" s="75" t="s">
        <v>1777</v>
      </c>
      <c r="I70" s="15">
        <v>70</v>
      </c>
      <c r="J70" s="15">
        <v>62</v>
      </c>
      <c r="K70" s="15">
        <v>30</v>
      </c>
      <c r="L70" s="15">
        <v>13</v>
      </c>
      <c r="M70" s="81">
        <v>32.549999999999997</v>
      </c>
      <c r="N70" s="70">
        <v>33</v>
      </c>
      <c r="O70" s="62">
        <v>3000</v>
      </c>
      <c r="P70" s="63">
        <f>Table2245236891011121314151617181920212224234567891049[[#This Row],[PEMBULATAN]]*O70</f>
        <v>99000</v>
      </c>
    </row>
    <row r="71" spans="1:16" ht="32.25" customHeight="1" x14ac:dyDescent="0.2">
      <c r="A71" s="97"/>
      <c r="B71" s="73"/>
      <c r="C71" s="87" t="s">
        <v>1611</v>
      </c>
      <c r="D71" s="76" t="s">
        <v>52</v>
      </c>
      <c r="E71" s="13">
        <v>44429</v>
      </c>
      <c r="F71" s="74" t="s">
        <v>1776</v>
      </c>
      <c r="G71" s="13">
        <v>44433</v>
      </c>
      <c r="H71" s="75" t="s">
        <v>1777</v>
      </c>
      <c r="I71" s="15">
        <v>52</v>
      </c>
      <c r="J71" s="15">
        <v>40</v>
      </c>
      <c r="K71" s="15">
        <v>14</v>
      </c>
      <c r="L71" s="15">
        <v>3</v>
      </c>
      <c r="M71" s="81">
        <v>7.28</v>
      </c>
      <c r="N71" s="70">
        <v>7</v>
      </c>
      <c r="O71" s="62">
        <v>3000</v>
      </c>
      <c r="P71" s="63">
        <f>Table2245236891011121314151617181920212224234567891049[[#This Row],[PEMBULATAN]]*O71</f>
        <v>21000</v>
      </c>
    </row>
    <row r="72" spans="1:16" ht="32.25" customHeight="1" x14ac:dyDescent="0.2">
      <c r="A72" s="97"/>
      <c r="B72" s="73"/>
      <c r="C72" s="87" t="s">
        <v>1612</v>
      </c>
      <c r="D72" s="76" t="s">
        <v>52</v>
      </c>
      <c r="E72" s="13">
        <v>44429</v>
      </c>
      <c r="F72" s="74" t="s">
        <v>1776</v>
      </c>
      <c r="G72" s="13">
        <v>44433</v>
      </c>
      <c r="H72" s="75" t="s">
        <v>1777</v>
      </c>
      <c r="I72" s="15">
        <v>77</v>
      </c>
      <c r="J72" s="15">
        <v>52</v>
      </c>
      <c r="K72" s="15">
        <v>18</v>
      </c>
      <c r="L72" s="15">
        <v>2</v>
      </c>
      <c r="M72" s="81">
        <v>18.018000000000001</v>
      </c>
      <c r="N72" s="70">
        <v>18</v>
      </c>
      <c r="O72" s="62">
        <v>3000</v>
      </c>
      <c r="P72" s="63">
        <f>Table2245236891011121314151617181920212224234567891049[[#This Row],[PEMBULATAN]]*O72</f>
        <v>54000</v>
      </c>
    </row>
    <row r="73" spans="1:16" ht="32.25" customHeight="1" x14ac:dyDescent="0.2">
      <c r="A73" s="97"/>
      <c r="B73" s="73"/>
      <c r="C73" s="87" t="s">
        <v>1613</v>
      </c>
      <c r="D73" s="76" t="s">
        <v>52</v>
      </c>
      <c r="E73" s="13">
        <v>44429</v>
      </c>
      <c r="F73" s="74" t="s">
        <v>1776</v>
      </c>
      <c r="G73" s="13">
        <v>44433</v>
      </c>
      <c r="H73" s="75" t="s">
        <v>1777</v>
      </c>
      <c r="I73" s="15">
        <v>87</v>
      </c>
      <c r="J73" s="15">
        <v>60</v>
      </c>
      <c r="K73" s="15">
        <v>16</v>
      </c>
      <c r="L73" s="15">
        <v>12</v>
      </c>
      <c r="M73" s="81">
        <v>20.88</v>
      </c>
      <c r="N73" s="70">
        <v>21</v>
      </c>
      <c r="O73" s="62">
        <v>3000</v>
      </c>
      <c r="P73" s="63">
        <f>Table2245236891011121314151617181920212224234567891049[[#This Row],[PEMBULATAN]]*O73</f>
        <v>63000</v>
      </c>
    </row>
    <row r="74" spans="1:16" ht="32.25" customHeight="1" x14ac:dyDescent="0.2">
      <c r="A74" s="97"/>
      <c r="B74" s="73"/>
      <c r="C74" s="87" t="s">
        <v>1614</v>
      </c>
      <c r="D74" s="76" t="s">
        <v>52</v>
      </c>
      <c r="E74" s="13">
        <v>44429</v>
      </c>
      <c r="F74" s="74" t="s">
        <v>1776</v>
      </c>
      <c r="G74" s="13">
        <v>44433</v>
      </c>
      <c r="H74" s="75" t="s">
        <v>1777</v>
      </c>
      <c r="I74" s="15">
        <v>94</v>
      </c>
      <c r="J74" s="15">
        <v>60</v>
      </c>
      <c r="K74" s="15">
        <v>22</v>
      </c>
      <c r="L74" s="15">
        <v>12</v>
      </c>
      <c r="M74" s="81">
        <v>31.02</v>
      </c>
      <c r="N74" s="70">
        <v>31</v>
      </c>
      <c r="O74" s="62">
        <v>3000</v>
      </c>
      <c r="P74" s="63">
        <f>Table2245236891011121314151617181920212224234567891049[[#This Row],[PEMBULATAN]]*O74</f>
        <v>93000</v>
      </c>
    </row>
    <row r="75" spans="1:16" ht="32.25" customHeight="1" x14ac:dyDescent="0.2">
      <c r="A75" s="97"/>
      <c r="B75" s="73"/>
      <c r="C75" s="87" t="s">
        <v>1615</v>
      </c>
      <c r="D75" s="76" t="s">
        <v>52</v>
      </c>
      <c r="E75" s="13">
        <v>44429</v>
      </c>
      <c r="F75" s="74" t="s">
        <v>1776</v>
      </c>
      <c r="G75" s="13">
        <v>44433</v>
      </c>
      <c r="H75" s="75" t="s">
        <v>1777</v>
      </c>
      <c r="I75" s="15">
        <v>68</v>
      </c>
      <c r="J75" s="15">
        <v>53</v>
      </c>
      <c r="K75" s="15">
        <v>25</v>
      </c>
      <c r="L75" s="15">
        <v>7</v>
      </c>
      <c r="M75" s="81">
        <v>22.524999999999999</v>
      </c>
      <c r="N75" s="70">
        <v>23</v>
      </c>
      <c r="O75" s="62">
        <v>3000</v>
      </c>
      <c r="P75" s="63">
        <f>Table2245236891011121314151617181920212224234567891049[[#This Row],[PEMBULATAN]]*O75</f>
        <v>69000</v>
      </c>
    </row>
    <row r="76" spans="1:16" ht="32.25" customHeight="1" x14ac:dyDescent="0.2">
      <c r="A76" s="97"/>
      <c r="B76" s="73"/>
      <c r="C76" s="87" t="s">
        <v>1616</v>
      </c>
      <c r="D76" s="76" t="s">
        <v>52</v>
      </c>
      <c r="E76" s="13">
        <v>44429</v>
      </c>
      <c r="F76" s="74" t="s">
        <v>1776</v>
      </c>
      <c r="G76" s="13">
        <v>44433</v>
      </c>
      <c r="H76" s="75" t="s">
        <v>1777</v>
      </c>
      <c r="I76" s="15">
        <v>108</v>
      </c>
      <c r="J76" s="15">
        <v>63</v>
      </c>
      <c r="K76" s="15">
        <v>24</v>
      </c>
      <c r="L76" s="15">
        <v>15</v>
      </c>
      <c r="M76" s="81">
        <v>40.823999999999998</v>
      </c>
      <c r="N76" s="70">
        <v>41</v>
      </c>
      <c r="O76" s="62">
        <v>3000</v>
      </c>
      <c r="P76" s="63">
        <f>Table2245236891011121314151617181920212224234567891049[[#This Row],[PEMBULATAN]]*O76</f>
        <v>123000</v>
      </c>
    </row>
    <row r="77" spans="1:16" ht="32.25" customHeight="1" x14ac:dyDescent="0.2">
      <c r="A77" s="97"/>
      <c r="B77" s="73"/>
      <c r="C77" s="87" t="s">
        <v>1617</v>
      </c>
      <c r="D77" s="76" t="s">
        <v>52</v>
      </c>
      <c r="E77" s="13">
        <v>44429</v>
      </c>
      <c r="F77" s="74" t="s">
        <v>1776</v>
      </c>
      <c r="G77" s="13">
        <v>44433</v>
      </c>
      <c r="H77" s="75" t="s">
        <v>1777</v>
      </c>
      <c r="I77" s="15">
        <v>91</v>
      </c>
      <c r="J77" s="15">
        <v>60</v>
      </c>
      <c r="K77" s="15">
        <v>24</v>
      </c>
      <c r="L77" s="15">
        <v>17</v>
      </c>
      <c r="M77" s="81">
        <v>32.76</v>
      </c>
      <c r="N77" s="70">
        <v>33</v>
      </c>
      <c r="O77" s="62">
        <v>3000</v>
      </c>
      <c r="P77" s="63">
        <f>Table2245236891011121314151617181920212224234567891049[[#This Row],[PEMBULATAN]]*O77</f>
        <v>99000</v>
      </c>
    </row>
    <row r="78" spans="1:16" ht="32.25" customHeight="1" x14ac:dyDescent="0.2">
      <c r="A78" s="97"/>
      <c r="B78" s="73"/>
      <c r="C78" s="87" t="s">
        <v>1618</v>
      </c>
      <c r="D78" s="76" t="s">
        <v>52</v>
      </c>
      <c r="E78" s="13">
        <v>44429</v>
      </c>
      <c r="F78" s="74" t="s">
        <v>1776</v>
      </c>
      <c r="G78" s="13">
        <v>44433</v>
      </c>
      <c r="H78" s="75" t="s">
        <v>1777</v>
      </c>
      <c r="I78" s="15">
        <v>74</v>
      </c>
      <c r="J78" s="15">
        <v>48</v>
      </c>
      <c r="K78" s="15">
        <v>32</v>
      </c>
      <c r="L78" s="15">
        <v>7</v>
      </c>
      <c r="M78" s="81">
        <v>28.416</v>
      </c>
      <c r="N78" s="70">
        <v>28</v>
      </c>
      <c r="O78" s="62">
        <v>3000</v>
      </c>
      <c r="P78" s="63">
        <f>Table2245236891011121314151617181920212224234567891049[[#This Row],[PEMBULATAN]]*O78</f>
        <v>84000</v>
      </c>
    </row>
    <row r="79" spans="1:16" ht="32.25" customHeight="1" x14ac:dyDescent="0.2">
      <c r="A79" s="97"/>
      <c r="B79" s="73"/>
      <c r="C79" s="87" t="s">
        <v>1619</v>
      </c>
      <c r="D79" s="76" t="s">
        <v>52</v>
      </c>
      <c r="E79" s="13">
        <v>44429</v>
      </c>
      <c r="F79" s="74" t="s">
        <v>1776</v>
      </c>
      <c r="G79" s="13">
        <v>44433</v>
      </c>
      <c r="H79" s="75" t="s">
        <v>1777</v>
      </c>
      <c r="I79" s="15">
        <v>100</v>
      </c>
      <c r="J79" s="15">
        <v>54</v>
      </c>
      <c r="K79" s="15">
        <v>30</v>
      </c>
      <c r="L79" s="15">
        <v>16</v>
      </c>
      <c r="M79" s="81">
        <v>40.5</v>
      </c>
      <c r="N79" s="70">
        <v>41</v>
      </c>
      <c r="O79" s="62">
        <v>3000</v>
      </c>
      <c r="P79" s="63">
        <f>Table2245236891011121314151617181920212224234567891049[[#This Row],[PEMBULATAN]]*O79</f>
        <v>123000</v>
      </c>
    </row>
    <row r="80" spans="1:16" ht="32.25" customHeight="1" x14ac:dyDescent="0.2">
      <c r="A80" s="97"/>
      <c r="B80" s="73"/>
      <c r="C80" s="87" t="s">
        <v>1620</v>
      </c>
      <c r="D80" s="76" t="s">
        <v>52</v>
      </c>
      <c r="E80" s="13">
        <v>44429</v>
      </c>
      <c r="F80" s="74" t="s">
        <v>1776</v>
      </c>
      <c r="G80" s="13">
        <v>44433</v>
      </c>
      <c r="H80" s="75" t="s">
        <v>1777</v>
      </c>
      <c r="I80" s="15">
        <v>80</v>
      </c>
      <c r="J80" s="15">
        <v>50</v>
      </c>
      <c r="K80" s="15">
        <v>28</v>
      </c>
      <c r="L80" s="15">
        <v>8</v>
      </c>
      <c r="M80" s="81">
        <v>28</v>
      </c>
      <c r="N80" s="70">
        <v>28</v>
      </c>
      <c r="O80" s="62">
        <v>3000</v>
      </c>
      <c r="P80" s="63">
        <f>Table2245236891011121314151617181920212224234567891049[[#This Row],[PEMBULATAN]]*O80</f>
        <v>84000</v>
      </c>
    </row>
    <row r="81" spans="1:16" ht="32.25" customHeight="1" x14ac:dyDescent="0.2">
      <c r="A81" s="97"/>
      <c r="B81" s="73"/>
      <c r="C81" s="87" t="s">
        <v>1621</v>
      </c>
      <c r="D81" s="76" t="s">
        <v>52</v>
      </c>
      <c r="E81" s="13">
        <v>44429</v>
      </c>
      <c r="F81" s="74" t="s">
        <v>1776</v>
      </c>
      <c r="G81" s="13">
        <v>44433</v>
      </c>
      <c r="H81" s="75" t="s">
        <v>1777</v>
      </c>
      <c r="I81" s="15">
        <v>33</v>
      </c>
      <c r="J81" s="15">
        <v>34</v>
      </c>
      <c r="K81" s="15">
        <v>12</v>
      </c>
      <c r="L81" s="15">
        <v>2</v>
      </c>
      <c r="M81" s="81">
        <v>3.3660000000000001</v>
      </c>
      <c r="N81" s="70">
        <v>3</v>
      </c>
      <c r="O81" s="62">
        <v>3000</v>
      </c>
      <c r="P81" s="63">
        <f>Table2245236891011121314151617181920212224234567891049[[#This Row],[PEMBULATAN]]*O81</f>
        <v>9000</v>
      </c>
    </row>
    <row r="82" spans="1:16" ht="32.25" customHeight="1" x14ac:dyDescent="0.2">
      <c r="A82" s="97"/>
      <c r="B82" s="73"/>
      <c r="C82" s="87" t="s">
        <v>1622</v>
      </c>
      <c r="D82" s="76" t="s">
        <v>52</v>
      </c>
      <c r="E82" s="13">
        <v>44429</v>
      </c>
      <c r="F82" s="74" t="s">
        <v>1776</v>
      </c>
      <c r="G82" s="13">
        <v>44433</v>
      </c>
      <c r="H82" s="75" t="s">
        <v>1777</v>
      </c>
      <c r="I82" s="15">
        <v>44</v>
      </c>
      <c r="J82" s="15">
        <v>32</v>
      </c>
      <c r="K82" s="15">
        <v>18</v>
      </c>
      <c r="L82" s="15">
        <v>2</v>
      </c>
      <c r="M82" s="81">
        <v>6.3360000000000003</v>
      </c>
      <c r="N82" s="70">
        <v>6</v>
      </c>
      <c r="O82" s="62">
        <v>3000</v>
      </c>
      <c r="P82" s="63">
        <f>Table2245236891011121314151617181920212224234567891049[[#This Row],[PEMBULATAN]]*O82</f>
        <v>18000</v>
      </c>
    </row>
    <row r="83" spans="1:16" ht="32.25" customHeight="1" x14ac:dyDescent="0.2">
      <c r="A83" s="97"/>
      <c r="B83" s="73"/>
      <c r="C83" s="87" t="s">
        <v>1623</v>
      </c>
      <c r="D83" s="76" t="s">
        <v>52</v>
      </c>
      <c r="E83" s="13">
        <v>44429</v>
      </c>
      <c r="F83" s="74" t="s">
        <v>1776</v>
      </c>
      <c r="G83" s="13">
        <v>44433</v>
      </c>
      <c r="H83" s="75" t="s">
        <v>1777</v>
      </c>
      <c r="I83" s="15">
        <v>41</v>
      </c>
      <c r="J83" s="15">
        <v>30</v>
      </c>
      <c r="K83" s="15">
        <v>15</v>
      </c>
      <c r="L83" s="15">
        <v>2</v>
      </c>
      <c r="M83" s="81">
        <v>4.6124999999999998</v>
      </c>
      <c r="N83" s="70">
        <v>5</v>
      </c>
      <c r="O83" s="62">
        <v>3000</v>
      </c>
      <c r="P83" s="63">
        <f>Table2245236891011121314151617181920212224234567891049[[#This Row],[PEMBULATAN]]*O83</f>
        <v>15000</v>
      </c>
    </row>
    <row r="84" spans="1:16" ht="32.25" customHeight="1" x14ac:dyDescent="0.2">
      <c r="A84" s="97"/>
      <c r="B84" s="73"/>
      <c r="C84" s="87" t="s">
        <v>1624</v>
      </c>
      <c r="D84" s="76" t="s">
        <v>52</v>
      </c>
      <c r="E84" s="13">
        <v>44429</v>
      </c>
      <c r="F84" s="74" t="s">
        <v>1776</v>
      </c>
      <c r="G84" s="13">
        <v>44433</v>
      </c>
      <c r="H84" s="75" t="s">
        <v>1777</v>
      </c>
      <c r="I84" s="15">
        <v>93</v>
      </c>
      <c r="J84" s="15">
        <v>57</v>
      </c>
      <c r="K84" s="15">
        <v>20</v>
      </c>
      <c r="L84" s="15">
        <v>11</v>
      </c>
      <c r="M84" s="81">
        <v>26.504999999999999</v>
      </c>
      <c r="N84" s="70">
        <v>27</v>
      </c>
      <c r="O84" s="62">
        <v>3000</v>
      </c>
      <c r="P84" s="63">
        <f>Table2245236891011121314151617181920212224234567891049[[#This Row],[PEMBULATAN]]*O84</f>
        <v>81000</v>
      </c>
    </row>
    <row r="85" spans="1:16" ht="32.25" customHeight="1" x14ac:dyDescent="0.2">
      <c r="A85" s="97"/>
      <c r="B85" s="73"/>
      <c r="C85" s="87" t="s">
        <v>1625</v>
      </c>
      <c r="D85" s="76" t="s">
        <v>52</v>
      </c>
      <c r="E85" s="13">
        <v>44429</v>
      </c>
      <c r="F85" s="74" t="s">
        <v>1776</v>
      </c>
      <c r="G85" s="13">
        <v>44433</v>
      </c>
      <c r="H85" s="75" t="s">
        <v>1777</v>
      </c>
      <c r="I85" s="15">
        <v>60</v>
      </c>
      <c r="J85" s="15">
        <v>45</v>
      </c>
      <c r="K85" s="15">
        <v>21</v>
      </c>
      <c r="L85" s="15">
        <v>5</v>
      </c>
      <c r="M85" s="81">
        <v>14.175000000000001</v>
      </c>
      <c r="N85" s="70">
        <v>14</v>
      </c>
      <c r="O85" s="62">
        <v>3000</v>
      </c>
      <c r="P85" s="63">
        <f>Table2245236891011121314151617181920212224234567891049[[#This Row],[PEMBULATAN]]*O85</f>
        <v>42000</v>
      </c>
    </row>
    <row r="86" spans="1:16" ht="32.25" customHeight="1" x14ac:dyDescent="0.2">
      <c r="A86" s="97"/>
      <c r="B86" s="73"/>
      <c r="C86" s="87" t="s">
        <v>1626</v>
      </c>
      <c r="D86" s="76" t="s">
        <v>52</v>
      </c>
      <c r="E86" s="13">
        <v>44429</v>
      </c>
      <c r="F86" s="74" t="s">
        <v>1776</v>
      </c>
      <c r="G86" s="13">
        <v>44433</v>
      </c>
      <c r="H86" s="75" t="s">
        <v>1777</v>
      </c>
      <c r="I86" s="15">
        <v>85</v>
      </c>
      <c r="J86" s="15">
        <v>60</v>
      </c>
      <c r="K86" s="15">
        <v>22</v>
      </c>
      <c r="L86" s="15">
        <v>6</v>
      </c>
      <c r="M86" s="81">
        <v>28.05</v>
      </c>
      <c r="N86" s="70">
        <v>28</v>
      </c>
      <c r="O86" s="62">
        <v>3000</v>
      </c>
      <c r="P86" s="63">
        <f>Table2245236891011121314151617181920212224234567891049[[#This Row],[PEMBULATAN]]*O86</f>
        <v>84000</v>
      </c>
    </row>
    <row r="87" spans="1:16" ht="32.25" customHeight="1" x14ac:dyDescent="0.2">
      <c r="A87" s="97"/>
      <c r="B87" s="73"/>
      <c r="C87" s="87" t="s">
        <v>1627</v>
      </c>
      <c r="D87" s="76" t="s">
        <v>52</v>
      </c>
      <c r="E87" s="13">
        <v>44429</v>
      </c>
      <c r="F87" s="74" t="s">
        <v>1776</v>
      </c>
      <c r="G87" s="13">
        <v>44433</v>
      </c>
      <c r="H87" s="75" t="s">
        <v>1777</v>
      </c>
      <c r="I87" s="15">
        <v>60</v>
      </c>
      <c r="J87" s="15">
        <v>46</v>
      </c>
      <c r="K87" s="15">
        <v>20</v>
      </c>
      <c r="L87" s="15">
        <v>6</v>
      </c>
      <c r="M87" s="81">
        <v>13.8</v>
      </c>
      <c r="N87" s="70">
        <v>14</v>
      </c>
      <c r="O87" s="62">
        <v>3000</v>
      </c>
      <c r="P87" s="63">
        <f>Table2245236891011121314151617181920212224234567891049[[#This Row],[PEMBULATAN]]*O87</f>
        <v>42000</v>
      </c>
    </row>
    <row r="88" spans="1:16" ht="32.25" customHeight="1" x14ac:dyDescent="0.2">
      <c r="A88" s="97"/>
      <c r="B88" s="73"/>
      <c r="C88" s="87" t="s">
        <v>1628</v>
      </c>
      <c r="D88" s="76" t="s">
        <v>52</v>
      </c>
      <c r="E88" s="13">
        <v>44429</v>
      </c>
      <c r="F88" s="74" t="s">
        <v>1776</v>
      </c>
      <c r="G88" s="13">
        <v>44433</v>
      </c>
      <c r="H88" s="75" t="s">
        <v>1777</v>
      </c>
      <c r="I88" s="15">
        <v>92</v>
      </c>
      <c r="J88" s="15">
        <v>60</v>
      </c>
      <c r="K88" s="15">
        <v>23</v>
      </c>
      <c r="L88" s="15">
        <v>12</v>
      </c>
      <c r="M88" s="81">
        <v>31.74</v>
      </c>
      <c r="N88" s="70">
        <v>32</v>
      </c>
      <c r="O88" s="62">
        <v>3000</v>
      </c>
      <c r="P88" s="63">
        <f>Table2245236891011121314151617181920212224234567891049[[#This Row],[PEMBULATAN]]*O88</f>
        <v>96000</v>
      </c>
    </row>
    <row r="89" spans="1:16" ht="32.25" customHeight="1" x14ac:dyDescent="0.2">
      <c r="A89" s="97"/>
      <c r="B89" s="73"/>
      <c r="C89" s="87" t="s">
        <v>1629</v>
      </c>
      <c r="D89" s="76" t="s">
        <v>52</v>
      </c>
      <c r="E89" s="13">
        <v>44429</v>
      </c>
      <c r="F89" s="74" t="s">
        <v>1776</v>
      </c>
      <c r="G89" s="13">
        <v>44433</v>
      </c>
      <c r="H89" s="75" t="s">
        <v>1777</v>
      </c>
      <c r="I89" s="15">
        <v>104</v>
      </c>
      <c r="J89" s="15">
        <v>52</v>
      </c>
      <c r="K89" s="15">
        <v>32</v>
      </c>
      <c r="L89" s="15">
        <v>16</v>
      </c>
      <c r="M89" s="81">
        <v>43.264000000000003</v>
      </c>
      <c r="N89" s="70">
        <v>43</v>
      </c>
      <c r="O89" s="62">
        <v>3000</v>
      </c>
      <c r="P89" s="63">
        <f>Table2245236891011121314151617181920212224234567891049[[#This Row],[PEMBULATAN]]*O89</f>
        <v>129000</v>
      </c>
    </row>
    <row r="90" spans="1:16" ht="32.25" customHeight="1" x14ac:dyDescent="0.2">
      <c r="A90" s="97"/>
      <c r="B90" s="73"/>
      <c r="C90" s="87" t="s">
        <v>1630</v>
      </c>
      <c r="D90" s="76" t="s">
        <v>52</v>
      </c>
      <c r="E90" s="13">
        <v>44429</v>
      </c>
      <c r="F90" s="74" t="s">
        <v>1776</v>
      </c>
      <c r="G90" s="13">
        <v>44433</v>
      </c>
      <c r="H90" s="75" t="s">
        <v>1777</v>
      </c>
      <c r="I90" s="15">
        <v>74</v>
      </c>
      <c r="J90" s="15">
        <v>49</v>
      </c>
      <c r="K90" s="15">
        <v>35</v>
      </c>
      <c r="L90" s="15">
        <v>25</v>
      </c>
      <c r="M90" s="81">
        <v>31.727499999999999</v>
      </c>
      <c r="N90" s="70">
        <v>32</v>
      </c>
      <c r="O90" s="62">
        <v>3000</v>
      </c>
      <c r="P90" s="63">
        <f>Table2245236891011121314151617181920212224234567891049[[#This Row],[PEMBULATAN]]*O90</f>
        <v>96000</v>
      </c>
    </row>
    <row r="91" spans="1:16" ht="32.25" customHeight="1" x14ac:dyDescent="0.2">
      <c r="A91" s="97"/>
      <c r="B91" s="73"/>
      <c r="C91" s="87" t="s">
        <v>1631</v>
      </c>
      <c r="D91" s="76" t="s">
        <v>52</v>
      </c>
      <c r="E91" s="13">
        <v>44429</v>
      </c>
      <c r="F91" s="74" t="s">
        <v>1776</v>
      </c>
      <c r="G91" s="13">
        <v>44433</v>
      </c>
      <c r="H91" s="75" t="s">
        <v>1777</v>
      </c>
      <c r="I91" s="15">
        <v>101</v>
      </c>
      <c r="J91" s="15">
        <v>61</v>
      </c>
      <c r="K91" s="15">
        <v>26</v>
      </c>
      <c r="L91" s="15">
        <v>17</v>
      </c>
      <c r="M91" s="81">
        <v>40.046500000000002</v>
      </c>
      <c r="N91" s="70">
        <v>40</v>
      </c>
      <c r="O91" s="62">
        <v>3000</v>
      </c>
      <c r="P91" s="63">
        <f>Table2245236891011121314151617181920212224234567891049[[#This Row],[PEMBULATAN]]*O91</f>
        <v>120000</v>
      </c>
    </row>
    <row r="92" spans="1:16" ht="32.25" customHeight="1" x14ac:dyDescent="0.2">
      <c r="A92" s="97"/>
      <c r="B92" s="73"/>
      <c r="C92" s="87" t="s">
        <v>1632</v>
      </c>
      <c r="D92" s="76" t="s">
        <v>52</v>
      </c>
      <c r="E92" s="13">
        <v>44429</v>
      </c>
      <c r="F92" s="74" t="s">
        <v>1776</v>
      </c>
      <c r="G92" s="13">
        <v>44433</v>
      </c>
      <c r="H92" s="75" t="s">
        <v>1777</v>
      </c>
      <c r="I92" s="15">
        <v>46</v>
      </c>
      <c r="J92" s="15">
        <v>40</v>
      </c>
      <c r="K92" s="15">
        <v>17</v>
      </c>
      <c r="L92" s="15">
        <v>6</v>
      </c>
      <c r="M92" s="81">
        <v>7.82</v>
      </c>
      <c r="N92" s="70">
        <v>8</v>
      </c>
      <c r="O92" s="62">
        <v>3000</v>
      </c>
      <c r="P92" s="63">
        <f>Table2245236891011121314151617181920212224234567891049[[#This Row],[PEMBULATAN]]*O92</f>
        <v>24000</v>
      </c>
    </row>
    <row r="93" spans="1:16" ht="32.25" customHeight="1" x14ac:dyDescent="0.2">
      <c r="A93" s="97"/>
      <c r="B93" s="73"/>
      <c r="C93" s="87" t="s">
        <v>1633</v>
      </c>
      <c r="D93" s="76" t="s">
        <v>52</v>
      </c>
      <c r="E93" s="13">
        <v>44429</v>
      </c>
      <c r="F93" s="74" t="s">
        <v>1776</v>
      </c>
      <c r="G93" s="13">
        <v>44433</v>
      </c>
      <c r="H93" s="75" t="s">
        <v>1777</v>
      </c>
      <c r="I93" s="15">
        <v>52</v>
      </c>
      <c r="J93" s="15">
        <v>35</v>
      </c>
      <c r="K93" s="15">
        <v>30</v>
      </c>
      <c r="L93" s="15">
        <v>25</v>
      </c>
      <c r="M93" s="81">
        <v>13.65</v>
      </c>
      <c r="N93" s="70">
        <v>25</v>
      </c>
      <c r="O93" s="62">
        <v>3000</v>
      </c>
      <c r="P93" s="63">
        <f>Table2245236891011121314151617181920212224234567891049[[#This Row],[PEMBULATAN]]*O93</f>
        <v>75000</v>
      </c>
    </row>
    <row r="94" spans="1:16" ht="32.25" customHeight="1" x14ac:dyDescent="0.2">
      <c r="A94" s="97"/>
      <c r="B94" s="73"/>
      <c r="C94" s="87" t="s">
        <v>1634</v>
      </c>
      <c r="D94" s="76" t="s">
        <v>52</v>
      </c>
      <c r="E94" s="13">
        <v>44429</v>
      </c>
      <c r="F94" s="74" t="s">
        <v>1776</v>
      </c>
      <c r="G94" s="13">
        <v>44433</v>
      </c>
      <c r="H94" s="75" t="s">
        <v>1777</v>
      </c>
      <c r="I94" s="15">
        <v>85</v>
      </c>
      <c r="J94" s="15">
        <v>59</v>
      </c>
      <c r="K94" s="15">
        <v>26</v>
      </c>
      <c r="L94" s="15">
        <v>13</v>
      </c>
      <c r="M94" s="81">
        <v>32.597499999999997</v>
      </c>
      <c r="N94" s="70">
        <v>33</v>
      </c>
      <c r="O94" s="62">
        <v>3000</v>
      </c>
      <c r="P94" s="63">
        <f>Table2245236891011121314151617181920212224234567891049[[#This Row],[PEMBULATAN]]*O94</f>
        <v>99000</v>
      </c>
    </row>
    <row r="95" spans="1:16" ht="32.25" customHeight="1" x14ac:dyDescent="0.2">
      <c r="A95" s="97"/>
      <c r="B95" s="73"/>
      <c r="C95" s="87" t="s">
        <v>1635</v>
      </c>
      <c r="D95" s="76" t="s">
        <v>52</v>
      </c>
      <c r="E95" s="13">
        <v>44429</v>
      </c>
      <c r="F95" s="74" t="s">
        <v>1776</v>
      </c>
      <c r="G95" s="13">
        <v>44433</v>
      </c>
      <c r="H95" s="75" t="s">
        <v>1777</v>
      </c>
      <c r="I95" s="15">
        <v>87</v>
      </c>
      <c r="J95" s="15">
        <v>62</v>
      </c>
      <c r="K95" s="15">
        <v>24</v>
      </c>
      <c r="L95" s="15">
        <v>12</v>
      </c>
      <c r="M95" s="81">
        <v>32.363999999999997</v>
      </c>
      <c r="N95" s="70">
        <v>32</v>
      </c>
      <c r="O95" s="62">
        <v>3000</v>
      </c>
      <c r="P95" s="63">
        <f>Table2245236891011121314151617181920212224234567891049[[#This Row],[PEMBULATAN]]*O95</f>
        <v>96000</v>
      </c>
    </row>
    <row r="96" spans="1:16" ht="32.25" customHeight="1" x14ac:dyDescent="0.2">
      <c r="A96" s="97"/>
      <c r="B96" s="73"/>
      <c r="C96" s="87" t="s">
        <v>1636</v>
      </c>
      <c r="D96" s="76" t="s">
        <v>52</v>
      </c>
      <c r="E96" s="13">
        <v>44429</v>
      </c>
      <c r="F96" s="74" t="s">
        <v>1776</v>
      </c>
      <c r="G96" s="13">
        <v>44433</v>
      </c>
      <c r="H96" s="75" t="s">
        <v>1777</v>
      </c>
      <c r="I96" s="15">
        <v>95</v>
      </c>
      <c r="J96" s="15">
        <v>47</v>
      </c>
      <c r="K96" s="15">
        <v>34</v>
      </c>
      <c r="L96" s="15">
        <v>21</v>
      </c>
      <c r="M96" s="81">
        <v>37.952500000000001</v>
      </c>
      <c r="N96" s="70">
        <v>38</v>
      </c>
      <c r="O96" s="62">
        <v>3000</v>
      </c>
      <c r="P96" s="63">
        <f>Table2245236891011121314151617181920212224234567891049[[#This Row],[PEMBULATAN]]*O96</f>
        <v>114000</v>
      </c>
    </row>
    <row r="97" spans="1:16" ht="32.25" customHeight="1" x14ac:dyDescent="0.2">
      <c r="A97" s="97"/>
      <c r="B97" s="73"/>
      <c r="C97" s="87" t="s">
        <v>1637</v>
      </c>
      <c r="D97" s="76" t="s">
        <v>52</v>
      </c>
      <c r="E97" s="13">
        <v>44429</v>
      </c>
      <c r="F97" s="74" t="s">
        <v>1776</v>
      </c>
      <c r="G97" s="13">
        <v>44433</v>
      </c>
      <c r="H97" s="75" t="s">
        <v>1777</v>
      </c>
      <c r="I97" s="15">
        <v>103</v>
      </c>
      <c r="J97" s="15">
        <v>43</v>
      </c>
      <c r="K97" s="15">
        <v>35</v>
      </c>
      <c r="L97" s="15">
        <v>13</v>
      </c>
      <c r="M97" s="81">
        <v>38.753749999999997</v>
      </c>
      <c r="N97" s="70">
        <v>39</v>
      </c>
      <c r="O97" s="62">
        <v>3000</v>
      </c>
      <c r="P97" s="63">
        <f>Table2245236891011121314151617181920212224234567891049[[#This Row],[PEMBULATAN]]*O97</f>
        <v>117000</v>
      </c>
    </row>
    <row r="98" spans="1:16" ht="32.25" customHeight="1" x14ac:dyDescent="0.2">
      <c r="A98" s="97"/>
      <c r="B98" s="73"/>
      <c r="C98" s="87" t="s">
        <v>1638</v>
      </c>
      <c r="D98" s="76" t="s">
        <v>52</v>
      </c>
      <c r="E98" s="13">
        <v>44429</v>
      </c>
      <c r="F98" s="74" t="s">
        <v>1776</v>
      </c>
      <c r="G98" s="13">
        <v>44433</v>
      </c>
      <c r="H98" s="75" t="s">
        <v>1777</v>
      </c>
      <c r="I98" s="15">
        <v>92</v>
      </c>
      <c r="J98" s="15">
        <v>54</v>
      </c>
      <c r="K98" s="15">
        <v>22</v>
      </c>
      <c r="L98" s="15">
        <v>11</v>
      </c>
      <c r="M98" s="81">
        <v>27.324000000000002</v>
      </c>
      <c r="N98" s="70">
        <v>27</v>
      </c>
      <c r="O98" s="62">
        <v>3000</v>
      </c>
      <c r="P98" s="63">
        <f>Table2245236891011121314151617181920212224234567891049[[#This Row],[PEMBULATAN]]*O98</f>
        <v>81000</v>
      </c>
    </row>
    <row r="99" spans="1:16" ht="32.25" customHeight="1" x14ac:dyDescent="0.2">
      <c r="A99" s="97"/>
      <c r="B99" s="73"/>
      <c r="C99" s="87" t="s">
        <v>1639</v>
      </c>
      <c r="D99" s="76" t="s">
        <v>52</v>
      </c>
      <c r="E99" s="13">
        <v>44429</v>
      </c>
      <c r="F99" s="74" t="s">
        <v>1776</v>
      </c>
      <c r="G99" s="13">
        <v>44433</v>
      </c>
      <c r="H99" s="75" t="s">
        <v>1777</v>
      </c>
      <c r="I99" s="15">
        <v>105</v>
      </c>
      <c r="J99" s="15">
        <v>62</v>
      </c>
      <c r="K99" s="15">
        <v>28</v>
      </c>
      <c r="L99" s="15">
        <v>25</v>
      </c>
      <c r="M99" s="81">
        <v>45.57</v>
      </c>
      <c r="N99" s="70">
        <v>46</v>
      </c>
      <c r="O99" s="62">
        <v>3000</v>
      </c>
      <c r="P99" s="63">
        <f>Table2245236891011121314151617181920212224234567891049[[#This Row],[PEMBULATAN]]*O99</f>
        <v>138000</v>
      </c>
    </row>
    <row r="100" spans="1:16" ht="32.25" customHeight="1" x14ac:dyDescent="0.2">
      <c r="A100" s="97"/>
      <c r="B100" s="73"/>
      <c r="C100" s="87" t="s">
        <v>1640</v>
      </c>
      <c r="D100" s="76" t="s">
        <v>52</v>
      </c>
      <c r="E100" s="13">
        <v>44429</v>
      </c>
      <c r="F100" s="74" t="s">
        <v>1776</v>
      </c>
      <c r="G100" s="13">
        <v>44433</v>
      </c>
      <c r="H100" s="75" t="s">
        <v>1777</v>
      </c>
      <c r="I100" s="15">
        <v>40</v>
      </c>
      <c r="J100" s="15">
        <v>36</v>
      </c>
      <c r="K100" s="15">
        <v>14</v>
      </c>
      <c r="L100" s="15">
        <v>4</v>
      </c>
      <c r="M100" s="81">
        <v>5.04</v>
      </c>
      <c r="N100" s="70">
        <v>5</v>
      </c>
      <c r="O100" s="62">
        <v>3000</v>
      </c>
      <c r="P100" s="63">
        <f>Table2245236891011121314151617181920212224234567891049[[#This Row],[PEMBULATAN]]*O100</f>
        <v>15000</v>
      </c>
    </row>
    <row r="101" spans="1:16" ht="32.25" customHeight="1" x14ac:dyDescent="0.2">
      <c r="A101" s="97"/>
      <c r="B101" s="73"/>
      <c r="C101" s="87" t="s">
        <v>1641</v>
      </c>
      <c r="D101" s="76" t="s">
        <v>52</v>
      </c>
      <c r="E101" s="13">
        <v>44429</v>
      </c>
      <c r="F101" s="74" t="s">
        <v>1776</v>
      </c>
      <c r="G101" s="13">
        <v>44433</v>
      </c>
      <c r="H101" s="75" t="s">
        <v>1777</v>
      </c>
      <c r="I101" s="15">
        <v>89</v>
      </c>
      <c r="J101" s="15">
        <v>58</v>
      </c>
      <c r="K101" s="15">
        <v>32</v>
      </c>
      <c r="L101" s="15">
        <v>11</v>
      </c>
      <c r="M101" s="81">
        <v>41.295999999999999</v>
      </c>
      <c r="N101" s="70">
        <v>41</v>
      </c>
      <c r="O101" s="62">
        <v>3000</v>
      </c>
      <c r="P101" s="63">
        <f>Table2245236891011121314151617181920212224234567891049[[#This Row],[PEMBULATAN]]*O101</f>
        <v>123000</v>
      </c>
    </row>
    <row r="102" spans="1:16" ht="32.25" customHeight="1" x14ac:dyDescent="0.2">
      <c r="A102" s="97"/>
      <c r="B102" s="73"/>
      <c r="C102" s="87" t="s">
        <v>1642</v>
      </c>
      <c r="D102" s="76" t="s">
        <v>52</v>
      </c>
      <c r="E102" s="13">
        <v>44429</v>
      </c>
      <c r="F102" s="74" t="s">
        <v>1776</v>
      </c>
      <c r="G102" s="13">
        <v>44433</v>
      </c>
      <c r="H102" s="75" t="s">
        <v>1777</v>
      </c>
      <c r="I102" s="15">
        <v>83</v>
      </c>
      <c r="J102" s="15">
        <v>62</v>
      </c>
      <c r="K102" s="15">
        <v>22</v>
      </c>
      <c r="L102" s="15">
        <v>13</v>
      </c>
      <c r="M102" s="81">
        <v>28.303000000000001</v>
      </c>
      <c r="N102" s="70">
        <v>28</v>
      </c>
      <c r="O102" s="62">
        <v>3000</v>
      </c>
      <c r="P102" s="63">
        <f>Table2245236891011121314151617181920212224234567891049[[#This Row],[PEMBULATAN]]*O102</f>
        <v>84000</v>
      </c>
    </row>
    <row r="103" spans="1:16" ht="32.25" customHeight="1" x14ac:dyDescent="0.2">
      <c r="A103" s="97"/>
      <c r="B103" s="73"/>
      <c r="C103" s="87" t="s">
        <v>1643</v>
      </c>
      <c r="D103" s="76" t="s">
        <v>52</v>
      </c>
      <c r="E103" s="13">
        <v>44429</v>
      </c>
      <c r="F103" s="74" t="s">
        <v>1776</v>
      </c>
      <c r="G103" s="13">
        <v>44433</v>
      </c>
      <c r="H103" s="75" t="s">
        <v>1777</v>
      </c>
      <c r="I103" s="15">
        <v>100</v>
      </c>
      <c r="J103" s="15">
        <v>54</v>
      </c>
      <c r="K103" s="15">
        <v>19</v>
      </c>
      <c r="L103" s="15">
        <v>11</v>
      </c>
      <c r="M103" s="81">
        <v>25.65</v>
      </c>
      <c r="N103" s="70">
        <v>26</v>
      </c>
      <c r="O103" s="62">
        <v>3000</v>
      </c>
      <c r="P103" s="63">
        <f>Table2245236891011121314151617181920212224234567891049[[#This Row],[PEMBULATAN]]*O103</f>
        <v>78000</v>
      </c>
    </row>
    <row r="104" spans="1:16" ht="32.25" customHeight="1" x14ac:dyDescent="0.2">
      <c r="A104" s="97"/>
      <c r="B104" s="73"/>
      <c r="C104" s="87" t="s">
        <v>1644</v>
      </c>
      <c r="D104" s="76" t="s">
        <v>52</v>
      </c>
      <c r="E104" s="13">
        <v>44429</v>
      </c>
      <c r="F104" s="74" t="s">
        <v>1776</v>
      </c>
      <c r="G104" s="13">
        <v>44433</v>
      </c>
      <c r="H104" s="75" t="s">
        <v>1777</v>
      </c>
      <c r="I104" s="15">
        <v>80</v>
      </c>
      <c r="J104" s="15">
        <v>51</v>
      </c>
      <c r="K104" s="15">
        <v>26</v>
      </c>
      <c r="L104" s="15">
        <v>9</v>
      </c>
      <c r="M104" s="81">
        <v>26.52</v>
      </c>
      <c r="N104" s="70">
        <v>27</v>
      </c>
      <c r="O104" s="62">
        <v>3000</v>
      </c>
      <c r="P104" s="63">
        <f>Table2245236891011121314151617181920212224234567891049[[#This Row],[PEMBULATAN]]*O104</f>
        <v>81000</v>
      </c>
    </row>
    <row r="105" spans="1:16" ht="32.25" customHeight="1" x14ac:dyDescent="0.2">
      <c r="A105" s="97"/>
      <c r="B105" s="73"/>
      <c r="C105" s="87" t="s">
        <v>1645</v>
      </c>
      <c r="D105" s="76" t="s">
        <v>52</v>
      </c>
      <c r="E105" s="13">
        <v>44429</v>
      </c>
      <c r="F105" s="74" t="s">
        <v>1776</v>
      </c>
      <c r="G105" s="13">
        <v>44433</v>
      </c>
      <c r="H105" s="75" t="s">
        <v>1777</v>
      </c>
      <c r="I105" s="15">
        <v>88</v>
      </c>
      <c r="J105" s="15">
        <v>52</v>
      </c>
      <c r="K105" s="15">
        <v>25</v>
      </c>
      <c r="L105" s="15">
        <v>15</v>
      </c>
      <c r="M105" s="81">
        <v>28.6</v>
      </c>
      <c r="N105" s="70">
        <v>29</v>
      </c>
      <c r="O105" s="62">
        <v>3000</v>
      </c>
      <c r="P105" s="63">
        <f>Table2245236891011121314151617181920212224234567891049[[#This Row],[PEMBULATAN]]*O105</f>
        <v>87000</v>
      </c>
    </row>
    <row r="106" spans="1:16" ht="32.25" customHeight="1" x14ac:dyDescent="0.2">
      <c r="A106" s="97"/>
      <c r="B106" s="73"/>
      <c r="C106" s="87" t="s">
        <v>1646</v>
      </c>
      <c r="D106" s="76" t="s">
        <v>52</v>
      </c>
      <c r="E106" s="13">
        <v>44429</v>
      </c>
      <c r="F106" s="74" t="s">
        <v>1776</v>
      </c>
      <c r="G106" s="13">
        <v>44433</v>
      </c>
      <c r="H106" s="75" t="s">
        <v>1777</v>
      </c>
      <c r="I106" s="15">
        <v>97</v>
      </c>
      <c r="J106" s="15">
        <v>52</v>
      </c>
      <c r="K106" s="15">
        <v>23</v>
      </c>
      <c r="L106" s="15">
        <v>15</v>
      </c>
      <c r="M106" s="81">
        <v>29.003</v>
      </c>
      <c r="N106" s="70">
        <v>29</v>
      </c>
      <c r="O106" s="62">
        <v>3000</v>
      </c>
      <c r="P106" s="63">
        <f>Table2245236891011121314151617181920212224234567891049[[#This Row],[PEMBULATAN]]*O106</f>
        <v>87000</v>
      </c>
    </row>
    <row r="107" spans="1:16" ht="32.25" customHeight="1" x14ac:dyDescent="0.2">
      <c r="A107" s="97"/>
      <c r="B107" s="73"/>
      <c r="C107" s="87" t="s">
        <v>1647</v>
      </c>
      <c r="D107" s="76" t="s">
        <v>52</v>
      </c>
      <c r="E107" s="13">
        <v>44429</v>
      </c>
      <c r="F107" s="74" t="s">
        <v>1776</v>
      </c>
      <c r="G107" s="13">
        <v>44433</v>
      </c>
      <c r="H107" s="75" t="s">
        <v>1777</v>
      </c>
      <c r="I107" s="15">
        <v>95</v>
      </c>
      <c r="J107" s="15">
        <v>57</v>
      </c>
      <c r="K107" s="15">
        <v>23</v>
      </c>
      <c r="L107" s="15">
        <v>16</v>
      </c>
      <c r="M107" s="81">
        <v>31.13625</v>
      </c>
      <c r="N107" s="70">
        <v>31</v>
      </c>
      <c r="O107" s="62">
        <v>3000</v>
      </c>
      <c r="P107" s="63">
        <f>Table2245236891011121314151617181920212224234567891049[[#This Row],[PEMBULATAN]]*O107</f>
        <v>93000</v>
      </c>
    </row>
    <row r="108" spans="1:16" ht="32.25" customHeight="1" x14ac:dyDescent="0.2">
      <c r="A108" s="97"/>
      <c r="B108" s="73"/>
      <c r="C108" s="87" t="s">
        <v>1648</v>
      </c>
      <c r="D108" s="76" t="s">
        <v>52</v>
      </c>
      <c r="E108" s="13">
        <v>44429</v>
      </c>
      <c r="F108" s="74" t="s">
        <v>1776</v>
      </c>
      <c r="G108" s="13">
        <v>44433</v>
      </c>
      <c r="H108" s="75" t="s">
        <v>1777</v>
      </c>
      <c r="I108" s="15">
        <v>95</v>
      </c>
      <c r="J108" s="15">
        <v>60</v>
      </c>
      <c r="K108" s="15">
        <v>25</v>
      </c>
      <c r="L108" s="15">
        <v>19</v>
      </c>
      <c r="M108" s="81">
        <v>35.625</v>
      </c>
      <c r="N108" s="70">
        <v>36</v>
      </c>
      <c r="O108" s="62">
        <v>3000</v>
      </c>
      <c r="P108" s="63">
        <f>Table2245236891011121314151617181920212224234567891049[[#This Row],[PEMBULATAN]]*O108</f>
        <v>108000</v>
      </c>
    </row>
    <row r="109" spans="1:16" ht="32.25" customHeight="1" x14ac:dyDescent="0.2">
      <c r="A109" s="97"/>
      <c r="B109" s="73"/>
      <c r="C109" s="87" t="s">
        <v>1649</v>
      </c>
      <c r="D109" s="76" t="s">
        <v>52</v>
      </c>
      <c r="E109" s="13">
        <v>44429</v>
      </c>
      <c r="F109" s="74" t="s">
        <v>1776</v>
      </c>
      <c r="G109" s="13">
        <v>44433</v>
      </c>
      <c r="H109" s="75" t="s">
        <v>1777</v>
      </c>
      <c r="I109" s="15">
        <v>73</v>
      </c>
      <c r="J109" s="15">
        <v>46</v>
      </c>
      <c r="K109" s="15">
        <v>33</v>
      </c>
      <c r="L109" s="15">
        <v>7</v>
      </c>
      <c r="M109" s="81">
        <v>27.703499999999998</v>
      </c>
      <c r="N109" s="70">
        <v>28</v>
      </c>
      <c r="O109" s="62">
        <v>3000</v>
      </c>
      <c r="P109" s="63">
        <f>Table2245236891011121314151617181920212224234567891049[[#This Row],[PEMBULATAN]]*O109</f>
        <v>84000</v>
      </c>
    </row>
    <row r="110" spans="1:16" ht="32.25" customHeight="1" x14ac:dyDescent="0.2">
      <c r="A110" s="97"/>
      <c r="B110" s="73"/>
      <c r="C110" s="87" t="s">
        <v>1650</v>
      </c>
      <c r="D110" s="76" t="s">
        <v>52</v>
      </c>
      <c r="E110" s="13">
        <v>44429</v>
      </c>
      <c r="F110" s="74" t="s">
        <v>1776</v>
      </c>
      <c r="G110" s="13">
        <v>44433</v>
      </c>
      <c r="H110" s="75" t="s">
        <v>1777</v>
      </c>
      <c r="I110" s="15">
        <v>73</v>
      </c>
      <c r="J110" s="15">
        <v>53</v>
      </c>
      <c r="K110" s="15">
        <v>29</v>
      </c>
      <c r="L110" s="15">
        <v>14</v>
      </c>
      <c r="M110" s="81">
        <v>28.050249999999998</v>
      </c>
      <c r="N110" s="70">
        <v>28</v>
      </c>
      <c r="O110" s="62">
        <v>3000</v>
      </c>
      <c r="P110" s="63">
        <f>Table2245236891011121314151617181920212224234567891049[[#This Row],[PEMBULATAN]]*O110</f>
        <v>84000</v>
      </c>
    </row>
    <row r="111" spans="1:16" ht="32.25" customHeight="1" x14ac:dyDescent="0.2">
      <c r="A111" s="97"/>
      <c r="B111" s="73"/>
      <c r="C111" s="87" t="s">
        <v>1651</v>
      </c>
      <c r="D111" s="76" t="s">
        <v>52</v>
      </c>
      <c r="E111" s="13">
        <v>44429</v>
      </c>
      <c r="F111" s="74" t="s">
        <v>1776</v>
      </c>
      <c r="G111" s="13">
        <v>44433</v>
      </c>
      <c r="H111" s="75" t="s">
        <v>1777</v>
      </c>
      <c r="I111" s="15">
        <v>93</v>
      </c>
      <c r="J111" s="15">
        <v>55</v>
      </c>
      <c r="K111" s="15">
        <v>27</v>
      </c>
      <c r="L111" s="15">
        <v>24</v>
      </c>
      <c r="M111" s="81">
        <v>34.526249999999997</v>
      </c>
      <c r="N111" s="70">
        <v>35</v>
      </c>
      <c r="O111" s="62">
        <v>3000</v>
      </c>
      <c r="P111" s="63">
        <f>Table2245236891011121314151617181920212224234567891049[[#This Row],[PEMBULATAN]]*O111</f>
        <v>105000</v>
      </c>
    </row>
    <row r="112" spans="1:16" ht="32.25" customHeight="1" x14ac:dyDescent="0.2">
      <c r="A112" s="97"/>
      <c r="B112" s="73"/>
      <c r="C112" s="87" t="s">
        <v>1652</v>
      </c>
      <c r="D112" s="76" t="s">
        <v>52</v>
      </c>
      <c r="E112" s="13">
        <v>44429</v>
      </c>
      <c r="F112" s="74" t="s">
        <v>1776</v>
      </c>
      <c r="G112" s="13">
        <v>44433</v>
      </c>
      <c r="H112" s="75" t="s">
        <v>1777</v>
      </c>
      <c r="I112" s="15">
        <v>64</v>
      </c>
      <c r="J112" s="15">
        <v>45</v>
      </c>
      <c r="K112" s="15">
        <v>30</v>
      </c>
      <c r="L112" s="15">
        <v>5</v>
      </c>
      <c r="M112" s="81">
        <v>21.6</v>
      </c>
      <c r="N112" s="70">
        <v>22</v>
      </c>
      <c r="O112" s="62">
        <v>3000</v>
      </c>
      <c r="P112" s="63">
        <f>Table2245236891011121314151617181920212224234567891049[[#This Row],[PEMBULATAN]]*O112</f>
        <v>66000</v>
      </c>
    </row>
    <row r="113" spans="1:16" ht="32.25" customHeight="1" x14ac:dyDescent="0.2">
      <c r="A113" s="97"/>
      <c r="B113" s="73"/>
      <c r="C113" s="87" t="s">
        <v>1653</v>
      </c>
      <c r="D113" s="76" t="s">
        <v>52</v>
      </c>
      <c r="E113" s="13">
        <v>44429</v>
      </c>
      <c r="F113" s="74" t="s">
        <v>1776</v>
      </c>
      <c r="G113" s="13">
        <v>44433</v>
      </c>
      <c r="H113" s="75" t="s">
        <v>1777</v>
      </c>
      <c r="I113" s="15">
        <v>60</v>
      </c>
      <c r="J113" s="15">
        <v>52</v>
      </c>
      <c r="K113" s="15">
        <v>22</v>
      </c>
      <c r="L113" s="15">
        <v>9</v>
      </c>
      <c r="M113" s="81">
        <v>17.16</v>
      </c>
      <c r="N113" s="70">
        <v>17</v>
      </c>
      <c r="O113" s="62">
        <v>3000</v>
      </c>
      <c r="P113" s="63">
        <f>Table2245236891011121314151617181920212224234567891049[[#This Row],[PEMBULATAN]]*O113</f>
        <v>51000</v>
      </c>
    </row>
    <row r="114" spans="1:16" ht="32.25" customHeight="1" x14ac:dyDescent="0.2">
      <c r="A114" s="97"/>
      <c r="B114" s="73"/>
      <c r="C114" s="87" t="s">
        <v>1654</v>
      </c>
      <c r="D114" s="76" t="s">
        <v>52</v>
      </c>
      <c r="E114" s="13">
        <v>44429</v>
      </c>
      <c r="F114" s="74" t="s">
        <v>1776</v>
      </c>
      <c r="G114" s="13">
        <v>44433</v>
      </c>
      <c r="H114" s="75" t="s">
        <v>1777</v>
      </c>
      <c r="I114" s="15">
        <v>100</v>
      </c>
      <c r="J114" s="15">
        <v>60</v>
      </c>
      <c r="K114" s="15">
        <v>25</v>
      </c>
      <c r="L114" s="15">
        <v>14</v>
      </c>
      <c r="M114" s="81">
        <v>37.5</v>
      </c>
      <c r="N114" s="70">
        <v>38</v>
      </c>
      <c r="O114" s="62">
        <v>3000</v>
      </c>
      <c r="P114" s="63">
        <f>Table2245236891011121314151617181920212224234567891049[[#This Row],[PEMBULATAN]]*O114</f>
        <v>114000</v>
      </c>
    </row>
    <row r="115" spans="1:16" ht="32.25" customHeight="1" x14ac:dyDescent="0.2">
      <c r="A115" s="97"/>
      <c r="B115" s="73"/>
      <c r="C115" s="87" t="s">
        <v>1655</v>
      </c>
      <c r="D115" s="76" t="s">
        <v>52</v>
      </c>
      <c r="E115" s="13">
        <v>44429</v>
      </c>
      <c r="F115" s="74" t="s">
        <v>1776</v>
      </c>
      <c r="G115" s="13">
        <v>44433</v>
      </c>
      <c r="H115" s="75" t="s">
        <v>1777</v>
      </c>
      <c r="I115" s="15">
        <v>80</v>
      </c>
      <c r="J115" s="15">
        <v>55</v>
      </c>
      <c r="K115" s="15">
        <v>22</v>
      </c>
      <c r="L115" s="15">
        <v>13</v>
      </c>
      <c r="M115" s="81">
        <v>24.2</v>
      </c>
      <c r="N115" s="70">
        <v>24</v>
      </c>
      <c r="O115" s="62">
        <v>3000</v>
      </c>
      <c r="P115" s="63">
        <f>Table2245236891011121314151617181920212224234567891049[[#This Row],[PEMBULATAN]]*O115</f>
        <v>72000</v>
      </c>
    </row>
    <row r="116" spans="1:16" ht="32.25" customHeight="1" x14ac:dyDescent="0.2">
      <c r="A116" s="97"/>
      <c r="B116" s="73"/>
      <c r="C116" s="87" t="s">
        <v>1656</v>
      </c>
      <c r="D116" s="76" t="s">
        <v>52</v>
      </c>
      <c r="E116" s="13">
        <v>44429</v>
      </c>
      <c r="F116" s="74" t="s">
        <v>1776</v>
      </c>
      <c r="G116" s="13">
        <v>44433</v>
      </c>
      <c r="H116" s="75" t="s">
        <v>1777</v>
      </c>
      <c r="I116" s="15">
        <v>100</v>
      </c>
      <c r="J116" s="15">
        <v>49</v>
      </c>
      <c r="K116" s="15">
        <v>29</v>
      </c>
      <c r="L116" s="15">
        <v>16</v>
      </c>
      <c r="M116" s="81">
        <v>35.524999999999999</v>
      </c>
      <c r="N116" s="70">
        <v>36</v>
      </c>
      <c r="O116" s="62">
        <v>3000</v>
      </c>
      <c r="P116" s="63">
        <f>Table2245236891011121314151617181920212224234567891049[[#This Row],[PEMBULATAN]]*O116</f>
        <v>108000</v>
      </c>
    </row>
    <row r="117" spans="1:16" ht="32.25" customHeight="1" x14ac:dyDescent="0.2">
      <c r="A117" s="97"/>
      <c r="B117" s="73"/>
      <c r="C117" s="87" t="s">
        <v>1657</v>
      </c>
      <c r="D117" s="76" t="s">
        <v>52</v>
      </c>
      <c r="E117" s="13">
        <v>44429</v>
      </c>
      <c r="F117" s="74" t="s">
        <v>1776</v>
      </c>
      <c r="G117" s="13">
        <v>44433</v>
      </c>
      <c r="H117" s="75" t="s">
        <v>1777</v>
      </c>
      <c r="I117" s="15">
        <v>84</v>
      </c>
      <c r="J117" s="15">
        <v>55</v>
      </c>
      <c r="K117" s="15">
        <v>30</v>
      </c>
      <c r="L117" s="15">
        <v>21</v>
      </c>
      <c r="M117" s="81">
        <v>34.65</v>
      </c>
      <c r="N117" s="70">
        <v>35</v>
      </c>
      <c r="O117" s="62">
        <v>3000</v>
      </c>
      <c r="P117" s="63">
        <f>Table2245236891011121314151617181920212224234567891049[[#This Row],[PEMBULATAN]]*O117</f>
        <v>105000</v>
      </c>
    </row>
    <row r="118" spans="1:16" ht="32.25" customHeight="1" x14ac:dyDescent="0.2">
      <c r="A118" s="97"/>
      <c r="B118" s="73"/>
      <c r="C118" s="87" t="s">
        <v>1658</v>
      </c>
      <c r="D118" s="76" t="s">
        <v>52</v>
      </c>
      <c r="E118" s="13">
        <v>44429</v>
      </c>
      <c r="F118" s="74" t="s">
        <v>1776</v>
      </c>
      <c r="G118" s="13">
        <v>44433</v>
      </c>
      <c r="H118" s="75" t="s">
        <v>1777</v>
      </c>
      <c r="I118" s="15">
        <v>100</v>
      </c>
      <c r="J118" s="15">
        <v>58</v>
      </c>
      <c r="K118" s="15">
        <v>20</v>
      </c>
      <c r="L118" s="15">
        <v>14</v>
      </c>
      <c r="M118" s="81">
        <v>29</v>
      </c>
      <c r="N118" s="70">
        <v>29</v>
      </c>
      <c r="O118" s="62">
        <v>3000</v>
      </c>
      <c r="P118" s="63">
        <f>Table2245236891011121314151617181920212224234567891049[[#This Row],[PEMBULATAN]]*O118</f>
        <v>87000</v>
      </c>
    </row>
    <row r="119" spans="1:16" ht="32.25" customHeight="1" x14ac:dyDescent="0.2">
      <c r="A119" s="97"/>
      <c r="B119" s="73"/>
      <c r="C119" s="87" t="s">
        <v>1659</v>
      </c>
      <c r="D119" s="76" t="s">
        <v>52</v>
      </c>
      <c r="E119" s="13">
        <v>44429</v>
      </c>
      <c r="F119" s="74" t="s">
        <v>1776</v>
      </c>
      <c r="G119" s="13">
        <v>44433</v>
      </c>
      <c r="H119" s="75" t="s">
        <v>1777</v>
      </c>
      <c r="I119" s="15">
        <v>87</v>
      </c>
      <c r="J119" s="15">
        <v>53</v>
      </c>
      <c r="K119" s="15">
        <v>34</v>
      </c>
      <c r="L119" s="15">
        <v>17</v>
      </c>
      <c r="M119" s="81">
        <v>39.1935</v>
      </c>
      <c r="N119" s="70">
        <v>39</v>
      </c>
      <c r="O119" s="62">
        <v>3000</v>
      </c>
      <c r="P119" s="63">
        <f>Table2245236891011121314151617181920212224234567891049[[#This Row],[PEMBULATAN]]*O119</f>
        <v>117000</v>
      </c>
    </row>
    <row r="120" spans="1:16" ht="32.25" customHeight="1" x14ac:dyDescent="0.2">
      <c r="A120" s="97"/>
      <c r="B120" s="73"/>
      <c r="C120" s="87" t="s">
        <v>1660</v>
      </c>
      <c r="D120" s="76" t="s">
        <v>52</v>
      </c>
      <c r="E120" s="13">
        <v>44429</v>
      </c>
      <c r="F120" s="74" t="s">
        <v>1776</v>
      </c>
      <c r="G120" s="13">
        <v>44433</v>
      </c>
      <c r="H120" s="75" t="s">
        <v>1777</v>
      </c>
      <c r="I120" s="15">
        <v>64</v>
      </c>
      <c r="J120" s="15">
        <v>54</v>
      </c>
      <c r="K120" s="15">
        <v>30</v>
      </c>
      <c r="L120" s="15">
        <v>9</v>
      </c>
      <c r="M120" s="81">
        <v>25.92</v>
      </c>
      <c r="N120" s="70">
        <v>26</v>
      </c>
      <c r="O120" s="62">
        <v>3000</v>
      </c>
      <c r="P120" s="63">
        <f>Table2245236891011121314151617181920212224234567891049[[#This Row],[PEMBULATAN]]*O120</f>
        <v>78000</v>
      </c>
    </row>
    <row r="121" spans="1:16" ht="32.25" customHeight="1" x14ac:dyDescent="0.2">
      <c r="A121" s="97"/>
      <c r="B121" s="73"/>
      <c r="C121" s="87" t="s">
        <v>1661</v>
      </c>
      <c r="D121" s="76" t="s">
        <v>52</v>
      </c>
      <c r="E121" s="13">
        <v>44429</v>
      </c>
      <c r="F121" s="74" t="s">
        <v>1776</v>
      </c>
      <c r="G121" s="13">
        <v>44433</v>
      </c>
      <c r="H121" s="75" t="s">
        <v>1777</v>
      </c>
      <c r="I121" s="15">
        <v>51</v>
      </c>
      <c r="J121" s="15">
        <v>51</v>
      </c>
      <c r="K121" s="15">
        <v>17</v>
      </c>
      <c r="L121" s="15">
        <v>5</v>
      </c>
      <c r="M121" s="81">
        <v>11.05425</v>
      </c>
      <c r="N121" s="70">
        <v>11</v>
      </c>
      <c r="O121" s="62">
        <v>3000</v>
      </c>
      <c r="P121" s="63">
        <f>Table2245236891011121314151617181920212224234567891049[[#This Row],[PEMBULATAN]]*O121</f>
        <v>33000</v>
      </c>
    </row>
    <row r="122" spans="1:16" ht="32.25" customHeight="1" x14ac:dyDescent="0.2">
      <c r="A122" s="97"/>
      <c r="B122" s="73"/>
      <c r="C122" s="87" t="s">
        <v>1662</v>
      </c>
      <c r="D122" s="76" t="s">
        <v>52</v>
      </c>
      <c r="E122" s="13">
        <v>44429</v>
      </c>
      <c r="F122" s="74" t="s">
        <v>1776</v>
      </c>
      <c r="G122" s="13">
        <v>44433</v>
      </c>
      <c r="H122" s="75" t="s">
        <v>1777</v>
      </c>
      <c r="I122" s="15">
        <v>92</v>
      </c>
      <c r="J122" s="15">
        <v>58</v>
      </c>
      <c r="K122" s="15">
        <v>34</v>
      </c>
      <c r="L122" s="15">
        <v>31</v>
      </c>
      <c r="M122" s="81">
        <v>45.356000000000002</v>
      </c>
      <c r="N122" s="70">
        <v>45</v>
      </c>
      <c r="O122" s="62">
        <v>3000</v>
      </c>
      <c r="P122" s="63">
        <f>Table2245236891011121314151617181920212224234567891049[[#This Row],[PEMBULATAN]]*O122</f>
        <v>135000</v>
      </c>
    </row>
    <row r="123" spans="1:16" ht="32.25" customHeight="1" x14ac:dyDescent="0.2">
      <c r="A123" s="97"/>
      <c r="B123" s="73"/>
      <c r="C123" s="87" t="s">
        <v>1663</v>
      </c>
      <c r="D123" s="76" t="s">
        <v>52</v>
      </c>
      <c r="E123" s="13">
        <v>44429</v>
      </c>
      <c r="F123" s="74" t="s">
        <v>1776</v>
      </c>
      <c r="G123" s="13">
        <v>44433</v>
      </c>
      <c r="H123" s="75" t="s">
        <v>1777</v>
      </c>
      <c r="I123" s="15">
        <v>90</v>
      </c>
      <c r="J123" s="15">
        <v>50</v>
      </c>
      <c r="K123" s="15">
        <v>30</v>
      </c>
      <c r="L123" s="15">
        <v>12</v>
      </c>
      <c r="M123" s="81">
        <v>33.75</v>
      </c>
      <c r="N123" s="70">
        <v>34</v>
      </c>
      <c r="O123" s="62">
        <v>3000</v>
      </c>
      <c r="P123" s="63">
        <f>Table2245236891011121314151617181920212224234567891049[[#This Row],[PEMBULATAN]]*O123</f>
        <v>102000</v>
      </c>
    </row>
    <row r="124" spans="1:16" ht="32.25" customHeight="1" x14ac:dyDescent="0.2">
      <c r="A124" s="97"/>
      <c r="B124" s="73"/>
      <c r="C124" s="87" t="s">
        <v>1664</v>
      </c>
      <c r="D124" s="76" t="s">
        <v>52</v>
      </c>
      <c r="E124" s="13">
        <v>44429</v>
      </c>
      <c r="F124" s="74" t="s">
        <v>1776</v>
      </c>
      <c r="G124" s="13">
        <v>44433</v>
      </c>
      <c r="H124" s="75" t="s">
        <v>1777</v>
      </c>
      <c r="I124" s="15">
        <v>65</v>
      </c>
      <c r="J124" s="15">
        <v>54</v>
      </c>
      <c r="K124" s="15">
        <v>26</v>
      </c>
      <c r="L124" s="15">
        <v>12</v>
      </c>
      <c r="M124" s="81">
        <v>22.815000000000001</v>
      </c>
      <c r="N124" s="70">
        <v>23</v>
      </c>
      <c r="O124" s="62">
        <v>3000</v>
      </c>
      <c r="P124" s="63">
        <f>Table2245236891011121314151617181920212224234567891049[[#This Row],[PEMBULATAN]]*O124</f>
        <v>69000</v>
      </c>
    </row>
    <row r="125" spans="1:16" ht="32.25" customHeight="1" x14ac:dyDescent="0.2">
      <c r="A125" s="97"/>
      <c r="B125" s="73"/>
      <c r="C125" s="87" t="s">
        <v>1665</v>
      </c>
      <c r="D125" s="76" t="s">
        <v>52</v>
      </c>
      <c r="E125" s="13">
        <v>44429</v>
      </c>
      <c r="F125" s="74" t="s">
        <v>1776</v>
      </c>
      <c r="G125" s="13">
        <v>44433</v>
      </c>
      <c r="H125" s="75" t="s">
        <v>1777</v>
      </c>
      <c r="I125" s="15">
        <v>55</v>
      </c>
      <c r="J125" s="15">
        <v>54</v>
      </c>
      <c r="K125" s="15">
        <v>24</v>
      </c>
      <c r="L125" s="15">
        <v>4</v>
      </c>
      <c r="M125" s="81">
        <v>17.82</v>
      </c>
      <c r="N125" s="70">
        <v>18</v>
      </c>
      <c r="O125" s="62">
        <v>3000</v>
      </c>
      <c r="P125" s="63">
        <f>Table2245236891011121314151617181920212224234567891049[[#This Row],[PEMBULATAN]]*O125</f>
        <v>54000</v>
      </c>
    </row>
    <row r="126" spans="1:16" ht="32.25" customHeight="1" x14ac:dyDescent="0.2">
      <c r="A126" s="97"/>
      <c r="B126" s="73"/>
      <c r="C126" s="87" t="s">
        <v>1666</v>
      </c>
      <c r="D126" s="76" t="s">
        <v>52</v>
      </c>
      <c r="E126" s="13">
        <v>44429</v>
      </c>
      <c r="F126" s="74" t="s">
        <v>1776</v>
      </c>
      <c r="G126" s="13">
        <v>44433</v>
      </c>
      <c r="H126" s="75" t="s">
        <v>1777</v>
      </c>
      <c r="I126" s="15">
        <v>92</v>
      </c>
      <c r="J126" s="15">
        <v>50</v>
      </c>
      <c r="K126" s="15">
        <v>25</v>
      </c>
      <c r="L126" s="15">
        <v>13</v>
      </c>
      <c r="M126" s="81">
        <v>28.75</v>
      </c>
      <c r="N126" s="70">
        <v>29</v>
      </c>
      <c r="O126" s="62">
        <v>3000</v>
      </c>
      <c r="P126" s="63">
        <f>Table2245236891011121314151617181920212224234567891049[[#This Row],[PEMBULATAN]]*O126</f>
        <v>87000</v>
      </c>
    </row>
    <row r="127" spans="1:16" ht="32.25" customHeight="1" x14ac:dyDescent="0.2">
      <c r="A127" s="97"/>
      <c r="B127" s="73"/>
      <c r="C127" s="87" t="s">
        <v>1667</v>
      </c>
      <c r="D127" s="76" t="s">
        <v>52</v>
      </c>
      <c r="E127" s="13">
        <v>44429</v>
      </c>
      <c r="F127" s="74" t="s">
        <v>1776</v>
      </c>
      <c r="G127" s="13">
        <v>44433</v>
      </c>
      <c r="H127" s="75" t="s">
        <v>1777</v>
      </c>
      <c r="I127" s="15">
        <v>90</v>
      </c>
      <c r="J127" s="15">
        <v>60</v>
      </c>
      <c r="K127" s="15">
        <v>30</v>
      </c>
      <c r="L127" s="15">
        <v>20</v>
      </c>
      <c r="M127" s="81">
        <v>40.5</v>
      </c>
      <c r="N127" s="70">
        <v>41</v>
      </c>
      <c r="O127" s="62">
        <v>3000</v>
      </c>
      <c r="P127" s="63">
        <f>Table2245236891011121314151617181920212224234567891049[[#This Row],[PEMBULATAN]]*O127</f>
        <v>123000</v>
      </c>
    </row>
    <row r="128" spans="1:16" ht="32.25" customHeight="1" x14ac:dyDescent="0.2">
      <c r="A128" s="97"/>
      <c r="B128" s="73"/>
      <c r="C128" s="87" t="s">
        <v>1668</v>
      </c>
      <c r="D128" s="76" t="s">
        <v>52</v>
      </c>
      <c r="E128" s="13">
        <v>44429</v>
      </c>
      <c r="F128" s="74" t="s">
        <v>1776</v>
      </c>
      <c r="G128" s="13">
        <v>44433</v>
      </c>
      <c r="H128" s="75" t="s">
        <v>1777</v>
      </c>
      <c r="I128" s="15">
        <v>90</v>
      </c>
      <c r="J128" s="15">
        <v>60</v>
      </c>
      <c r="K128" s="15">
        <v>19</v>
      </c>
      <c r="L128" s="15">
        <v>9</v>
      </c>
      <c r="M128" s="81">
        <v>25.65</v>
      </c>
      <c r="N128" s="70">
        <v>26</v>
      </c>
      <c r="O128" s="62">
        <v>3000</v>
      </c>
      <c r="P128" s="63">
        <f>Table2245236891011121314151617181920212224234567891049[[#This Row],[PEMBULATAN]]*O128</f>
        <v>78000</v>
      </c>
    </row>
    <row r="129" spans="1:16" ht="32.25" customHeight="1" x14ac:dyDescent="0.2">
      <c r="A129" s="97"/>
      <c r="B129" s="73"/>
      <c r="C129" s="87" t="s">
        <v>1669</v>
      </c>
      <c r="D129" s="76" t="s">
        <v>52</v>
      </c>
      <c r="E129" s="13">
        <v>44429</v>
      </c>
      <c r="F129" s="74" t="s">
        <v>1776</v>
      </c>
      <c r="G129" s="13">
        <v>44433</v>
      </c>
      <c r="H129" s="75" t="s">
        <v>1777</v>
      </c>
      <c r="I129" s="15">
        <v>53</v>
      </c>
      <c r="J129" s="15">
        <v>51</v>
      </c>
      <c r="K129" s="15">
        <v>21</v>
      </c>
      <c r="L129" s="15">
        <v>6</v>
      </c>
      <c r="M129" s="81">
        <v>14.19075</v>
      </c>
      <c r="N129" s="70">
        <v>14</v>
      </c>
      <c r="O129" s="62">
        <v>3000</v>
      </c>
      <c r="P129" s="63">
        <f>Table2245236891011121314151617181920212224234567891049[[#This Row],[PEMBULATAN]]*O129</f>
        <v>42000</v>
      </c>
    </row>
    <row r="130" spans="1:16" ht="32.25" customHeight="1" x14ac:dyDescent="0.2">
      <c r="A130" s="97"/>
      <c r="B130" s="73"/>
      <c r="C130" s="87" t="s">
        <v>1670</v>
      </c>
      <c r="D130" s="76" t="s">
        <v>52</v>
      </c>
      <c r="E130" s="13">
        <v>44429</v>
      </c>
      <c r="F130" s="74" t="s">
        <v>1776</v>
      </c>
      <c r="G130" s="13">
        <v>44433</v>
      </c>
      <c r="H130" s="75" t="s">
        <v>1777</v>
      </c>
      <c r="I130" s="15">
        <v>87</v>
      </c>
      <c r="J130" s="15">
        <v>55</v>
      </c>
      <c r="K130" s="15">
        <v>27</v>
      </c>
      <c r="L130" s="15">
        <v>13</v>
      </c>
      <c r="M130" s="81">
        <v>32.298749999999998</v>
      </c>
      <c r="N130" s="70">
        <v>32</v>
      </c>
      <c r="O130" s="62">
        <v>3000</v>
      </c>
      <c r="P130" s="63">
        <f>Table2245236891011121314151617181920212224234567891049[[#This Row],[PEMBULATAN]]*O130</f>
        <v>96000</v>
      </c>
    </row>
    <row r="131" spans="1:16" ht="32.25" customHeight="1" x14ac:dyDescent="0.2">
      <c r="A131" s="97"/>
      <c r="B131" s="73"/>
      <c r="C131" s="87" t="s">
        <v>1671</v>
      </c>
      <c r="D131" s="76" t="s">
        <v>52</v>
      </c>
      <c r="E131" s="13">
        <v>44429</v>
      </c>
      <c r="F131" s="74" t="s">
        <v>1776</v>
      </c>
      <c r="G131" s="13">
        <v>44433</v>
      </c>
      <c r="H131" s="75" t="s">
        <v>1777</v>
      </c>
      <c r="I131" s="15">
        <v>98</v>
      </c>
      <c r="J131" s="15">
        <v>55</v>
      </c>
      <c r="K131" s="15">
        <v>20</v>
      </c>
      <c r="L131" s="15">
        <v>13</v>
      </c>
      <c r="M131" s="81">
        <v>26.95</v>
      </c>
      <c r="N131" s="70">
        <v>27</v>
      </c>
      <c r="O131" s="62">
        <v>3000</v>
      </c>
      <c r="P131" s="63">
        <f>Table2245236891011121314151617181920212224234567891049[[#This Row],[PEMBULATAN]]*O131</f>
        <v>81000</v>
      </c>
    </row>
    <row r="132" spans="1:16" ht="32.25" customHeight="1" x14ac:dyDescent="0.2">
      <c r="A132" s="97"/>
      <c r="B132" s="73"/>
      <c r="C132" s="87" t="s">
        <v>1672</v>
      </c>
      <c r="D132" s="76" t="s">
        <v>52</v>
      </c>
      <c r="E132" s="13">
        <v>44429</v>
      </c>
      <c r="F132" s="74" t="s">
        <v>1776</v>
      </c>
      <c r="G132" s="13">
        <v>44433</v>
      </c>
      <c r="H132" s="75" t="s">
        <v>1777</v>
      </c>
      <c r="I132" s="15">
        <v>80</v>
      </c>
      <c r="J132" s="15">
        <v>54</v>
      </c>
      <c r="K132" s="15">
        <v>21</v>
      </c>
      <c r="L132" s="15">
        <v>6</v>
      </c>
      <c r="M132" s="81">
        <v>22.68</v>
      </c>
      <c r="N132" s="70">
        <v>23</v>
      </c>
      <c r="O132" s="62">
        <v>3000</v>
      </c>
      <c r="P132" s="63">
        <f>Table2245236891011121314151617181920212224234567891049[[#This Row],[PEMBULATAN]]*O132</f>
        <v>69000</v>
      </c>
    </row>
    <row r="133" spans="1:16" ht="32.25" customHeight="1" x14ac:dyDescent="0.2">
      <c r="A133" s="97"/>
      <c r="B133" s="73"/>
      <c r="C133" s="87" t="s">
        <v>1673</v>
      </c>
      <c r="D133" s="76" t="s">
        <v>52</v>
      </c>
      <c r="E133" s="13">
        <v>44429</v>
      </c>
      <c r="F133" s="74" t="s">
        <v>1776</v>
      </c>
      <c r="G133" s="13">
        <v>44433</v>
      </c>
      <c r="H133" s="75" t="s">
        <v>1777</v>
      </c>
      <c r="I133" s="15">
        <v>92</v>
      </c>
      <c r="J133" s="15">
        <v>53</v>
      </c>
      <c r="K133" s="15">
        <v>36</v>
      </c>
      <c r="L133" s="15">
        <v>9</v>
      </c>
      <c r="M133" s="81">
        <v>43.884</v>
      </c>
      <c r="N133" s="70">
        <v>44</v>
      </c>
      <c r="O133" s="62">
        <v>3000</v>
      </c>
      <c r="P133" s="63">
        <f>Table2245236891011121314151617181920212224234567891049[[#This Row],[PEMBULATAN]]*O133</f>
        <v>132000</v>
      </c>
    </row>
    <row r="134" spans="1:16" ht="32.25" customHeight="1" x14ac:dyDescent="0.2">
      <c r="A134" s="97"/>
      <c r="B134" s="73"/>
      <c r="C134" s="87" t="s">
        <v>1674</v>
      </c>
      <c r="D134" s="76" t="s">
        <v>52</v>
      </c>
      <c r="E134" s="13">
        <v>44429</v>
      </c>
      <c r="F134" s="74" t="s">
        <v>1776</v>
      </c>
      <c r="G134" s="13">
        <v>44433</v>
      </c>
      <c r="H134" s="75" t="s">
        <v>1777</v>
      </c>
      <c r="I134" s="15">
        <v>92</v>
      </c>
      <c r="J134" s="15">
        <v>53</v>
      </c>
      <c r="K134" s="15">
        <v>25</v>
      </c>
      <c r="L134" s="15">
        <v>22</v>
      </c>
      <c r="M134" s="81">
        <v>30.475000000000001</v>
      </c>
      <c r="N134" s="70">
        <v>30</v>
      </c>
      <c r="O134" s="62">
        <v>3000</v>
      </c>
      <c r="P134" s="63">
        <f>Table2245236891011121314151617181920212224234567891049[[#This Row],[PEMBULATAN]]*O134</f>
        <v>90000</v>
      </c>
    </row>
    <row r="135" spans="1:16" ht="32.25" customHeight="1" x14ac:dyDescent="0.2">
      <c r="A135" s="97"/>
      <c r="B135" s="73"/>
      <c r="C135" s="87" t="s">
        <v>1675</v>
      </c>
      <c r="D135" s="76" t="s">
        <v>52</v>
      </c>
      <c r="E135" s="13">
        <v>44429</v>
      </c>
      <c r="F135" s="74" t="s">
        <v>1776</v>
      </c>
      <c r="G135" s="13">
        <v>44433</v>
      </c>
      <c r="H135" s="75" t="s">
        <v>1777</v>
      </c>
      <c r="I135" s="15">
        <v>71</v>
      </c>
      <c r="J135" s="15">
        <v>65</v>
      </c>
      <c r="K135" s="15">
        <v>17</v>
      </c>
      <c r="L135" s="15">
        <v>9</v>
      </c>
      <c r="M135" s="81">
        <v>19.61375</v>
      </c>
      <c r="N135" s="70">
        <v>20</v>
      </c>
      <c r="O135" s="62">
        <v>3000</v>
      </c>
      <c r="P135" s="63">
        <f>Table2245236891011121314151617181920212224234567891049[[#This Row],[PEMBULATAN]]*O135</f>
        <v>60000</v>
      </c>
    </row>
    <row r="136" spans="1:16" ht="32.25" customHeight="1" x14ac:dyDescent="0.2">
      <c r="A136" s="97"/>
      <c r="B136" s="73"/>
      <c r="C136" s="87" t="s">
        <v>1676</v>
      </c>
      <c r="D136" s="76" t="s">
        <v>52</v>
      </c>
      <c r="E136" s="13">
        <v>44429</v>
      </c>
      <c r="F136" s="74" t="s">
        <v>1776</v>
      </c>
      <c r="G136" s="13">
        <v>44433</v>
      </c>
      <c r="H136" s="75" t="s">
        <v>1777</v>
      </c>
      <c r="I136" s="15">
        <v>96</v>
      </c>
      <c r="J136" s="15">
        <v>61</v>
      </c>
      <c r="K136" s="15">
        <v>26</v>
      </c>
      <c r="L136" s="15">
        <v>13</v>
      </c>
      <c r="M136" s="81">
        <v>38.064</v>
      </c>
      <c r="N136" s="70">
        <v>38</v>
      </c>
      <c r="O136" s="62">
        <v>3000</v>
      </c>
      <c r="P136" s="63">
        <f>Table2245236891011121314151617181920212224234567891049[[#This Row],[PEMBULATAN]]*O136</f>
        <v>114000</v>
      </c>
    </row>
    <row r="137" spans="1:16" ht="32.25" customHeight="1" x14ac:dyDescent="0.2">
      <c r="A137" s="97"/>
      <c r="B137" s="73"/>
      <c r="C137" s="87" t="s">
        <v>1677</v>
      </c>
      <c r="D137" s="76" t="s">
        <v>52</v>
      </c>
      <c r="E137" s="13">
        <v>44429</v>
      </c>
      <c r="F137" s="74" t="s">
        <v>1776</v>
      </c>
      <c r="G137" s="13">
        <v>44433</v>
      </c>
      <c r="H137" s="75" t="s">
        <v>1777</v>
      </c>
      <c r="I137" s="15">
        <v>87</v>
      </c>
      <c r="J137" s="15">
        <v>59</v>
      </c>
      <c r="K137" s="15">
        <v>27</v>
      </c>
      <c r="L137" s="15">
        <v>7</v>
      </c>
      <c r="M137" s="81">
        <v>34.647750000000002</v>
      </c>
      <c r="N137" s="70">
        <v>35</v>
      </c>
      <c r="O137" s="62">
        <v>3000</v>
      </c>
      <c r="P137" s="63">
        <f>Table2245236891011121314151617181920212224234567891049[[#This Row],[PEMBULATAN]]*O137</f>
        <v>105000</v>
      </c>
    </row>
    <row r="138" spans="1:16" ht="32.25" customHeight="1" x14ac:dyDescent="0.2">
      <c r="A138" s="97"/>
      <c r="B138" s="73"/>
      <c r="C138" s="87" t="s">
        <v>1678</v>
      </c>
      <c r="D138" s="76" t="s">
        <v>52</v>
      </c>
      <c r="E138" s="13">
        <v>44429</v>
      </c>
      <c r="F138" s="74" t="s">
        <v>1776</v>
      </c>
      <c r="G138" s="13">
        <v>44433</v>
      </c>
      <c r="H138" s="75" t="s">
        <v>1777</v>
      </c>
      <c r="I138" s="15">
        <v>64</v>
      </c>
      <c r="J138" s="15">
        <v>54</v>
      </c>
      <c r="K138" s="15">
        <v>26</v>
      </c>
      <c r="L138" s="15">
        <v>12</v>
      </c>
      <c r="M138" s="81">
        <v>22.463999999999999</v>
      </c>
      <c r="N138" s="70">
        <v>22</v>
      </c>
      <c r="O138" s="62">
        <v>3000</v>
      </c>
      <c r="P138" s="63">
        <f>Table2245236891011121314151617181920212224234567891049[[#This Row],[PEMBULATAN]]*O138</f>
        <v>66000</v>
      </c>
    </row>
    <row r="139" spans="1:16" ht="32.25" customHeight="1" x14ac:dyDescent="0.2">
      <c r="A139" s="97"/>
      <c r="B139" s="73"/>
      <c r="C139" s="87" t="s">
        <v>1679</v>
      </c>
      <c r="D139" s="76" t="s">
        <v>52</v>
      </c>
      <c r="E139" s="13">
        <v>44429</v>
      </c>
      <c r="F139" s="74" t="s">
        <v>1776</v>
      </c>
      <c r="G139" s="13">
        <v>44433</v>
      </c>
      <c r="H139" s="75" t="s">
        <v>1777</v>
      </c>
      <c r="I139" s="15">
        <v>84</v>
      </c>
      <c r="J139" s="15">
        <v>56</v>
      </c>
      <c r="K139" s="15">
        <v>27</v>
      </c>
      <c r="L139" s="15">
        <v>11</v>
      </c>
      <c r="M139" s="81">
        <v>31.751999999999999</v>
      </c>
      <c r="N139" s="70">
        <v>32</v>
      </c>
      <c r="O139" s="62">
        <v>3000</v>
      </c>
      <c r="P139" s="63">
        <f>Table2245236891011121314151617181920212224234567891049[[#This Row],[PEMBULATAN]]*O139</f>
        <v>96000</v>
      </c>
    </row>
    <row r="140" spans="1:16" ht="32.25" customHeight="1" x14ac:dyDescent="0.2">
      <c r="A140" s="97"/>
      <c r="B140" s="73"/>
      <c r="C140" s="87" t="s">
        <v>1680</v>
      </c>
      <c r="D140" s="76" t="s">
        <v>52</v>
      </c>
      <c r="E140" s="13">
        <v>44429</v>
      </c>
      <c r="F140" s="74" t="s">
        <v>1776</v>
      </c>
      <c r="G140" s="13">
        <v>44433</v>
      </c>
      <c r="H140" s="75" t="s">
        <v>1777</v>
      </c>
      <c r="I140" s="15">
        <v>80</v>
      </c>
      <c r="J140" s="15">
        <v>59</v>
      </c>
      <c r="K140" s="15">
        <v>26</v>
      </c>
      <c r="L140" s="15">
        <v>14</v>
      </c>
      <c r="M140" s="81">
        <v>30.68</v>
      </c>
      <c r="N140" s="70">
        <v>31</v>
      </c>
      <c r="O140" s="62">
        <v>3000</v>
      </c>
      <c r="P140" s="63">
        <f>Table2245236891011121314151617181920212224234567891049[[#This Row],[PEMBULATAN]]*O140</f>
        <v>93000</v>
      </c>
    </row>
    <row r="141" spans="1:16" ht="32.25" customHeight="1" x14ac:dyDescent="0.2">
      <c r="A141" s="97"/>
      <c r="B141" s="73"/>
      <c r="C141" s="87" t="s">
        <v>1681</v>
      </c>
      <c r="D141" s="76" t="s">
        <v>52</v>
      </c>
      <c r="E141" s="13">
        <v>44429</v>
      </c>
      <c r="F141" s="74" t="s">
        <v>1776</v>
      </c>
      <c r="G141" s="13">
        <v>44433</v>
      </c>
      <c r="H141" s="75" t="s">
        <v>1777</v>
      </c>
      <c r="I141" s="15">
        <v>89</v>
      </c>
      <c r="J141" s="15">
        <v>54</v>
      </c>
      <c r="K141" s="15">
        <v>25</v>
      </c>
      <c r="L141" s="15">
        <v>15</v>
      </c>
      <c r="M141" s="81">
        <v>30.037500000000001</v>
      </c>
      <c r="N141" s="70">
        <v>30</v>
      </c>
      <c r="O141" s="62">
        <v>3000</v>
      </c>
      <c r="P141" s="63">
        <f>Table2245236891011121314151617181920212224234567891049[[#This Row],[PEMBULATAN]]*O141</f>
        <v>90000</v>
      </c>
    </row>
    <row r="142" spans="1:16" ht="32.25" customHeight="1" x14ac:dyDescent="0.2">
      <c r="A142" s="97"/>
      <c r="B142" s="73"/>
      <c r="C142" s="87" t="s">
        <v>1682</v>
      </c>
      <c r="D142" s="76" t="s">
        <v>52</v>
      </c>
      <c r="E142" s="13">
        <v>44429</v>
      </c>
      <c r="F142" s="74" t="s">
        <v>1776</v>
      </c>
      <c r="G142" s="13">
        <v>44433</v>
      </c>
      <c r="H142" s="75" t="s">
        <v>1777</v>
      </c>
      <c r="I142" s="15">
        <v>82</v>
      </c>
      <c r="J142" s="15">
        <v>50</v>
      </c>
      <c r="K142" s="15">
        <v>34</v>
      </c>
      <c r="L142" s="15">
        <v>18</v>
      </c>
      <c r="M142" s="81">
        <v>34.85</v>
      </c>
      <c r="N142" s="70">
        <v>35</v>
      </c>
      <c r="O142" s="62">
        <v>3000</v>
      </c>
      <c r="P142" s="63">
        <f>Table2245236891011121314151617181920212224234567891049[[#This Row],[PEMBULATAN]]*O142</f>
        <v>105000</v>
      </c>
    </row>
    <row r="143" spans="1:16" ht="32.25" customHeight="1" x14ac:dyDescent="0.2">
      <c r="A143" s="97"/>
      <c r="B143" s="73"/>
      <c r="C143" s="87" t="s">
        <v>1683</v>
      </c>
      <c r="D143" s="76" t="s">
        <v>52</v>
      </c>
      <c r="E143" s="13">
        <v>44429</v>
      </c>
      <c r="F143" s="74" t="s">
        <v>1776</v>
      </c>
      <c r="G143" s="13">
        <v>44433</v>
      </c>
      <c r="H143" s="75" t="s">
        <v>1777</v>
      </c>
      <c r="I143" s="15">
        <v>96</v>
      </c>
      <c r="J143" s="15">
        <v>52</v>
      </c>
      <c r="K143" s="15">
        <v>38</v>
      </c>
      <c r="L143" s="15">
        <v>18</v>
      </c>
      <c r="M143" s="81">
        <v>47.423999999999999</v>
      </c>
      <c r="N143" s="70">
        <v>47</v>
      </c>
      <c r="O143" s="62">
        <v>3000</v>
      </c>
      <c r="P143" s="63">
        <f>Table2245236891011121314151617181920212224234567891049[[#This Row],[PEMBULATAN]]*O143</f>
        <v>141000</v>
      </c>
    </row>
    <row r="144" spans="1:16" ht="32.25" customHeight="1" x14ac:dyDescent="0.2">
      <c r="A144" s="97"/>
      <c r="B144" s="73"/>
      <c r="C144" s="87" t="s">
        <v>1684</v>
      </c>
      <c r="D144" s="76" t="s">
        <v>52</v>
      </c>
      <c r="E144" s="13">
        <v>44429</v>
      </c>
      <c r="F144" s="74" t="s">
        <v>1776</v>
      </c>
      <c r="G144" s="13">
        <v>44433</v>
      </c>
      <c r="H144" s="75" t="s">
        <v>1777</v>
      </c>
      <c r="I144" s="15">
        <v>73</v>
      </c>
      <c r="J144" s="15">
        <v>61</v>
      </c>
      <c r="K144" s="15">
        <v>22</v>
      </c>
      <c r="L144" s="15">
        <v>11</v>
      </c>
      <c r="M144" s="81">
        <v>24.491499999999998</v>
      </c>
      <c r="N144" s="70">
        <v>24</v>
      </c>
      <c r="O144" s="62">
        <v>3000</v>
      </c>
      <c r="P144" s="63">
        <f>Table2245236891011121314151617181920212224234567891049[[#This Row],[PEMBULATAN]]*O144</f>
        <v>72000</v>
      </c>
    </row>
    <row r="145" spans="1:16" ht="32.25" customHeight="1" x14ac:dyDescent="0.2">
      <c r="A145" s="97"/>
      <c r="B145" s="73"/>
      <c r="C145" s="87" t="s">
        <v>1685</v>
      </c>
      <c r="D145" s="76" t="s">
        <v>52</v>
      </c>
      <c r="E145" s="13">
        <v>44429</v>
      </c>
      <c r="F145" s="74" t="s">
        <v>1776</v>
      </c>
      <c r="G145" s="13">
        <v>44433</v>
      </c>
      <c r="H145" s="75" t="s">
        <v>1777</v>
      </c>
      <c r="I145" s="15">
        <v>50</v>
      </c>
      <c r="J145" s="15">
        <v>36</v>
      </c>
      <c r="K145" s="15">
        <v>15</v>
      </c>
      <c r="L145" s="15">
        <v>5</v>
      </c>
      <c r="M145" s="81">
        <v>6.75</v>
      </c>
      <c r="N145" s="70">
        <v>7</v>
      </c>
      <c r="O145" s="62">
        <v>3000</v>
      </c>
      <c r="P145" s="63">
        <f>Table2245236891011121314151617181920212224234567891049[[#This Row],[PEMBULATAN]]*O145</f>
        <v>21000</v>
      </c>
    </row>
    <row r="146" spans="1:16" ht="32.25" customHeight="1" x14ac:dyDescent="0.2">
      <c r="A146" s="97"/>
      <c r="B146" s="73"/>
      <c r="C146" s="87" t="s">
        <v>1686</v>
      </c>
      <c r="D146" s="76" t="s">
        <v>52</v>
      </c>
      <c r="E146" s="13">
        <v>44429</v>
      </c>
      <c r="F146" s="74" t="s">
        <v>1776</v>
      </c>
      <c r="G146" s="13">
        <v>44433</v>
      </c>
      <c r="H146" s="75" t="s">
        <v>1777</v>
      </c>
      <c r="I146" s="15">
        <v>52</v>
      </c>
      <c r="J146" s="15">
        <v>40</v>
      </c>
      <c r="K146" s="15">
        <v>18</v>
      </c>
      <c r="L146" s="15">
        <v>5</v>
      </c>
      <c r="M146" s="81">
        <v>9.36</v>
      </c>
      <c r="N146" s="70">
        <v>9</v>
      </c>
      <c r="O146" s="62">
        <v>3000</v>
      </c>
      <c r="P146" s="63">
        <f>Table2245236891011121314151617181920212224234567891049[[#This Row],[PEMBULATAN]]*O146</f>
        <v>27000</v>
      </c>
    </row>
    <row r="147" spans="1:16" ht="32.25" customHeight="1" x14ac:dyDescent="0.2">
      <c r="A147" s="97"/>
      <c r="B147" s="73"/>
      <c r="C147" s="87" t="s">
        <v>1687</v>
      </c>
      <c r="D147" s="76" t="s">
        <v>52</v>
      </c>
      <c r="E147" s="13">
        <v>44429</v>
      </c>
      <c r="F147" s="74" t="s">
        <v>1776</v>
      </c>
      <c r="G147" s="13">
        <v>44433</v>
      </c>
      <c r="H147" s="75" t="s">
        <v>1777</v>
      </c>
      <c r="I147" s="15">
        <v>91</v>
      </c>
      <c r="J147" s="15">
        <v>57</v>
      </c>
      <c r="K147" s="15">
        <v>29</v>
      </c>
      <c r="L147" s="15">
        <v>21</v>
      </c>
      <c r="M147" s="81">
        <v>37.60575</v>
      </c>
      <c r="N147" s="70">
        <v>38</v>
      </c>
      <c r="O147" s="62">
        <v>3000</v>
      </c>
      <c r="P147" s="63">
        <f>Table2245236891011121314151617181920212224234567891049[[#This Row],[PEMBULATAN]]*O147</f>
        <v>114000</v>
      </c>
    </row>
    <row r="148" spans="1:16" ht="32.25" customHeight="1" x14ac:dyDescent="0.2">
      <c r="A148" s="97"/>
      <c r="B148" s="73"/>
      <c r="C148" s="87" t="s">
        <v>1688</v>
      </c>
      <c r="D148" s="76" t="s">
        <v>52</v>
      </c>
      <c r="E148" s="13">
        <v>44429</v>
      </c>
      <c r="F148" s="74" t="s">
        <v>1776</v>
      </c>
      <c r="G148" s="13">
        <v>44433</v>
      </c>
      <c r="H148" s="75" t="s">
        <v>1777</v>
      </c>
      <c r="I148" s="15">
        <v>89</v>
      </c>
      <c r="J148" s="15">
        <v>61</v>
      </c>
      <c r="K148" s="15">
        <v>28</v>
      </c>
      <c r="L148" s="15">
        <v>11</v>
      </c>
      <c r="M148" s="81">
        <v>38.003</v>
      </c>
      <c r="N148" s="70">
        <v>38</v>
      </c>
      <c r="O148" s="62">
        <v>3000</v>
      </c>
      <c r="P148" s="63">
        <f>Table2245236891011121314151617181920212224234567891049[[#This Row],[PEMBULATAN]]*O148</f>
        <v>114000</v>
      </c>
    </row>
    <row r="149" spans="1:16" ht="32.25" customHeight="1" x14ac:dyDescent="0.2">
      <c r="A149" s="97"/>
      <c r="B149" s="73"/>
      <c r="C149" s="87" t="s">
        <v>1689</v>
      </c>
      <c r="D149" s="76" t="s">
        <v>52</v>
      </c>
      <c r="E149" s="13">
        <v>44429</v>
      </c>
      <c r="F149" s="74" t="s">
        <v>1776</v>
      </c>
      <c r="G149" s="13">
        <v>44433</v>
      </c>
      <c r="H149" s="75" t="s">
        <v>1777</v>
      </c>
      <c r="I149" s="15">
        <v>85</v>
      </c>
      <c r="J149" s="15">
        <v>60</v>
      </c>
      <c r="K149" s="15">
        <v>30</v>
      </c>
      <c r="L149" s="15">
        <v>6</v>
      </c>
      <c r="M149" s="81">
        <v>38.25</v>
      </c>
      <c r="N149" s="70">
        <v>38</v>
      </c>
      <c r="O149" s="62">
        <v>3000</v>
      </c>
      <c r="P149" s="63">
        <f>Table2245236891011121314151617181920212224234567891049[[#This Row],[PEMBULATAN]]*O149</f>
        <v>114000</v>
      </c>
    </row>
    <row r="150" spans="1:16" ht="32.25" customHeight="1" x14ac:dyDescent="0.2">
      <c r="A150" s="97"/>
      <c r="B150" s="73"/>
      <c r="C150" s="87" t="s">
        <v>1690</v>
      </c>
      <c r="D150" s="76" t="s">
        <v>52</v>
      </c>
      <c r="E150" s="13">
        <v>44429</v>
      </c>
      <c r="F150" s="74" t="s">
        <v>1776</v>
      </c>
      <c r="G150" s="13">
        <v>44433</v>
      </c>
      <c r="H150" s="75" t="s">
        <v>1777</v>
      </c>
      <c r="I150" s="15">
        <v>100</v>
      </c>
      <c r="J150" s="15">
        <v>56</v>
      </c>
      <c r="K150" s="15">
        <v>28</v>
      </c>
      <c r="L150" s="15">
        <v>16</v>
      </c>
      <c r="M150" s="81">
        <v>39.200000000000003</v>
      </c>
      <c r="N150" s="70">
        <v>39</v>
      </c>
      <c r="O150" s="62">
        <v>3000</v>
      </c>
      <c r="P150" s="63">
        <f>Table2245236891011121314151617181920212224234567891049[[#This Row],[PEMBULATAN]]*O150</f>
        <v>117000</v>
      </c>
    </row>
    <row r="151" spans="1:16" ht="32.25" customHeight="1" x14ac:dyDescent="0.2">
      <c r="A151" s="97"/>
      <c r="B151" s="73"/>
      <c r="C151" s="87" t="s">
        <v>1691</v>
      </c>
      <c r="D151" s="76" t="s">
        <v>52</v>
      </c>
      <c r="E151" s="13">
        <v>44429</v>
      </c>
      <c r="F151" s="74" t="s">
        <v>1776</v>
      </c>
      <c r="G151" s="13">
        <v>44433</v>
      </c>
      <c r="H151" s="75" t="s">
        <v>1777</v>
      </c>
      <c r="I151" s="15">
        <v>96</v>
      </c>
      <c r="J151" s="15">
        <v>59</v>
      </c>
      <c r="K151" s="15">
        <v>28</v>
      </c>
      <c r="L151" s="15">
        <v>20</v>
      </c>
      <c r="M151" s="81">
        <v>39.648000000000003</v>
      </c>
      <c r="N151" s="70">
        <v>40</v>
      </c>
      <c r="O151" s="62">
        <v>3000</v>
      </c>
      <c r="P151" s="63">
        <f>Table2245236891011121314151617181920212224234567891049[[#This Row],[PEMBULATAN]]*O151</f>
        <v>120000</v>
      </c>
    </row>
    <row r="152" spans="1:16" ht="32.25" customHeight="1" x14ac:dyDescent="0.2">
      <c r="A152" s="97"/>
      <c r="B152" s="73"/>
      <c r="C152" s="87" t="s">
        <v>1692</v>
      </c>
      <c r="D152" s="76" t="s">
        <v>52</v>
      </c>
      <c r="E152" s="13">
        <v>44429</v>
      </c>
      <c r="F152" s="74" t="s">
        <v>1776</v>
      </c>
      <c r="G152" s="13">
        <v>44433</v>
      </c>
      <c r="H152" s="75" t="s">
        <v>1777</v>
      </c>
      <c r="I152" s="15">
        <v>100</v>
      </c>
      <c r="J152" s="15">
        <v>50</v>
      </c>
      <c r="K152" s="15">
        <v>32</v>
      </c>
      <c r="L152" s="15">
        <v>20</v>
      </c>
      <c r="M152" s="81">
        <v>40</v>
      </c>
      <c r="N152" s="70">
        <v>40</v>
      </c>
      <c r="O152" s="62">
        <v>3000</v>
      </c>
      <c r="P152" s="63">
        <f>Table2245236891011121314151617181920212224234567891049[[#This Row],[PEMBULATAN]]*O152</f>
        <v>120000</v>
      </c>
    </row>
    <row r="153" spans="1:16" ht="32.25" customHeight="1" x14ac:dyDescent="0.2">
      <c r="A153" s="97"/>
      <c r="B153" s="73"/>
      <c r="C153" s="87" t="s">
        <v>1693</v>
      </c>
      <c r="D153" s="76" t="s">
        <v>52</v>
      </c>
      <c r="E153" s="13">
        <v>44429</v>
      </c>
      <c r="F153" s="74" t="s">
        <v>1776</v>
      </c>
      <c r="G153" s="13">
        <v>44433</v>
      </c>
      <c r="H153" s="75" t="s">
        <v>1777</v>
      </c>
      <c r="I153" s="15">
        <v>100</v>
      </c>
      <c r="J153" s="15">
        <v>55</v>
      </c>
      <c r="K153" s="15">
        <v>20</v>
      </c>
      <c r="L153" s="15">
        <v>19</v>
      </c>
      <c r="M153" s="81">
        <v>27.5</v>
      </c>
      <c r="N153" s="70">
        <v>28</v>
      </c>
      <c r="O153" s="62">
        <v>3000</v>
      </c>
      <c r="P153" s="63">
        <f>Table2245236891011121314151617181920212224234567891049[[#This Row],[PEMBULATAN]]*O153</f>
        <v>84000</v>
      </c>
    </row>
    <row r="154" spans="1:16" ht="32.25" customHeight="1" x14ac:dyDescent="0.2">
      <c r="A154" s="97"/>
      <c r="B154" s="73"/>
      <c r="C154" s="87" t="s">
        <v>1694</v>
      </c>
      <c r="D154" s="76" t="s">
        <v>52</v>
      </c>
      <c r="E154" s="13">
        <v>44429</v>
      </c>
      <c r="F154" s="74" t="s">
        <v>1776</v>
      </c>
      <c r="G154" s="13">
        <v>44433</v>
      </c>
      <c r="H154" s="75" t="s">
        <v>1777</v>
      </c>
      <c r="I154" s="15">
        <v>70</v>
      </c>
      <c r="J154" s="15">
        <v>54</v>
      </c>
      <c r="K154" s="15">
        <v>29</v>
      </c>
      <c r="L154" s="15">
        <v>12</v>
      </c>
      <c r="M154" s="81">
        <v>27.405000000000001</v>
      </c>
      <c r="N154" s="70">
        <v>27</v>
      </c>
      <c r="O154" s="62">
        <v>3000</v>
      </c>
      <c r="P154" s="63">
        <f>Table2245236891011121314151617181920212224234567891049[[#This Row],[PEMBULATAN]]*O154</f>
        <v>81000</v>
      </c>
    </row>
    <row r="155" spans="1:16" ht="32.25" customHeight="1" x14ac:dyDescent="0.2">
      <c r="A155" s="97"/>
      <c r="B155" s="73"/>
      <c r="C155" s="87" t="s">
        <v>1695</v>
      </c>
      <c r="D155" s="76" t="s">
        <v>52</v>
      </c>
      <c r="E155" s="13">
        <v>44429</v>
      </c>
      <c r="F155" s="74" t="s">
        <v>1776</v>
      </c>
      <c r="G155" s="13">
        <v>44433</v>
      </c>
      <c r="H155" s="75" t="s">
        <v>1777</v>
      </c>
      <c r="I155" s="15">
        <v>70</v>
      </c>
      <c r="J155" s="15">
        <v>54</v>
      </c>
      <c r="K155" s="15">
        <v>25</v>
      </c>
      <c r="L155" s="15">
        <v>15</v>
      </c>
      <c r="M155" s="81">
        <v>23.625</v>
      </c>
      <c r="N155" s="70">
        <v>24</v>
      </c>
      <c r="O155" s="62">
        <v>3000</v>
      </c>
      <c r="P155" s="63">
        <f>Table2245236891011121314151617181920212224234567891049[[#This Row],[PEMBULATAN]]*O155</f>
        <v>72000</v>
      </c>
    </row>
    <row r="156" spans="1:16" ht="32.25" customHeight="1" x14ac:dyDescent="0.2">
      <c r="A156" s="97"/>
      <c r="B156" s="73"/>
      <c r="C156" s="87" t="s">
        <v>1696</v>
      </c>
      <c r="D156" s="76" t="s">
        <v>52</v>
      </c>
      <c r="E156" s="13">
        <v>44429</v>
      </c>
      <c r="F156" s="74" t="s">
        <v>1776</v>
      </c>
      <c r="G156" s="13">
        <v>44433</v>
      </c>
      <c r="H156" s="75" t="s">
        <v>1777</v>
      </c>
      <c r="I156" s="15">
        <v>97</v>
      </c>
      <c r="J156" s="15">
        <v>61</v>
      </c>
      <c r="K156" s="15">
        <v>29</v>
      </c>
      <c r="L156" s="15">
        <v>23</v>
      </c>
      <c r="M156" s="81">
        <v>42.898249999999997</v>
      </c>
      <c r="N156" s="70">
        <v>43</v>
      </c>
      <c r="O156" s="62">
        <v>3000</v>
      </c>
      <c r="P156" s="63">
        <f>Table2245236891011121314151617181920212224234567891049[[#This Row],[PEMBULATAN]]*O156</f>
        <v>129000</v>
      </c>
    </row>
    <row r="157" spans="1:16" ht="32.25" customHeight="1" x14ac:dyDescent="0.2">
      <c r="A157" s="97"/>
      <c r="B157" s="73"/>
      <c r="C157" s="87" t="s">
        <v>1697</v>
      </c>
      <c r="D157" s="76" t="s">
        <v>52</v>
      </c>
      <c r="E157" s="13">
        <v>44429</v>
      </c>
      <c r="F157" s="74" t="s">
        <v>1776</v>
      </c>
      <c r="G157" s="13">
        <v>44433</v>
      </c>
      <c r="H157" s="75" t="s">
        <v>1777</v>
      </c>
      <c r="I157" s="15">
        <v>76</v>
      </c>
      <c r="J157" s="15">
        <v>53</v>
      </c>
      <c r="K157" s="15">
        <v>29</v>
      </c>
      <c r="L157" s="15">
        <v>10</v>
      </c>
      <c r="M157" s="81">
        <v>29.202999999999999</v>
      </c>
      <c r="N157" s="70">
        <v>29</v>
      </c>
      <c r="O157" s="62">
        <v>3000</v>
      </c>
      <c r="P157" s="63">
        <f>Table2245236891011121314151617181920212224234567891049[[#This Row],[PEMBULATAN]]*O157</f>
        <v>87000</v>
      </c>
    </row>
    <row r="158" spans="1:16" ht="32.25" customHeight="1" x14ac:dyDescent="0.2">
      <c r="A158" s="97"/>
      <c r="B158" s="73"/>
      <c r="C158" s="87" t="s">
        <v>1698</v>
      </c>
      <c r="D158" s="76" t="s">
        <v>52</v>
      </c>
      <c r="E158" s="13">
        <v>44429</v>
      </c>
      <c r="F158" s="74" t="s">
        <v>1776</v>
      </c>
      <c r="G158" s="13">
        <v>44433</v>
      </c>
      <c r="H158" s="75" t="s">
        <v>1777</v>
      </c>
      <c r="I158" s="15">
        <v>101</v>
      </c>
      <c r="J158" s="15">
        <v>57</v>
      </c>
      <c r="K158" s="15">
        <v>30</v>
      </c>
      <c r="L158" s="15">
        <v>10</v>
      </c>
      <c r="M158" s="81">
        <v>43.177500000000002</v>
      </c>
      <c r="N158" s="70">
        <v>43</v>
      </c>
      <c r="O158" s="62">
        <v>3000</v>
      </c>
      <c r="P158" s="63">
        <f>Table2245236891011121314151617181920212224234567891049[[#This Row],[PEMBULATAN]]*O158</f>
        <v>129000</v>
      </c>
    </row>
    <row r="159" spans="1:16" ht="32.25" customHeight="1" x14ac:dyDescent="0.2">
      <c r="A159" s="97"/>
      <c r="B159" s="73"/>
      <c r="C159" s="87" t="s">
        <v>1699</v>
      </c>
      <c r="D159" s="76" t="s">
        <v>52</v>
      </c>
      <c r="E159" s="13">
        <v>44429</v>
      </c>
      <c r="F159" s="74" t="s">
        <v>1776</v>
      </c>
      <c r="G159" s="13">
        <v>44433</v>
      </c>
      <c r="H159" s="75" t="s">
        <v>1777</v>
      </c>
      <c r="I159" s="15">
        <v>82</v>
      </c>
      <c r="J159" s="15">
        <v>56</v>
      </c>
      <c r="K159" s="15">
        <v>28</v>
      </c>
      <c r="L159" s="15">
        <v>13</v>
      </c>
      <c r="M159" s="81">
        <v>32.143999999999998</v>
      </c>
      <c r="N159" s="70">
        <v>32</v>
      </c>
      <c r="O159" s="62">
        <v>3000</v>
      </c>
      <c r="P159" s="63">
        <f>Table2245236891011121314151617181920212224234567891049[[#This Row],[PEMBULATAN]]*O159</f>
        <v>96000</v>
      </c>
    </row>
    <row r="160" spans="1:16" ht="32.25" customHeight="1" x14ac:dyDescent="0.2">
      <c r="A160" s="97"/>
      <c r="B160" s="73"/>
      <c r="C160" s="87" t="s">
        <v>1700</v>
      </c>
      <c r="D160" s="76" t="s">
        <v>52</v>
      </c>
      <c r="E160" s="13">
        <v>44429</v>
      </c>
      <c r="F160" s="74" t="s">
        <v>1776</v>
      </c>
      <c r="G160" s="13">
        <v>44433</v>
      </c>
      <c r="H160" s="75" t="s">
        <v>1777</v>
      </c>
      <c r="I160" s="15">
        <v>103</v>
      </c>
      <c r="J160" s="15">
        <v>56</v>
      </c>
      <c r="K160" s="15">
        <v>37</v>
      </c>
      <c r="L160" s="15">
        <v>26</v>
      </c>
      <c r="M160" s="81">
        <v>53.353999999999999</v>
      </c>
      <c r="N160" s="70">
        <v>53</v>
      </c>
      <c r="O160" s="62">
        <v>3000</v>
      </c>
      <c r="P160" s="63">
        <f>Table2245236891011121314151617181920212224234567891049[[#This Row],[PEMBULATAN]]*O160</f>
        <v>159000</v>
      </c>
    </row>
    <row r="161" spans="1:16" ht="32.25" customHeight="1" x14ac:dyDescent="0.2">
      <c r="A161" s="97"/>
      <c r="B161" s="73"/>
      <c r="C161" s="87" t="s">
        <v>1701</v>
      </c>
      <c r="D161" s="76" t="s">
        <v>52</v>
      </c>
      <c r="E161" s="13">
        <v>44429</v>
      </c>
      <c r="F161" s="74" t="s">
        <v>1776</v>
      </c>
      <c r="G161" s="13">
        <v>44433</v>
      </c>
      <c r="H161" s="75" t="s">
        <v>1777</v>
      </c>
      <c r="I161" s="15">
        <v>111</v>
      </c>
      <c r="J161" s="15">
        <v>55</v>
      </c>
      <c r="K161" s="15">
        <v>25</v>
      </c>
      <c r="L161" s="15">
        <v>22</v>
      </c>
      <c r="M161" s="81">
        <v>38.15625</v>
      </c>
      <c r="N161" s="70">
        <v>38</v>
      </c>
      <c r="O161" s="62">
        <v>3000</v>
      </c>
      <c r="P161" s="63">
        <f>Table2245236891011121314151617181920212224234567891049[[#This Row],[PEMBULATAN]]*O161</f>
        <v>114000</v>
      </c>
    </row>
    <row r="162" spans="1:16" ht="32.25" customHeight="1" x14ac:dyDescent="0.2">
      <c r="A162" s="97"/>
      <c r="B162" s="73"/>
      <c r="C162" s="87" t="s">
        <v>1702</v>
      </c>
      <c r="D162" s="76" t="s">
        <v>52</v>
      </c>
      <c r="E162" s="13">
        <v>44429</v>
      </c>
      <c r="F162" s="74" t="s">
        <v>1776</v>
      </c>
      <c r="G162" s="13">
        <v>44433</v>
      </c>
      <c r="H162" s="75" t="s">
        <v>1777</v>
      </c>
      <c r="I162" s="15">
        <v>98</v>
      </c>
      <c r="J162" s="15">
        <v>53</v>
      </c>
      <c r="K162" s="15">
        <v>30</v>
      </c>
      <c r="L162" s="15">
        <v>19</v>
      </c>
      <c r="M162" s="81">
        <v>38.954999999999998</v>
      </c>
      <c r="N162" s="70">
        <v>39</v>
      </c>
      <c r="O162" s="62">
        <v>3000</v>
      </c>
      <c r="P162" s="63">
        <f>Table2245236891011121314151617181920212224234567891049[[#This Row],[PEMBULATAN]]*O162</f>
        <v>117000</v>
      </c>
    </row>
    <row r="163" spans="1:16" ht="32.25" customHeight="1" x14ac:dyDescent="0.2">
      <c r="A163" s="97"/>
      <c r="B163" s="73"/>
      <c r="C163" s="87" t="s">
        <v>1703</v>
      </c>
      <c r="D163" s="76" t="s">
        <v>52</v>
      </c>
      <c r="E163" s="13">
        <v>44429</v>
      </c>
      <c r="F163" s="74" t="s">
        <v>1776</v>
      </c>
      <c r="G163" s="13">
        <v>44433</v>
      </c>
      <c r="H163" s="75" t="s">
        <v>1777</v>
      </c>
      <c r="I163" s="15">
        <v>79</v>
      </c>
      <c r="J163" s="15">
        <v>64</v>
      </c>
      <c r="K163" s="15">
        <v>22</v>
      </c>
      <c r="L163" s="15">
        <v>22</v>
      </c>
      <c r="M163" s="81">
        <v>27.808</v>
      </c>
      <c r="N163" s="70">
        <v>28</v>
      </c>
      <c r="O163" s="62">
        <v>3000</v>
      </c>
      <c r="P163" s="63">
        <f>Table2245236891011121314151617181920212224234567891049[[#This Row],[PEMBULATAN]]*O163</f>
        <v>84000</v>
      </c>
    </row>
    <row r="164" spans="1:16" ht="32.25" customHeight="1" x14ac:dyDescent="0.2">
      <c r="A164" s="97"/>
      <c r="B164" s="73"/>
      <c r="C164" s="87" t="s">
        <v>1704</v>
      </c>
      <c r="D164" s="76" t="s">
        <v>52</v>
      </c>
      <c r="E164" s="13">
        <v>44429</v>
      </c>
      <c r="F164" s="74" t="s">
        <v>1776</v>
      </c>
      <c r="G164" s="13">
        <v>44433</v>
      </c>
      <c r="H164" s="75" t="s">
        <v>1777</v>
      </c>
      <c r="I164" s="15">
        <v>93</v>
      </c>
      <c r="J164" s="15">
        <v>73</v>
      </c>
      <c r="K164" s="15">
        <v>27</v>
      </c>
      <c r="L164" s="15">
        <v>36</v>
      </c>
      <c r="M164" s="81">
        <v>45.825749999999999</v>
      </c>
      <c r="N164" s="70">
        <v>46</v>
      </c>
      <c r="O164" s="62">
        <v>3000</v>
      </c>
      <c r="P164" s="63">
        <f>Table2245236891011121314151617181920212224234567891049[[#This Row],[PEMBULATAN]]*O164</f>
        <v>138000</v>
      </c>
    </row>
    <row r="165" spans="1:16" ht="32.25" customHeight="1" x14ac:dyDescent="0.2">
      <c r="A165" s="97"/>
      <c r="B165" s="73"/>
      <c r="C165" s="87" t="s">
        <v>1705</v>
      </c>
      <c r="D165" s="76" t="s">
        <v>52</v>
      </c>
      <c r="E165" s="13">
        <v>44429</v>
      </c>
      <c r="F165" s="74" t="s">
        <v>1776</v>
      </c>
      <c r="G165" s="13">
        <v>44433</v>
      </c>
      <c r="H165" s="75" t="s">
        <v>1777</v>
      </c>
      <c r="I165" s="15">
        <v>34</v>
      </c>
      <c r="J165" s="15">
        <v>39</v>
      </c>
      <c r="K165" s="15">
        <v>19</v>
      </c>
      <c r="L165" s="15">
        <v>6</v>
      </c>
      <c r="M165" s="81">
        <v>6.2984999999999998</v>
      </c>
      <c r="N165" s="70">
        <v>6</v>
      </c>
      <c r="O165" s="62">
        <v>3000</v>
      </c>
      <c r="P165" s="63">
        <f>Table2245236891011121314151617181920212224234567891049[[#This Row],[PEMBULATAN]]*O165</f>
        <v>18000</v>
      </c>
    </row>
    <row r="166" spans="1:16" ht="32.25" customHeight="1" x14ac:dyDescent="0.2">
      <c r="A166" s="97"/>
      <c r="B166" s="73"/>
      <c r="C166" s="87" t="s">
        <v>1706</v>
      </c>
      <c r="D166" s="76" t="s">
        <v>52</v>
      </c>
      <c r="E166" s="13">
        <v>44429</v>
      </c>
      <c r="F166" s="74" t="s">
        <v>1776</v>
      </c>
      <c r="G166" s="13">
        <v>44433</v>
      </c>
      <c r="H166" s="75" t="s">
        <v>1777</v>
      </c>
      <c r="I166" s="15">
        <v>68</v>
      </c>
      <c r="J166" s="15">
        <v>24</v>
      </c>
      <c r="K166" s="15">
        <v>18</v>
      </c>
      <c r="L166" s="15">
        <v>5</v>
      </c>
      <c r="M166" s="81">
        <v>7.3440000000000003</v>
      </c>
      <c r="N166" s="70">
        <v>7</v>
      </c>
      <c r="O166" s="62">
        <v>3000</v>
      </c>
      <c r="P166" s="63">
        <f>Table2245236891011121314151617181920212224234567891049[[#This Row],[PEMBULATAN]]*O166</f>
        <v>21000</v>
      </c>
    </row>
    <row r="167" spans="1:16" ht="32.25" customHeight="1" x14ac:dyDescent="0.2">
      <c r="A167" s="97"/>
      <c r="B167" s="73"/>
      <c r="C167" s="87" t="s">
        <v>1707</v>
      </c>
      <c r="D167" s="76" t="s">
        <v>52</v>
      </c>
      <c r="E167" s="13">
        <v>44429</v>
      </c>
      <c r="F167" s="74" t="s">
        <v>1776</v>
      </c>
      <c r="G167" s="13">
        <v>44433</v>
      </c>
      <c r="H167" s="75" t="s">
        <v>1777</v>
      </c>
      <c r="I167" s="15">
        <v>43</v>
      </c>
      <c r="J167" s="15">
        <v>34</v>
      </c>
      <c r="K167" s="15">
        <v>27</v>
      </c>
      <c r="L167" s="15">
        <v>4</v>
      </c>
      <c r="M167" s="81">
        <v>9.8684999999999992</v>
      </c>
      <c r="N167" s="70">
        <v>10</v>
      </c>
      <c r="O167" s="62">
        <v>3000</v>
      </c>
      <c r="P167" s="63">
        <f>Table2245236891011121314151617181920212224234567891049[[#This Row],[PEMBULATAN]]*O167</f>
        <v>30000</v>
      </c>
    </row>
    <row r="168" spans="1:16" ht="32.25" customHeight="1" x14ac:dyDescent="0.2">
      <c r="A168" s="97"/>
      <c r="B168" s="73"/>
      <c r="C168" s="87" t="s">
        <v>1708</v>
      </c>
      <c r="D168" s="76" t="s">
        <v>52</v>
      </c>
      <c r="E168" s="13">
        <v>44429</v>
      </c>
      <c r="F168" s="74" t="s">
        <v>1776</v>
      </c>
      <c r="G168" s="13">
        <v>44433</v>
      </c>
      <c r="H168" s="75" t="s">
        <v>1777</v>
      </c>
      <c r="I168" s="15">
        <v>33</v>
      </c>
      <c r="J168" s="15">
        <v>28</v>
      </c>
      <c r="K168" s="15">
        <v>24</v>
      </c>
      <c r="L168" s="15">
        <v>4</v>
      </c>
      <c r="M168" s="81">
        <v>5.5439999999999996</v>
      </c>
      <c r="N168" s="70">
        <v>6</v>
      </c>
      <c r="O168" s="62">
        <v>3000</v>
      </c>
      <c r="P168" s="63">
        <f>Table2245236891011121314151617181920212224234567891049[[#This Row],[PEMBULATAN]]*O168</f>
        <v>18000</v>
      </c>
    </row>
    <row r="169" spans="1:16" ht="32.25" customHeight="1" x14ac:dyDescent="0.2">
      <c r="A169" s="97"/>
      <c r="B169" s="73"/>
      <c r="C169" s="87" t="s">
        <v>1709</v>
      </c>
      <c r="D169" s="76" t="s">
        <v>52</v>
      </c>
      <c r="E169" s="13">
        <v>44429</v>
      </c>
      <c r="F169" s="74" t="s">
        <v>1776</v>
      </c>
      <c r="G169" s="13">
        <v>44433</v>
      </c>
      <c r="H169" s="75" t="s">
        <v>1777</v>
      </c>
      <c r="I169" s="15">
        <v>35</v>
      </c>
      <c r="J169" s="15">
        <v>50</v>
      </c>
      <c r="K169" s="15">
        <v>26</v>
      </c>
      <c r="L169" s="15">
        <v>2</v>
      </c>
      <c r="M169" s="81">
        <v>11.375</v>
      </c>
      <c r="N169" s="70">
        <v>11</v>
      </c>
      <c r="O169" s="62">
        <v>3000</v>
      </c>
      <c r="P169" s="63">
        <f>Table2245236891011121314151617181920212224234567891049[[#This Row],[PEMBULATAN]]*O169</f>
        <v>33000</v>
      </c>
    </row>
    <row r="170" spans="1:16" ht="32.25" customHeight="1" x14ac:dyDescent="0.2">
      <c r="A170" s="97"/>
      <c r="B170" s="73"/>
      <c r="C170" s="87" t="s">
        <v>1710</v>
      </c>
      <c r="D170" s="76" t="s">
        <v>52</v>
      </c>
      <c r="E170" s="13">
        <v>44429</v>
      </c>
      <c r="F170" s="74" t="s">
        <v>1776</v>
      </c>
      <c r="G170" s="13">
        <v>44433</v>
      </c>
      <c r="H170" s="75" t="s">
        <v>1777</v>
      </c>
      <c r="I170" s="15">
        <v>42</v>
      </c>
      <c r="J170" s="15">
        <v>42</v>
      </c>
      <c r="K170" s="15">
        <v>34</v>
      </c>
      <c r="L170" s="15">
        <v>1</v>
      </c>
      <c r="M170" s="81">
        <v>14.994</v>
      </c>
      <c r="N170" s="70">
        <v>15</v>
      </c>
      <c r="O170" s="62">
        <v>3000</v>
      </c>
      <c r="P170" s="63">
        <f>Table2245236891011121314151617181920212224234567891049[[#This Row],[PEMBULATAN]]*O170</f>
        <v>45000</v>
      </c>
    </row>
    <row r="171" spans="1:16" ht="32.25" customHeight="1" x14ac:dyDescent="0.2">
      <c r="A171" s="97"/>
      <c r="B171" s="73"/>
      <c r="C171" s="87" t="s">
        <v>1711</v>
      </c>
      <c r="D171" s="76" t="s">
        <v>52</v>
      </c>
      <c r="E171" s="13">
        <v>44429</v>
      </c>
      <c r="F171" s="74" t="s">
        <v>1776</v>
      </c>
      <c r="G171" s="13">
        <v>44433</v>
      </c>
      <c r="H171" s="75" t="s">
        <v>1777</v>
      </c>
      <c r="I171" s="15">
        <v>100</v>
      </c>
      <c r="J171" s="15">
        <v>71</v>
      </c>
      <c r="K171" s="15">
        <v>2</v>
      </c>
      <c r="L171" s="15">
        <v>1</v>
      </c>
      <c r="M171" s="81">
        <v>3.55</v>
      </c>
      <c r="N171" s="70">
        <v>4</v>
      </c>
      <c r="O171" s="62">
        <v>3000</v>
      </c>
      <c r="P171" s="63">
        <f>Table2245236891011121314151617181920212224234567891049[[#This Row],[PEMBULATAN]]*O171</f>
        <v>12000</v>
      </c>
    </row>
    <row r="172" spans="1:16" ht="32.25" customHeight="1" x14ac:dyDescent="0.2">
      <c r="A172" s="97"/>
      <c r="B172" s="73"/>
      <c r="C172" s="87" t="s">
        <v>1712</v>
      </c>
      <c r="D172" s="76" t="s">
        <v>52</v>
      </c>
      <c r="E172" s="13">
        <v>44429</v>
      </c>
      <c r="F172" s="74" t="s">
        <v>1776</v>
      </c>
      <c r="G172" s="13">
        <v>44433</v>
      </c>
      <c r="H172" s="75" t="s">
        <v>1777</v>
      </c>
      <c r="I172" s="15">
        <v>72</v>
      </c>
      <c r="J172" s="15">
        <v>12</v>
      </c>
      <c r="K172" s="15">
        <v>10</v>
      </c>
      <c r="L172" s="15">
        <v>2</v>
      </c>
      <c r="M172" s="81">
        <v>2.16</v>
      </c>
      <c r="N172" s="70">
        <v>2</v>
      </c>
      <c r="O172" s="62">
        <v>3000</v>
      </c>
      <c r="P172" s="63">
        <f>Table2245236891011121314151617181920212224234567891049[[#This Row],[PEMBULATAN]]*O172</f>
        <v>6000</v>
      </c>
    </row>
    <row r="173" spans="1:16" ht="32.25" customHeight="1" x14ac:dyDescent="0.2">
      <c r="A173" s="97"/>
      <c r="B173" s="73"/>
      <c r="C173" s="87" t="s">
        <v>1713</v>
      </c>
      <c r="D173" s="76" t="s">
        <v>52</v>
      </c>
      <c r="E173" s="13">
        <v>44429</v>
      </c>
      <c r="F173" s="74" t="s">
        <v>1776</v>
      </c>
      <c r="G173" s="13">
        <v>44433</v>
      </c>
      <c r="H173" s="75" t="s">
        <v>1777</v>
      </c>
      <c r="I173" s="15">
        <v>66</v>
      </c>
      <c r="J173" s="15">
        <v>43</v>
      </c>
      <c r="K173" s="15">
        <v>25</v>
      </c>
      <c r="L173" s="15">
        <v>1</v>
      </c>
      <c r="M173" s="81">
        <v>17.737500000000001</v>
      </c>
      <c r="N173" s="70">
        <v>18</v>
      </c>
      <c r="O173" s="62">
        <v>3000</v>
      </c>
      <c r="P173" s="63">
        <f>Table2245236891011121314151617181920212224234567891049[[#This Row],[PEMBULATAN]]*O173</f>
        <v>54000</v>
      </c>
    </row>
    <row r="174" spans="1:16" ht="32.25" customHeight="1" x14ac:dyDescent="0.2">
      <c r="A174" s="97"/>
      <c r="B174" s="73"/>
      <c r="C174" s="87" t="s">
        <v>1714</v>
      </c>
      <c r="D174" s="76" t="s">
        <v>52</v>
      </c>
      <c r="E174" s="13">
        <v>44429</v>
      </c>
      <c r="F174" s="74" t="s">
        <v>1776</v>
      </c>
      <c r="G174" s="13">
        <v>44433</v>
      </c>
      <c r="H174" s="75" t="s">
        <v>1777</v>
      </c>
      <c r="I174" s="15">
        <v>58</v>
      </c>
      <c r="J174" s="15">
        <v>45</v>
      </c>
      <c r="K174" s="15">
        <v>18</v>
      </c>
      <c r="L174" s="15">
        <v>3</v>
      </c>
      <c r="M174" s="81">
        <v>11.744999999999999</v>
      </c>
      <c r="N174" s="70">
        <v>12</v>
      </c>
      <c r="O174" s="62">
        <v>3000</v>
      </c>
      <c r="P174" s="63">
        <f>Table2245236891011121314151617181920212224234567891049[[#This Row],[PEMBULATAN]]*O174</f>
        <v>36000</v>
      </c>
    </row>
    <row r="175" spans="1:16" ht="32.25" customHeight="1" x14ac:dyDescent="0.2">
      <c r="A175" s="97"/>
      <c r="B175" s="73"/>
      <c r="C175" s="87" t="s">
        <v>1715</v>
      </c>
      <c r="D175" s="76" t="s">
        <v>52</v>
      </c>
      <c r="E175" s="13">
        <v>44429</v>
      </c>
      <c r="F175" s="74" t="s">
        <v>1776</v>
      </c>
      <c r="G175" s="13">
        <v>44433</v>
      </c>
      <c r="H175" s="75" t="s">
        <v>1777</v>
      </c>
      <c r="I175" s="15">
        <v>54</v>
      </c>
      <c r="J175" s="15">
        <v>35</v>
      </c>
      <c r="K175" s="15">
        <v>22</v>
      </c>
      <c r="L175" s="15">
        <v>1</v>
      </c>
      <c r="M175" s="81">
        <v>10.395</v>
      </c>
      <c r="N175" s="70">
        <v>10</v>
      </c>
      <c r="O175" s="62">
        <v>3000</v>
      </c>
      <c r="P175" s="63">
        <f>Table2245236891011121314151617181920212224234567891049[[#This Row],[PEMBULATAN]]*O175</f>
        <v>30000</v>
      </c>
    </row>
    <row r="176" spans="1:16" ht="32.25" customHeight="1" x14ac:dyDescent="0.2">
      <c r="A176" s="97"/>
      <c r="B176" s="73"/>
      <c r="C176" s="87" t="s">
        <v>1716</v>
      </c>
      <c r="D176" s="76" t="s">
        <v>52</v>
      </c>
      <c r="E176" s="13">
        <v>44429</v>
      </c>
      <c r="F176" s="74" t="s">
        <v>1776</v>
      </c>
      <c r="G176" s="13">
        <v>44433</v>
      </c>
      <c r="H176" s="75" t="s">
        <v>1777</v>
      </c>
      <c r="I176" s="15">
        <v>76</v>
      </c>
      <c r="J176" s="15">
        <v>16</v>
      </c>
      <c r="K176" s="15">
        <v>6</v>
      </c>
      <c r="L176" s="15">
        <v>1</v>
      </c>
      <c r="M176" s="81">
        <v>1.8240000000000001</v>
      </c>
      <c r="N176" s="70">
        <v>2</v>
      </c>
      <c r="O176" s="62">
        <v>3000</v>
      </c>
      <c r="P176" s="63">
        <f>Table2245236891011121314151617181920212224234567891049[[#This Row],[PEMBULATAN]]*O176</f>
        <v>6000</v>
      </c>
    </row>
    <row r="177" spans="1:16" ht="32.25" customHeight="1" x14ac:dyDescent="0.2">
      <c r="A177" s="97"/>
      <c r="B177" s="73"/>
      <c r="C177" s="87" t="s">
        <v>1717</v>
      </c>
      <c r="D177" s="76" t="s">
        <v>52</v>
      </c>
      <c r="E177" s="13">
        <v>44429</v>
      </c>
      <c r="F177" s="74" t="s">
        <v>1776</v>
      </c>
      <c r="G177" s="13">
        <v>44433</v>
      </c>
      <c r="H177" s="75" t="s">
        <v>1777</v>
      </c>
      <c r="I177" s="15">
        <v>80</v>
      </c>
      <c r="J177" s="15">
        <v>22</v>
      </c>
      <c r="K177" s="15">
        <v>17</v>
      </c>
      <c r="L177" s="15">
        <v>1</v>
      </c>
      <c r="M177" s="81">
        <v>7.48</v>
      </c>
      <c r="N177" s="70">
        <v>7</v>
      </c>
      <c r="O177" s="62">
        <v>3000</v>
      </c>
      <c r="P177" s="63">
        <f>Table2245236891011121314151617181920212224234567891049[[#This Row],[PEMBULATAN]]*O177</f>
        <v>21000</v>
      </c>
    </row>
    <row r="178" spans="1:16" ht="32.25" customHeight="1" x14ac:dyDescent="0.2">
      <c r="A178" s="97"/>
      <c r="B178" s="73"/>
      <c r="C178" s="87" t="s">
        <v>1718</v>
      </c>
      <c r="D178" s="76" t="s">
        <v>52</v>
      </c>
      <c r="E178" s="13">
        <v>44429</v>
      </c>
      <c r="F178" s="74" t="s">
        <v>1776</v>
      </c>
      <c r="G178" s="13">
        <v>44433</v>
      </c>
      <c r="H178" s="75" t="s">
        <v>1777</v>
      </c>
      <c r="I178" s="15">
        <v>65</v>
      </c>
      <c r="J178" s="15">
        <v>27</v>
      </c>
      <c r="K178" s="15">
        <v>12</v>
      </c>
      <c r="L178" s="15">
        <v>2</v>
      </c>
      <c r="M178" s="81">
        <v>5.2649999999999997</v>
      </c>
      <c r="N178" s="70">
        <v>5</v>
      </c>
      <c r="O178" s="62">
        <v>3000</v>
      </c>
      <c r="P178" s="63">
        <f>Table2245236891011121314151617181920212224234567891049[[#This Row],[PEMBULATAN]]*O178</f>
        <v>15000</v>
      </c>
    </row>
    <row r="179" spans="1:16" ht="32.25" customHeight="1" x14ac:dyDescent="0.2">
      <c r="A179" s="97"/>
      <c r="B179" s="73"/>
      <c r="C179" s="87" t="s">
        <v>1719</v>
      </c>
      <c r="D179" s="76" t="s">
        <v>52</v>
      </c>
      <c r="E179" s="13">
        <v>44429</v>
      </c>
      <c r="F179" s="74" t="s">
        <v>1776</v>
      </c>
      <c r="G179" s="13">
        <v>44433</v>
      </c>
      <c r="H179" s="75" t="s">
        <v>1777</v>
      </c>
      <c r="I179" s="15">
        <v>104</v>
      </c>
      <c r="J179" s="15">
        <v>14</v>
      </c>
      <c r="K179" s="15">
        <v>15</v>
      </c>
      <c r="L179" s="15">
        <v>4</v>
      </c>
      <c r="M179" s="81">
        <v>5.46</v>
      </c>
      <c r="N179" s="70">
        <v>5</v>
      </c>
      <c r="O179" s="62">
        <v>3000</v>
      </c>
      <c r="P179" s="63">
        <f>Table2245236891011121314151617181920212224234567891049[[#This Row],[PEMBULATAN]]*O179</f>
        <v>15000</v>
      </c>
    </row>
    <row r="180" spans="1:16" ht="32.25" customHeight="1" x14ac:dyDescent="0.2">
      <c r="A180" s="97"/>
      <c r="B180" s="73"/>
      <c r="C180" s="87" t="s">
        <v>1720</v>
      </c>
      <c r="D180" s="76" t="s">
        <v>52</v>
      </c>
      <c r="E180" s="13">
        <v>44429</v>
      </c>
      <c r="F180" s="74" t="s">
        <v>1776</v>
      </c>
      <c r="G180" s="13">
        <v>44433</v>
      </c>
      <c r="H180" s="75" t="s">
        <v>1777</v>
      </c>
      <c r="I180" s="15">
        <v>80</v>
      </c>
      <c r="J180" s="15">
        <v>48</v>
      </c>
      <c r="K180" s="15">
        <v>11</v>
      </c>
      <c r="L180" s="15">
        <v>9</v>
      </c>
      <c r="M180" s="81">
        <v>10.56</v>
      </c>
      <c r="N180" s="70">
        <v>11</v>
      </c>
      <c r="O180" s="62">
        <v>3000</v>
      </c>
      <c r="P180" s="63">
        <f>Table2245236891011121314151617181920212224234567891049[[#This Row],[PEMBULATAN]]*O180</f>
        <v>33000</v>
      </c>
    </row>
    <row r="181" spans="1:16" ht="32.25" customHeight="1" x14ac:dyDescent="0.2">
      <c r="A181" s="97"/>
      <c r="B181" s="73"/>
      <c r="C181" s="87" t="s">
        <v>1721</v>
      </c>
      <c r="D181" s="76" t="s">
        <v>52</v>
      </c>
      <c r="E181" s="13">
        <v>44429</v>
      </c>
      <c r="F181" s="74" t="s">
        <v>1776</v>
      </c>
      <c r="G181" s="13">
        <v>44433</v>
      </c>
      <c r="H181" s="75" t="s">
        <v>1777</v>
      </c>
      <c r="I181" s="15">
        <v>62</v>
      </c>
      <c r="J181" s="15">
        <v>37</v>
      </c>
      <c r="K181" s="15">
        <v>15</v>
      </c>
      <c r="L181" s="15">
        <v>1</v>
      </c>
      <c r="M181" s="81">
        <v>8.6024999999999991</v>
      </c>
      <c r="N181" s="70">
        <v>9</v>
      </c>
      <c r="O181" s="62">
        <v>3000</v>
      </c>
      <c r="P181" s="63">
        <f>Table2245236891011121314151617181920212224234567891049[[#This Row],[PEMBULATAN]]*O181</f>
        <v>27000</v>
      </c>
    </row>
    <row r="182" spans="1:16" ht="32.25" customHeight="1" x14ac:dyDescent="0.2">
      <c r="A182" s="97"/>
      <c r="B182" s="73"/>
      <c r="C182" s="87" t="s">
        <v>1722</v>
      </c>
      <c r="D182" s="76" t="s">
        <v>52</v>
      </c>
      <c r="E182" s="13">
        <v>44429</v>
      </c>
      <c r="F182" s="74" t="s">
        <v>1776</v>
      </c>
      <c r="G182" s="13">
        <v>44433</v>
      </c>
      <c r="H182" s="75" t="s">
        <v>1777</v>
      </c>
      <c r="I182" s="15">
        <v>202</v>
      </c>
      <c r="J182" s="15">
        <v>10</v>
      </c>
      <c r="K182" s="15">
        <v>10</v>
      </c>
      <c r="L182" s="15">
        <v>1</v>
      </c>
      <c r="M182" s="81">
        <v>5.05</v>
      </c>
      <c r="N182" s="70">
        <v>5</v>
      </c>
      <c r="O182" s="62">
        <v>3000</v>
      </c>
      <c r="P182" s="63">
        <f>Table2245236891011121314151617181920212224234567891049[[#This Row],[PEMBULATAN]]*O182</f>
        <v>15000</v>
      </c>
    </row>
    <row r="183" spans="1:16" ht="32.25" customHeight="1" x14ac:dyDescent="0.2">
      <c r="A183" s="97"/>
      <c r="B183" s="73"/>
      <c r="C183" s="87" t="s">
        <v>1723</v>
      </c>
      <c r="D183" s="76" t="s">
        <v>52</v>
      </c>
      <c r="E183" s="13">
        <v>44429</v>
      </c>
      <c r="F183" s="74" t="s">
        <v>1776</v>
      </c>
      <c r="G183" s="13">
        <v>44433</v>
      </c>
      <c r="H183" s="75" t="s">
        <v>1777</v>
      </c>
      <c r="I183" s="15">
        <v>101</v>
      </c>
      <c r="J183" s="15">
        <v>3</v>
      </c>
      <c r="K183" s="15">
        <v>3</v>
      </c>
      <c r="L183" s="15">
        <v>1</v>
      </c>
      <c r="M183" s="81">
        <v>0.22725000000000001</v>
      </c>
      <c r="N183" s="70">
        <v>1</v>
      </c>
      <c r="O183" s="62">
        <v>3000</v>
      </c>
      <c r="P183" s="63">
        <f>Table2245236891011121314151617181920212224234567891049[[#This Row],[PEMBULATAN]]*O183</f>
        <v>3000</v>
      </c>
    </row>
    <row r="184" spans="1:16" ht="32.25" customHeight="1" x14ac:dyDescent="0.2">
      <c r="A184" s="97"/>
      <c r="B184" s="73"/>
      <c r="C184" s="87" t="s">
        <v>1724</v>
      </c>
      <c r="D184" s="76" t="s">
        <v>52</v>
      </c>
      <c r="E184" s="13">
        <v>44429</v>
      </c>
      <c r="F184" s="74" t="s">
        <v>1776</v>
      </c>
      <c r="G184" s="13">
        <v>44433</v>
      </c>
      <c r="H184" s="75" t="s">
        <v>1777</v>
      </c>
      <c r="I184" s="15">
        <v>135</v>
      </c>
      <c r="J184" s="15">
        <v>20</v>
      </c>
      <c r="K184" s="15">
        <v>19</v>
      </c>
      <c r="L184" s="15">
        <v>7</v>
      </c>
      <c r="M184" s="81">
        <v>12.824999999999999</v>
      </c>
      <c r="N184" s="70">
        <v>13</v>
      </c>
      <c r="O184" s="62">
        <v>3000</v>
      </c>
      <c r="P184" s="63">
        <f>Table2245236891011121314151617181920212224234567891049[[#This Row],[PEMBULATAN]]*O184</f>
        <v>39000</v>
      </c>
    </row>
    <row r="185" spans="1:16" ht="32.25" customHeight="1" x14ac:dyDescent="0.2">
      <c r="A185" s="97"/>
      <c r="B185" s="73"/>
      <c r="C185" s="87" t="s">
        <v>1725</v>
      </c>
      <c r="D185" s="76" t="s">
        <v>52</v>
      </c>
      <c r="E185" s="13">
        <v>44429</v>
      </c>
      <c r="F185" s="74" t="s">
        <v>1776</v>
      </c>
      <c r="G185" s="13">
        <v>44433</v>
      </c>
      <c r="H185" s="75" t="s">
        <v>1777</v>
      </c>
      <c r="I185" s="15">
        <v>95</v>
      </c>
      <c r="J185" s="15">
        <v>4</v>
      </c>
      <c r="K185" s="15">
        <v>5</v>
      </c>
      <c r="L185" s="15">
        <v>1</v>
      </c>
      <c r="M185" s="81">
        <v>0.47499999999999998</v>
      </c>
      <c r="N185" s="70">
        <v>1</v>
      </c>
      <c r="O185" s="62">
        <v>3000</v>
      </c>
      <c r="P185" s="63">
        <f>Table2245236891011121314151617181920212224234567891049[[#This Row],[PEMBULATAN]]*O185</f>
        <v>3000</v>
      </c>
    </row>
    <row r="186" spans="1:16" ht="32.25" customHeight="1" x14ac:dyDescent="0.2">
      <c r="A186" s="97"/>
      <c r="B186" s="73"/>
      <c r="C186" s="87" t="s">
        <v>1726</v>
      </c>
      <c r="D186" s="76" t="s">
        <v>52</v>
      </c>
      <c r="E186" s="13">
        <v>44429</v>
      </c>
      <c r="F186" s="74" t="s">
        <v>1776</v>
      </c>
      <c r="G186" s="13">
        <v>44433</v>
      </c>
      <c r="H186" s="75" t="s">
        <v>1777</v>
      </c>
      <c r="I186" s="15">
        <v>76</v>
      </c>
      <c r="J186" s="15">
        <v>36</v>
      </c>
      <c r="K186" s="15">
        <v>12</v>
      </c>
      <c r="L186" s="15">
        <v>1</v>
      </c>
      <c r="M186" s="81">
        <v>8.2080000000000002</v>
      </c>
      <c r="N186" s="70">
        <v>8</v>
      </c>
      <c r="O186" s="62">
        <v>3000</v>
      </c>
      <c r="P186" s="63">
        <f>Table2245236891011121314151617181920212224234567891049[[#This Row],[PEMBULATAN]]*O186</f>
        <v>24000</v>
      </c>
    </row>
    <row r="187" spans="1:16" ht="32.25" customHeight="1" x14ac:dyDescent="0.2">
      <c r="A187" s="97"/>
      <c r="B187" s="73"/>
      <c r="C187" s="87" t="s">
        <v>1727</v>
      </c>
      <c r="D187" s="76" t="s">
        <v>52</v>
      </c>
      <c r="E187" s="13">
        <v>44429</v>
      </c>
      <c r="F187" s="74" t="s">
        <v>1776</v>
      </c>
      <c r="G187" s="13">
        <v>44433</v>
      </c>
      <c r="H187" s="75" t="s">
        <v>1777</v>
      </c>
      <c r="I187" s="15">
        <v>52</v>
      </c>
      <c r="J187" s="15">
        <v>39</v>
      </c>
      <c r="K187" s="15">
        <v>7</v>
      </c>
      <c r="L187" s="15">
        <v>2</v>
      </c>
      <c r="M187" s="81">
        <v>3.5489999999999999</v>
      </c>
      <c r="N187" s="70">
        <v>4</v>
      </c>
      <c r="O187" s="62">
        <v>3000</v>
      </c>
      <c r="P187" s="63">
        <f>Table2245236891011121314151617181920212224234567891049[[#This Row],[PEMBULATAN]]*O187</f>
        <v>12000</v>
      </c>
    </row>
    <row r="188" spans="1:16" ht="32.25" customHeight="1" x14ac:dyDescent="0.2">
      <c r="A188" s="97"/>
      <c r="B188" s="73"/>
      <c r="C188" s="87" t="s">
        <v>1728</v>
      </c>
      <c r="D188" s="76" t="s">
        <v>52</v>
      </c>
      <c r="E188" s="13">
        <v>44429</v>
      </c>
      <c r="F188" s="74" t="s">
        <v>1776</v>
      </c>
      <c r="G188" s="13">
        <v>44433</v>
      </c>
      <c r="H188" s="75" t="s">
        <v>1777</v>
      </c>
      <c r="I188" s="15">
        <v>53</v>
      </c>
      <c r="J188" s="15">
        <v>35</v>
      </c>
      <c r="K188" s="15">
        <v>14</v>
      </c>
      <c r="L188" s="15">
        <v>5</v>
      </c>
      <c r="M188" s="81">
        <v>6.4924999999999997</v>
      </c>
      <c r="N188" s="70">
        <v>6</v>
      </c>
      <c r="O188" s="62">
        <v>3000</v>
      </c>
      <c r="P188" s="63">
        <f>Table2245236891011121314151617181920212224234567891049[[#This Row],[PEMBULATAN]]*O188</f>
        <v>18000</v>
      </c>
    </row>
    <row r="189" spans="1:16" ht="32.25" customHeight="1" x14ac:dyDescent="0.2">
      <c r="A189" s="97"/>
      <c r="B189" s="73"/>
      <c r="C189" s="87" t="s">
        <v>1729</v>
      </c>
      <c r="D189" s="76" t="s">
        <v>52</v>
      </c>
      <c r="E189" s="13">
        <v>44429</v>
      </c>
      <c r="F189" s="74" t="s">
        <v>1776</v>
      </c>
      <c r="G189" s="13">
        <v>44433</v>
      </c>
      <c r="H189" s="75" t="s">
        <v>1777</v>
      </c>
      <c r="I189" s="15">
        <v>43</v>
      </c>
      <c r="J189" s="15">
        <v>22</v>
      </c>
      <c r="K189" s="15">
        <v>19</v>
      </c>
      <c r="L189" s="15">
        <v>3</v>
      </c>
      <c r="M189" s="81">
        <v>4.4935</v>
      </c>
      <c r="N189" s="70">
        <v>4</v>
      </c>
      <c r="O189" s="62">
        <v>3000</v>
      </c>
      <c r="P189" s="63">
        <f>Table2245236891011121314151617181920212224234567891049[[#This Row],[PEMBULATAN]]*O189</f>
        <v>12000</v>
      </c>
    </row>
    <row r="190" spans="1:16" ht="32.25" customHeight="1" x14ac:dyDescent="0.2">
      <c r="A190" s="97"/>
      <c r="B190" s="73"/>
      <c r="C190" s="87" t="s">
        <v>1730</v>
      </c>
      <c r="D190" s="76" t="s">
        <v>52</v>
      </c>
      <c r="E190" s="13">
        <v>44429</v>
      </c>
      <c r="F190" s="74" t="s">
        <v>1776</v>
      </c>
      <c r="G190" s="13">
        <v>44433</v>
      </c>
      <c r="H190" s="75" t="s">
        <v>1777</v>
      </c>
      <c r="I190" s="15">
        <v>26</v>
      </c>
      <c r="J190" s="15">
        <v>26</v>
      </c>
      <c r="K190" s="15">
        <v>27</v>
      </c>
      <c r="L190" s="15">
        <v>3</v>
      </c>
      <c r="M190" s="81">
        <v>4.5629999999999997</v>
      </c>
      <c r="N190" s="70">
        <v>5</v>
      </c>
      <c r="O190" s="62">
        <v>3000</v>
      </c>
      <c r="P190" s="63">
        <f>Table2245236891011121314151617181920212224234567891049[[#This Row],[PEMBULATAN]]*O190</f>
        <v>15000</v>
      </c>
    </row>
    <row r="191" spans="1:16" ht="32.25" customHeight="1" x14ac:dyDescent="0.2">
      <c r="A191" s="97"/>
      <c r="B191" s="73"/>
      <c r="C191" s="87" t="s">
        <v>1731</v>
      </c>
      <c r="D191" s="76" t="s">
        <v>52</v>
      </c>
      <c r="E191" s="13">
        <v>44429</v>
      </c>
      <c r="F191" s="74" t="s">
        <v>1776</v>
      </c>
      <c r="G191" s="13">
        <v>44433</v>
      </c>
      <c r="H191" s="75" t="s">
        <v>1777</v>
      </c>
      <c r="I191" s="15">
        <v>69</v>
      </c>
      <c r="J191" s="15">
        <v>34</v>
      </c>
      <c r="K191" s="15">
        <v>1</v>
      </c>
      <c r="L191" s="15">
        <v>1</v>
      </c>
      <c r="M191" s="81">
        <v>0.58650000000000002</v>
      </c>
      <c r="N191" s="70">
        <v>1</v>
      </c>
      <c r="O191" s="62">
        <v>3000</v>
      </c>
      <c r="P191" s="63">
        <f>Table2245236891011121314151617181920212224234567891049[[#This Row],[PEMBULATAN]]*O191</f>
        <v>3000</v>
      </c>
    </row>
    <row r="192" spans="1:16" ht="32.25" customHeight="1" x14ac:dyDescent="0.2">
      <c r="A192" s="97"/>
      <c r="B192" s="73"/>
      <c r="C192" s="87" t="s">
        <v>1732</v>
      </c>
      <c r="D192" s="76" t="s">
        <v>52</v>
      </c>
      <c r="E192" s="13">
        <v>44429</v>
      </c>
      <c r="F192" s="74" t="s">
        <v>1776</v>
      </c>
      <c r="G192" s="13">
        <v>44433</v>
      </c>
      <c r="H192" s="75" t="s">
        <v>1777</v>
      </c>
      <c r="I192" s="15">
        <v>64</v>
      </c>
      <c r="J192" s="15">
        <v>33</v>
      </c>
      <c r="K192" s="15">
        <v>29</v>
      </c>
      <c r="L192" s="15">
        <v>2</v>
      </c>
      <c r="M192" s="81">
        <v>15.311999999999999</v>
      </c>
      <c r="N192" s="70">
        <v>15</v>
      </c>
      <c r="O192" s="62">
        <v>3000</v>
      </c>
      <c r="P192" s="63">
        <f>Table2245236891011121314151617181920212224234567891049[[#This Row],[PEMBULATAN]]*O192</f>
        <v>45000</v>
      </c>
    </row>
    <row r="193" spans="1:16" ht="32.25" customHeight="1" x14ac:dyDescent="0.2">
      <c r="A193" s="97"/>
      <c r="B193" s="73"/>
      <c r="C193" s="87" t="s">
        <v>1733</v>
      </c>
      <c r="D193" s="76" t="s">
        <v>52</v>
      </c>
      <c r="E193" s="13">
        <v>44429</v>
      </c>
      <c r="F193" s="74" t="s">
        <v>1776</v>
      </c>
      <c r="G193" s="13">
        <v>44433</v>
      </c>
      <c r="H193" s="75" t="s">
        <v>1777</v>
      </c>
      <c r="I193" s="15">
        <v>36</v>
      </c>
      <c r="J193" s="15">
        <v>35</v>
      </c>
      <c r="K193" s="15">
        <v>44</v>
      </c>
      <c r="L193" s="15">
        <v>9</v>
      </c>
      <c r="M193" s="81">
        <v>13.86</v>
      </c>
      <c r="N193" s="70">
        <v>14</v>
      </c>
      <c r="O193" s="62">
        <v>3000</v>
      </c>
      <c r="P193" s="63">
        <f>Table2245236891011121314151617181920212224234567891049[[#This Row],[PEMBULATAN]]*O193</f>
        <v>42000</v>
      </c>
    </row>
    <row r="194" spans="1:16" ht="32.25" customHeight="1" x14ac:dyDescent="0.2">
      <c r="A194" s="97"/>
      <c r="B194" s="73"/>
      <c r="C194" s="87" t="s">
        <v>1734</v>
      </c>
      <c r="D194" s="76" t="s">
        <v>52</v>
      </c>
      <c r="E194" s="13">
        <v>44429</v>
      </c>
      <c r="F194" s="74" t="s">
        <v>1776</v>
      </c>
      <c r="G194" s="13">
        <v>44433</v>
      </c>
      <c r="H194" s="75" t="s">
        <v>1777</v>
      </c>
      <c r="I194" s="15">
        <v>25</v>
      </c>
      <c r="J194" s="15">
        <v>25</v>
      </c>
      <c r="K194" s="15">
        <v>23</v>
      </c>
      <c r="L194" s="15">
        <v>3</v>
      </c>
      <c r="M194" s="81">
        <v>3.59375</v>
      </c>
      <c r="N194" s="70">
        <v>4</v>
      </c>
      <c r="O194" s="62">
        <v>3000</v>
      </c>
      <c r="P194" s="63">
        <f>Table2245236891011121314151617181920212224234567891049[[#This Row],[PEMBULATAN]]*O194</f>
        <v>12000</v>
      </c>
    </row>
    <row r="195" spans="1:16" ht="32.25" customHeight="1" x14ac:dyDescent="0.2">
      <c r="A195" s="97"/>
      <c r="B195" s="73"/>
      <c r="C195" s="87" t="s">
        <v>1735</v>
      </c>
      <c r="D195" s="76" t="s">
        <v>52</v>
      </c>
      <c r="E195" s="13">
        <v>44429</v>
      </c>
      <c r="F195" s="74" t="s">
        <v>1776</v>
      </c>
      <c r="G195" s="13">
        <v>44433</v>
      </c>
      <c r="H195" s="75" t="s">
        <v>1777</v>
      </c>
      <c r="I195" s="15">
        <v>26</v>
      </c>
      <c r="J195" s="15">
        <v>26</v>
      </c>
      <c r="K195" s="15">
        <v>48</v>
      </c>
      <c r="L195" s="15">
        <v>1</v>
      </c>
      <c r="M195" s="81">
        <v>8.1120000000000001</v>
      </c>
      <c r="N195" s="70">
        <v>8</v>
      </c>
      <c r="O195" s="62">
        <v>3000</v>
      </c>
      <c r="P195" s="63">
        <f>Table2245236891011121314151617181920212224234567891049[[#This Row],[PEMBULATAN]]*O195</f>
        <v>24000</v>
      </c>
    </row>
    <row r="196" spans="1:16" ht="32.25" customHeight="1" x14ac:dyDescent="0.2">
      <c r="A196" s="97"/>
      <c r="B196" s="73"/>
      <c r="C196" s="87" t="s">
        <v>1736</v>
      </c>
      <c r="D196" s="76" t="s">
        <v>52</v>
      </c>
      <c r="E196" s="13">
        <v>44429</v>
      </c>
      <c r="F196" s="74" t="s">
        <v>1776</v>
      </c>
      <c r="G196" s="13">
        <v>44433</v>
      </c>
      <c r="H196" s="75" t="s">
        <v>1777</v>
      </c>
      <c r="I196" s="15">
        <v>60</v>
      </c>
      <c r="J196" s="15">
        <v>29</v>
      </c>
      <c r="K196" s="15">
        <v>25</v>
      </c>
      <c r="L196" s="15">
        <v>2</v>
      </c>
      <c r="M196" s="81">
        <v>10.875</v>
      </c>
      <c r="N196" s="70">
        <v>11</v>
      </c>
      <c r="O196" s="62">
        <v>3000</v>
      </c>
      <c r="P196" s="63">
        <f>Table2245236891011121314151617181920212224234567891049[[#This Row],[PEMBULATAN]]*O196</f>
        <v>33000</v>
      </c>
    </row>
    <row r="197" spans="1:16" ht="32.25" customHeight="1" x14ac:dyDescent="0.2">
      <c r="A197" s="97"/>
      <c r="B197" s="73"/>
      <c r="C197" s="87" t="s">
        <v>1737</v>
      </c>
      <c r="D197" s="76" t="s">
        <v>52</v>
      </c>
      <c r="E197" s="13">
        <v>44429</v>
      </c>
      <c r="F197" s="74" t="s">
        <v>1776</v>
      </c>
      <c r="G197" s="13">
        <v>44433</v>
      </c>
      <c r="H197" s="75" t="s">
        <v>1777</v>
      </c>
      <c r="I197" s="15">
        <v>88</v>
      </c>
      <c r="J197" s="15">
        <v>5</v>
      </c>
      <c r="K197" s="15">
        <v>6</v>
      </c>
      <c r="L197" s="15">
        <v>2</v>
      </c>
      <c r="M197" s="81">
        <v>0.66</v>
      </c>
      <c r="N197" s="70">
        <v>2</v>
      </c>
      <c r="O197" s="62">
        <v>3000</v>
      </c>
      <c r="P197" s="63">
        <f>Table2245236891011121314151617181920212224234567891049[[#This Row],[PEMBULATAN]]*O197</f>
        <v>6000</v>
      </c>
    </row>
    <row r="198" spans="1:16" ht="32.25" customHeight="1" x14ac:dyDescent="0.2">
      <c r="A198" s="97"/>
      <c r="B198" s="73"/>
      <c r="C198" s="87" t="s">
        <v>1738</v>
      </c>
      <c r="D198" s="76" t="s">
        <v>52</v>
      </c>
      <c r="E198" s="13">
        <v>44429</v>
      </c>
      <c r="F198" s="74" t="s">
        <v>1776</v>
      </c>
      <c r="G198" s="13">
        <v>44433</v>
      </c>
      <c r="H198" s="75" t="s">
        <v>1777</v>
      </c>
      <c r="I198" s="15">
        <v>89</v>
      </c>
      <c r="J198" s="15">
        <v>23</v>
      </c>
      <c r="K198" s="15">
        <v>19</v>
      </c>
      <c r="L198" s="15">
        <v>1</v>
      </c>
      <c r="M198" s="81">
        <v>9.7232500000000002</v>
      </c>
      <c r="N198" s="70">
        <v>10</v>
      </c>
      <c r="O198" s="62">
        <v>3000</v>
      </c>
      <c r="P198" s="63">
        <f>Table2245236891011121314151617181920212224234567891049[[#This Row],[PEMBULATAN]]*O198</f>
        <v>30000</v>
      </c>
    </row>
    <row r="199" spans="1:16" ht="32.25" customHeight="1" x14ac:dyDescent="0.2">
      <c r="A199" s="97"/>
      <c r="B199" s="73"/>
      <c r="C199" s="87" t="s">
        <v>1739</v>
      </c>
      <c r="D199" s="76" t="s">
        <v>52</v>
      </c>
      <c r="E199" s="13">
        <v>44429</v>
      </c>
      <c r="F199" s="74" t="s">
        <v>1776</v>
      </c>
      <c r="G199" s="13">
        <v>44433</v>
      </c>
      <c r="H199" s="75" t="s">
        <v>1777</v>
      </c>
      <c r="I199" s="15">
        <v>50</v>
      </c>
      <c r="J199" s="15">
        <v>35</v>
      </c>
      <c r="K199" s="15">
        <v>57</v>
      </c>
      <c r="L199" s="15">
        <v>10</v>
      </c>
      <c r="M199" s="81">
        <v>24.9375</v>
      </c>
      <c r="N199" s="70">
        <v>25</v>
      </c>
      <c r="O199" s="62">
        <v>3000</v>
      </c>
      <c r="P199" s="63">
        <f>Table2245236891011121314151617181920212224234567891049[[#This Row],[PEMBULATAN]]*O199</f>
        <v>75000</v>
      </c>
    </row>
    <row r="200" spans="1:16" ht="32.25" customHeight="1" x14ac:dyDescent="0.2">
      <c r="A200" s="97"/>
      <c r="B200" s="73"/>
      <c r="C200" s="87" t="s">
        <v>1740</v>
      </c>
      <c r="D200" s="76" t="s">
        <v>52</v>
      </c>
      <c r="E200" s="13">
        <v>44429</v>
      </c>
      <c r="F200" s="74" t="s">
        <v>1776</v>
      </c>
      <c r="G200" s="13">
        <v>44433</v>
      </c>
      <c r="H200" s="75" t="s">
        <v>1777</v>
      </c>
      <c r="I200" s="15">
        <v>53</v>
      </c>
      <c r="J200" s="15">
        <v>29</v>
      </c>
      <c r="K200" s="15">
        <v>20</v>
      </c>
      <c r="L200" s="15">
        <v>4</v>
      </c>
      <c r="M200" s="81">
        <v>7.6849999999999996</v>
      </c>
      <c r="N200" s="70">
        <v>8</v>
      </c>
      <c r="O200" s="62">
        <v>3000</v>
      </c>
      <c r="P200" s="63">
        <f>Table2245236891011121314151617181920212224234567891049[[#This Row],[PEMBULATAN]]*O200</f>
        <v>24000</v>
      </c>
    </row>
    <row r="201" spans="1:16" ht="32.25" customHeight="1" x14ac:dyDescent="0.2">
      <c r="A201" s="97"/>
      <c r="B201" s="73"/>
      <c r="C201" s="87" t="s">
        <v>1741</v>
      </c>
      <c r="D201" s="76" t="s">
        <v>52</v>
      </c>
      <c r="E201" s="13">
        <v>44429</v>
      </c>
      <c r="F201" s="74" t="s">
        <v>1776</v>
      </c>
      <c r="G201" s="13">
        <v>44433</v>
      </c>
      <c r="H201" s="75" t="s">
        <v>1777</v>
      </c>
      <c r="I201" s="15">
        <v>39</v>
      </c>
      <c r="J201" s="15">
        <v>39</v>
      </c>
      <c r="K201" s="15">
        <v>36</v>
      </c>
      <c r="L201" s="15">
        <v>8</v>
      </c>
      <c r="M201" s="81">
        <v>13.689</v>
      </c>
      <c r="N201" s="70">
        <v>14</v>
      </c>
      <c r="O201" s="62">
        <v>3000</v>
      </c>
      <c r="P201" s="63">
        <f>Table2245236891011121314151617181920212224234567891049[[#This Row],[PEMBULATAN]]*O201</f>
        <v>42000</v>
      </c>
    </row>
    <row r="202" spans="1:16" ht="32.25" customHeight="1" x14ac:dyDescent="0.2">
      <c r="A202" s="97"/>
      <c r="B202" s="73"/>
      <c r="C202" s="87" t="s">
        <v>1742</v>
      </c>
      <c r="D202" s="76" t="s">
        <v>52</v>
      </c>
      <c r="E202" s="13">
        <v>44429</v>
      </c>
      <c r="F202" s="74" t="s">
        <v>1776</v>
      </c>
      <c r="G202" s="13">
        <v>44433</v>
      </c>
      <c r="H202" s="75" t="s">
        <v>1777</v>
      </c>
      <c r="I202" s="15">
        <v>62</v>
      </c>
      <c r="J202" s="15">
        <v>37</v>
      </c>
      <c r="K202" s="15">
        <v>13</v>
      </c>
      <c r="L202" s="15">
        <v>1</v>
      </c>
      <c r="M202" s="81">
        <v>7.4554999999999998</v>
      </c>
      <c r="N202" s="70">
        <v>7</v>
      </c>
      <c r="O202" s="62">
        <v>3000</v>
      </c>
      <c r="P202" s="63">
        <f>Table2245236891011121314151617181920212224234567891049[[#This Row],[PEMBULATAN]]*O202</f>
        <v>21000</v>
      </c>
    </row>
    <row r="203" spans="1:16" ht="32.25" customHeight="1" x14ac:dyDescent="0.2">
      <c r="A203" s="97"/>
      <c r="B203" s="73"/>
      <c r="C203" s="87" t="s">
        <v>1743</v>
      </c>
      <c r="D203" s="76" t="s">
        <v>52</v>
      </c>
      <c r="E203" s="13">
        <v>44429</v>
      </c>
      <c r="F203" s="74" t="s">
        <v>1776</v>
      </c>
      <c r="G203" s="13">
        <v>44433</v>
      </c>
      <c r="H203" s="75" t="s">
        <v>1777</v>
      </c>
      <c r="I203" s="15">
        <v>46</v>
      </c>
      <c r="J203" s="15">
        <v>33</v>
      </c>
      <c r="K203" s="15">
        <v>23</v>
      </c>
      <c r="L203" s="15">
        <v>9</v>
      </c>
      <c r="M203" s="81">
        <v>8.7285000000000004</v>
      </c>
      <c r="N203" s="70">
        <v>9</v>
      </c>
      <c r="O203" s="62">
        <v>3000</v>
      </c>
      <c r="P203" s="63">
        <f>Table2245236891011121314151617181920212224234567891049[[#This Row],[PEMBULATAN]]*O203</f>
        <v>27000</v>
      </c>
    </row>
    <row r="204" spans="1:16" ht="32.25" customHeight="1" x14ac:dyDescent="0.2">
      <c r="A204" s="97"/>
      <c r="B204" s="73"/>
      <c r="C204" s="87" t="s">
        <v>1744</v>
      </c>
      <c r="D204" s="76" t="s">
        <v>52</v>
      </c>
      <c r="E204" s="13">
        <v>44429</v>
      </c>
      <c r="F204" s="74" t="s">
        <v>1776</v>
      </c>
      <c r="G204" s="13">
        <v>44433</v>
      </c>
      <c r="H204" s="75" t="s">
        <v>1777</v>
      </c>
      <c r="I204" s="15">
        <v>53</v>
      </c>
      <c r="J204" s="15">
        <v>39</v>
      </c>
      <c r="K204" s="15">
        <v>5</v>
      </c>
      <c r="L204" s="15">
        <v>2</v>
      </c>
      <c r="M204" s="81">
        <v>2.5837500000000002</v>
      </c>
      <c r="N204" s="70">
        <v>3</v>
      </c>
      <c r="O204" s="62">
        <v>3000</v>
      </c>
      <c r="P204" s="63">
        <f>Table2245236891011121314151617181920212224234567891049[[#This Row],[PEMBULATAN]]*O204</f>
        <v>9000</v>
      </c>
    </row>
    <row r="205" spans="1:16" ht="32.25" customHeight="1" x14ac:dyDescent="0.2">
      <c r="A205" s="97"/>
      <c r="B205" s="73"/>
      <c r="C205" s="87" t="s">
        <v>1745</v>
      </c>
      <c r="D205" s="76" t="s">
        <v>52</v>
      </c>
      <c r="E205" s="13">
        <v>44429</v>
      </c>
      <c r="F205" s="74" t="s">
        <v>1776</v>
      </c>
      <c r="G205" s="13">
        <v>44433</v>
      </c>
      <c r="H205" s="75" t="s">
        <v>1777</v>
      </c>
      <c r="I205" s="15">
        <v>41</v>
      </c>
      <c r="J205" s="15">
        <v>31</v>
      </c>
      <c r="K205" s="15">
        <v>29</v>
      </c>
      <c r="L205" s="15">
        <v>5</v>
      </c>
      <c r="M205" s="81">
        <v>9.2147500000000004</v>
      </c>
      <c r="N205" s="70">
        <v>9</v>
      </c>
      <c r="O205" s="62">
        <v>3000</v>
      </c>
      <c r="P205" s="63">
        <f>Table2245236891011121314151617181920212224234567891049[[#This Row],[PEMBULATAN]]*O205</f>
        <v>27000</v>
      </c>
    </row>
    <row r="206" spans="1:16" ht="32.25" customHeight="1" x14ac:dyDescent="0.2">
      <c r="A206" s="97"/>
      <c r="B206" s="73"/>
      <c r="C206" s="87" t="s">
        <v>1746</v>
      </c>
      <c r="D206" s="76" t="s">
        <v>52</v>
      </c>
      <c r="E206" s="13">
        <v>44429</v>
      </c>
      <c r="F206" s="74" t="s">
        <v>1776</v>
      </c>
      <c r="G206" s="13">
        <v>44433</v>
      </c>
      <c r="H206" s="75" t="s">
        <v>1777</v>
      </c>
      <c r="I206" s="15">
        <v>72</v>
      </c>
      <c r="J206" s="15">
        <v>25</v>
      </c>
      <c r="K206" s="15">
        <v>14</v>
      </c>
      <c r="L206" s="15">
        <v>3</v>
      </c>
      <c r="M206" s="81">
        <v>6.3</v>
      </c>
      <c r="N206" s="70">
        <v>6</v>
      </c>
      <c r="O206" s="62">
        <v>3000</v>
      </c>
      <c r="P206" s="63">
        <f>Table2245236891011121314151617181920212224234567891049[[#This Row],[PEMBULATAN]]*O206</f>
        <v>18000</v>
      </c>
    </row>
    <row r="207" spans="1:16" ht="32.25" customHeight="1" x14ac:dyDescent="0.2">
      <c r="A207" s="97"/>
      <c r="B207" s="73"/>
      <c r="C207" s="87" t="s">
        <v>1747</v>
      </c>
      <c r="D207" s="76" t="s">
        <v>52</v>
      </c>
      <c r="E207" s="13">
        <v>44429</v>
      </c>
      <c r="F207" s="74" t="s">
        <v>1776</v>
      </c>
      <c r="G207" s="13">
        <v>44433</v>
      </c>
      <c r="H207" s="75" t="s">
        <v>1777</v>
      </c>
      <c r="I207" s="15">
        <v>35</v>
      </c>
      <c r="J207" s="15">
        <v>32</v>
      </c>
      <c r="K207" s="15">
        <v>23</v>
      </c>
      <c r="L207" s="15">
        <v>7</v>
      </c>
      <c r="M207" s="81">
        <v>6.44</v>
      </c>
      <c r="N207" s="70">
        <v>7</v>
      </c>
      <c r="O207" s="62">
        <v>3000</v>
      </c>
      <c r="P207" s="63">
        <f>Table2245236891011121314151617181920212224234567891049[[#This Row],[PEMBULATAN]]*O207</f>
        <v>21000</v>
      </c>
    </row>
    <row r="208" spans="1:16" ht="32.25" customHeight="1" x14ac:dyDescent="0.2">
      <c r="A208" s="97"/>
      <c r="B208" s="73"/>
      <c r="C208" s="87" t="s">
        <v>1748</v>
      </c>
      <c r="D208" s="76" t="s">
        <v>52</v>
      </c>
      <c r="E208" s="13">
        <v>44429</v>
      </c>
      <c r="F208" s="74" t="s">
        <v>1776</v>
      </c>
      <c r="G208" s="13">
        <v>44433</v>
      </c>
      <c r="H208" s="75" t="s">
        <v>1777</v>
      </c>
      <c r="I208" s="15">
        <v>42</v>
      </c>
      <c r="J208" s="15">
        <v>37</v>
      </c>
      <c r="K208" s="15">
        <v>27</v>
      </c>
      <c r="L208" s="15">
        <v>4</v>
      </c>
      <c r="M208" s="81">
        <v>10.4895</v>
      </c>
      <c r="N208" s="70">
        <v>10</v>
      </c>
      <c r="O208" s="62">
        <v>3000</v>
      </c>
      <c r="P208" s="63">
        <f>Table2245236891011121314151617181920212224234567891049[[#This Row],[PEMBULATAN]]*O208</f>
        <v>30000</v>
      </c>
    </row>
    <row r="209" spans="1:16" ht="32.25" customHeight="1" x14ac:dyDescent="0.2">
      <c r="A209" s="97"/>
      <c r="B209" s="73"/>
      <c r="C209" s="87" t="s">
        <v>1749</v>
      </c>
      <c r="D209" s="76" t="s">
        <v>52</v>
      </c>
      <c r="E209" s="13">
        <v>44429</v>
      </c>
      <c r="F209" s="74" t="s">
        <v>1776</v>
      </c>
      <c r="G209" s="13">
        <v>44433</v>
      </c>
      <c r="H209" s="75" t="s">
        <v>1777</v>
      </c>
      <c r="I209" s="15">
        <v>47</v>
      </c>
      <c r="J209" s="15">
        <v>36</v>
      </c>
      <c r="K209" s="15">
        <v>23</v>
      </c>
      <c r="L209" s="15">
        <v>13</v>
      </c>
      <c r="M209" s="81">
        <v>9.7289999999999992</v>
      </c>
      <c r="N209" s="70">
        <v>13</v>
      </c>
      <c r="O209" s="62">
        <v>3000</v>
      </c>
      <c r="P209" s="63">
        <f>Table2245236891011121314151617181920212224234567891049[[#This Row],[PEMBULATAN]]*O209</f>
        <v>39000</v>
      </c>
    </row>
    <row r="210" spans="1:16" ht="32.25" customHeight="1" x14ac:dyDescent="0.2">
      <c r="A210" s="97"/>
      <c r="B210" s="73"/>
      <c r="C210" s="87" t="s">
        <v>1750</v>
      </c>
      <c r="D210" s="76" t="s">
        <v>52</v>
      </c>
      <c r="E210" s="13">
        <v>44429</v>
      </c>
      <c r="F210" s="74" t="s">
        <v>1776</v>
      </c>
      <c r="G210" s="13">
        <v>44433</v>
      </c>
      <c r="H210" s="75" t="s">
        <v>1777</v>
      </c>
      <c r="I210" s="15">
        <v>65</v>
      </c>
      <c r="J210" s="15">
        <v>34</v>
      </c>
      <c r="K210" s="15">
        <v>33</v>
      </c>
      <c r="L210" s="15">
        <v>14</v>
      </c>
      <c r="M210" s="81">
        <v>18.232500000000002</v>
      </c>
      <c r="N210" s="70">
        <v>18</v>
      </c>
      <c r="O210" s="62">
        <v>3000</v>
      </c>
      <c r="P210" s="63">
        <f>Table2245236891011121314151617181920212224234567891049[[#This Row],[PEMBULATAN]]*O210</f>
        <v>54000</v>
      </c>
    </row>
    <row r="211" spans="1:16" ht="32.25" customHeight="1" x14ac:dyDescent="0.2">
      <c r="A211" s="97"/>
      <c r="B211" s="73"/>
      <c r="C211" s="87" t="s">
        <v>1751</v>
      </c>
      <c r="D211" s="76" t="s">
        <v>52</v>
      </c>
      <c r="E211" s="13">
        <v>44429</v>
      </c>
      <c r="F211" s="74" t="s">
        <v>1776</v>
      </c>
      <c r="G211" s="13">
        <v>44433</v>
      </c>
      <c r="H211" s="75" t="s">
        <v>1777</v>
      </c>
      <c r="I211" s="15">
        <v>64</v>
      </c>
      <c r="J211" s="15">
        <v>28</v>
      </c>
      <c r="K211" s="15">
        <v>4</v>
      </c>
      <c r="L211" s="15">
        <v>2</v>
      </c>
      <c r="M211" s="81">
        <v>1.792</v>
      </c>
      <c r="N211" s="70">
        <v>2</v>
      </c>
      <c r="O211" s="62">
        <v>3000</v>
      </c>
      <c r="P211" s="63">
        <f>Table2245236891011121314151617181920212224234567891049[[#This Row],[PEMBULATAN]]*O211</f>
        <v>6000</v>
      </c>
    </row>
    <row r="212" spans="1:16" ht="32.25" customHeight="1" x14ac:dyDescent="0.2">
      <c r="A212" s="97"/>
      <c r="B212" s="73"/>
      <c r="C212" s="87" t="s">
        <v>1752</v>
      </c>
      <c r="D212" s="76" t="s">
        <v>52</v>
      </c>
      <c r="E212" s="13">
        <v>44429</v>
      </c>
      <c r="F212" s="74" t="s">
        <v>1776</v>
      </c>
      <c r="G212" s="13">
        <v>44433</v>
      </c>
      <c r="H212" s="75" t="s">
        <v>1777</v>
      </c>
      <c r="I212" s="15">
        <v>39</v>
      </c>
      <c r="J212" s="15">
        <v>49</v>
      </c>
      <c r="K212" s="15">
        <v>37</v>
      </c>
      <c r="L212" s="15">
        <v>6</v>
      </c>
      <c r="M212" s="81">
        <v>17.676749999999998</v>
      </c>
      <c r="N212" s="70">
        <v>18</v>
      </c>
      <c r="O212" s="62">
        <v>3000</v>
      </c>
      <c r="P212" s="63">
        <f>Table2245236891011121314151617181920212224234567891049[[#This Row],[PEMBULATAN]]*O212</f>
        <v>54000</v>
      </c>
    </row>
    <row r="213" spans="1:16" ht="32.25" customHeight="1" x14ac:dyDescent="0.2">
      <c r="A213" s="97"/>
      <c r="B213" s="73"/>
      <c r="C213" s="87" t="s">
        <v>1753</v>
      </c>
      <c r="D213" s="76" t="s">
        <v>52</v>
      </c>
      <c r="E213" s="13">
        <v>44429</v>
      </c>
      <c r="F213" s="74" t="s">
        <v>1776</v>
      </c>
      <c r="G213" s="13">
        <v>44433</v>
      </c>
      <c r="H213" s="75" t="s">
        <v>1777</v>
      </c>
      <c r="I213" s="15">
        <v>58</v>
      </c>
      <c r="J213" s="15">
        <v>39</v>
      </c>
      <c r="K213" s="15">
        <v>20</v>
      </c>
      <c r="L213" s="15">
        <v>10</v>
      </c>
      <c r="M213" s="81">
        <v>11.31</v>
      </c>
      <c r="N213" s="70">
        <v>11</v>
      </c>
      <c r="O213" s="62">
        <v>3000</v>
      </c>
      <c r="P213" s="63">
        <f>Table2245236891011121314151617181920212224234567891049[[#This Row],[PEMBULATAN]]*O213</f>
        <v>33000</v>
      </c>
    </row>
    <row r="214" spans="1:16" ht="32.25" customHeight="1" x14ac:dyDescent="0.2">
      <c r="A214" s="97"/>
      <c r="B214" s="73"/>
      <c r="C214" s="87" t="s">
        <v>1754</v>
      </c>
      <c r="D214" s="76" t="s">
        <v>52</v>
      </c>
      <c r="E214" s="13">
        <v>44429</v>
      </c>
      <c r="F214" s="74" t="s">
        <v>1776</v>
      </c>
      <c r="G214" s="13">
        <v>44433</v>
      </c>
      <c r="H214" s="75" t="s">
        <v>1777</v>
      </c>
      <c r="I214" s="15">
        <v>40</v>
      </c>
      <c r="J214" s="15">
        <v>41</v>
      </c>
      <c r="K214" s="15">
        <v>48</v>
      </c>
      <c r="L214" s="15">
        <v>15</v>
      </c>
      <c r="M214" s="81">
        <v>19.68</v>
      </c>
      <c r="N214" s="70">
        <v>20</v>
      </c>
      <c r="O214" s="62">
        <v>3000</v>
      </c>
      <c r="P214" s="63">
        <f>Table2245236891011121314151617181920212224234567891049[[#This Row],[PEMBULATAN]]*O214</f>
        <v>60000</v>
      </c>
    </row>
    <row r="215" spans="1:16" ht="32.25" customHeight="1" x14ac:dyDescent="0.2">
      <c r="A215" s="97"/>
      <c r="B215" s="73"/>
      <c r="C215" s="87" t="s">
        <v>1755</v>
      </c>
      <c r="D215" s="76" t="s">
        <v>52</v>
      </c>
      <c r="E215" s="13">
        <v>44429</v>
      </c>
      <c r="F215" s="74" t="s">
        <v>1776</v>
      </c>
      <c r="G215" s="13">
        <v>44433</v>
      </c>
      <c r="H215" s="75" t="s">
        <v>1777</v>
      </c>
      <c r="I215" s="15">
        <v>45</v>
      </c>
      <c r="J215" s="15">
        <v>45</v>
      </c>
      <c r="K215" s="15">
        <v>29</v>
      </c>
      <c r="L215" s="15">
        <v>25</v>
      </c>
      <c r="M215" s="81">
        <v>14.68125</v>
      </c>
      <c r="N215" s="70">
        <v>25</v>
      </c>
      <c r="O215" s="62">
        <v>3000</v>
      </c>
      <c r="P215" s="63">
        <f>Table2245236891011121314151617181920212224234567891049[[#This Row],[PEMBULATAN]]*O215</f>
        <v>75000</v>
      </c>
    </row>
    <row r="216" spans="1:16" ht="32.25" customHeight="1" x14ac:dyDescent="0.2">
      <c r="A216" s="97"/>
      <c r="B216" s="73"/>
      <c r="C216" s="87" t="s">
        <v>1756</v>
      </c>
      <c r="D216" s="76" t="s">
        <v>52</v>
      </c>
      <c r="E216" s="13">
        <v>44429</v>
      </c>
      <c r="F216" s="74" t="s">
        <v>1776</v>
      </c>
      <c r="G216" s="13">
        <v>44433</v>
      </c>
      <c r="H216" s="75" t="s">
        <v>1777</v>
      </c>
      <c r="I216" s="15">
        <v>38</v>
      </c>
      <c r="J216" s="15">
        <v>38</v>
      </c>
      <c r="K216" s="15">
        <v>50</v>
      </c>
      <c r="L216" s="15">
        <v>6</v>
      </c>
      <c r="M216" s="81">
        <v>18.05</v>
      </c>
      <c r="N216" s="70">
        <v>18</v>
      </c>
      <c r="O216" s="62">
        <v>3000</v>
      </c>
      <c r="P216" s="63">
        <f>Table2245236891011121314151617181920212224234567891049[[#This Row],[PEMBULATAN]]*O216</f>
        <v>54000</v>
      </c>
    </row>
    <row r="217" spans="1:16" ht="32.25" customHeight="1" x14ac:dyDescent="0.2">
      <c r="A217" s="97"/>
      <c r="B217" s="73"/>
      <c r="C217" s="87" t="s">
        <v>1757</v>
      </c>
      <c r="D217" s="76" t="s">
        <v>52</v>
      </c>
      <c r="E217" s="13">
        <v>44429</v>
      </c>
      <c r="F217" s="74" t="s">
        <v>1776</v>
      </c>
      <c r="G217" s="13">
        <v>44433</v>
      </c>
      <c r="H217" s="75" t="s">
        <v>1777</v>
      </c>
      <c r="I217" s="15">
        <v>79</v>
      </c>
      <c r="J217" s="15">
        <v>75</v>
      </c>
      <c r="K217" s="15">
        <v>57</v>
      </c>
      <c r="L217" s="15">
        <v>10</v>
      </c>
      <c r="M217" s="81">
        <v>84.431250000000006</v>
      </c>
      <c r="N217" s="70">
        <v>84</v>
      </c>
      <c r="O217" s="62">
        <v>3000</v>
      </c>
      <c r="P217" s="63">
        <f>Table2245236891011121314151617181920212224234567891049[[#This Row],[PEMBULATAN]]*O217</f>
        <v>252000</v>
      </c>
    </row>
    <row r="218" spans="1:16" ht="32.25" customHeight="1" x14ac:dyDescent="0.2">
      <c r="A218" s="97"/>
      <c r="B218" s="73"/>
      <c r="C218" s="87" t="s">
        <v>1758</v>
      </c>
      <c r="D218" s="76" t="s">
        <v>52</v>
      </c>
      <c r="E218" s="13">
        <v>44429</v>
      </c>
      <c r="F218" s="74" t="s">
        <v>1776</v>
      </c>
      <c r="G218" s="13">
        <v>44433</v>
      </c>
      <c r="H218" s="75" t="s">
        <v>1777</v>
      </c>
      <c r="I218" s="15">
        <v>38</v>
      </c>
      <c r="J218" s="15">
        <v>35</v>
      </c>
      <c r="K218" s="15">
        <v>52</v>
      </c>
      <c r="L218" s="15">
        <v>25</v>
      </c>
      <c r="M218" s="81">
        <v>17.29</v>
      </c>
      <c r="N218" s="70">
        <v>25</v>
      </c>
      <c r="O218" s="62">
        <v>3000</v>
      </c>
      <c r="P218" s="63">
        <f>Table2245236891011121314151617181920212224234567891049[[#This Row],[PEMBULATAN]]*O218</f>
        <v>75000</v>
      </c>
    </row>
    <row r="219" spans="1:16" ht="32.25" customHeight="1" x14ac:dyDescent="0.2">
      <c r="A219" s="97"/>
      <c r="B219" s="73"/>
      <c r="C219" s="87" t="s">
        <v>1759</v>
      </c>
      <c r="D219" s="76" t="s">
        <v>52</v>
      </c>
      <c r="E219" s="13">
        <v>44429</v>
      </c>
      <c r="F219" s="74" t="s">
        <v>1776</v>
      </c>
      <c r="G219" s="13">
        <v>44433</v>
      </c>
      <c r="H219" s="75" t="s">
        <v>1777</v>
      </c>
      <c r="I219" s="15">
        <v>94</v>
      </c>
      <c r="J219" s="15">
        <v>13</v>
      </c>
      <c r="K219" s="15">
        <v>8</v>
      </c>
      <c r="L219" s="15">
        <v>2</v>
      </c>
      <c r="M219" s="81">
        <v>2.444</v>
      </c>
      <c r="N219" s="70">
        <v>2</v>
      </c>
      <c r="O219" s="62">
        <v>3000</v>
      </c>
      <c r="P219" s="63">
        <f>Table2245236891011121314151617181920212224234567891049[[#This Row],[PEMBULATAN]]*O219</f>
        <v>6000</v>
      </c>
    </row>
    <row r="220" spans="1:16" ht="32.25" customHeight="1" x14ac:dyDescent="0.2">
      <c r="A220" s="97"/>
      <c r="B220" s="73"/>
      <c r="C220" s="87" t="s">
        <v>1760</v>
      </c>
      <c r="D220" s="76" t="s">
        <v>52</v>
      </c>
      <c r="E220" s="13">
        <v>44429</v>
      </c>
      <c r="F220" s="74" t="s">
        <v>1776</v>
      </c>
      <c r="G220" s="13">
        <v>44433</v>
      </c>
      <c r="H220" s="75" t="s">
        <v>1777</v>
      </c>
      <c r="I220" s="15">
        <v>203</v>
      </c>
      <c r="J220" s="15">
        <v>10</v>
      </c>
      <c r="K220" s="15">
        <v>12</v>
      </c>
      <c r="L220" s="15">
        <v>2</v>
      </c>
      <c r="M220" s="81">
        <v>6.09</v>
      </c>
      <c r="N220" s="70">
        <v>6</v>
      </c>
      <c r="O220" s="62">
        <v>3000</v>
      </c>
      <c r="P220" s="63">
        <f>Table2245236891011121314151617181920212224234567891049[[#This Row],[PEMBULATAN]]*O220</f>
        <v>18000</v>
      </c>
    </row>
    <row r="221" spans="1:16" ht="32.25" customHeight="1" x14ac:dyDescent="0.2">
      <c r="A221" s="97"/>
      <c r="B221" s="73"/>
      <c r="C221" s="87" t="s">
        <v>1761</v>
      </c>
      <c r="D221" s="76" t="s">
        <v>52</v>
      </c>
      <c r="E221" s="13">
        <v>44429</v>
      </c>
      <c r="F221" s="74" t="s">
        <v>1776</v>
      </c>
      <c r="G221" s="13">
        <v>44433</v>
      </c>
      <c r="H221" s="75" t="s">
        <v>1777</v>
      </c>
      <c r="I221" s="15">
        <v>159</v>
      </c>
      <c r="J221" s="15">
        <v>8</v>
      </c>
      <c r="K221" s="15">
        <v>4</v>
      </c>
      <c r="L221" s="15">
        <v>3</v>
      </c>
      <c r="M221" s="81">
        <v>1.272</v>
      </c>
      <c r="N221" s="70">
        <v>3</v>
      </c>
      <c r="O221" s="62">
        <v>3000</v>
      </c>
      <c r="P221" s="63">
        <f>Table2245236891011121314151617181920212224234567891049[[#This Row],[PEMBULATAN]]*O221</f>
        <v>9000</v>
      </c>
    </row>
    <row r="222" spans="1:16" ht="32.25" customHeight="1" x14ac:dyDescent="0.2">
      <c r="A222" s="97"/>
      <c r="B222" s="73"/>
      <c r="C222" s="87" t="s">
        <v>1762</v>
      </c>
      <c r="D222" s="76" t="s">
        <v>52</v>
      </c>
      <c r="E222" s="13">
        <v>44429</v>
      </c>
      <c r="F222" s="74" t="s">
        <v>1776</v>
      </c>
      <c r="G222" s="13">
        <v>44433</v>
      </c>
      <c r="H222" s="75" t="s">
        <v>1777</v>
      </c>
      <c r="I222" s="15">
        <v>110</v>
      </c>
      <c r="J222" s="15">
        <v>31</v>
      </c>
      <c r="K222" s="15">
        <v>8</v>
      </c>
      <c r="L222" s="15">
        <v>1</v>
      </c>
      <c r="M222" s="81">
        <v>6.82</v>
      </c>
      <c r="N222" s="70">
        <v>7</v>
      </c>
      <c r="O222" s="62">
        <v>3000</v>
      </c>
      <c r="P222" s="63">
        <f>Table2245236891011121314151617181920212224234567891049[[#This Row],[PEMBULATAN]]*O222</f>
        <v>21000</v>
      </c>
    </row>
    <row r="223" spans="1:16" ht="32.25" customHeight="1" x14ac:dyDescent="0.2">
      <c r="A223" s="97"/>
      <c r="B223" s="73"/>
      <c r="C223" s="87" t="s">
        <v>1763</v>
      </c>
      <c r="D223" s="76" t="s">
        <v>52</v>
      </c>
      <c r="E223" s="13">
        <v>44429</v>
      </c>
      <c r="F223" s="74" t="s">
        <v>1776</v>
      </c>
      <c r="G223" s="13">
        <v>44433</v>
      </c>
      <c r="H223" s="75" t="s">
        <v>1777</v>
      </c>
      <c r="I223" s="15">
        <v>126</v>
      </c>
      <c r="J223" s="15">
        <v>5</v>
      </c>
      <c r="K223" s="15">
        <v>5</v>
      </c>
      <c r="L223" s="15">
        <v>2</v>
      </c>
      <c r="M223" s="81">
        <v>0.78749999999999998</v>
      </c>
      <c r="N223" s="70">
        <v>2</v>
      </c>
      <c r="O223" s="62">
        <v>3000</v>
      </c>
      <c r="P223" s="63">
        <f>Table2245236891011121314151617181920212224234567891049[[#This Row],[PEMBULATAN]]*O223</f>
        <v>6000</v>
      </c>
    </row>
    <row r="224" spans="1:16" ht="32.25" customHeight="1" x14ac:dyDescent="0.2">
      <c r="A224" s="97"/>
      <c r="B224" s="73"/>
      <c r="C224" s="87" t="s">
        <v>1764</v>
      </c>
      <c r="D224" s="76" t="s">
        <v>52</v>
      </c>
      <c r="E224" s="13">
        <v>44429</v>
      </c>
      <c r="F224" s="74" t="s">
        <v>1776</v>
      </c>
      <c r="G224" s="13">
        <v>44433</v>
      </c>
      <c r="H224" s="75" t="s">
        <v>1777</v>
      </c>
      <c r="I224" s="15">
        <v>201</v>
      </c>
      <c r="J224" s="15">
        <v>12</v>
      </c>
      <c r="K224" s="15">
        <v>9</v>
      </c>
      <c r="L224" s="15">
        <v>1</v>
      </c>
      <c r="M224" s="81">
        <v>5.4269999999999996</v>
      </c>
      <c r="N224" s="70">
        <v>5</v>
      </c>
      <c r="O224" s="62">
        <v>3000</v>
      </c>
      <c r="P224" s="63">
        <f>Table2245236891011121314151617181920212224234567891049[[#This Row],[PEMBULATAN]]*O224</f>
        <v>15000</v>
      </c>
    </row>
    <row r="225" spans="1:16" ht="32.25" customHeight="1" x14ac:dyDescent="0.2">
      <c r="A225" s="97"/>
      <c r="B225" s="73"/>
      <c r="C225" s="87" t="s">
        <v>1765</v>
      </c>
      <c r="D225" s="76" t="s">
        <v>52</v>
      </c>
      <c r="E225" s="13">
        <v>44429</v>
      </c>
      <c r="F225" s="74" t="s">
        <v>1776</v>
      </c>
      <c r="G225" s="13">
        <v>44433</v>
      </c>
      <c r="H225" s="75" t="s">
        <v>1777</v>
      </c>
      <c r="I225" s="15">
        <v>105</v>
      </c>
      <c r="J225" s="15">
        <v>8</v>
      </c>
      <c r="K225" s="15">
        <v>8</v>
      </c>
      <c r="L225" s="15">
        <v>2</v>
      </c>
      <c r="M225" s="81">
        <v>1.68</v>
      </c>
      <c r="N225" s="70">
        <v>2</v>
      </c>
      <c r="O225" s="62">
        <v>3000</v>
      </c>
      <c r="P225" s="63">
        <f>Table2245236891011121314151617181920212224234567891049[[#This Row],[PEMBULATAN]]*O225</f>
        <v>6000</v>
      </c>
    </row>
    <row r="226" spans="1:16" ht="32.25" customHeight="1" x14ac:dyDescent="0.2">
      <c r="A226" s="97"/>
      <c r="B226" s="73"/>
      <c r="C226" s="87" t="s">
        <v>1766</v>
      </c>
      <c r="D226" s="76" t="s">
        <v>52</v>
      </c>
      <c r="E226" s="13">
        <v>44429</v>
      </c>
      <c r="F226" s="74" t="s">
        <v>1776</v>
      </c>
      <c r="G226" s="13">
        <v>44433</v>
      </c>
      <c r="H226" s="75" t="s">
        <v>1777</v>
      </c>
      <c r="I226" s="15">
        <v>36</v>
      </c>
      <c r="J226" s="15">
        <v>22</v>
      </c>
      <c r="K226" s="15">
        <v>15</v>
      </c>
      <c r="L226" s="15">
        <v>5</v>
      </c>
      <c r="M226" s="81">
        <v>2.97</v>
      </c>
      <c r="N226" s="70">
        <v>5</v>
      </c>
      <c r="O226" s="62">
        <v>3000</v>
      </c>
      <c r="P226" s="63">
        <f>Table2245236891011121314151617181920212224234567891049[[#This Row],[PEMBULATAN]]*O226</f>
        <v>15000</v>
      </c>
    </row>
    <row r="227" spans="1:16" ht="32.25" customHeight="1" x14ac:dyDescent="0.2">
      <c r="A227" s="97"/>
      <c r="B227" s="73"/>
      <c r="C227" s="87" t="s">
        <v>1767</v>
      </c>
      <c r="D227" s="76" t="s">
        <v>52</v>
      </c>
      <c r="E227" s="13">
        <v>44429</v>
      </c>
      <c r="F227" s="74" t="s">
        <v>1776</v>
      </c>
      <c r="G227" s="13">
        <v>44433</v>
      </c>
      <c r="H227" s="75" t="s">
        <v>1777</v>
      </c>
      <c r="I227" s="15">
        <v>55</v>
      </c>
      <c r="J227" s="15">
        <v>32</v>
      </c>
      <c r="K227" s="15">
        <v>18</v>
      </c>
      <c r="L227" s="15">
        <v>4</v>
      </c>
      <c r="M227" s="81">
        <v>7.92</v>
      </c>
      <c r="N227" s="70">
        <v>8</v>
      </c>
      <c r="O227" s="62">
        <v>3000</v>
      </c>
      <c r="P227" s="63">
        <f>Table2245236891011121314151617181920212224234567891049[[#This Row],[PEMBULATAN]]*O227</f>
        <v>24000</v>
      </c>
    </row>
    <row r="228" spans="1:16" ht="32.25" customHeight="1" x14ac:dyDescent="0.2">
      <c r="A228" s="97"/>
      <c r="B228" s="73"/>
      <c r="C228" s="87" t="s">
        <v>1768</v>
      </c>
      <c r="D228" s="76" t="s">
        <v>52</v>
      </c>
      <c r="E228" s="13">
        <v>44429</v>
      </c>
      <c r="F228" s="74" t="s">
        <v>1776</v>
      </c>
      <c r="G228" s="13">
        <v>44433</v>
      </c>
      <c r="H228" s="75" t="s">
        <v>1777</v>
      </c>
      <c r="I228" s="15">
        <v>57</v>
      </c>
      <c r="J228" s="15">
        <v>28</v>
      </c>
      <c r="K228" s="15">
        <v>28</v>
      </c>
      <c r="L228" s="15">
        <v>6</v>
      </c>
      <c r="M228" s="81">
        <v>11.172000000000001</v>
      </c>
      <c r="N228" s="70">
        <v>11</v>
      </c>
      <c r="O228" s="62">
        <v>3000</v>
      </c>
      <c r="P228" s="63">
        <f>Table2245236891011121314151617181920212224234567891049[[#This Row],[PEMBULATAN]]*O228</f>
        <v>33000</v>
      </c>
    </row>
    <row r="229" spans="1:16" ht="32.25" customHeight="1" x14ac:dyDescent="0.2">
      <c r="A229" s="97"/>
      <c r="B229" s="88"/>
      <c r="C229" s="87" t="s">
        <v>1769</v>
      </c>
      <c r="D229" s="76" t="s">
        <v>52</v>
      </c>
      <c r="E229" s="13">
        <v>44429</v>
      </c>
      <c r="F229" s="74" t="s">
        <v>1776</v>
      </c>
      <c r="G229" s="13">
        <v>44433</v>
      </c>
      <c r="H229" s="75" t="s">
        <v>1777</v>
      </c>
      <c r="I229" s="15">
        <v>68</v>
      </c>
      <c r="J229" s="15">
        <v>58</v>
      </c>
      <c r="K229" s="15">
        <v>49</v>
      </c>
      <c r="L229" s="15">
        <v>27</v>
      </c>
      <c r="M229" s="81">
        <v>48.314</v>
      </c>
      <c r="N229" s="70">
        <v>48</v>
      </c>
      <c r="O229" s="62">
        <v>3000</v>
      </c>
      <c r="P229" s="63">
        <f>Table2245236891011121314151617181920212224234567891049[[#This Row],[PEMBULATAN]]*O229</f>
        <v>144000</v>
      </c>
    </row>
    <row r="230" spans="1:16" ht="32.25" customHeight="1" x14ac:dyDescent="0.2">
      <c r="A230" s="97"/>
      <c r="B230" s="73" t="s">
        <v>1770</v>
      </c>
      <c r="C230" s="87" t="s">
        <v>1771</v>
      </c>
      <c r="D230" s="76" t="s">
        <v>52</v>
      </c>
      <c r="E230" s="13">
        <v>44429</v>
      </c>
      <c r="F230" s="74" t="s">
        <v>1776</v>
      </c>
      <c r="G230" s="13">
        <v>44433</v>
      </c>
      <c r="H230" s="75" t="s">
        <v>1777</v>
      </c>
      <c r="I230" s="15">
        <v>47</v>
      </c>
      <c r="J230" s="15">
        <v>60</v>
      </c>
      <c r="K230" s="15">
        <v>44</v>
      </c>
      <c r="L230" s="15">
        <v>18</v>
      </c>
      <c r="M230" s="81">
        <v>31.02</v>
      </c>
      <c r="N230" s="70">
        <v>31</v>
      </c>
      <c r="O230" s="62">
        <v>3000</v>
      </c>
      <c r="P230" s="63">
        <f>Table2245236891011121314151617181920212224234567891049[[#This Row],[PEMBULATAN]]*O230</f>
        <v>93000</v>
      </c>
    </row>
    <row r="231" spans="1:16" ht="32.25" customHeight="1" x14ac:dyDescent="0.2">
      <c r="A231" s="97"/>
      <c r="B231" s="73"/>
      <c r="C231" s="87" t="s">
        <v>1772</v>
      </c>
      <c r="D231" s="76" t="s">
        <v>52</v>
      </c>
      <c r="E231" s="13">
        <v>44429</v>
      </c>
      <c r="F231" s="74" t="s">
        <v>1776</v>
      </c>
      <c r="G231" s="13">
        <v>44433</v>
      </c>
      <c r="H231" s="75" t="s">
        <v>1777</v>
      </c>
      <c r="I231" s="15">
        <v>23</v>
      </c>
      <c r="J231" s="15">
        <v>28</v>
      </c>
      <c r="K231" s="15">
        <v>19</v>
      </c>
      <c r="L231" s="15">
        <v>1</v>
      </c>
      <c r="M231" s="81">
        <v>3.0590000000000002</v>
      </c>
      <c r="N231" s="70">
        <v>3</v>
      </c>
      <c r="O231" s="62">
        <v>3000</v>
      </c>
      <c r="P231" s="63">
        <f>Table2245236891011121314151617181920212224234567891049[[#This Row],[PEMBULATAN]]*O231</f>
        <v>9000</v>
      </c>
    </row>
    <row r="232" spans="1:16" ht="32.25" customHeight="1" x14ac:dyDescent="0.2">
      <c r="A232" s="97"/>
      <c r="B232" s="73"/>
      <c r="C232" s="87" t="s">
        <v>1773</v>
      </c>
      <c r="D232" s="76" t="s">
        <v>52</v>
      </c>
      <c r="E232" s="13">
        <v>44429</v>
      </c>
      <c r="F232" s="74" t="s">
        <v>1776</v>
      </c>
      <c r="G232" s="13">
        <v>44433</v>
      </c>
      <c r="H232" s="75" t="s">
        <v>1777</v>
      </c>
      <c r="I232" s="15">
        <v>59</v>
      </c>
      <c r="J232" s="15">
        <v>47</v>
      </c>
      <c r="K232" s="15">
        <v>30</v>
      </c>
      <c r="L232" s="15">
        <v>9</v>
      </c>
      <c r="M232" s="81">
        <v>20.797499999999999</v>
      </c>
      <c r="N232" s="70">
        <v>21</v>
      </c>
      <c r="O232" s="62">
        <v>3000</v>
      </c>
      <c r="P232" s="63">
        <f>Table2245236891011121314151617181920212224234567891049[[#This Row],[PEMBULATAN]]*O232</f>
        <v>63000</v>
      </c>
    </row>
    <row r="233" spans="1:16" ht="32.25" customHeight="1" x14ac:dyDescent="0.2">
      <c r="A233" s="97"/>
      <c r="B233" s="73"/>
      <c r="C233" s="87" t="s">
        <v>1774</v>
      </c>
      <c r="D233" s="76" t="s">
        <v>52</v>
      </c>
      <c r="E233" s="13">
        <v>44429</v>
      </c>
      <c r="F233" s="74" t="s">
        <v>1776</v>
      </c>
      <c r="G233" s="13">
        <v>44433</v>
      </c>
      <c r="H233" s="75" t="s">
        <v>1777</v>
      </c>
      <c r="I233" s="15">
        <v>83</v>
      </c>
      <c r="J233" s="15">
        <v>60</v>
      </c>
      <c r="K233" s="15">
        <v>22</v>
      </c>
      <c r="L233" s="15">
        <v>12</v>
      </c>
      <c r="M233" s="81">
        <v>27.39</v>
      </c>
      <c r="N233" s="70">
        <v>27</v>
      </c>
      <c r="O233" s="62">
        <v>3000</v>
      </c>
      <c r="P233" s="63">
        <f>Table2245236891011121314151617181920212224234567891049[[#This Row],[PEMBULATAN]]*O233</f>
        <v>81000</v>
      </c>
    </row>
    <row r="234" spans="1:16" ht="32.25" customHeight="1" x14ac:dyDescent="0.2">
      <c r="A234" s="97"/>
      <c r="B234" s="73"/>
      <c r="C234" s="87" t="s">
        <v>1775</v>
      </c>
      <c r="D234" s="76" t="s">
        <v>52</v>
      </c>
      <c r="E234" s="13">
        <v>44429</v>
      </c>
      <c r="F234" s="74" t="s">
        <v>1776</v>
      </c>
      <c r="G234" s="13">
        <v>44433</v>
      </c>
      <c r="H234" s="75" t="s">
        <v>1777</v>
      </c>
      <c r="I234" s="15">
        <v>45</v>
      </c>
      <c r="J234" s="15">
        <v>45</v>
      </c>
      <c r="K234" s="15">
        <v>26</v>
      </c>
      <c r="L234" s="15">
        <v>5</v>
      </c>
      <c r="M234" s="81">
        <v>13.1625</v>
      </c>
      <c r="N234" s="70">
        <v>13</v>
      </c>
      <c r="O234" s="62">
        <v>3000</v>
      </c>
      <c r="P234" s="63">
        <f>Table2245236891011121314151617181920212224234567891049[[#This Row],[PEMBULATAN]]*O234</f>
        <v>39000</v>
      </c>
    </row>
    <row r="235" spans="1:16" ht="22.5" customHeight="1" x14ac:dyDescent="0.2">
      <c r="A235" s="121" t="s">
        <v>31</v>
      </c>
      <c r="B235" s="122"/>
      <c r="C235" s="122"/>
      <c r="D235" s="122"/>
      <c r="E235" s="122"/>
      <c r="F235" s="122"/>
      <c r="G235" s="122"/>
      <c r="H235" s="122"/>
      <c r="I235" s="122"/>
      <c r="J235" s="122"/>
      <c r="K235" s="122"/>
      <c r="L235" s="123"/>
      <c r="M235" s="77">
        <f>SUBTOTAL(109,Table2245236891011121314151617181920212224234567891049[KG VOLUME])</f>
        <v>5200.5775000000031</v>
      </c>
      <c r="N235" s="66">
        <f>SUM(N3:N234)</f>
        <v>5250</v>
      </c>
      <c r="O235" s="124">
        <f>SUM(P3:P234)</f>
        <v>15750000</v>
      </c>
      <c r="P235" s="125"/>
    </row>
    <row r="236" spans="1:16" ht="22.5" customHeight="1" x14ac:dyDescent="0.2">
      <c r="A236" s="82"/>
      <c r="B236" s="54" t="s">
        <v>43</v>
      </c>
      <c r="C236" s="53"/>
      <c r="D236" s="55" t="s">
        <v>44</v>
      </c>
      <c r="E236" s="82"/>
      <c r="F236" s="82"/>
      <c r="G236" s="82"/>
      <c r="H236" s="82"/>
      <c r="I236" s="82"/>
      <c r="J236" s="82"/>
      <c r="K236" s="82"/>
      <c r="L236" s="82"/>
      <c r="M236" s="83"/>
      <c r="N236" s="85" t="s">
        <v>50</v>
      </c>
      <c r="O236" s="84"/>
      <c r="P236" s="84">
        <f>O235*10%</f>
        <v>1575000</v>
      </c>
    </row>
    <row r="237" spans="1:16" ht="22.5" customHeight="1" thickBot="1" x14ac:dyDescent="0.25">
      <c r="A237" s="82"/>
      <c r="B237" s="54"/>
      <c r="C237" s="53"/>
      <c r="D237" s="55"/>
      <c r="E237" s="82"/>
      <c r="F237" s="82"/>
      <c r="G237" s="82"/>
      <c r="H237" s="82"/>
      <c r="I237" s="82"/>
      <c r="J237" s="82"/>
      <c r="K237" s="82"/>
      <c r="L237" s="82"/>
      <c r="M237" s="83"/>
      <c r="N237" s="98" t="s">
        <v>58</v>
      </c>
      <c r="O237" s="99"/>
      <c r="P237" s="99">
        <f>O235-P236</f>
        <v>14175000</v>
      </c>
    </row>
    <row r="238" spans="1:16" x14ac:dyDescent="0.2">
      <c r="A238" s="11"/>
      <c r="H238" s="61"/>
      <c r="N238" s="60" t="s">
        <v>32</v>
      </c>
      <c r="P238" s="67">
        <f>P237*1%</f>
        <v>141750</v>
      </c>
    </row>
    <row r="239" spans="1:16" ht="15.75" thickBot="1" x14ac:dyDescent="0.25">
      <c r="A239" s="11"/>
      <c r="H239" s="61"/>
      <c r="N239" s="60" t="s">
        <v>56</v>
      </c>
      <c r="P239" s="69">
        <f>P237*2%</f>
        <v>283500</v>
      </c>
    </row>
    <row r="240" spans="1:16" x14ac:dyDescent="0.2">
      <c r="A240" s="11"/>
      <c r="H240" s="61"/>
      <c r="N240" s="64" t="s">
        <v>33</v>
      </c>
      <c r="O240" s="65"/>
      <c r="P240" s="68">
        <f>P237+P238-P239</f>
        <v>14033250</v>
      </c>
    </row>
    <row r="241" spans="1:16" x14ac:dyDescent="0.2">
      <c r="B241" s="54"/>
      <c r="C241" s="53"/>
      <c r="D241" s="55"/>
    </row>
    <row r="243" spans="1:16" x14ac:dyDescent="0.2">
      <c r="A243" s="11"/>
      <c r="H243" s="61"/>
      <c r="P243" s="69"/>
    </row>
    <row r="244" spans="1:16" x14ac:dyDescent="0.2">
      <c r="A244" s="11"/>
      <c r="H244" s="61"/>
      <c r="O244" s="56"/>
      <c r="P244" s="69"/>
    </row>
    <row r="245" spans="1:16" s="3" customFormat="1" x14ac:dyDescent="0.25">
      <c r="A245" s="11"/>
      <c r="B245" s="2"/>
      <c r="C245" s="2"/>
      <c r="E245" s="12"/>
      <c r="H245" s="61"/>
      <c r="N245" s="14"/>
      <c r="O245" s="14"/>
      <c r="P245" s="14"/>
    </row>
    <row r="246" spans="1:16" s="3" customFormat="1" x14ac:dyDescent="0.25">
      <c r="A246" s="11"/>
      <c r="B246" s="2"/>
      <c r="C246" s="2"/>
      <c r="E246" s="12"/>
      <c r="H246" s="61"/>
      <c r="N246" s="14"/>
      <c r="O246" s="14"/>
      <c r="P246" s="14"/>
    </row>
    <row r="247" spans="1:16" s="3" customFormat="1" x14ac:dyDescent="0.25">
      <c r="A247" s="11"/>
      <c r="B247" s="2"/>
      <c r="C247" s="2"/>
      <c r="E247" s="12"/>
      <c r="H247" s="61"/>
      <c r="N247" s="14"/>
      <c r="O247" s="14"/>
      <c r="P247" s="14"/>
    </row>
    <row r="248" spans="1:16" s="3" customFormat="1" x14ac:dyDescent="0.25">
      <c r="A248" s="11"/>
      <c r="B248" s="2"/>
      <c r="C248" s="2"/>
      <c r="E248" s="12"/>
      <c r="H248" s="61"/>
      <c r="N248" s="14"/>
      <c r="O248" s="14"/>
      <c r="P248" s="14"/>
    </row>
    <row r="249" spans="1:16" s="3" customFormat="1" x14ac:dyDescent="0.25">
      <c r="A249" s="11"/>
      <c r="B249" s="2"/>
      <c r="C249" s="2"/>
      <c r="E249" s="12"/>
      <c r="H249" s="61"/>
      <c r="N249" s="14"/>
      <c r="O249" s="14"/>
      <c r="P249" s="14"/>
    </row>
    <row r="250" spans="1:16" s="3" customFormat="1" x14ac:dyDescent="0.25">
      <c r="A250" s="11"/>
      <c r="B250" s="2"/>
      <c r="C250" s="2"/>
      <c r="E250" s="12"/>
      <c r="H250" s="61"/>
      <c r="N250" s="14"/>
      <c r="O250" s="14"/>
      <c r="P250" s="14"/>
    </row>
    <row r="251" spans="1:16" s="3" customFormat="1" x14ac:dyDescent="0.25">
      <c r="A251" s="11"/>
      <c r="B251" s="2"/>
      <c r="C251" s="2"/>
      <c r="E251" s="12"/>
      <c r="H251" s="61"/>
      <c r="N251" s="14"/>
      <c r="O251" s="14"/>
      <c r="P251" s="14"/>
    </row>
    <row r="252" spans="1:16" s="3" customFormat="1" x14ac:dyDescent="0.25">
      <c r="A252" s="11"/>
      <c r="B252" s="2"/>
      <c r="C252" s="2"/>
      <c r="E252" s="12"/>
      <c r="H252" s="61"/>
      <c r="N252" s="14"/>
      <c r="O252" s="14"/>
      <c r="P252" s="14"/>
    </row>
    <row r="253" spans="1:16" s="3" customFormat="1" x14ac:dyDescent="0.25">
      <c r="A253" s="11"/>
      <c r="B253" s="2"/>
      <c r="C253" s="2"/>
      <c r="E253" s="12"/>
      <c r="H253" s="61"/>
      <c r="N253" s="14"/>
      <c r="O253" s="14"/>
      <c r="P253" s="14"/>
    </row>
    <row r="254" spans="1:16" s="3" customFormat="1" x14ac:dyDescent="0.25">
      <c r="A254" s="11"/>
      <c r="B254" s="2"/>
      <c r="C254" s="2"/>
      <c r="E254" s="12"/>
      <c r="H254" s="61"/>
      <c r="N254" s="14"/>
      <c r="O254" s="14"/>
      <c r="P254" s="14"/>
    </row>
    <row r="255" spans="1:16" s="3" customFormat="1" x14ac:dyDescent="0.25">
      <c r="A255" s="11"/>
      <c r="B255" s="2"/>
      <c r="C255" s="2"/>
      <c r="E255" s="12"/>
      <c r="H255" s="61"/>
      <c r="N255" s="14"/>
      <c r="O255" s="14"/>
      <c r="P255" s="14"/>
    </row>
    <row r="256" spans="1:16" s="3" customFormat="1" x14ac:dyDescent="0.25">
      <c r="A256" s="11"/>
      <c r="B256" s="2"/>
      <c r="C256" s="2"/>
      <c r="E256" s="12"/>
      <c r="H256" s="61"/>
      <c r="N256" s="14"/>
      <c r="O256" s="14"/>
      <c r="P256" s="14"/>
    </row>
  </sheetData>
  <mergeCells count="2">
    <mergeCell ref="A235:L235"/>
    <mergeCell ref="O235:P235"/>
  </mergeCells>
  <conditionalFormatting sqref="B3:B234">
    <cfRule type="duplicateValues" dxfId="798" priority="102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H9" sqref="H9"/>
    </sheetView>
  </sheetViews>
  <sheetFormatPr defaultRowHeight="15" x14ac:dyDescent="0.2"/>
  <cols>
    <col min="1" max="1" width="8" style="4" customWidth="1"/>
    <col min="2" max="2" width="20.28515625" style="2" customWidth="1"/>
    <col min="3" max="3" width="14.5703125" style="2" customWidth="1"/>
    <col min="4" max="4" width="10.7109375" style="3" customWidth="1"/>
    <col min="5" max="5" width="8" style="12" customWidth="1"/>
    <col min="6" max="6" width="11.57031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9" customHeight="1" x14ac:dyDescent="0.2">
      <c r="A3" s="97" t="s">
        <v>6211</v>
      </c>
      <c r="B3" s="73" t="s">
        <v>6111</v>
      </c>
      <c r="C3" s="87" t="s">
        <v>6112</v>
      </c>
      <c r="D3" s="76" t="s">
        <v>51</v>
      </c>
      <c r="E3" s="13">
        <v>44429</v>
      </c>
      <c r="F3" s="74" t="s">
        <v>1776</v>
      </c>
      <c r="G3" s="13">
        <v>44433</v>
      </c>
      <c r="H3" s="75" t="s">
        <v>1809</v>
      </c>
      <c r="I3" s="15">
        <v>70</v>
      </c>
      <c r="J3" s="15">
        <v>47</v>
      </c>
      <c r="K3" s="15">
        <v>30</v>
      </c>
      <c r="L3" s="15">
        <v>8</v>
      </c>
      <c r="M3" s="81">
        <v>24.675000000000001</v>
      </c>
      <c r="N3" s="70">
        <v>25</v>
      </c>
      <c r="O3" s="62">
        <v>3000</v>
      </c>
      <c r="P3" s="63">
        <f>Table224523689101112131415161718192021222423456789104955[[#This Row],[PEMBULATAN]]*O3</f>
        <v>75000</v>
      </c>
    </row>
    <row r="4" spans="1:16" ht="39" customHeight="1" x14ac:dyDescent="0.2">
      <c r="A4" s="97"/>
      <c r="B4" s="73"/>
      <c r="C4" s="87" t="s">
        <v>6113</v>
      </c>
      <c r="D4" s="76" t="s">
        <v>51</v>
      </c>
      <c r="E4" s="13">
        <v>44429</v>
      </c>
      <c r="F4" s="74" t="s">
        <v>1776</v>
      </c>
      <c r="G4" s="13">
        <v>44433</v>
      </c>
      <c r="H4" s="75" t="s">
        <v>1809</v>
      </c>
      <c r="I4" s="15">
        <v>55</v>
      </c>
      <c r="J4" s="15">
        <v>45</v>
      </c>
      <c r="K4" s="15">
        <v>42</v>
      </c>
      <c r="L4" s="15">
        <v>15</v>
      </c>
      <c r="M4" s="81">
        <v>25.987500000000001</v>
      </c>
      <c r="N4" s="70">
        <v>26</v>
      </c>
      <c r="O4" s="62">
        <v>3000</v>
      </c>
      <c r="P4" s="63">
        <f>Table224523689101112131415161718192021222423456789104955[[#This Row],[PEMBULATAN]]*O4</f>
        <v>78000</v>
      </c>
    </row>
    <row r="5" spans="1:16" ht="22.5" customHeight="1" x14ac:dyDescent="0.2">
      <c r="A5" s="121" t="s">
        <v>31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3"/>
      <c r="M5" s="77">
        <f>SUBTOTAL(109,Table224523689101112131415161718192021222423456789104955[KG VOLUME])</f>
        <v>50.662500000000001</v>
      </c>
      <c r="N5" s="66">
        <f>SUM(N3:N4)</f>
        <v>51</v>
      </c>
      <c r="O5" s="124">
        <f>SUM(P3:P4)</f>
        <v>153000</v>
      </c>
      <c r="P5" s="125"/>
    </row>
    <row r="6" spans="1:16" ht="22.5" customHeight="1" x14ac:dyDescent="0.2">
      <c r="A6" s="82"/>
      <c r="B6" s="54" t="s">
        <v>43</v>
      </c>
      <c r="C6" s="53"/>
      <c r="D6" s="55" t="s">
        <v>44</v>
      </c>
      <c r="E6" s="82"/>
      <c r="F6" s="82"/>
      <c r="G6" s="82"/>
      <c r="H6" s="82"/>
      <c r="I6" s="82"/>
      <c r="J6" s="82"/>
      <c r="K6" s="82"/>
      <c r="L6" s="82"/>
      <c r="M6" s="83"/>
      <c r="N6" s="85" t="s">
        <v>50</v>
      </c>
      <c r="O6" s="84"/>
      <c r="P6" s="84">
        <f>O5*10%</f>
        <v>15300</v>
      </c>
    </row>
    <row r="7" spans="1:16" ht="22.5" customHeight="1" thickBot="1" x14ac:dyDescent="0.25">
      <c r="A7" s="82"/>
      <c r="B7" s="54"/>
      <c r="C7" s="53"/>
      <c r="D7" s="55"/>
      <c r="E7" s="82"/>
      <c r="F7" s="82"/>
      <c r="G7" s="82"/>
      <c r="H7" s="82"/>
      <c r="I7" s="82"/>
      <c r="J7" s="82"/>
      <c r="K7" s="82"/>
      <c r="L7" s="82"/>
      <c r="M7" s="83"/>
      <c r="N7" s="98" t="s">
        <v>58</v>
      </c>
      <c r="O7" s="99"/>
      <c r="P7" s="99">
        <f>O5-P6</f>
        <v>137700</v>
      </c>
    </row>
    <row r="8" spans="1:16" x14ac:dyDescent="0.2">
      <c r="A8" s="11"/>
      <c r="H8" s="61"/>
      <c r="N8" s="60" t="s">
        <v>32</v>
      </c>
      <c r="P8" s="67">
        <f>P7*1%</f>
        <v>1377</v>
      </c>
    </row>
    <row r="9" spans="1:16" ht="15.75" thickBot="1" x14ac:dyDescent="0.25">
      <c r="A9" s="11"/>
      <c r="H9" s="61"/>
      <c r="N9" s="60" t="s">
        <v>56</v>
      </c>
      <c r="P9" s="69">
        <f>P7*2%</f>
        <v>2754</v>
      </c>
    </row>
    <row r="10" spans="1:16" x14ac:dyDescent="0.2">
      <c r="A10" s="11"/>
      <c r="H10" s="61"/>
      <c r="N10" s="64" t="s">
        <v>33</v>
      </c>
      <c r="O10" s="65"/>
      <c r="P10" s="68">
        <f>P7+P8-P9</f>
        <v>136323</v>
      </c>
    </row>
    <row r="11" spans="1:16" x14ac:dyDescent="0.2">
      <c r="B11" s="54"/>
      <c r="C11" s="53"/>
      <c r="D11" s="55"/>
    </row>
    <row r="13" spans="1:16" x14ac:dyDescent="0.2">
      <c r="A13" s="11"/>
      <c r="H13" s="61"/>
      <c r="P13" s="69"/>
    </row>
    <row r="14" spans="1:16" x14ac:dyDescent="0.2">
      <c r="A14" s="11"/>
      <c r="H14" s="61"/>
      <c r="O14" s="56"/>
      <c r="P14" s="69"/>
    </row>
    <row r="15" spans="1:16" s="3" customFormat="1" x14ac:dyDescent="0.25">
      <c r="A15" s="11"/>
      <c r="B15" s="2"/>
      <c r="C15" s="2"/>
      <c r="E15" s="12"/>
      <c r="H15" s="61"/>
      <c r="N15" s="14"/>
      <c r="O15" s="14"/>
      <c r="P15" s="14"/>
    </row>
    <row r="16" spans="1:16" s="3" customFormat="1" x14ac:dyDescent="0.25">
      <c r="A16" s="11"/>
      <c r="B16" s="2"/>
      <c r="C16" s="2"/>
      <c r="E16" s="12"/>
      <c r="H16" s="61"/>
      <c r="N16" s="14"/>
      <c r="O16" s="14"/>
      <c r="P16" s="14"/>
    </row>
    <row r="17" spans="1:16" s="3" customFormat="1" x14ac:dyDescent="0.25">
      <c r="A17" s="11"/>
      <c r="B17" s="2"/>
      <c r="C17" s="2"/>
      <c r="E17" s="12"/>
      <c r="H17" s="61"/>
      <c r="N17" s="14"/>
      <c r="O17" s="14"/>
      <c r="P17" s="14"/>
    </row>
    <row r="18" spans="1:16" s="3" customFormat="1" x14ac:dyDescent="0.25">
      <c r="A18" s="11"/>
      <c r="B18" s="2"/>
      <c r="C18" s="2"/>
      <c r="E18" s="12"/>
      <c r="H18" s="61"/>
      <c r="N18" s="14"/>
      <c r="O18" s="14"/>
      <c r="P18" s="14"/>
    </row>
    <row r="19" spans="1:16" s="3" customFormat="1" x14ac:dyDescent="0.25">
      <c r="A19" s="11"/>
      <c r="B19" s="2"/>
      <c r="C19" s="2"/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/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/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/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/>
      <c r="E26" s="12"/>
      <c r="H26" s="61"/>
      <c r="N26" s="14"/>
      <c r="O26" s="14"/>
      <c r="P26" s="14"/>
    </row>
  </sheetData>
  <mergeCells count="2">
    <mergeCell ref="A5:L5"/>
    <mergeCell ref="O5:P5"/>
  </mergeCells>
  <conditionalFormatting sqref="B3:B4">
    <cfRule type="duplicateValues" dxfId="782" priority="115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5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N3" sqref="N3:N2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0" style="3" customWidth="1"/>
    <col min="7" max="7" width="9.5703125" style="3" customWidth="1"/>
    <col min="8" max="8" width="14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24" customHeight="1" x14ac:dyDescent="0.2">
      <c r="A3" s="96" t="s">
        <v>6212</v>
      </c>
      <c r="B3" s="72" t="s">
        <v>6114</v>
      </c>
      <c r="C3" s="9" t="s">
        <v>6115</v>
      </c>
      <c r="D3" s="74" t="s">
        <v>51</v>
      </c>
      <c r="E3" s="13">
        <v>44429</v>
      </c>
      <c r="F3" s="74" t="s">
        <v>1776</v>
      </c>
      <c r="G3" s="13">
        <v>44433</v>
      </c>
      <c r="H3" s="10" t="s">
        <v>6136</v>
      </c>
      <c r="I3" s="1">
        <v>45</v>
      </c>
      <c r="J3" s="1">
        <v>30</v>
      </c>
      <c r="K3" s="1">
        <v>30</v>
      </c>
      <c r="L3" s="1">
        <v>9</v>
      </c>
      <c r="M3" s="80">
        <v>10.125</v>
      </c>
      <c r="N3" s="8">
        <v>10</v>
      </c>
      <c r="O3" s="62">
        <v>3000</v>
      </c>
      <c r="P3" s="63">
        <f>Table224523689101112131415161718192021222423456789101156[[#This Row],[PEMBULATAN]]*O3</f>
        <v>30000</v>
      </c>
    </row>
    <row r="4" spans="1:16" ht="24" customHeight="1" x14ac:dyDescent="0.2">
      <c r="A4" s="100"/>
      <c r="B4" s="73"/>
      <c r="C4" s="9" t="s">
        <v>6116</v>
      </c>
      <c r="D4" s="74" t="s">
        <v>51</v>
      </c>
      <c r="E4" s="13">
        <v>44429</v>
      </c>
      <c r="F4" s="74" t="s">
        <v>1776</v>
      </c>
      <c r="G4" s="13">
        <v>44433</v>
      </c>
      <c r="H4" s="10" t="s">
        <v>6136</v>
      </c>
      <c r="I4" s="1">
        <v>45</v>
      </c>
      <c r="J4" s="1">
        <v>30</v>
      </c>
      <c r="K4" s="1">
        <v>30</v>
      </c>
      <c r="L4" s="1">
        <v>9</v>
      </c>
      <c r="M4" s="80">
        <v>10.125</v>
      </c>
      <c r="N4" s="8">
        <v>10</v>
      </c>
      <c r="O4" s="62">
        <v>3000</v>
      </c>
      <c r="P4" s="63">
        <f>Table224523689101112131415161718192021222423456789101156[[#This Row],[PEMBULATAN]]*O4</f>
        <v>30000</v>
      </c>
    </row>
    <row r="5" spans="1:16" ht="24" customHeight="1" x14ac:dyDescent="0.2">
      <c r="A5" s="97"/>
      <c r="B5" s="73"/>
      <c r="C5" s="87" t="s">
        <v>6117</v>
      </c>
      <c r="D5" s="76" t="s">
        <v>51</v>
      </c>
      <c r="E5" s="13">
        <v>44429</v>
      </c>
      <c r="F5" s="74" t="s">
        <v>1776</v>
      </c>
      <c r="G5" s="13">
        <v>44433</v>
      </c>
      <c r="H5" s="75" t="s">
        <v>6136</v>
      </c>
      <c r="I5" s="15">
        <v>45</v>
      </c>
      <c r="J5" s="15">
        <v>30</v>
      </c>
      <c r="K5" s="15">
        <v>30</v>
      </c>
      <c r="L5" s="15">
        <v>9</v>
      </c>
      <c r="M5" s="81">
        <v>10.125</v>
      </c>
      <c r="N5" s="70">
        <v>10</v>
      </c>
      <c r="O5" s="62">
        <v>3000</v>
      </c>
      <c r="P5" s="63">
        <f>Table224523689101112131415161718192021222423456789101156[[#This Row],[PEMBULATAN]]*O5</f>
        <v>30000</v>
      </c>
    </row>
    <row r="6" spans="1:16" ht="24" customHeight="1" x14ac:dyDescent="0.2">
      <c r="A6" s="97"/>
      <c r="B6" s="73"/>
      <c r="C6" s="87" t="s">
        <v>6118</v>
      </c>
      <c r="D6" s="76" t="s">
        <v>51</v>
      </c>
      <c r="E6" s="13">
        <v>44429</v>
      </c>
      <c r="F6" s="74" t="s">
        <v>1776</v>
      </c>
      <c r="G6" s="13">
        <v>44433</v>
      </c>
      <c r="H6" s="75" t="s">
        <v>6136</v>
      </c>
      <c r="I6" s="15">
        <v>45</v>
      </c>
      <c r="J6" s="15">
        <v>30</v>
      </c>
      <c r="K6" s="15">
        <v>30</v>
      </c>
      <c r="L6" s="15">
        <v>9</v>
      </c>
      <c r="M6" s="81">
        <v>10.125</v>
      </c>
      <c r="N6" s="70">
        <v>10</v>
      </c>
      <c r="O6" s="62">
        <v>3000</v>
      </c>
      <c r="P6" s="63">
        <f>Table224523689101112131415161718192021222423456789101156[[#This Row],[PEMBULATAN]]*O6</f>
        <v>30000</v>
      </c>
    </row>
    <row r="7" spans="1:16" ht="24" customHeight="1" x14ac:dyDescent="0.2">
      <c r="A7" s="97"/>
      <c r="B7" s="73"/>
      <c r="C7" s="87" t="s">
        <v>6119</v>
      </c>
      <c r="D7" s="76" t="s">
        <v>51</v>
      </c>
      <c r="E7" s="13">
        <v>44429</v>
      </c>
      <c r="F7" s="74" t="s">
        <v>1776</v>
      </c>
      <c r="G7" s="13">
        <v>44433</v>
      </c>
      <c r="H7" s="75" t="s">
        <v>6136</v>
      </c>
      <c r="I7" s="15">
        <v>35</v>
      </c>
      <c r="J7" s="15">
        <v>20</v>
      </c>
      <c r="K7" s="15">
        <v>35</v>
      </c>
      <c r="L7" s="15">
        <v>12</v>
      </c>
      <c r="M7" s="81">
        <v>6.125</v>
      </c>
      <c r="N7" s="70">
        <v>12</v>
      </c>
      <c r="O7" s="62">
        <v>3000</v>
      </c>
      <c r="P7" s="63">
        <f>Table224523689101112131415161718192021222423456789101156[[#This Row],[PEMBULATAN]]*O7</f>
        <v>36000</v>
      </c>
    </row>
    <row r="8" spans="1:16" ht="24" customHeight="1" x14ac:dyDescent="0.2">
      <c r="A8" s="97"/>
      <c r="B8" s="73"/>
      <c r="C8" s="87" t="s">
        <v>6120</v>
      </c>
      <c r="D8" s="76" t="s">
        <v>51</v>
      </c>
      <c r="E8" s="13">
        <v>44429</v>
      </c>
      <c r="F8" s="74" t="s">
        <v>1776</v>
      </c>
      <c r="G8" s="13">
        <v>44433</v>
      </c>
      <c r="H8" s="75" t="s">
        <v>6136</v>
      </c>
      <c r="I8" s="15">
        <v>36</v>
      </c>
      <c r="J8" s="15">
        <v>20</v>
      </c>
      <c r="K8" s="15">
        <v>36</v>
      </c>
      <c r="L8" s="15">
        <v>12</v>
      </c>
      <c r="M8" s="81">
        <v>6.48</v>
      </c>
      <c r="N8" s="70">
        <v>12</v>
      </c>
      <c r="O8" s="62">
        <v>3000</v>
      </c>
      <c r="P8" s="63">
        <f>Table224523689101112131415161718192021222423456789101156[[#This Row],[PEMBULATAN]]*O8</f>
        <v>36000</v>
      </c>
    </row>
    <row r="9" spans="1:16" ht="24" customHeight="1" x14ac:dyDescent="0.2">
      <c r="A9" s="97"/>
      <c r="B9" s="73"/>
      <c r="C9" s="87" t="s">
        <v>6121</v>
      </c>
      <c r="D9" s="76" t="s">
        <v>51</v>
      </c>
      <c r="E9" s="13">
        <v>44429</v>
      </c>
      <c r="F9" s="74" t="s">
        <v>1776</v>
      </c>
      <c r="G9" s="13">
        <v>44433</v>
      </c>
      <c r="H9" s="75" t="s">
        <v>6136</v>
      </c>
      <c r="I9" s="15">
        <v>30</v>
      </c>
      <c r="J9" s="15">
        <v>5</v>
      </c>
      <c r="K9" s="15">
        <v>5</v>
      </c>
      <c r="L9" s="15">
        <v>4</v>
      </c>
      <c r="M9" s="81">
        <v>0.1875</v>
      </c>
      <c r="N9" s="70">
        <v>4</v>
      </c>
      <c r="O9" s="62">
        <v>3000</v>
      </c>
      <c r="P9" s="63">
        <f>Table224523689101112131415161718192021222423456789101156[[#This Row],[PEMBULATAN]]*O9</f>
        <v>12000</v>
      </c>
    </row>
    <row r="10" spans="1:16" ht="24" customHeight="1" x14ac:dyDescent="0.2">
      <c r="A10" s="97"/>
      <c r="B10" s="73"/>
      <c r="C10" s="87" t="s">
        <v>6122</v>
      </c>
      <c r="D10" s="76" t="s">
        <v>51</v>
      </c>
      <c r="E10" s="13">
        <v>44429</v>
      </c>
      <c r="F10" s="74" t="s">
        <v>1776</v>
      </c>
      <c r="G10" s="13">
        <v>44433</v>
      </c>
      <c r="H10" s="75" t="s">
        <v>6136</v>
      </c>
      <c r="I10" s="15">
        <v>40</v>
      </c>
      <c r="J10" s="15">
        <v>40</v>
      </c>
      <c r="K10" s="15">
        <v>27</v>
      </c>
      <c r="L10" s="15">
        <v>13</v>
      </c>
      <c r="M10" s="81">
        <v>10.8</v>
      </c>
      <c r="N10" s="70">
        <v>13</v>
      </c>
      <c r="O10" s="62">
        <v>3000</v>
      </c>
      <c r="P10" s="63">
        <f>Table224523689101112131415161718192021222423456789101156[[#This Row],[PEMBULATAN]]*O10</f>
        <v>39000</v>
      </c>
    </row>
    <row r="11" spans="1:16" ht="24" customHeight="1" x14ac:dyDescent="0.2">
      <c r="A11" s="97"/>
      <c r="B11" s="73"/>
      <c r="C11" s="87" t="s">
        <v>6123</v>
      </c>
      <c r="D11" s="76" t="s">
        <v>51</v>
      </c>
      <c r="E11" s="13">
        <v>44429</v>
      </c>
      <c r="F11" s="74" t="s">
        <v>1776</v>
      </c>
      <c r="G11" s="13">
        <v>44433</v>
      </c>
      <c r="H11" s="75" t="s">
        <v>6136</v>
      </c>
      <c r="I11" s="15">
        <v>52</v>
      </c>
      <c r="J11" s="15">
        <v>28</v>
      </c>
      <c r="K11" s="15">
        <v>37</v>
      </c>
      <c r="L11" s="15">
        <v>4</v>
      </c>
      <c r="M11" s="81">
        <v>13.468</v>
      </c>
      <c r="N11" s="70">
        <v>14</v>
      </c>
      <c r="O11" s="62">
        <v>3000</v>
      </c>
      <c r="P11" s="63">
        <f>Table224523689101112131415161718192021222423456789101156[[#This Row],[PEMBULATAN]]*O11</f>
        <v>42000</v>
      </c>
    </row>
    <row r="12" spans="1:16" ht="24" customHeight="1" x14ac:dyDescent="0.2">
      <c r="A12" s="97"/>
      <c r="B12" s="73"/>
      <c r="C12" s="87" t="s">
        <v>6124</v>
      </c>
      <c r="D12" s="76" t="s">
        <v>51</v>
      </c>
      <c r="E12" s="13">
        <v>44429</v>
      </c>
      <c r="F12" s="74" t="s">
        <v>1776</v>
      </c>
      <c r="G12" s="13">
        <v>44433</v>
      </c>
      <c r="H12" s="75" t="s">
        <v>6136</v>
      </c>
      <c r="I12" s="15">
        <v>35</v>
      </c>
      <c r="J12" s="15">
        <v>20</v>
      </c>
      <c r="K12" s="15">
        <v>36</v>
      </c>
      <c r="L12" s="15">
        <v>12</v>
      </c>
      <c r="M12" s="81">
        <v>6.3</v>
      </c>
      <c r="N12" s="70">
        <v>12</v>
      </c>
      <c r="O12" s="62">
        <v>3000</v>
      </c>
      <c r="P12" s="63">
        <f>Table224523689101112131415161718192021222423456789101156[[#This Row],[PEMBULATAN]]*O12</f>
        <v>36000</v>
      </c>
    </row>
    <row r="13" spans="1:16" ht="24" customHeight="1" x14ac:dyDescent="0.2">
      <c r="A13" s="97"/>
      <c r="B13" s="73"/>
      <c r="C13" s="87" t="s">
        <v>6125</v>
      </c>
      <c r="D13" s="76" t="s">
        <v>51</v>
      </c>
      <c r="E13" s="13">
        <v>44429</v>
      </c>
      <c r="F13" s="74" t="s">
        <v>1776</v>
      </c>
      <c r="G13" s="13">
        <v>44433</v>
      </c>
      <c r="H13" s="75" t="s">
        <v>6136</v>
      </c>
      <c r="I13" s="15">
        <v>45</v>
      </c>
      <c r="J13" s="15">
        <v>40</v>
      </c>
      <c r="K13" s="15">
        <v>15</v>
      </c>
      <c r="L13" s="15">
        <v>10</v>
      </c>
      <c r="M13" s="81">
        <v>6.75</v>
      </c>
      <c r="N13" s="70">
        <v>10</v>
      </c>
      <c r="O13" s="62">
        <v>3000</v>
      </c>
      <c r="P13" s="63">
        <f>Table224523689101112131415161718192021222423456789101156[[#This Row],[PEMBULATAN]]*O13</f>
        <v>30000</v>
      </c>
    </row>
    <row r="14" spans="1:16" ht="24" customHeight="1" x14ac:dyDescent="0.2">
      <c r="A14" s="97"/>
      <c r="B14" s="73"/>
      <c r="C14" s="87" t="s">
        <v>6126</v>
      </c>
      <c r="D14" s="76" t="s">
        <v>51</v>
      </c>
      <c r="E14" s="13">
        <v>44429</v>
      </c>
      <c r="F14" s="74" t="s">
        <v>1776</v>
      </c>
      <c r="G14" s="13">
        <v>44433</v>
      </c>
      <c r="H14" s="75" t="s">
        <v>6136</v>
      </c>
      <c r="I14" s="15">
        <v>45</v>
      </c>
      <c r="J14" s="15">
        <v>45</v>
      </c>
      <c r="K14" s="15">
        <v>15</v>
      </c>
      <c r="L14" s="15">
        <v>10</v>
      </c>
      <c r="M14" s="81">
        <v>7.59375</v>
      </c>
      <c r="N14" s="70">
        <v>10</v>
      </c>
      <c r="O14" s="62">
        <v>3000</v>
      </c>
      <c r="P14" s="63">
        <f>Table224523689101112131415161718192021222423456789101156[[#This Row],[PEMBULATAN]]*O14</f>
        <v>30000</v>
      </c>
    </row>
    <row r="15" spans="1:16" ht="24" customHeight="1" x14ac:dyDescent="0.2">
      <c r="A15" s="97"/>
      <c r="B15" s="73"/>
      <c r="C15" s="87" t="s">
        <v>6127</v>
      </c>
      <c r="D15" s="76" t="s">
        <v>51</v>
      </c>
      <c r="E15" s="13">
        <v>44429</v>
      </c>
      <c r="F15" s="74" t="s">
        <v>1776</v>
      </c>
      <c r="G15" s="13">
        <v>44433</v>
      </c>
      <c r="H15" s="75" t="s">
        <v>6136</v>
      </c>
      <c r="I15" s="15">
        <v>45</v>
      </c>
      <c r="J15" s="15">
        <v>45</v>
      </c>
      <c r="K15" s="15">
        <v>15</v>
      </c>
      <c r="L15" s="15">
        <v>10</v>
      </c>
      <c r="M15" s="81">
        <v>7.59375</v>
      </c>
      <c r="N15" s="70">
        <v>10</v>
      </c>
      <c r="O15" s="62">
        <v>3000</v>
      </c>
      <c r="P15" s="63">
        <f>Table224523689101112131415161718192021222423456789101156[[#This Row],[PEMBULATAN]]*O15</f>
        <v>30000</v>
      </c>
    </row>
    <row r="16" spans="1:16" ht="24" customHeight="1" x14ac:dyDescent="0.2">
      <c r="A16" s="97"/>
      <c r="B16" s="73"/>
      <c r="C16" s="87" t="s">
        <v>6128</v>
      </c>
      <c r="D16" s="76" t="s">
        <v>51</v>
      </c>
      <c r="E16" s="13">
        <v>44429</v>
      </c>
      <c r="F16" s="74" t="s">
        <v>1776</v>
      </c>
      <c r="G16" s="13">
        <v>44433</v>
      </c>
      <c r="H16" s="75" t="s">
        <v>6136</v>
      </c>
      <c r="I16" s="15">
        <v>45</v>
      </c>
      <c r="J16" s="15">
        <v>45</v>
      </c>
      <c r="K16" s="15">
        <v>15</v>
      </c>
      <c r="L16" s="15">
        <v>10</v>
      </c>
      <c r="M16" s="81">
        <v>7.59375</v>
      </c>
      <c r="N16" s="70">
        <v>10</v>
      </c>
      <c r="O16" s="62">
        <v>3000</v>
      </c>
      <c r="P16" s="63">
        <f>Table224523689101112131415161718192021222423456789101156[[#This Row],[PEMBULATAN]]*O16</f>
        <v>30000</v>
      </c>
    </row>
    <row r="17" spans="1:16" ht="24" customHeight="1" x14ac:dyDescent="0.2">
      <c r="A17" s="97"/>
      <c r="B17" s="73"/>
      <c r="C17" s="87" t="s">
        <v>6129</v>
      </c>
      <c r="D17" s="76" t="s">
        <v>51</v>
      </c>
      <c r="E17" s="13">
        <v>44429</v>
      </c>
      <c r="F17" s="74" t="s">
        <v>1776</v>
      </c>
      <c r="G17" s="13">
        <v>44433</v>
      </c>
      <c r="H17" s="75" t="s">
        <v>6136</v>
      </c>
      <c r="I17" s="15">
        <v>45</v>
      </c>
      <c r="J17" s="15">
        <v>45</v>
      </c>
      <c r="K17" s="15">
        <v>14</v>
      </c>
      <c r="L17" s="15">
        <v>10</v>
      </c>
      <c r="M17" s="81">
        <v>7.0875000000000004</v>
      </c>
      <c r="N17" s="70">
        <v>10</v>
      </c>
      <c r="O17" s="62">
        <v>3000</v>
      </c>
      <c r="P17" s="63">
        <f>Table224523689101112131415161718192021222423456789101156[[#This Row],[PEMBULATAN]]*O17</f>
        <v>30000</v>
      </c>
    </row>
    <row r="18" spans="1:16" ht="24" customHeight="1" x14ac:dyDescent="0.2">
      <c r="A18" s="97"/>
      <c r="B18" s="73"/>
      <c r="C18" s="87" t="s">
        <v>6130</v>
      </c>
      <c r="D18" s="76" t="s">
        <v>51</v>
      </c>
      <c r="E18" s="13">
        <v>44429</v>
      </c>
      <c r="F18" s="74" t="s">
        <v>1776</v>
      </c>
      <c r="G18" s="13">
        <v>44433</v>
      </c>
      <c r="H18" s="75" t="s">
        <v>6136</v>
      </c>
      <c r="I18" s="15">
        <v>45</v>
      </c>
      <c r="J18" s="15">
        <v>45</v>
      </c>
      <c r="K18" s="15">
        <v>15</v>
      </c>
      <c r="L18" s="15">
        <v>10</v>
      </c>
      <c r="M18" s="81">
        <v>7.59375</v>
      </c>
      <c r="N18" s="70">
        <v>10</v>
      </c>
      <c r="O18" s="62">
        <v>3000</v>
      </c>
      <c r="P18" s="63">
        <f>Table224523689101112131415161718192021222423456789101156[[#This Row],[PEMBULATAN]]*O18</f>
        <v>30000</v>
      </c>
    </row>
    <row r="19" spans="1:16" ht="24" customHeight="1" x14ac:dyDescent="0.2">
      <c r="A19" s="97"/>
      <c r="B19" s="73"/>
      <c r="C19" s="87" t="s">
        <v>6131</v>
      </c>
      <c r="D19" s="76" t="s">
        <v>51</v>
      </c>
      <c r="E19" s="13">
        <v>44429</v>
      </c>
      <c r="F19" s="74" t="s">
        <v>1776</v>
      </c>
      <c r="G19" s="13">
        <v>44433</v>
      </c>
      <c r="H19" s="75" t="s">
        <v>6136</v>
      </c>
      <c r="I19" s="15">
        <v>79</v>
      </c>
      <c r="J19" s="15">
        <v>66</v>
      </c>
      <c r="K19" s="15">
        <v>45</v>
      </c>
      <c r="L19" s="15">
        <v>31</v>
      </c>
      <c r="M19" s="81">
        <v>58.657499999999999</v>
      </c>
      <c r="N19" s="70">
        <v>59</v>
      </c>
      <c r="O19" s="62">
        <v>3000</v>
      </c>
      <c r="P19" s="63">
        <f>Table224523689101112131415161718192021222423456789101156[[#This Row],[PEMBULATAN]]*O19</f>
        <v>177000</v>
      </c>
    </row>
    <row r="20" spans="1:16" ht="24" customHeight="1" x14ac:dyDescent="0.2">
      <c r="A20" s="97"/>
      <c r="B20" s="73"/>
      <c r="C20" s="87" t="s">
        <v>6132</v>
      </c>
      <c r="D20" s="76" t="s">
        <v>51</v>
      </c>
      <c r="E20" s="13">
        <v>44429</v>
      </c>
      <c r="F20" s="74" t="s">
        <v>1776</v>
      </c>
      <c r="G20" s="13">
        <v>44433</v>
      </c>
      <c r="H20" s="75" t="s">
        <v>6136</v>
      </c>
      <c r="I20" s="15">
        <v>79</v>
      </c>
      <c r="J20" s="15">
        <v>66</v>
      </c>
      <c r="K20" s="15">
        <v>45</v>
      </c>
      <c r="L20" s="15">
        <v>31</v>
      </c>
      <c r="M20" s="81">
        <v>58.657499999999999</v>
      </c>
      <c r="N20" s="70">
        <v>59</v>
      </c>
      <c r="O20" s="62">
        <v>3000</v>
      </c>
      <c r="P20" s="63">
        <f>Table224523689101112131415161718192021222423456789101156[[#This Row],[PEMBULATAN]]*O20</f>
        <v>177000</v>
      </c>
    </row>
    <row r="21" spans="1:16" ht="24" customHeight="1" x14ac:dyDescent="0.2">
      <c r="A21" s="97"/>
      <c r="B21" s="73"/>
      <c r="C21" s="87" t="s">
        <v>6133</v>
      </c>
      <c r="D21" s="76" t="s">
        <v>51</v>
      </c>
      <c r="E21" s="13">
        <v>44429</v>
      </c>
      <c r="F21" s="74" t="s">
        <v>1776</v>
      </c>
      <c r="G21" s="13">
        <v>44433</v>
      </c>
      <c r="H21" s="75" t="s">
        <v>6136</v>
      </c>
      <c r="I21" s="15">
        <v>79</v>
      </c>
      <c r="J21" s="15">
        <v>66</v>
      </c>
      <c r="K21" s="15">
        <v>45</v>
      </c>
      <c r="L21" s="15">
        <v>31</v>
      </c>
      <c r="M21" s="81">
        <v>58.657499999999999</v>
      </c>
      <c r="N21" s="70">
        <v>59</v>
      </c>
      <c r="O21" s="62">
        <v>3000</v>
      </c>
      <c r="P21" s="63">
        <f>Table224523689101112131415161718192021222423456789101156[[#This Row],[PEMBULATAN]]*O21</f>
        <v>177000</v>
      </c>
    </row>
    <row r="22" spans="1:16" ht="24" customHeight="1" x14ac:dyDescent="0.2">
      <c r="A22" s="97"/>
      <c r="B22" s="73"/>
      <c r="C22" s="87" t="s">
        <v>6134</v>
      </c>
      <c r="D22" s="76" t="s">
        <v>51</v>
      </c>
      <c r="E22" s="13">
        <v>44429</v>
      </c>
      <c r="F22" s="74" t="s">
        <v>1776</v>
      </c>
      <c r="G22" s="13">
        <v>44433</v>
      </c>
      <c r="H22" s="75" t="s">
        <v>6136</v>
      </c>
      <c r="I22" s="15">
        <v>79</v>
      </c>
      <c r="J22" s="15">
        <v>66</v>
      </c>
      <c r="K22" s="15">
        <v>45</v>
      </c>
      <c r="L22" s="15">
        <v>31</v>
      </c>
      <c r="M22" s="81">
        <v>58.657499999999999</v>
      </c>
      <c r="N22" s="70">
        <v>59</v>
      </c>
      <c r="O22" s="62">
        <v>3000</v>
      </c>
      <c r="P22" s="63">
        <f>Table224523689101112131415161718192021222423456789101156[[#This Row],[PEMBULATAN]]*O22</f>
        <v>177000</v>
      </c>
    </row>
    <row r="23" spans="1:16" ht="24" customHeight="1" x14ac:dyDescent="0.2">
      <c r="A23" s="97"/>
      <c r="B23" s="73"/>
      <c r="C23" s="87" t="s">
        <v>6135</v>
      </c>
      <c r="D23" s="76" t="s">
        <v>51</v>
      </c>
      <c r="E23" s="13">
        <v>44429</v>
      </c>
      <c r="F23" s="74" t="s">
        <v>1776</v>
      </c>
      <c r="G23" s="13">
        <v>44433</v>
      </c>
      <c r="H23" s="75" t="s">
        <v>6136</v>
      </c>
      <c r="I23" s="15">
        <v>79</v>
      </c>
      <c r="J23" s="15">
        <v>66</v>
      </c>
      <c r="K23" s="15">
        <v>45</v>
      </c>
      <c r="L23" s="15">
        <v>31</v>
      </c>
      <c r="M23" s="81">
        <v>58.657499999999999</v>
      </c>
      <c r="N23" s="70">
        <v>59</v>
      </c>
      <c r="O23" s="62">
        <v>3000</v>
      </c>
      <c r="P23" s="63">
        <f>Table224523689101112131415161718192021222423456789101156[[#This Row],[PEMBULATAN]]*O23</f>
        <v>177000</v>
      </c>
    </row>
    <row r="24" spans="1:16" ht="22.5" customHeight="1" x14ac:dyDescent="0.2">
      <c r="A24" s="121" t="s">
        <v>31</v>
      </c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3"/>
      <c r="M24" s="77">
        <f>SUBTOTAL(109,Table224523689101112131415161718192021222423456789101156[KG VOLUME])</f>
        <v>421.3605</v>
      </c>
      <c r="N24" s="66">
        <f>SUM(N3:N23)</f>
        <v>462</v>
      </c>
      <c r="O24" s="124">
        <f>SUM(P3:P23)</f>
        <v>1386000</v>
      </c>
      <c r="P24" s="125"/>
    </row>
    <row r="25" spans="1:16" ht="22.5" customHeight="1" x14ac:dyDescent="0.2">
      <c r="A25" s="82"/>
      <c r="B25" s="54" t="s">
        <v>43</v>
      </c>
      <c r="C25" s="53"/>
      <c r="D25" s="55" t="s">
        <v>44</v>
      </c>
      <c r="E25" s="82"/>
      <c r="F25" s="82"/>
      <c r="G25" s="82"/>
      <c r="H25" s="82"/>
      <c r="I25" s="82"/>
      <c r="J25" s="82"/>
      <c r="K25" s="82"/>
      <c r="L25" s="82"/>
      <c r="M25" s="83"/>
      <c r="N25" s="85" t="s">
        <v>50</v>
      </c>
      <c r="O25" s="84"/>
      <c r="P25" s="84">
        <f>O24*10%</f>
        <v>138600</v>
      </c>
    </row>
    <row r="26" spans="1:16" ht="22.5" customHeight="1" thickBot="1" x14ac:dyDescent="0.25">
      <c r="A26" s="82"/>
      <c r="B26" s="54"/>
      <c r="C26" s="53"/>
      <c r="D26" s="55"/>
      <c r="E26" s="82"/>
      <c r="F26" s="82"/>
      <c r="G26" s="82"/>
      <c r="H26" s="82"/>
      <c r="I26" s="82"/>
      <c r="J26" s="82"/>
      <c r="K26" s="82"/>
      <c r="L26" s="82"/>
      <c r="M26" s="83"/>
      <c r="N26" s="98" t="s">
        <v>58</v>
      </c>
      <c r="O26" s="99"/>
      <c r="P26" s="99">
        <f>O24-P25</f>
        <v>1247400</v>
      </c>
    </row>
    <row r="27" spans="1:16" x14ac:dyDescent="0.2">
      <c r="A27" s="11"/>
      <c r="H27" s="61"/>
      <c r="N27" s="60" t="s">
        <v>32</v>
      </c>
      <c r="P27" s="67">
        <f>P26*1%</f>
        <v>12474</v>
      </c>
    </row>
    <row r="28" spans="1:16" ht="15.75" thickBot="1" x14ac:dyDescent="0.25">
      <c r="A28" s="11"/>
      <c r="H28" s="61"/>
      <c r="N28" s="60" t="s">
        <v>56</v>
      </c>
      <c r="P28" s="69">
        <f>P26*2%</f>
        <v>24948</v>
      </c>
    </row>
    <row r="29" spans="1:16" x14ac:dyDescent="0.2">
      <c r="A29" s="11"/>
      <c r="H29" s="61"/>
      <c r="N29" s="64" t="s">
        <v>33</v>
      </c>
      <c r="O29" s="65"/>
      <c r="P29" s="68">
        <f>P26+P27-P28</f>
        <v>1234926</v>
      </c>
    </row>
    <row r="30" spans="1:16" x14ac:dyDescent="0.2">
      <c r="B30" s="54"/>
      <c r="C30" s="53"/>
      <c r="D30" s="55"/>
    </row>
    <row r="32" spans="1:16" x14ac:dyDescent="0.2">
      <c r="A32" s="11"/>
      <c r="H32" s="61"/>
      <c r="P32" s="69"/>
    </row>
    <row r="33" spans="1:16" x14ac:dyDescent="0.2">
      <c r="A33" s="11"/>
      <c r="H33" s="61"/>
      <c r="O33" s="56"/>
      <c r="P33" s="69"/>
    </row>
    <row r="34" spans="1:16" s="3" customFormat="1" x14ac:dyDescent="0.25">
      <c r="A34" s="11"/>
      <c r="B34" s="2"/>
      <c r="C34" s="2"/>
      <c r="E34" s="12"/>
      <c r="H34" s="61"/>
      <c r="N34" s="14"/>
      <c r="O34" s="14"/>
      <c r="P34" s="14"/>
    </row>
    <row r="35" spans="1:16" s="3" customFormat="1" x14ac:dyDescent="0.25">
      <c r="A35" s="11"/>
      <c r="B35" s="2"/>
      <c r="C35" s="2"/>
      <c r="E35" s="12"/>
      <c r="H35" s="61"/>
      <c r="N35" s="14"/>
      <c r="O35" s="14"/>
      <c r="P35" s="14"/>
    </row>
    <row r="36" spans="1:16" s="3" customFormat="1" x14ac:dyDescent="0.25">
      <c r="A36" s="11"/>
      <c r="B36" s="2"/>
      <c r="C36" s="2"/>
      <c r="E36" s="12"/>
      <c r="H36" s="61"/>
      <c r="N36" s="14"/>
      <c r="O36" s="14"/>
      <c r="P36" s="14"/>
    </row>
    <row r="37" spans="1:16" s="3" customFormat="1" x14ac:dyDescent="0.25">
      <c r="A37" s="11"/>
      <c r="B37" s="2"/>
      <c r="C37" s="2"/>
      <c r="E37" s="12"/>
      <c r="H37" s="61"/>
      <c r="N37" s="14"/>
      <c r="O37" s="14"/>
      <c r="P37" s="14"/>
    </row>
    <row r="38" spans="1:16" s="3" customFormat="1" x14ac:dyDescent="0.25">
      <c r="A38" s="11"/>
      <c r="B38" s="2"/>
      <c r="C38" s="2"/>
      <c r="E38" s="12"/>
      <c r="H38" s="61"/>
      <c r="N38" s="14"/>
      <c r="O38" s="14"/>
      <c r="P38" s="14"/>
    </row>
    <row r="39" spans="1:16" s="3" customFormat="1" x14ac:dyDescent="0.25">
      <c r="A39" s="11"/>
      <c r="B39" s="2"/>
      <c r="C39" s="2"/>
      <c r="E39" s="12"/>
      <c r="H39" s="61"/>
      <c r="N39" s="14"/>
      <c r="O39" s="14"/>
      <c r="P39" s="14"/>
    </row>
    <row r="40" spans="1:16" s="3" customFormat="1" x14ac:dyDescent="0.25">
      <c r="A40" s="11"/>
      <c r="B40" s="2"/>
      <c r="C40" s="2"/>
      <c r="E40" s="12"/>
      <c r="H40" s="61"/>
      <c r="N40" s="14"/>
      <c r="O40" s="14"/>
      <c r="P40" s="14"/>
    </row>
    <row r="41" spans="1:16" s="3" customFormat="1" x14ac:dyDescent="0.25">
      <c r="A41" s="11"/>
      <c r="B41" s="2"/>
      <c r="C41" s="2"/>
      <c r="E41" s="12"/>
      <c r="H41" s="61"/>
      <c r="N41" s="14"/>
      <c r="O41" s="14"/>
      <c r="P41" s="14"/>
    </row>
    <row r="42" spans="1:16" s="3" customFormat="1" x14ac:dyDescent="0.25">
      <c r="A42" s="11"/>
      <c r="B42" s="2"/>
      <c r="C42" s="2"/>
      <c r="E42" s="12"/>
      <c r="H42" s="61"/>
      <c r="N42" s="14"/>
      <c r="O42" s="14"/>
      <c r="P42" s="14"/>
    </row>
    <row r="43" spans="1:16" s="3" customFormat="1" x14ac:dyDescent="0.25">
      <c r="A43" s="11"/>
      <c r="B43" s="2"/>
      <c r="C43" s="2"/>
      <c r="E43" s="12"/>
      <c r="H43" s="61"/>
      <c r="N43" s="14"/>
      <c r="O43" s="14"/>
      <c r="P43" s="14"/>
    </row>
    <row r="44" spans="1:16" s="3" customFormat="1" x14ac:dyDescent="0.25">
      <c r="A44" s="11"/>
      <c r="B44" s="2"/>
      <c r="C44" s="2"/>
      <c r="E44" s="12"/>
      <c r="H44" s="61"/>
      <c r="N44" s="14"/>
      <c r="O44" s="14"/>
      <c r="P44" s="14"/>
    </row>
    <row r="45" spans="1:16" s="3" customFormat="1" x14ac:dyDescent="0.25">
      <c r="A45" s="11"/>
      <c r="B45" s="2"/>
      <c r="C45" s="2"/>
      <c r="E45" s="12"/>
      <c r="H45" s="61"/>
      <c r="N45" s="14"/>
      <c r="O45" s="14"/>
      <c r="P45" s="14"/>
    </row>
  </sheetData>
  <mergeCells count="2">
    <mergeCell ref="A24:L24"/>
    <mergeCell ref="O24:P24"/>
  </mergeCells>
  <conditionalFormatting sqref="B3">
    <cfRule type="duplicateValues" dxfId="766" priority="1"/>
  </conditionalFormatting>
  <conditionalFormatting sqref="B4:B23">
    <cfRule type="duplicateValues" dxfId="765" priority="116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3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N3" sqref="N3:N1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0.28515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9" customHeight="1" x14ac:dyDescent="0.2">
      <c r="A3" s="96" t="s">
        <v>6213</v>
      </c>
      <c r="B3" s="72" t="s">
        <v>6137</v>
      </c>
      <c r="C3" s="9" t="s">
        <v>6138</v>
      </c>
      <c r="D3" s="74" t="s">
        <v>52</v>
      </c>
      <c r="E3" s="13">
        <v>44429</v>
      </c>
      <c r="F3" s="74" t="s">
        <v>1776</v>
      </c>
      <c r="G3" s="13">
        <v>44433</v>
      </c>
      <c r="H3" s="10" t="s">
        <v>6136</v>
      </c>
      <c r="I3" s="1">
        <v>20</v>
      </c>
      <c r="J3" s="1">
        <v>12</v>
      </c>
      <c r="K3" s="1">
        <v>8</v>
      </c>
      <c r="L3" s="1">
        <v>1</v>
      </c>
      <c r="M3" s="80">
        <v>0.48</v>
      </c>
      <c r="N3" s="8">
        <v>1</v>
      </c>
      <c r="O3" s="62">
        <v>3000</v>
      </c>
      <c r="P3" s="63">
        <f>Table22452368910111213141516171819202122242345678910115657[[#This Row],[PEMBULATAN]]*O3</f>
        <v>3000</v>
      </c>
    </row>
    <row r="4" spans="1:16" ht="39" customHeight="1" x14ac:dyDescent="0.2">
      <c r="A4" s="100"/>
      <c r="B4" s="73"/>
      <c r="C4" s="9" t="s">
        <v>6139</v>
      </c>
      <c r="D4" s="74" t="s">
        <v>52</v>
      </c>
      <c r="E4" s="13">
        <v>44429</v>
      </c>
      <c r="F4" s="74" t="s">
        <v>1776</v>
      </c>
      <c r="G4" s="13">
        <v>44433</v>
      </c>
      <c r="H4" s="10" t="s">
        <v>6136</v>
      </c>
      <c r="I4" s="1">
        <v>33</v>
      </c>
      <c r="J4" s="1">
        <v>20</v>
      </c>
      <c r="K4" s="1">
        <v>10</v>
      </c>
      <c r="L4" s="1">
        <v>1</v>
      </c>
      <c r="M4" s="80">
        <v>1.65</v>
      </c>
      <c r="N4" s="8">
        <v>2</v>
      </c>
      <c r="O4" s="62">
        <v>3000</v>
      </c>
      <c r="P4" s="63">
        <f>Table22452368910111213141516171819202122242345678910115657[[#This Row],[PEMBULATAN]]*O4</f>
        <v>6000</v>
      </c>
    </row>
    <row r="5" spans="1:16" ht="39" customHeight="1" x14ac:dyDescent="0.2">
      <c r="A5" s="97"/>
      <c r="B5" s="73"/>
      <c r="C5" s="87" t="s">
        <v>6140</v>
      </c>
      <c r="D5" s="76" t="s">
        <v>52</v>
      </c>
      <c r="E5" s="13">
        <v>44429</v>
      </c>
      <c r="F5" s="74" t="s">
        <v>1776</v>
      </c>
      <c r="G5" s="13">
        <v>44433</v>
      </c>
      <c r="H5" s="75" t="s">
        <v>6136</v>
      </c>
      <c r="I5" s="15">
        <v>42</v>
      </c>
      <c r="J5" s="15">
        <v>33</v>
      </c>
      <c r="K5" s="15">
        <v>8</v>
      </c>
      <c r="L5" s="15">
        <v>5</v>
      </c>
      <c r="M5" s="81">
        <v>2.7719999999999998</v>
      </c>
      <c r="N5" s="70">
        <v>5</v>
      </c>
      <c r="O5" s="62">
        <v>3000</v>
      </c>
      <c r="P5" s="63">
        <f>Table22452368910111213141516171819202122242345678910115657[[#This Row],[PEMBULATAN]]*O5</f>
        <v>15000</v>
      </c>
    </row>
    <row r="6" spans="1:16" ht="39" customHeight="1" x14ac:dyDescent="0.2">
      <c r="A6" s="97"/>
      <c r="B6" s="73"/>
      <c r="C6" s="87" t="s">
        <v>6141</v>
      </c>
      <c r="D6" s="76" t="s">
        <v>52</v>
      </c>
      <c r="E6" s="13">
        <v>44429</v>
      </c>
      <c r="F6" s="74" t="s">
        <v>1776</v>
      </c>
      <c r="G6" s="13">
        <v>44433</v>
      </c>
      <c r="H6" s="75" t="s">
        <v>6136</v>
      </c>
      <c r="I6" s="15">
        <v>47</v>
      </c>
      <c r="J6" s="15">
        <v>43</v>
      </c>
      <c r="K6" s="15">
        <v>37</v>
      </c>
      <c r="L6" s="15">
        <v>13</v>
      </c>
      <c r="M6" s="81">
        <v>18.69425</v>
      </c>
      <c r="N6" s="70">
        <v>19</v>
      </c>
      <c r="O6" s="62">
        <v>3000</v>
      </c>
      <c r="P6" s="63">
        <f>Table22452368910111213141516171819202122242345678910115657[[#This Row],[PEMBULATAN]]*O6</f>
        <v>57000</v>
      </c>
    </row>
    <row r="7" spans="1:16" ht="39" customHeight="1" x14ac:dyDescent="0.2">
      <c r="A7" s="97"/>
      <c r="B7" s="73"/>
      <c r="C7" s="87" t="s">
        <v>6142</v>
      </c>
      <c r="D7" s="76" t="s">
        <v>52</v>
      </c>
      <c r="E7" s="13">
        <v>44429</v>
      </c>
      <c r="F7" s="74" t="s">
        <v>1776</v>
      </c>
      <c r="G7" s="13">
        <v>44433</v>
      </c>
      <c r="H7" s="75" t="s">
        <v>6136</v>
      </c>
      <c r="I7" s="15">
        <v>50</v>
      </c>
      <c r="J7" s="15">
        <v>33</v>
      </c>
      <c r="K7" s="15">
        <v>35</v>
      </c>
      <c r="L7" s="15">
        <v>13</v>
      </c>
      <c r="M7" s="81">
        <v>14.4375</v>
      </c>
      <c r="N7" s="70">
        <v>15</v>
      </c>
      <c r="O7" s="62">
        <v>3000</v>
      </c>
      <c r="P7" s="63">
        <f>Table22452368910111213141516171819202122242345678910115657[[#This Row],[PEMBULATAN]]*O7</f>
        <v>45000</v>
      </c>
    </row>
    <row r="8" spans="1:16" ht="39" customHeight="1" x14ac:dyDescent="0.2">
      <c r="A8" s="97"/>
      <c r="B8" s="73"/>
      <c r="C8" s="87" t="s">
        <v>6143</v>
      </c>
      <c r="D8" s="76" t="s">
        <v>52</v>
      </c>
      <c r="E8" s="13">
        <v>44429</v>
      </c>
      <c r="F8" s="74" t="s">
        <v>1776</v>
      </c>
      <c r="G8" s="13">
        <v>44433</v>
      </c>
      <c r="H8" s="75" t="s">
        <v>6136</v>
      </c>
      <c r="I8" s="15">
        <v>60</v>
      </c>
      <c r="J8" s="15">
        <v>40</v>
      </c>
      <c r="K8" s="15">
        <v>75</v>
      </c>
      <c r="L8" s="15">
        <v>31</v>
      </c>
      <c r="M8" s="81">
        <v>45</v>
      </c>
      <c r="N8" s="70">
        <v>45</v>
      </c>
      <c r="O8" s="62">
        <v>3000</v>
      </c>
      <c r="P8" s="63">
        <f>Table22452368910111213141516171819202122242345678910115657[[#This Row],[PEMBULATAN]]*O8</f>
        <v>135000</v>
      </c>
    </row>
    <row r="9" spans="1:16" ht="39" customHeight="1" x14ac:dyDescent="0.2">
      <c r="A9" s="97"/>
      <c r="B9" s="73"/>
      <c r="C9" s="87" t="s">
        <v>6144</v>
      </c>
      <c r="D9" s="76" t="s">
        <v>52</v>
      </c>
      <c r="E9" s="13">
        <v>44429</v>
      </c>
      <c r="F9" s="74" t="s">
        <v>1776</v>
      </c>
      <c r="G9" s="13">
        <v>44433</v>
      </c>
      <c r="H9" s="75" t="s">
        <v>6136</v>
      </c>
      <c r="I9" s="15">
        <v>60</v>
      </c>
      <c r="J9" s="15">
        <v>40</v>
      </c>
      <c r="K9" s="15">
        <v>75</v>
      </c>
      <c r="L9" s="15">
        <v>31</v>
      </c>
      <c r="M9" s="81">
        <v>45</v>
      </c>
      <c r="N9" s="70">
        <v>45</v>
      </c>
      <c r="O9" s="62">
        <v>3000</v>
      </c>
      <c r="P9" s="63">
        <f>Table22452368910111213141516171819202122242345678910115657[[#This Row],[PEMBULATAN]]*O9</f>
        <v>135000</v>
      </c>
    </row>
    <row r="10" spans="1:16" ht="39" customHeight="1" x14ac:dyDescent="0.2">
      <c r="A10" s="97"/>
      <c r="B10" s="73"/>
      <c r="C10" s="87" t="s">
        <v>6145</v>
      </c>
      <c r="D10" s="76" t="s">
        <v>52</v>
      </c>
      <c r="E10" s="13">
        <v>44429</v>
      </c>
      <c r="F10" s="74" t="s">
        <v>1776</v>
      </c>
      <c r="G10" s="13">
        <v>44433</v>
      </c>
      <c r="H10" s="75" t="s">
        <v>6136</v>
      </c>
      <c r="I10" s="15">
        <v>60</v>
      </c>
      <c r="J10" s="15">
        <v>40</v>
      </c>
      <c r="K10" s="15">
        <v>75</v>
      </c>
      <c r="L10" s="15">
        <v>31</v>
      </c>
      <c r="M10" s="81">
        <v>45</v>
      </c>
      <c r="N10" s="70">
        <v>45</v>
      </c>
      <c r="O10" s="62">
        <v>3000</v>
      </c>
      <c r="P10" s="63">
        <f>Table22452368910111213141516171819202122242345678910115657[[#This Row],[PEMBULATAN]]*O10</f>
        <v>135000</v>
      </c>
    </row>
    <row r="11" spans="1:16" ht="39" customHeight="1" x14ac:dyDescent="0.2">
      <c r="A11" s="97"/>
      <c r="B11" s="73"/>
      <c r="C11" s="87" t="s">
        <v>6146</v>
      </c>
      <c r="D11" s="76" t="s">
        <v>52</v>
      </c>
      <c r="E11" s="13">
        <v>44429</v>
      </c>
      <c r="F11" s="74" t="s">
        <v>1776</v>
      </c>
      <c r="G11" s="13">
        <v>44433</v>
      </c>
      <c r="H11" s="75" t="s">
        <v>6136</v>
      </c>
      <c r="I11" s="15">
        <v>60</v>
      </c>
      <c r="J11" s="15">
        <v>40</v>
      </c>
      <c r="K11" s="15">
        <v>75</v>
      </c>
      <c r="L11" s="15">
        <v>31</v>
      </c>
      <c r="M11" s="81">
        <v>45</v>
      </c>
      <c r="N11" s="70">
        <v>45</v>
      </c>
      <c r="O11" s="62">
        <v>3000</v>
      </c>
      <c r="P11" s="63">
        <f>Table22452368910111213141516171819202122242345678910115657[[#This Row],[PEMBULATAN]]*O11</f>
        <v>135000</v>
      </c>
    </row>
    <row r="12" spans="1:16" ht="22.5" customHeight="1" x14ac:dyDescent="0.2">
      <c r="A12" s="121" t="s">
        <v>31</v>
      </c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3"/>
      <c r="M12" s="77">
        <f>SUBTOTAL(109,Table22452368910111213141516171819202122242345678910115657[KG VOLUME])</f>
        <v>218.03375</v>
      </c>
      <c r="N12" s="66">
        <f>SUM(N3:N11)</f>
        <v>222</v>
      </c>
      <c r="O12" s="124">
        <f>SUM(P3:P11)</f>
        <v>666000</v>
      </c>
      <c r="P12" s="125"/>
    </row>
    <row r="13" spans="1:16" ht="22.5" customHeight="1" x14ac:dyDescent="0.2">
      <c r="A13" s="82"/>
      <c r="B13" s="54" t="s">
        <v>43</v>
      </c>
      <c r="C13" s="53"/>
      <c r="D13" s="55" t="s">
        <v>44</v>
      </c>
      <c r="E13" s="82"/>
      <c r="F13" s="82"/>
      <c r="G13" s="82"/>
      <c r="H13" s="82"/>
      <c r="I13" s="82"/>
      <c r="J13" s="82"/>
      <c r="K13" s="82"/>
      <c r="L13" s="82"/>
      <c r="M13" s="83"/>
      <c r="N13" s="85" t="s">
        <v>50</v>
      </c>
      <c r="O13" s="84"/>
      <c r="P13" s="84">
        <f>O12*10%</f>
        <v>66600</v>
      </c>
    </row>
    <row r="14" spans="1:16" ht="22.5" customHeight="1" thickBot="1" x14ac:dyDescent="0.25">
      <c r="A14" s="82"/>
      <c r="B14" s="54"/>
      <c r="C14" s="53"/>
      <c r="D14" s="55"/>
      <c r="E14" s="82"/>
      <c r="F14" s="82"/>
      <c r="G14" s="82"/>
      <c r="H14" s="82"/>
      <c r="I14" s="82"/>
      <c r="J14" s="82"/>
      <c r="K14" s="82"/>
      <c r="L14" s="82"/>
      <c r="M14" s="83"/>
      <c r="N14" s="98" t="s">
        <v>58</v>
      </c>
      <c r="O14" s="99"/>
      <c r="P14" s="99">
        <f>O12-P13</f>
        <v>599400</v>
      </c>
    </row>
    <row r="15" spans="1:16" x14ac:dyDescent="0.2">
      <c r="A15" s="11"/>
      <c r="H15" s="61"/>
      <c r="N15" s="60" t="s">
        <v>32</v>
      </c>
      <c r="P15" s="67">
        <f>P14*1%</f>
        <v>5994</v>
      </c>
    </row>
    <row r="16" spans="1:16" ht="15.75" thickBot="1" x14ac:dyDescent="0.25">
      <c r="A16" s="11"/>
      <c r="H16" s="61"/>
      <c r="N16" s="60" t="s">
        <v>56</v>
      </c>
      <c r="P16" s="69">
        <f>P14*2%</f>
        <v>11988</v>
      </c>
    </row>
    <row r="17" spans="1:16" x14ac:dyDescent="0.2">
      <c r="A17" s="11"/>
      <c r="H17" s="61"/>
      <c r="N17" s="64" t="s">
        <v>33</v>
      </c>
      <c r="O17" s="65"/>
      <c r="P17" s="68">
        <f>P14+P15-P16</f>
        <v>593406</v>
      </c>
    </row>
    <row r="18" spans="1:16" x14ac:dyDescent="0.2">
      <c r="B18" s="54"/>
      <c r="C18" s="53"/>
      <c r="D18" s="55"/>
    </row>
    <row r="20" spans="1:16" x14ac:dyDescent="0.2">
      <c r="A20" s="11"/>
      <c r="H20" s="61"/>
      <c r="P20" s="69"/>
    </row>
    <row r="21" spans="1:16" x14ac:dyDescent="0.2">
      <c r="A21" s="11"/>
      <c r="H21" s="61"/>
      <c r="O21" s="56"/>
      <c r="P21" s="69"/>
    </row>
    <row r="22" spans="1:16" s="3" customFormat="1" x14ac:dyDescent="0.25">
      <c r="A22" s="11"/>
      <c r="B22" s="2"/>
      <c r="C22" s="2"/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/>
      <c r="E26" s="12"/>
      <c r="H26" s="61"/>
      <c r="N26" s="14"/>
      <c r="O26" s="14"/>
      <c r="P26" s="14"/>
    </row>
    <row r="27" spans="1:16" s="3" customFormat="1" x14ac:dyDescent="0.25">
      <c r="A27" s="11"/>
      <c r="B27" s="2"/>
      <c r="C27" s="2"/>
      <c r="E27" s="12"/>
      <c r="H27" s="61"/>
      <c r="N27" s="14"/>
      <c r="O27" s="14"/>
      <c r="P27" s="14"/>
    </row>
    <row r="28" spans="1:16" s="3" customFormat="1" x14ac:dyDescent="0.25">
      <c r="A28" s="11"/>
      <c r="B28" s="2"/>
      <c r="C28" s="2"/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/>
      <c r="E29" s="12"/>
      <c r="H29" s="61"/>
      <c r="N29" s="14"/>
      <c r="O29" s="14"/>
      <c r="P29" s="14"/>
    </row>
    <row r="30" spans="1:16" s="3" customFormat="1" x14ac:dyDescent="0.25">
      <c r="A30" s="11"/>
      <c r="B30" s="2"/>
      <c r="C30" s="2"/>
      <c r="E30" s="12"/>
      <c r="H30" s="61"/>
      <c r="N30" s="14"/>
      <c r="O30" s="14"/>
      <c r="P30" s="14"/>
    </row>
    <row r="31" spans="1:16" s="3" customFormat="1" x14ac:dyDescent="0.25">
      <c r="A31" s="11"/>
      <c r="B31" s="2"/>
      <c r="C31" s="2"/>
      <c r="E31" s="12"/>
      <c r="H31" s="61"/>
      <c r="N31" s="14"/>
      <c r="O31" s="14"/>
      <c r="P31" s="14"/>
    </row>
    <row r="32" spans="1:16" s="3" customFormat="1" x14ac:dyDescent="0.25">
      <c r="A32" s="11"/>
      <c r="B32" s="2"/>
      <c r="C32" s="2"/>
      <c r="E32" s="12"/>
      <c r="H32" s="61"/>
      <c r="N32" s="14"/>
      <c r="O32" s="14"/>
      <c r="P32" s="14"/>
    </row>
    <row r="33" spans="1:16" s="3" customFormat="1" x14ac:dyDescent="0.25">
      <c r="A33" s="11"/>
      <c r="B33" s="2"/>
      <c r="C33" s="2"/>
      <c r="E33" s="12"/>
      <c r="H33" s="61"/>
      <c r="N33" s="14"/>
      <c r="O33" s="14"/>
      <c r="P33" s="14"/>
    </row>
  </sheetData>
  <mergeCells count="2">
    <mergeCell ref="A12:L12"/>
    <mergeCell ref="O12:P12"/>
  </mergeCells>
  <conditionalFormatting sqref="B3">
    <cfRule type="duplicateValues" dxfId="749" priority="1"/>
  </conditionalFormatting>
  <conditionalFormatting sqref="B4:B11">
    <cfRule type="duplicateValues" dxfId="748" priority="117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4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N3" sqref="N3:N3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0" customHeight="1" x14ac:dyDescent="0.2">
      <c r="A3" s="96" t="s">
        <v>6214</v>
      </c>
      <c r="B3" s="72" t="s">
        <v>1778</v>
      </c>
      <c r="C3" s="9" t="s">
        <v>1779</v>
      </c>
      <c r="D3" s="74" t="s">
        <v>51</v>
      </c>
      <c r="E3" s="13">
        <v>44430</v>
      </c>
      <c r="F3" s="74" t="s">
        <v>1776</v>
      </c>
      <c r="G3" s="13">
        <v>44433</v>
      </c>
      <c r="H3" s="10" t="s">
        <v>1809</v>
      </c>
      <c r="I3" s="1">
        <v>67</v>
      </c>
      <c r="J3" s="1">
        <v>50</v>
      </c>
      <c r="K3" s="1">
        <v>30</v>
      </c>
      <c r="L3" s="1">
        <v>9</v>
      </c>
      <c r="M3" s="80">
        <v>25.125</v>
      </c>
      <c r="N3" s="8">
        <v>25</v>
      </c>
      <c r="O3" s="62">
        <v>3000</v>
      </c>
      <c r="P3" s="63">
        <f>Table2245236891011121314151617181920212224234567891011[[#This Row],[PEMBULATAN]]*O3</f>
        <v>75000</v>
      </c>
    </row>
    <row r="4" spans="1:16" ht="30" customHeight="1" x14ac:dyDescent="0.2">
      <c r="A4" s="100"/>
      <c r="B4" s="73"/>
      <c r="C4" s="9" t="s">
        <v>1780</v>
      </c>
      <c r="D4" s="74" t="s">
        <v>51</v>
      </c>
      <c r="E4" s="13">
        <v>44430</v>
      </c>
      <c r="F4" s="74" t="s">
        <v>1776</v>
      </c>
      <c r="G4" s="13">
        <v>44433</v>
      </c>
      <c r="H4" s="10" t="s">
        <v>1809</v>
      </c>
      <c r="I4" s="1">
        <v>60</v>
      </c>
      <c r="J4" s="1">
        <v>35</v>
      </c>
      <c r="K4" s="1">
        <v>15</v>
      </c>
      <c r="L4" s="1">
        <v>25</v>
      </c>
      <c r="M4" s="80">
        <v>7.875</v>
      </c>
      <c r="N4" s="8">
        <v>25</v>
      </c>
      <c r="O4" s="62">
        <v>3000</v>
      </c>
      <c r="P4" s="63">
        <f>Table2245236891011121314151617181920212224234567891011[[#This Row],[PEMBULATAN]]*O4</f>
        <v>75000</v>
      </c>
    </row>
    <row r="5" spans="1:16" ht="30" customHeight="1" x14ac:dyDescent="0.2">
      <c r="A5" s="97"/>
      <c r="B5" s="73"/>
      <c r="C5" s="87" t="s">
        <v>1781</v>
      </c>
      <c r="D5" s="76" t="s">
        <v>51</v>
      </c>
      <c r="E5" s="13">
        <v>44430</v>
      </c>
      <c r="F5" s="74" t="s">
        <v>1776</v>
      </c>
      <c r="G5" s="13">
        <v>44433</v>
      </c>
      <c r="H5" s="75" t="s">
        <v>1809</v>
      </c>
      <c r="I5" s="15">
        <v>65</v>
      </c>
      <c r="J5" s="15">
        <v>50</v>
      </c>
      <c r="K5" s="15">
        <v>25</v>
      </c>
      <c r="L5" s="15">
        <v>5</v>
      </c>
      <c r="M5" s="81">
        <v>20.3125</v>
      </c>
      <c r="N5" s="70">
        <v>20</v>
      </c>
      <c r="O5" s="62">
        <v>3000</v>
      </c>
      <c r="P5" s="63">
        <f>Table2245236891011121314151617181920212224234567891011[[#This Row],[PEMBULATAN]]*O5</f>
        <v>60000</v>
      </c>
    </row>
    <row r="6" spans="1:16" ht="30" customHeight="1" x14ac:dyDescent="0.2">
      <c r="A6" s="97"/>
      <c r="B6" s="73"/>
      <c r="C6" s="87" t="s">
        <v>1782</v>
      </c>
      <c r="D6" s="76" t="s">
        <v>51</v>
      </c>
      <c r="E6" s="13">
        <v>44430</v>
      </c>
      <c r="F6" s="74" t="s">
        <v>1776</v>
      </c>
      <c r="G6" s="13">
        <v>44433</v>
      </c>
      <c r="H6" s="75" t="s">
        <v>1809</v>
      </c>
      <c r="I6" s="15">
        <v>55</v>
      </c>
      <c r="J6" s="15">
        <v>42</v>
      </c>
      <c r="K6" s="15">
        <v>28</v>
      </c>
      <c r="L6" s="15">
        <v>4</v>
      </c>
      <c r="M6" s="81">
        <v>16.170000000000002</v>
      </c>
      <c r="N6" s="70">
        <v>16</v>
      </c>
      <c r="O6" s="62">
        <v>3000</v>
      </c>
      <c r="P6" s="63">
        <f>Table2245236891011121314151617181920212224234567891011[[#This Row],[PEMBULATAN]]*O6</f>
        <v>48000</v>
      </c>
    </row>
    <row r="7" spans="1:16" ht="30" customHeight="1" x14ac:dyDescent="0.2">
      <c r="A7" s="97"/>
      <c r="B7" s="73"/>
      <c r="C7" s="87" t="s">
        <v>1783</v>
      </c>
      <c r="D7" s="76" t="s">
        <v>51</v>
      </c>
      <c r="E7" s="13">
        <v>44430</v>
      </c>
      <c r="F7" s="74" t="s">
        <v>1776</v>
      </c>
      <c r="G7" s="13">
        <v>44433</v>
      </c>
      <c r="H7" s="75" t="s">
        <v>1809</v>
      </c>
      <c r="I7" s="15">
        <v>62</v>
      </c>
      <c r="J7" s="15">
        <v>43</v>
      </c>
      <c r="K7" s="15">
        <v>31</v>
      </c>
      <c r="L7" s="15">
        <v>2</v>
      </c>
      <c r="M7" s="81">
        <v>20.6615</v>
      </c>
      <c r="N7" s="70">
        <v>21</v>
      </c>
      <c r="O7" s="62">
        <v>3000</v>
      </c>
      <c r="P7" s="63">
        <f>Table2245236891011121314151617181920212224234567891011[[#This Row],[PEMBULATAN]]*O7</f>
        <v>63000</v>
      </c>
    </row>
    <row r="8" spans="1:16" ht="30" customHeight="1" x14ac:dyDescent="0.2">
      <c r="A8" s="97"/>
      <c r="B8" s="73"/>
      <c r="C8" s="87" t="s">
        <v>1784</v>
      </c>
      <c r="D8" s="76" t="s">
        <v>51</v>
      </c>
      <c r="E8" s="13">
        <v>44430</v>
      </c>
      <c r="F8" s="74" t="s">
        <v>1776</v>
      </c>
      <c r="G8" s="13">
        <v>44433</v>
      </c>
      <c r="H8" s="75" t="s">
        <v>1809</v>
      </c>
      <c r="I8" s="15">
        <v>45</v>
      </c>
      <c r="J8" s="15">
        <v>30</v>
      </c>
      <c r="K8" s="15">
        <v>5</v>
      </c>
      <c r="L8" s="15">
        <v>6</v>
      </c>
      <c r="M8" s="81">
        <v>1.6875</v>
      </c>
      <c r="N8" s="70">
        <v>6</v>
      </c>
      <c r="O8" s="62">
        <v>3000</v>
      </c>
      <c r="P8" s="63">
        <f>Table2245236891011121314151617181920212224234567891011[[#This Row],[PEMBULATAN]]*O8</f>
        <v>18000</v>
      </c>
    </row>
    <row r="9" spans="1:16" ht="30" customHeight="1" x14ac:dyDescent="0.2">
      <c r="A9" s="97"/>
      <c r="B9" s="73"/>
      <c r="C9" s="87" t="s">
        <v>1785</v>
      </c>
      <c r="D9" s="76" t="s">
        <v>51</v>
      </c>
      <c r="E9" s="13">
        <v>44430</v>
      </c>
      <c r="F9" s="74" t="s">
        <v>1776</v>
      </c>
      <c r="G9" s="13">
        <v>44433</v>
      </c>
      <c r="H9" s="75" t="s">
        <v>1809</v>
      </c>
      <c r="I9" s="15">
        <v>71</v>
      </c>
      <c r="J9" s="15">
        <v>46</v>
      </c>
      <c r="K9" s="15">
        <v>16</v>
      </c>
      <c r="L9" s="15">
        <v>5</v>
      </c>
      <c r="M9" s="81">
        <v>13.064</v>
      </c>
      <c r="N9" s="70">
        <v>13</v>
      </c>
      <c r="O9" s="62">
        <v>3000</v>
      </c>
      <c r="P9" s="63">
        <f>Table2245236891011121314151617181920212224234567891011[[#This Row],[PEMBULATAN]]*O9</f>
        <v>39000</v>
      </c>
    </row>
    <row r="10" spans="1:16" ht="30" customHeight="1" x14ac:dyDescent="0.2">
      <c r="A10" s="97"/>
      <c r="B10" s="73"/>
      <c r="C10" s="87" t="s">
        <v>1786</v>
      </c>
      <c r="D10" s="76" t="s">
        <v>51</v>
      </c>
      <c r="E10" s="13">
        <v>44430</v>
      </c>
      <c r="F10" s="74" t="s">
        <v>1776</v>
      </c>
      <c r="G10" s="13">
        <v>44433</v>
      </c>
      <c r="H10" s="75" t="s">
        <v>1809</v>
      </c>
      <c r="I10" s="15">
        <v>51</v>
      </c>
      <c r="J10" s="15">
        <v>32</v>
      </c>
      <c r="K10" s="15">
        <v>14</v>
      </c>
      <c r="L10" s="15">
        <v>4</v>
      </c>
      <c r="M10" s="81">
        <v>5.7119999999999997</v>
      </c>
      <c r="N10" s="70">
        <v>6</v>
      </c>
      <c r="O10" s="62">
        <v>3000</v>
      </c>
      <c r="P10" s="63">
        <f>Table2245236891011121314151617181920212224234567891011[[#This Row],[PEMBULATAN]]*O10</f>
        <v>18000</v>
      </c>
    </row>
    <row r="11" spans="1:16" ht="30" customHeight="1" x14ac:dyDescent="0.2">
      <c r="A11" s="97"/>
      <c r="B11" s="73"/>
      <c r="C11" s="87" t="s">
        <v>1787</v>
      </c>
      <c r="D11" s="76" t="s">
        <v>51</v>
      </c>
      <c r="E11" s="13">
        <v>44430</v>
      </c>
      <c r="F11" s="74" t="s">
        <v>1776</v>
      </c>
      <c r="G11" s="13">
        <v>44433</v>
      </c>
      <c r="H11" s="75" t="s">
        <v>1809</v>
      </c>
      <c r="I11" s="15">
        <v>53</v>
      </c>
      <c r="J11" s="15">
        <v>47</v>
      </c>
      <c r="K11" s="15">
        <v>13</v>
      </c>
      <c r="L11" s="15">
        <v>9</v>
      </c>
      <c r="M11" s="81">
        <v>8.0957500000000007</v>
      </c>
      <c r="N11" s="70">
        <v>9</v>
      </c>
      <c r="O11" s="62">
        <v>3000</v>
      </c>
      <c r="P11" s="63">
        <f>Table2245236891011121314151617181920212224234567891011[[#This Row],[PEMBULATAN]]*O11</f>
        <v>27000</v>
      </c>
    </row>
    <row r="12" spans="1:16" ht="30" customHeight="1" x14ac:dyDescent="0.2">
      <c r="A12" s="97"/>
      <c r="B12" s="73"/>
      <c r="C12" s="87" t="s">
        <v>1788</v>
      </c>
      <c r="D12" s="76" t="s">
        <v>51</v>
      </c>
      <c r="E12" s="13">
        <v>44430</v>
      </c>
      <c r="F12" s="74" t="s">
        <v>1776</v>
      </c>
      <c r="G12" s="13">
        <v>44433</v>
      </c>
      <c r="H12" s="75" t="s">
        <v>1809</v>
      </c>
      <c r="I12" s="15">
        <v>62</v>
      </c>
      <c r="J12" s="15">
        <v>41</v>
      </c>
      <c r="K12" s="15">
        <v>25</v>
      </c>
      <c r="L12" s="15">
        <v>4</v>
      </c>
      <c r="M12" s="81">
        <v>15.887499999999999</v>
      </c>
      <c r="N12" s="70">
        <v>16</v>
      </c>
      <c r="O12" s="62">
        <v>3000</v>
      </c>
      <c r="P12" s="63">
        <f>Table2245236891011121314151617181920212224234567891011[[#This Row],[PEMBULATAN]]*O12</f>
        <v>48000</v>
      </c>
    </row>
    <row r="13" spans="1:16" ht="30" customHeight="1" x14ac:dyDescent="0.2">
      <c r="A13" s="97"/>
      <c r="B13" s="73"/>
      <c r="C13" s="87" t="s">
        <v>1789</v>
      </c>
      <c r="D13" s="76" t="s">
        <v>51</v>
      </c>
      <c r="E13" s="13">
        <v>44430</v>
      </c>
      <c r="F13" s="74" t="s">
        <v>1776</v>
      </c>
      <c r="G13" s="13">
        <v>44433</v>
      </c>
      <c r="H13" s="75" t="s">
        <v>1809</v>
      </c>
      <c r="I13" s="15">
        <v>48</v>
      </c>
      <c r="J13" s="15">
        <v>40</v>
      </c>
      <c r="K13" s="15">
        <v>12</v>
      </c>
      <c r="L13" s="15">
        <v>5</v>
      </c>
      <c r="M13" s="81">
        <v>5.76</v>
      </c>
      <c r="N13" s="70">
        <v>6</v>
      </c>
      <c r="O13" s="62">
        <v>3000</v>
      </c>
      <c r="P13" s="63">
        <f>Table2245236891011121314151617181920212224234567891011[[#This Row],[PEMBULATAN]]*O13</f>
        <v>18000</v>
      </c>
    </row>
    <row r="14" spans="1:16" ht="30" customHeight="1" x14ac:dyDescent="0.2">
      <c r="A14" s="97"/>
      <c r="B14" s="73"/>
      <c r="C14" s="87" t="s">
        <v>1790</v>
      </c>
      <c r="D14" s="76" t="s">
        <v>51</v>
      </c>
      <c r="E14" s="13">
        <v>44430</v>
      </c>
      <c r="F14" s="74" t="s">
        <v>1776</v>
      </c>
      <c r="G14" s="13">
        <v>44433</v>
      </c>
      <c r="H14" s="75" t="s">
        <v>1809</v>
      </c>
      <c r="I14" s="15">
        <v>40</v>
      </c>
      <c r="J14" s="15">
        <v>34</v>
      </c>
      <c r="K14" s="15">
        <v>8</v>
      </c>
      <c r="L14" s="15">
        <v>12</v>
      </c>
      <c r="M14" s="81">
        <v>2.72</v>
      </c>
      <c r="N14" s="70">
        <v>12</v>
      </c>
      <c r="O14" s="62">
        <v>3000</v>
      </c>
      <c r="P14" s="63">
        <f>Table2245236891011121314151617181920212224234567891011[[#This Row],[PEMBULATAN]]*O14</f>
        <v>36000</v>
      </c>
    </row>
    <row r="15" spans="1:16" ht="30" customHeight="1" x14ac:dyDescent="0.2">
      <c r="A15" s="97"/>
      <c r="B15" s="73"/>
      <c r="C15" s="87" t="s">
        <v>1791</v>
      </c>
      <c r="D15" s="76" t="s">
        <v>51</v>
      </c>
      <c r="E15" s="13">
        <v>44430</v>
      </c>
      <c r="F15" s="74" t="s">
        <v>1776</v>
      </c>
      <c r="G15" s="13">
        <v>44433</v>
      </c>
      <c r="H15" s="75" t="s">
        <v>1809</v>
      </c>
      <c r="I15" s="15">
        <v>85</v>
      </c>
      <c r="J15" s="15">
        <v>51</v>
      </c>
      <c r="K15" s="15">
        <v>15</v>
      </c>
      <c r="L15" s="15">
        <v>4</v>
      </c>
      <c r="M15" s="81">
        <v>16.256250000000001</v>
      </c>
      <c r="N15" s="70">
        <v>16</v>
      </c>
      <c r="O15" s="62">
        <v>3000</v>
      </c>
      <c r="P15" s="63">
        <f>Table2245236891011121314151617181920212224234567891011[[#This Row],[PEMBULATAN]]*O15</f>
        <v>48000</v>
      </c>
    </row>
    <row r="16" spans="1:16" ht="30" customHeight="1" x14ac:dyDescent="0.2">
      <c r="A16" s="97"/>
      <c r="B16" s="73"/>
      <c r="C16" s="87" t="s">
        <v>1792</v>
      </c>
      <c r="D16" s="76" t="s">
        <v>51</v>
      </c>
      <c r="E16" s="13">
        <v>44430</v>
      </c>
      <c r="F16" s="74" t="s">
        <v>1776</v>
      </c>
      <c r="G16" s="13">
        <v>44433</v>
      </c>
      <c r="H16" s="75" t="s">
        <v>1809</v>
      </c>
      <c r="I16" s="15">
        <v>82</v>
      </c>
      <c r="J16" s="15">
        <v>51</v>
      </c>
      <c r="K16" s="15">
        <v>22</v>
      </c>
      <c r="L16" s="15">
        <v>6</v>
      </c>
      <c r="M16" s="81">
        <v>23.001000000000001</v>
      </c>
      <c r="N16" s="70">
        <v>23</v>
      </c>
      <c r="O16" s="62">
        <v>3000</v>
      </c>
      <c r="P16" s="63">
        <f>Table2245236891011121314151617181920212224234567891011[[#This Row],[PEMBULATAN]]*O16</f>
        <v>69000</v>
      </c>
    </row>
    <row r="17" spans="1:16" ht="30" customHeight="1" x14ac:dyDescent="0.2">
      <c r="A17" s="97"/>
      <c r="B17" s="73"/>
      <c r="C17" s="87" t="s">
        <v>1793</v>
      </c>
      <c r="D17" s="76" t="s">
        <v>51</v>
      </c>
      <c r="E17" s="13">
        <v>44430</v>
      </c>
      <c r="F17" s="74" t="s">
        <v>1776</v>
      </c>
      <c r="G17" s="13">
        <v>44433</v>
      </c>
      <c r="H17" s="75" t="s">
        <v>1809</v>
      </c>
      <c r="I17" s="15">
        <v>42</v>
      </c>
      <c r="J17" s="15">
        <v>30</v>
      </c>
      <c r="K17" s="15">
        <v>12</v>
      </c>
      <c r="L17" s="15">
        <v>11</v>
      </c>
      <c r="M17" s="81">
        <v>3.78</v>
      </c>
      <c r="N17" s="70">
        <v>11</v>
      </c>
      <c r="O17" s="62">
        <v>3000</v>
      </c>
      <c r="P17" s="63">
        <f>Table2245236891011121314151617181920212224234567891011[[#This Row],[PEMBULATAN]]*O17</f>
        <v>33000</v>
      </c>
    </row>
    <row r="18" spans="1:16" ht="30" customHeight="1" x14ac:dyDescent="0.2">
      <c r="A18" s="97"/>
      <c r="B18" s="73"/>
      <c r="C18" s="87" t="s">
        <v>1794</v>
      </c>
      <c r="D18" s="76" t="s">
        <v>51</v>
      </c>
      <c r="E18" s="13">
        <v>44430</v>
      </c>
      <c r="F18" s="74" t="s">
        <v>1776</v>
      </c>
      <c r="G18" s="13">
        <v>44433</v>
      </c>
      <c r="H18" s="75" t="s">
        <v>1809</v>
      </c>
      <c r="I18" s="15">
        <v>62</v>
      </c>
      <c r="J18" s="15">
        <v>52</v>
      </c>
      <c r="K18" s="15">
        <v>16</v>
      </c>
      <c r="L18" s="15">
        <v>19</v>
      </c>
      <c r="M18" s="81">
        <v>12.896000000000001</v>
      </c>
      <c r="N18" s="70">
        <v>19</v>
      </c>
      <c r="O18" s="62">
        <v>3000</v>
      </c>
      <c r="P18" s="63">
        <f>Table2245236891011121314151617181920212224234567891011[[#This Row],[PEMBULATAN]]*O18</f>
        <v>57000</v>
      </c>
    </row>
    <row r="19" spans="1:16" ht="30" customHeight="1" x14ac:dyDescent="0.2">
      <c r="A19" s="97"/>
      <c r="B19" s="73"/>
      <c r="C19" s="87" t="s">
        <v>1795</v>
      </c>
      <c r="D19" s="76" t="s">
        <v>51</v>
      </c>
      <c r="E19" s="13">
        <v>44430</v>
      </c>
      <c r="F19" s="74" t="s">
        <v>1776</v>
      </c>
      <c r="G19" s="13">
        <v>44433</v>
      </c>
      <c r="H19" s="75" t="s">
        <v>1809</v>
      </c>
      <c r="I19" s="15">
        <v>101</v>
      </c>
      <c r="J19" s="15">
        <v>52</v>
      </c>
      <c r="K19" s="15">
        <v>14</v>
      </c>
      <c r="L19" s="15">
        <v>8</v>
      </c>
      <c r="M19" s="81">
        <v>18.382000000000001</v>
      </c>
      <c r="N19" s="70">
        <v>18</v>
      </c>
      <c r="O19" s="62">
        <v>3000</v>
      </c>
      <c r="P19" s="63">
        <f>Table2245236891011121314151617181920212224234567891011[[#This Row],[PEMBULATAN]]*O19</f>
        <v>54000</v>
      </c>
    </row>
    <row r="20" spans="1:16" ht="30" customHeight="1" x14ac:dyDescent="0.2">
      <c r="A20" s="97"/>
      <c r="B20" s="73"/>
      <c r="C20" s="87" t="s">
        <v>1796</v>
      </c>
      <c r="D20" s="76" t="s">
        <v>51</v>
      </c>
      <c r="E20" s="13">
        <v>44430</v>
      </c>
      <c r="F20" s="74" t="s">
        <v>1776</v>
      </c>
      <c r="G20" s="13">
        <v>44433</v>
      </c>
      <c r="H20" s="75" t="s">
        <v>1809</v>
      </c>
      <c r="I20" s="15">
        <v>78</v>
      </c>
      <c r="J20" s="15">
        <v>53</v>
      </c>
      <c r="K20" s="15">
        <v>22</v>
      </c>
      <c r="L20" s="15">
        <v>12</v>
      </c>
      <c r="M20" s="81">
        <v>22.736999999999998</v>
      </c>
      <c r="N20" s="70">
        <v>23</v>
      </c>
      <c r="O20" s="62">
        <v>3000</v>
      </c>
      <c r="P20" s="63">
        <f>Table2245236891011121314151617181920212224234567891011[[#This Row],[PEMBULATAN]]*O20</f>
        <v>69000</v>
      </c>
    </row>
    <row r="21" spans="1:16" ht="30" customHeight="1" x14ac:dyDescent="0.2">
      <c r="A21" s="97"/>
      <c r="B21" s="73"/>
      <c r="C21" s="87" t="s">
        <v>1797</v>
      </c>
      <c r="D21" s="76" t="s">
        <v>51</v>
      </c>
      <c r="E21" s="13">
        <v>44430</v>
      </c>
      <c r="F21" s="74" t="s">
        <v>1776</v>
      </c>
      <c r="G21" s="13">
        <v>44433</v>
      </c>
      <c r="H21" s="75" t="s">
        <v>1809</v>
      </c>
      <c r="I21" s="15">
        <v>84</v>
      </c>
      <c r="J21" s="15">
        <v>45</v>
      </c>
      <c r="K21" s="15">
        <v>14</v>
      </c>
      <c r="L21" s="15">
        <v>4</v>
      </c>
      <c r="M21" s="81">
        <v>13.23</v>
      </c>
      <c r="N21" s="70">
        <v>13</v>
      </c>
      <c r="O21" s="62">
        <v>3000</v>
      </c>
      <c r="P21" s="63">
        <f>Table2245236891011121314151617181920212224234567891011[[#This Row],[PEMBULATAN]]*O21</f>
        <v>39000</v>
      </c>
    </row>
    <row r="22" spans="1:16" ht="30" customHeight="1" x14ac:dyDescent="0.2">
      <c r="A22" s="97"/>
      <c r="B22" s="73"/>
      <c r="C22" s="87" t="s">
        <v>1798</v>
      </c>
      <c r="D22" s="76" t="s">
        <v>51</v>
      </c>
      <c r="E22" s="13">
        <v>44430</v>
      </c>
      <c r="F22" s="74" t="s">
        <v>1776</v>
      </c>
      <c r="G22" s="13">
        <v>44433</v>
      </c>
      <c r="H22" s="75" t="s">
        <v>1809</v>
      </c>
      <c r="I22" s="15">
        <v>84</v>
      </c>
      <c r="J22" s="15">
        <v>52</v>
      </c>
      <c r="K22" s="15">
        <v>19</v>
      </c>
      <c r="L22" s="15">
        <v>16</v>
      </c>
      <c r="M22" s="81">
        <v>20.748000000000001</v>
      </c>
      <c r="N22" s="70">
        <v>21</v>
      </c>
      <c r="O22" s="62">
        <v>3000</v>
      </c>
      <c r="P22" s="63">
        <f>Table2245236891011121314151617181920212224234567891011[[#This Row],[PEMBULATAN]]*O22</f>
        <v>63000</v>
      </c>
    </row>
    <row r="23" spans="1:16" ht="30" customHeight="1" x14ac:dyDescent="0.2">
      <c r="A23" s="97"/>
      <c r="B23" s="73"/>
      <c r="C23" s="87" t="s">
        <v>1799</v>
      </c>
      <c r="D23" s="76" t="s">
        <v>51</v>
      </c>
      <c r="E23" s="13">
        <v>44430</v>
      </c>
      <c r="F23" s="74" t="s">
        <v>1776</v>
      </c>
      <c r="G23" s="13">
        <v>44433</v>
      </c>
      <c r="H23" s="75" t="s">
        <v>1809</v>
      </c>
      <c r="I23" s="15">
        <v>85</v>
      </c>
      <c r="J23" s="15">
        <v>52</v>
      </c>
      <c r="K23" s="15">
        <v>24</v>
      </c>
      <c r="L23" s="15">
        <v>15</v>
      </c>
      <c r="M23" s="81">
        <v>26.52</v>
      </c>
      <c r="N23" s="70">
        <v>27</v>
      </c>
      <c r="O23" s="62">
        <v>3000</v>
      </c>
      <c r="P23" s="63">
        <f>Table2245236891011121314151617181920212224234567891011[[#This Row],[PEMBULATAN]]*O23</f>
        <v>81000</v>
      </c>
    </row>
    <row r="24" spans="1:16" ht="30" customHeight="1" x14ac:dyDescent="0.2">
      <c r="A24" s="97"/>
      <c r="B24" s="73"/>
      <c r="C24" s="87" t="s">
        <v>1800</v>
      </c>
      <c r="D24" s="76" t="s">
        <v>51</v>
      </c>
      <c r="E24" s="13">
        <v>44430</v>
      </c>
      <c r="F24" s="74" t="s">
        <v>1776</v>
      </c>
      <c r="G24" s="13">
        <v>44433</v>
      </c>
      <c r="H24" s="75" t="s">
        <v>1809</v>
      </c>
      <c r="I24" s="15">
        <v>80</v>
      </c>
      <c r="J24" s="15">
        <v>48</v>
      </c>
      <c r="K24" s="15">
        <v>15</v>
      </c>
      <c r="L24" s="15">
        <v>20</v>
      </c>
      <c r="M24" s="81">
        <v>14.4</v>
      </c>
      <c r="N24" s="70">
        <v>20</v>
      </c>
      <c r="O24" s="62">
        <v>3000</v>
      </c>
      <c r="P24" s="63">
        <f>Table2245236891011121314151617181920212224234567891011[[#This Row],[PEMBULATAN]]*O24</f>
        <v>60000</v>
      </c>
    </row>
    <row r="25" spans="1:16" ht="30" customHeight="1" x14ac:dyDescent="0.2">
      <c r="A25" s="97"/>
      <c r="B25" s="73"/>
      <c r="C25" s="87" t="s">
        <v>1801</v>
      </c>
      <c r="D25" s="76" t="s">
        <v>51</v>
      </c>
      <c r="E25" s="13">
        <v>44430</v>
      </c>
      <c r="F25" s="74" t="s">
        <v>1776</v>
      </c>
      <c r="G25" s="13">
        <v>44433</v>
      </c>
      <c r="H25" s="75" t="s">
        <v>1809</v>
      </c>
      <c r="I25" s="15">
        <v>62</v>
      </c>
      <c r="J25" s="15">
        <v>55</v>
      </c>
      <c r="K25" s="15">
        <v>25</v>
      </c>
      <c r="L25" s="15">
        <v>9</v>
      </c>
      <c r="M25" s="81">
        <v>21.3125</v>
      </c>
      <c r="N25" s="70">
        <v>21</v>
      </c>
      <c r="O25" s="62">
        <v>3000</v>
      </c>
      <c r="P25" s="63">
        <f>Table2245236891011121314151617181920212224234567891011[[#This Row],[PEMBULATAN]]*O25</f>
        <v>63000</v>
      </c>
    </row>
    <row r="26" spans="1:16" ht="30" customHeight="1" x14ac:dyDescent="0.2">
      <c r="A26" s="97"/>
      <c r="B26" s="73"/>
      <c r="C26" s="87" t="s">
        <v>1802</v>
      </c>
      <c r="D26" s="76" t="s">
        <v>51</v>
      </c>
      <c r="E26" s="13">
        <v>44430</v>
      </c>
      <c r="F26" s="74" t="s">
        <v>1776</v>
      </c>
      <c r="G26" s="13">
        <v>44433</v>
      </c>
      <c r="H26" s="75" t="s">
        <v>1809</v>
      </c>
      <c r="I26" s="15">
        <v>85</v>
      </c>
      <c r="J26" s="15">
        <v>57</v>
      </c>
      <c r="K26" s="15">
        <v>22</v>
      </c>
      <c r="L26" s="15">
        <v>8</v>
      </c>
      <c r="M26" s="81">
        <v>26.647500000000001</v>
      </c>
      <c r="N26" s="70">
        <v>27</v>
      </c>
      <c r="O26" s="62">
        <v>3000</v>
      </c>
      <c r="P26" s="63">
        <f>Table2245236891011121314151617181920212224234567891011[[#This Row],[PEMBULATAN]]*O26</f>
        <v>81000</v>
      </c>
    </row>
    <row r="27" spans="1:16" ht="30" customHeight="1" x14ac:dyDescent="0.2">
      <c r="A27" s="97"/>
      <c r="B27" s="73"/>
      <c r="C27" s="87" t="s">
        <v>1803</v>
      </c>
      <c r="D27" s="76" t="s">
        <v>51</v>
      </c>
      <c r="E27" s="13">
        <v>44430</v>
      </c>
      <c r="F27" s="74" t="s">
        <v>1776</v>
      </c>
      <c r="G27" s="13">
        <v>44433</v>
      </c>
      <c r="H27" s="75" t="s">
        <v>1809</v>
      </c>
      <c r="I27" s="15">
        <v>63</v>
      </c>
      <c r="J27" s="15">
        <v>55</v>
      </c>
      <c r="K27" s="15">
        <v>20</v>
      </c>
      <c r="L27" s="15">
        <v>4</v>
      </c>
      <c r="M27" s="81">
        <v>17.324999999999999</v>
      </c>
      <c r="N27" s="70">
        <v>17</v>
      </c>
      <c r="O27" s="62">
        <v>3000</v>
      </c>
      <c r="P27" s="63">
        <f>Table2245236891011121314151617181920212224234567891011[[#This Row],[PEMBULATAN]]*O27</f>
        <v>51000</v>
      </c>
    </row>
    <row r="28" spans="1:16" ht="30" customHeight="1" x14ac:dyDescent="0.2">
      <c r="A28" s="97"/>
      <c r="B28" s="73"/>
      <c r="C28" s="87" t="s">
        <v>1804</v>
      </c>
      <c r="D28" s="76" t="s">
        <v>51</v>
      </c>
      <c r="E28" s="13">
        <v>44430</v>
      </c>
      <c r="F28" s="74" t="s">
        <v>1776</v>
      </c>
      <c r="G28" s="13">
        <v>44433</v>
      </c>
      <c r="H28" s="75" t="s">
        <v>1809</v>
      </c>
      <c r="I28" s="15">
        <v>63</v>
      </c>
      <c r="J28" s="15">
        <v>62</v>
      </c>
      <c r="K28" s="15">
        <v>27</v>
      </c>
      <c r="L28" s="15">
        <v>26</v>
      </c>
      <c r="M28" s="81">
        <v>26.365500000000001</v>
      </c>
      <c r="N28" s="70">
        <v>26</v>
      </c>
      <c r="O28" s="62">
        <v>3000</v>
      </c>
      <c r="P28" s="63">
        <f>Table2245236891011121314151617181920212224234567891011[[#This Row],[PEMBULATAN]]*O28</f>
        <v>78000</v>
      </c>
    </row>
    <row r="29" spans="1:16" ht="30" customHeight="1" x14ac:dyDescent="0.2">
      <c r="A29" s="97"/>
      <c r="B29" s="73"/>
      <c r="C29" s="87" t="s">
        <v>1805</v>
      </c>
      <c r="D29" s="76" t="s">
        <v>51</v>
      </c>
      <c r="E29" s="13">
        <v>44430</v>
      </c>
      <c r="F29" s="74" t="s">
        <v>1776</v>
      </c>
      <c r="G29" s="13">
        <v>44433</v>
      </c>
      <c r="H29" s="75" t="s">
        <v>1809</v>
      </c>
      <c r="I29" s="15">
        <v>75</v>
      </c>
      <c r="J29" s="15">
        <v>60</v>
      </c>
      <c r="K29" s="15">
        <v>18</v>
      </c>
      <c r="L29" s="15">
        <v>10</v>
      </c>
      <c r="M29" s="81">
        <v>20.25</v>
      </c>
      <c r="N29" s="70">
        <v>20</v>
      </c>
      <c r="O29" s="62">
        <v>3000</v>
      </c>
      <c r="P29" s="63">
        <f>Table2245236891011121314151617181920212224234567891011[[#This Row],[PEMBULATAN]]*O29</f>
        <v>60000</v>
      </c>
    </row>
    <row r="30" spans="1:16" ht="30" customHeight="1" x14ac:dyDescent="0.2">
      <c r="A30" s="97"/>
      <c r="B30" s="73"/>
      <c r="C30" s="87" t="s">
        <v>1806</v>
      </c>
      <c r="D30" s="76" t="s">
        <v>51</v>
      </c>
      <c r="E30" s="13">
        <v>44430</v>
      </c>
      <c r="F30" s="74" t="s">
        <v>1776</v>
      </c>
      <c r="G30" s="13">
        <v>44433</v>
      </c>
      <c r="H30" s="75" t="s">
        <v>1809</v>
      </c>
      <c r="I30" s="15">
        <v>75</v>
      </c>
      <c r="J30" s="15">
        <v>55</v>
      </c>
      <c r="K30" s="15">
        <v>14</v>
      </c>
      <c r="L30" s="15">
        <v>11</v>
      </c>
      <c r="M30" s="81">
        <v>14.4375</v>
      </c>
      <c r="N30" s="70">
        <v>14</v>
      </c>
      <c r="O30" s="62">
        <v>3000</v>
      </c>
      <c r="P30" s="63">
        <f>Table2245236891011121314151617181920212224234567891011[[#This Row],[PEMBULATAN]]*O30</f>
        <v>42000</v>
      </c>
    </row>
    <row r="31" spans="1:16" ht="30" customHeight="1" x14ac:dyDescent="0.2">
      <c r="A31" s="97"/>
      <c r="B31" s="73"/>
      <c r="C31" s="87" t="s">
        <v>1807</v>
      </c>
      <c r="D31" s="76" t="s">
        <v>51</v>
      </c>
      <c r="E31" s="13">
        <v>44430</v>
      </c>
      <c r="F31" s="74" t="s">
        <v>1776</v>
      </c>
      <c r="G31" s="13">
        <v>44433</v>
      </c>
      <c r="H31" s="75" t="s">
        <v>1809</v>
      </c>
      <c r="I31" s="15">
        <v>70</v>
      </c>
      <c r="J31" s="15">
        <v>53</v>
      </c>
      <c r="K31" s="15">
        <v>20</v>
      </c>
      <c r="L31" s="15">
        <v>12</v>
      </c>
      <c r="M31" s="81">
        <v>18.55</v>
      </c>
      <c r="N31" s="70">
        <v>19</v>
      </c>
      <c r="O31" s="62">
        <v>3000</v>
      </c>
      <c r="P31" s="63">
        <f>Table2245236891011121314151617181920212224234567891011[[#This Row],[PEMBULATAN]]*O31</f>
        <v>57000</v>
      </c>
    </row>
    <row r="32" spans="1:16" ht="30" customHeight="1" x14ac:dyDescent="0.2">
      <c r="A32" s="97"/>
      <c r="B32" s="73"/>
      <c r="C32" s="87" t="s">
        <v>1808</v>
      </c>
      <c r="D32" s="76" t="s">
        <v>51</v>
      </c>
      <c r="E32" s="13">
        <v>44430</v>
      </c>
      <c r="F32" s="74" t="s">
        <v>1776</v>
      </c>
      <c r="G32" s="13">
        <v>44433</v>
      </c>
      <c r="H32" s="75" t="s">
        <v>1809</v>
      </c>
      <c r="I32" s="15">
        <v>82</v>
      </c>
      <c r="J32" s="15">
        <v>63</v>
      </c>
      <c r="K32" s="15">
        <v>17</v>
      </c>
      <c r="L32" s="15">
        <v>8</v>
      </c>
      <c r="M32" s="81">
        <v>21.955500000000001</v>
      </c>
      <c r="N32" s="70">
        <v>22</v>
      </c>
      <c r="O32" s="62">
        <v>3000</v>
      </c>
      <c r="P32" s="63">
        <f>Table2245236891011121314151617181920212224234567891011[[#This Row],[PEMBULATAN]]*O32</f>
        <v>66000</v>
      </c>
    </row>
    <row r="33" spans="1:16" ht="22.5" customHeight="1" x14ac:dyDescent="0.2">
      <c r="A33" s="121" t="s">
        <v>31</v>
      </c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3"/>
      <c r="M33" s="77">
        <f>SUBTOTAL(109,Table2245236891011121314151617181920212224234567891011[KG VOLUME])</f>
        <v>481.86449999999991</v>
      </c>
      <c r="N33" s="66">
        <f>SUM(N3:N32)</f>
        <v>532</v>
      </c>
      <c r="O33" s="124">
        <f>SUM(P3:P32)</f>
        <v>1596000</v>
      </c>
      <c r="P33" s="125"/>
    </row>
    <row r="34" spans="1:16" ht="22.5" customHeight="1" x14ac:dyDescent="0.2">
      <c r="A34" s="82"/>
      <c r="B34" s="54" t="s">
        <v>43</v>
      </c>
      <c r="C34" s="53"/>
      <c r="D34" s="55" t="s">
        <v>44</v>
      </c>
      <c r="E34" s="82"/>
      <c r="F34" s="82"/>
      <c r="G34" s="82"/>
      <c r="H34" s="82"/>
      <c r="I34" s="82"/>
      <c r="J34" s="82"/>
      <c r="K34" s="82"/>
      <c r="L34" s="82"/>
      <c r="M34" s="83"/>
      <c r="N34" s="85" t="s">
        <v>50</v>
      </c>
      <c r="O34" s="84"/>
      <c r="P34" s="84">
        <f>O33*10%</f>
        <v>159600</v>
      </c>
    </row>
    <row r="35" spans="1:16" ht="22.5" customHeight="1" thickBot="1" x14ac:dyDescent="0.25">
      <c r="A35" s="82"/>
      <c r="B35" s="54"/>
      <c r="C35" s="53"/>
      <c r="D35" s="55"/>
      <c r="E35" s="82"/>
      <c r="F35" s="82"/>
      <c r="G35" s="82"/>
      <c r="H35" s="82"/>
      <c r="I35" s="82"/>
      <c r="J35" s="82"/>
      <c r="K35" s="82"/>
      <c r="L35" s="82"/>
      <c r="M35" s="83"/>
      <c r="N35" s="98" t="s">
        <v>58</v>
      </c>
      <c r="O35" s="99"/>
      <c r="P35" s="99">
        <f>O33-P34</f>
        <v>1436400</v>
      </c>
    </row>
    <row r="36" spans="1:16" x14ac:dyDescent="0.2">
      <c r="A36" s="11"/>
      <c r="H36" s="61"/>
      <c r="N36" s="60" t="s">
        <v>32</v>
      </c>
      <c r="P36" s="67">
        <f>P35*1%</f>
        <v>14364</v>
      </c>
    </row>
    <row r="37" spans="1:16" ht="15.75" thickBot="1" x14ac:dyDescent="0.25">
      <c r="A37" s="11"/>
      <c r="H37" s="61"/>
      <c r="N37" s="60" t="s">
        <v>56</v>
      </c>
      <c r="P37" s="69">
        <f>P35*2%</f>
        <v>28728</v>
      </c>
    </row>
    <row r="38" spans="1:16" x14ac:dyDescent="0.2">
      <c r="A38" s="11"/>
      <c r="H38" s="61"/>
      <c r="N38" s="64" t="s">
        <v>33</v>
      </c>
      <c r="O38" s="65"/>
      <c r="P38" s="68">
        <f>P35+P36-P37</f>
        <v>1422036</v>
      </c>
    </row>
    <row r="39" spans="1:16" x14ac:dyDescent="0.2">
      <c r="B39" s="54"/>
      <c r="C39" s="53"/>
      <c r="D39" s="55"/>
    </row>
    <row r="41" spans="1:16" x14ac:dyDescent="0.2">
      <c r="A41" s="11"/>
      <c r="H41" s="61"/>
      <c r="P41" s="69"/>
    </row>
    <row r="42" spans="1:16" x14ac:dyDescent="0.2">
      <c r="A42" s="11"/>
      <c r="H42" s="61"/>
      <c r="O42" s="56"/>
      <c r="P42" s="69"/>
    </row>
    <row r="43" spans="1:16" s="3" customFormat="1" x14ac:dyDescent="0.25">
      <c r="A43" s="11"/>
      <c r="B43" s="2"/>
      <c r="C43" s="2"/>
      <c r="E43" s="12"/>
      <c r="H43" s="61"/>
      <c r="N43" s="14"/>
      <c r="O43" s="14"/>
      <c r="P43" s="14"/>
    </row>
    <row r="44" spans="1:16" s="3" customFormat="1" x14ac:dyDescent="0.25">
      <c r="A44" s="11"/>
      <c r="B44" s="2"/>
      <c r="C44" s="2"/>
      <c r="E44" s="12"/>
      <c r="H44" s="61"/>
      <c r="N44" s="14"/>
      <c r="O44" s="14"/>
      <c r="P44" s="14"/>
    </row>
    <row r="45" spans="1:16" s="3" customFormat="1" x14ac:dyDescent="0.25">
      <c r="A45" s="11"/>
      <c r="B45" s="2"/>
      <c r="C45" s="2"/>
      <c r="E45" s="12"/>
      <c r="H45" s="61"/>
      <c r="N45" s="14"/>
      <c r="O45" s="14"/>
      <c r="P45" s="14"/>
    </row>
    <row r="46" spans="1:16" s="3" customFormat="1" x14ac:dyDescent="0.25">
      <c r="A46" s="11"/>
      <c r="B46" s="2"/>
      <c r="C46" s="2"/>
      <c r="E46" s="12"/>
      <c r="H46" s="61"/>
      <c r="N46" s="14"/>
      <c r="O46" s="14"/>
      <c r="P46" s="14"/>
    </row>
    <row r="47" spans="1:16" s="3" customFormat="1" x14ac:dyDescent="0.25">
      <c r="A47" s="11"/>
      <c r="B47" s="2"/>
      <c r="C47" s="2"/>
      <c r="E47" s="12"/>
      <c r="H47" s="61"/>
      <c r="N47" s="14"/>
      <c r="O47" s="14"/>
      <c r="P47" s="14"/>
    </row>
    <row r="48" spans="1:16" s="3" customFormat="1" x14ac:dyDescent="0.25">
      <c r="A48" s="11"/>
      <c r="B48" s="2"/>
      <c r="C48" s="2"/>
      <c r="E48" s="12"/>
      <c r="H48" s="61"/>
      <c r="N48" s="14"/>
      <c r="O48" s="14"/>
      <c r="P48" s="14"/>
    </row>
    <row r="49" spans="1:16" s="3" customFormat="1" x14ac:dyDescent="0.25">
      <c r="A49" s="11"/>
      <c r="B49" s="2"/>
      <c r="C49" s="2"/>
      <c r="E49" s="12"/>
      <c r="H49" s="61"/>
      <c r="N49" s="14"/>
      <c r="O49" s="14"/>
      <c r="P49" s="14"/>
    </row>
    <row r="50" spans="1:16" s="3" customFormat="1" x14ac:dyDescent="0.25">
      <c r="A50" s="11"/>
      <c r="B50" s="2"/>
      <c r="C50" s="2"/>
      <c r="E50" s="12"/>
      <c r="H50" s="61"/>
      <c r="N50" s="14"/>
      <c r="O50" s="14"/>
      <c r="P50" s="14"/>
    </row>
    <row r="51" spans="1:16" s="3" customFormat="1" x14ac:dyDescent="0.25">
      <c r="A51" s="11"/>
      <c r="B51" s="2"/>
      <c r="C51" s="2"/>
      <c r="E51" s="12"/>
      <c r="H51" s="61"/>
      <c r="N51" s="14"/>
      <c r="O51" s="14"/>
      <c r="P51" s="14"/>
    </row>
    <row r="52" spans="1:16" s="3" customFormat="1" x14ac:dyDescent="0.25">
      <c r="A52" s="11"/>
      <c r="B52" s="2"/>
      <c r="C52" s="2"/>
      <c r="E52" s="12"/>
      <c r="H52" s="61"/>
      <c r="N52" s="14"/>
      <c r="O52" s="14"/>
      <c r="P52" s="14"/>
    </row>
    <row r="53" spans="1:16" s="3" customFormat="1" x14ac:dyDescent="0.25">
      <c r="A53" s="11"/>
      <c r="B53" s="2"/>
      <c r="C53" s="2"/>
      <c r="E53" s="12"/>
      <c r="H53" s="61"/>
      <c r="N53" s="14"/>
      <c r="O53" s="14"/>
      <c r="P53" s="14"/>
    </row>
    <row r="54" spans="1:16" s="3" customFormat="1" x14ac:dyDescent="0.25">
      <c r="A54" s="11"/>
      <c r="B54" s="2"/>
      <c r="C54" s="2"/>
      <c r="E54" s="12"/>
      <c r="H54" s="61"/>
      <c r="N54" s="14"/>
      <c r="O54" s="14"/>
      <c r="P54" s="14"/>
    </row>
  </sheetData>
  <mergeCells count="2">
    <mergeCell ref="A33:L33"/>
    <mergeCell ref="O33:P33"/>
  </mergeCells>
  <conditionalFormatting sqref="B3">
    <cfRule type="duplicateValues" dxfId="732" priority="1"/>
  </conditionalFormatting>
  <conditionalFormatting sqref="B4:B32">
    <cfRule type="duplicateValues" dxfId="731" priority="60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58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N3" sqref="N3:N13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0.75" customHeight="1" x14ac:dyDescent="0.2">
      <c r="A3" s="96" t="s">
        <v>6215</v>
      </c>
      <c r="B3" s="72" t="s">
        <v>1810</v>
      </c>
      <c r="C3" s="9" t="s">
        <v>1811</v>
      </c>
      <c r="D3" s="74" t="s">
        <v>52</v>
      </c>
      <c r="E3" s="13">
        <v>44430</v>
      </c>
      <c r="F3" s="74" t="s">
        <v>1776</v>
      </c>
      <c r="G3" s="13">
        <v>44433</v>
      </c>
      <c r="H3" s="10" t="s">
        <v>1946</v>
      </c>
      <c r="I3" s="1">
        <v>50</v>
      </c>
      <c r="J3" s="1">
        <v>53</v>
      </c>
      <c r="K3" s="1">
        <v>24</v>
      </c>
      <c r="L3" s="1">
        <v>13</v>
      </c>
      <c r="M3" s="80">
        <v>15.9</v>
      </c>
      <c r="N3" s="8">
        <v>16</v>
      </c>
      <c r="O3" s="62">
        <v>3000</v>
      </c>
      <c r="P3" s="63">
        <f>Table224523689101112131415161718192021222423456789101112[[#This Row],[PEMBULATAN]]*O3</f>
        <v>48000</v>
      </c>
    </row>
    <row r="4" spans="1:16" ht="30.75" customHeight="1" x14ac:dyDescent="0.2">
      <c r="A4" s="100"/>
      <c r="B4" s="73"/>
      <c r="C4" s="9" t="s">
        <v>1812</v>
      </c>
      <c r="D4" s="74" t="s">
        <v>52</v>
      </c>
      <c r="E4" s="13">
        <v>44430</v>
      </c>
      <c r="F4" s="74" t="s">
        <v>1776</v>
      </c>
      <c r="G4" s="13">
        <v>44433</v>
      </c>
      <c r="H4" s="10" t="s">
        <v>1946</v>
      </c>
      <c r="I4" s="1">
        <v>92</v>
      </c>
      <c r="J4" s="1">
        <v>55</v>
      </c>
      <c r="K4" s="1">
        <v>28</v>
      </c>
      <c r="L4" s="1">
        <v>12</v>
      </c>
      <c r="M4" s="80">
        <v>35.42</v>
      </c>
      <c r="N4" s="8">
        <v>35</v>
      </c>
      <c r="O4" s="62">
        <v>3000</v>
      </c>
      <c r="P4" s="63">
        <f>Table224523689101112131415161718192021222423456789101112[[#This Row],[PEMBULATAN]]*O4</f>
        <v>105000</v>
      </c>
    </row>
    <row r="5" spans="1:16" ht="30.75" customHeight="1" x14ac:dyDescent="0.2">
      <c r="A5" s="97"/>
      <c r="B5" s="73"/>
      <c r="C5" s="87" t="s">
        <v>1813</v>
      </c>
      <c r="D5" s="76" t="s">
        <v>52</v>
      </c>
      <c r="E5" s="13">
        <v>44430</v>
      </c>
      <c r="F5" s="74" t="s">
        <v>1776</v>
      </c>
      <c r="G5" s="13">
        <v>44433</v>
      </c>
      <c r="H5" s="75" t="s">
        <v>1946</v>
      </c>
      <c r="I5" s="15">
        <v>87</v>
      </c>
      <c r="J5" s="15">
        <v>58</v>
      </c>
      <c r="K5" s="15">
        <v>18</v>
      </c>
      <c r="L5" s="15">
        <v>20</v>
      </c>
      <c r="M5" s="81">
        <v>22.707000000000001</v>
      </c>
      <c r="N5" s="70">
        <v>23</v>
      </c>
      <c r="O5" s="62">
        <v>3000</v>
      </c>
      <c r="P5" s="63">
        <f>Table224523689101112131415161718192021222423456789101112[[#This Row],[PEMBULATAN]]*O5</f>
        <v>69000</v>
      </c>
    </row>
    <row r="6" spans="1:16" ht="30.75" customHeight="1" x14ac:dyDescent="0.2">
      <c r="A6" s="97"/>
      <c r="B6" s="88"/>
      <c r="C6" s="87" t="s">
        <v>1814</v>
      </c>
      <c r="D6" s="76" t="s">
        <v>52</v>
      </c>
      <c r="E6" s="13">
        <v>44430</v>
      </c>
      <c r="F6" s="74" t="s">
        <v>1776</v>
      </c>
      <c r="G6" s="13">
        <v>44433</v>
      </c>
      <c r="H6" s="75" t="s">
        <v>1946</v>
      </c>
      <c r="I6" s="15">
        <v>50</v>
      </c>
      <c r="J6" s="15">
        <v>40</v>
      </c>
      <c r="K6" s="15">
        <v>18</v>
      </c>
      <c r="L6" s="15">
        <v>5</v>
      </c>
      <c r="M6" s="81">
        <v>9</v>
      </c>
      <c r="N6" s="70">
        <v>9</v>
      </c>
      <c r="O6" s="62">
        <v>3000</v>
      </c>
      <c r="P6" s="63">
        <f>Table224523689101112131415161718192021222423456789101112[[#This Row],[PEMBULATAN]]*O6</f>
        <v>27000</v>
      </c>
    </row>
    <row r="7" spans="1:16" ht="30.75" customHeight="1" x14ac:dyDescent="0.2">
      <c r="A7" s="97"/>
      <c r="B7" s="73" t="s">
        <v>1815</v>
      </c>
      <c r="C7" s="87" t="s">
        <v>1816</v>
      </c>
      <c r="D7" s="76" t="s">
        <v>52</v>
      </c>
      <c r="E7" s="13">
        <v>44430</v>
      </c>
      <c r="F7" s="74" t="s">
        <v>1776</v>
      </c>
      <c r="G7" s="13">
        <v>44433</v>
      </c>
      <c r="H7" s="75" t="s">
        <v>1946</v>
      </c>
      <c r="I7" s="15">
        <v>41</v>
      </c>
      <c r="J7" s="15">
        <v>53</v>
      </c>
      <c r="K7" s="15">
        <v>16</v>
      </c>
      <c r="L7" s="15">
        <v>5</v>
      </c>
      <c r="M7" s="81">
        <v>8.6920000000000002</v>
      </c>
      <c r="N7" s="70">
        <v>9</v>
      </c>
      <c r="O7" s="62">
        <v>3000</v>
      </c>
      <c r="P7" s="63">
        <f>Table224523689101112131415161718192021222423456789101112[[#This Row],[PEMBULATAN]]*O7</f>
        <v>27000</v>
      </c>
    </row>
    <row r="8" spans="1:16" ht="30.75" customHeight="1" x14ac:dyDescent="0.2">
      <c r="A8" s="97"/>
      <c r="B8" s="73"/>
      <c r="C8" s="87" t="s">
        <v>1817</v>
      </c>
      <c r="D8" s="76" t="s">
        <v>52</v>
      </c>
      <c r="E8" s="13">
        <v>44430</v>
      </c>
      <c r="F8" s="74" t="s">
        <v>1776</v>
      </c>
      <c r="G8" s="13">
        <v>44433</v>
      </c>
      <c r="H8" s="75" t="s">
        <v>1946</v>
      </c>
      <c r="I8" s="15">
        <v>99</v>
      </c>
      <c r="J8" s="15">
        <v>64</v>
      </c>
      <c r="K8" s="15">
        <v>20</v>
      </c>
      <c r="L8" s="15">
        <v>18</v>
      </c>
      <c r="M8" s="81">
        <v>31.68</v>
      </c>
      <c r="N8" s="70">
        <v>32</v>
      </c>
      <c r="O8" s="62">
        <v>3000</v>
      </c>
      <c r="P8" s="63">
        <f>Table224523689101112131415161718192021222423456789101112[[#This Row],[PEMBULATAN]]*O8</f>
        <v>96000</v>
      </c>
    </row>
    <row r="9" spans="1:16" ht="30.75" customHeight="1" x14ac:dyDescent="0.2">
      <c r="A9" s="97"/>
      <c r="B9" s="73"/>
      <c r="C9" s="87" t="s">
        <v>1818</v>
      </c>
      <c r="D9" s="76" t="s">
        <v>52</v>
      </c>
      <c r="E9" s="13">
        <v>44430</v>
      </c>
      <c r="F9" s="74" t="s">
        <v>1776</v>
      </c>
      <c r="G9" s="13">
        <v>44433</v>
      </c>
      <c r="H9" s="75" t="s">
        <v>1946</v>
      </c>
      <c r="I9" s="15">
        <v>105</v>
      </c>
      <c r="J9" s="15">
        <v>68</v>
      </c>
      <c r="K9" s="15">
        <v>26</v>
      </c>
      <c r="L9" s="15">
        <v>25</v>
      </c>
      <c r="M9" s="81">
        <v>46.41</v>
      </c>
      <c r="N9" s="70">
        <v>46</v>
      </c>
      <c r="O9" s="62">
        <v>3000</v>
      </c>
      <c r="P9" s="63">
        <f>Table224523689101112131415161718192021222423456789101112[[#This Row],[PEMBULATAN]]*O9</f>
        <v>138000</v>
      </c>
    </row>
    <row r="10" spans="1:16" ht="30.75" customHeight="1" x14ac:dyDescent="0.2">
      <c r="A10" s="97"/>
      <c r="B10" s="73"/>
      <c r="C10" s="87" t="s">
        <v>1819</v>
      </c>
      <c r="D10" s="76" t="s">
        <v>52</v>
      </c>
      <c r="E10" s="13">
        <v>44430</v>
      </c>
      <c r="F10" s="74" t="s">
        <v>1776</v>
      </c>
      <c r="G10" s="13">
        <v>44433</v>
      </c>
      <c r="H10" s="75" t="s">
        <v>1946</v>
      </c>
      <c r="I10" s="15">
        <v>98</v>
      </c>
      <c r="J10" s="15">
        <v>57</v>
      </c>
      <c r="K10" s="15">
        <v>29</v>
      </c>
      <c r="L10" s="15">
        <v>21</v>
      </c>
      <c r="M10" s="81">
        <v>40.4985</v>
      </c>
      <c r="N10" s="70">
        <v>40</v>
      </c>
      <c r="O10" s="62">
        <v>3000</v>
      </c>
      <c r="P10" s="63">
        <f>Table224523689101112131415161718192021222423456789101112[[#This Row],[PEMBULATAN]]*O10</f>
        <v>120000</v>
      </c>
    </row>
    <row r="11" spans="1:16" ht="30.75" customHeight="1" x14ac:dyDescent="0.2">
      <c r="A11" s="97"/>
      <c r="B11" s="73"/>
      <c r="C11" s="87" t="s">
        <v>1820</v>
      </c>
      <c r="D11" s="76" t="s">
        <v>52</v>
      </c>
      <c r="E11" s="13">
        <v>44430</v>
      </c>
      <c r="F11" s="74" t="s">
        <v>1776</v>
      </c>
      <c r="G11" s="13">
        <v>44433</v>
      </c>
      <c r="H11" s="75" t="s">
        <v>1946</v>
      </c>
      <c r="I11" s="15">
        <v>89</v>
      </c>
      <c r="J11" s="15">
        <v>62</v>
      </c>
      <c r="K11" s="15">
        <v>29</v>
      </c>
      <c r="L11" s="15">
        <v>14</v>
      </c>
      <c r="M11" s="81">
        <v>40.005499999999998</v>
      </c>
      <c r="N11" s="70">
        <v>40</v>
      </c>
      <c r="O11" s="62">
        <v>3000</v>
      </c>
      <c r="P11" s="63">
        <f>Table224523689101112131415161718192021222423456789101112[[#This Row],[PEMBULATAN]]*O11</f>
        <v>120000</v>
      </c>
    </row>
    <row r="12" spans="1:16" ht="30.75" customHeight="1" x14ac:dyDescent="0.2">
      <c r="A12" s="97"/>
      <c r="B12" s="73"/>
      <c r="C12" s="87" t="s">
        <v>1821</v>
      </c>
      <c r="D12" s="76" t="s">
        <v>52</v>
      </c>
      <c r="E12" s="13">
        <v>44430</v>
      </c>
      <c r="F12" s="74" t="s">
        <v>1776</v>
      </c>
      <c r="G12" s="13">
        <v>44433</v>
      </c>
      <c r="H12" s="75" t="s">
        <v>1946</v>
      </c>
      <c r="I12" s="15">
        <v>82</v>
      </c>
      <c r="J12" s="15">
        <v>59</v>
      </c>
      <c r="K12" s="15">
        <v>17</v>
      </c>
      <c r="L12" s="15">
        <v>2</v>
      </c>
      <c r="M12" s="81">
        <v>20.561499999999999</v>
      </c>
      <c r="N12" s="70">
        <v>21</v>
      </c>
      <c r="O12" s="62">
        <v>3000</v>
      </c>
      <c r="P12" s="63">
        <f>Table224523689101112131415161718192021222423456789101112[[#This Row],[PEMBULATAN]]*O12</f>
        <v>63000</v>
      </c>
    </row>
    <row r="13" spans="1:16" ht="30.75" customHeight="1" x14ac:dyDescent="0.2">
      <c r="A13" s="97"/>
      <c r="B13" s="73"/>
      <c r="C13" s="87" t="s">
        <v>1822</v>
      </c>
      <c r="D13" s="76" t="s">
        <v>52</v>
      </c>
      <c r="E13" s="13">
        <v>44430</v>
      </c>
      <c r="F13" s="74" t="s">
        <v>1776</v>
      </c>
      <c r="G13" s="13">
        <v>44433</v>
      </c>
      <c r="H13" s="75" t="s">
        <v>1946</v>
      </c>
      <c r="I13" s="15">
        <v>57</v>
      </c>
      <c r="J13" s="15">
        <v>54</v>
      </c>
      <c r="K13" s="15">
        <v>16</v>
      </c>
      <c r="L13" s="15">
        <v>12</v>
      </c>
      <c r="M13" s="81">
        <v>12.311999999999999</v>
      </c>
      <c r="N13" s="70">
        <v>12</v>
      </c>
      <c r="O13" s="62">
        <v>3000</v>
      </c>
      <c r="P13" s="63">
        <f>Table224523689101112131415161718192021222423456789101112[[#This Row],[PEMBULATAN]]*O13</f>
        <v>36000</v>
      </c>
    </row>
    <row r="14" spans="1:16" ht="30.75" customHeight="1" x14ac:dyDescent="0.2">
      <c r="A14" s="97"/>
      <c r="B14" s="73"/>
      <c r="C14" s="87" t="s">
        <v>1823</v>
      </c>
      <c r="D14" s="76" t="s">
        <v>52</v>
      </c>
      <c r="E14" s="13">
        <v>44430</v>
      </c>
      <c r="F14" s="74" t="s">
        <v>1776</v>
      </c>
      <c r="G14" s="13">
        <v>44433</v>
      </c>
      <c r="H14" s="75" t="s">
        <v>1946</v>
      </c>
      <c r="I14" s="15">
        <v>34</v>
      </c>
      <c r="J14" s="15">
        <v>45</v>
      </c>
      <c r="K14" s="15">
        <v>17</v>
      </c>
      <c r="L14" s="15">
        <v>12</v>
      </c>
      <c r="M14" s="81">
        <v>6.5025000000000004</v>
      </c>
      <c r="N14" s="70">
        <v>12</v>
      </c>
      <c r="O14" s="62">
        <v>3000</v>
      </c>
      <c r="P14" s="63">
        <f>Table224523689101112131415161718192021222423456789101112[[#This Row],[PEMBULATAN]]*O14</f>
        <v>36000</v>
      </c>
    </row>
    <row r="15" spans="1:16" ht="30.75" customHeight="1" x14ac:dyDescent="0.2">
      <c r="A15" s="97"/>
      <c r="B15" s="73"/>
      <c r="C15" s="87" t="s">
        <v>1824</v>
      </c>
      <c r="D15" s="76" t="s">
        <v>52</v>
      </c>
      <c r="E15" s="13">
        <v>44430</v>
      </c>
      <c r="F15" s="74" t="s">
        <v>1776</v>
      </c>
      <c r="G15" s="13">
        <v>44433</v>
      </c>
      <c r="H15" s="75" t="s">
        <v>1946</v>
      </c>
      <c r="I15" s="15">
        <v>97</v>
      </c>
      <c r="J15" s="15">
        <v>58</v>
      </c>
      <c r="K15" s="15">
        <v>22</v>
      </c>
      <c r="L15" s="15">
        <v>10</v>
      </c>
      <c r="M15" s="81">
        <v>30.943000000000001</v>
      </c>
      <c r="N15" s="70">
        <v>31</v>
      </c>
      <c r="O15" s="62">
        <v>3000</v>
      </c>
      <c r="P15" s="63">
        <f>Table224523689101112131415161718192021222423456789101112[[#This Row],[PEMBULATAN]]*O15</f>
        <v>93000</v>
      </c>
    </row>
    <row r="16" spans="1:16" ht="30.75" customHeight="1" x14ac:dyDescent="0.2">
      <c r="A16" s="97"/>
      <c r="B16" s="73"/>
      <c r="C16" s="87" t="s">
        <v>1825</v>
      </c>
      <c r="D16" s="76" t="s">
        <v>52</v>
      </c>
      <c r="E16" s="13">
        <v>44430</v>
      </c>
      <c r="F16" s="74" t="s">
        <v>1776</v>
      </c>
      <c r="G16" s="13">
        <v>44433</v>
      </c>
      <c r="H16" s="75" t="s">
        <v>1946</v>
      </c>
      <c r="I16" s="15">
        <v>57</v>
      </c>
      <c r="J16" s="15">
        <v>58</v>
      </c>
      <c r="K16" s="15">
        <v>25</v>
      </c>
      <c r="L16" s="15">
        <v>14</v>
      </c>
      <c r="M16" s="81">
        <v>20.662500000000001</v>
      </c>
      <c r="N16" s="70">
        <v>21</v>
      </c>
      <c r="O16" s="62">
        <v>3000</v>
      </c>
      <c r="P16" s="63">
        <f>Table224523689101112131415161718192021222423456789101112[[#This Row],[PEMBULATAN]]*O16</f>
        <v>63000</v>
      </c>
    </row>
    <row r="17" spans="1:16" ht="30.75" customHeight="1" x14ac:dyDescent="0.2">
      <c r="A17" s="97"/>
      <c r="B17" s="73"/>
      <c r="C17" s="87" t="s">
        <v>1826</v>
      </c>
      <c r="D17" s="76" t="s">
        <v>52</v>
      </c>
      <c r="E17" s="13">
        <v>44430</v>
      </c>
      <c r="F17" s="74" t="s">
        <v>1776</v>
      </c>
      <c r="G17" s="13">
        <v>44433</v>
      </c>
      <c r="H17" s="75" t="s">
        <v>1946</v>
      </c>
      <c r="I17" s="15">
        <v>98</v>
      </c>
      <c r="J17" s="15">
        <v>52</v>
      </c>
      <c r="K17" s="15">
        <v>20</v>
      </c>
      <c r="L17" s="15">
        <v>7</v>
      </c>
      <c r="M17" s="81">
        <v>25.48</v>
      </c>
      <c r="N17" s="70">
        <v>25</v>
      </c>
      <c r="O17" s="62">
        <v>3000</v>
      </c>
      <c r="P17" s="63">
        <f>Table224523689101112131415161718192021222423456789101112[[#This Row],[PEMBULATAN]]*O17</f>
        <v>75000</v>
      </c>
    </row>
    <row r="18" spans="1:16" ht="30.75" customHeight="1" x14ac:dyDescent="0.2">
      <c r="A18" s="97"/>
      <c r="B18" s="73"/>
      <c r="C18" s="87" t="s">
        <v>1827</v>
      </c>
      <c r="D18" s="76" t="s">
        <v>52</v>
      </c>
      <c r="E18" s="13">
        <v>44430</v>
      </c>
      <c r="F18" s="74" t="s">
        <v>1776</v>
      </c>
      <c r="G18" s="13">
        <v>44433</v>
      </c>
      <c r="H18" s="75" t="s">
        <v>1946</v>
      </c>
      <c r="I18" s="15">
        <v>85</v>
      </c>
      <c r="J18" s="15">
        <v>88</v>
      </c>
      <c r="K18" s="15">
        <v>22</v>
      </c>
      <c r="L18" s="15">
        <v>6</v>
      </c>
      <c r="M18" s="81">
        <v>41.14</v>
      </c>
      <c r="N18" s="70">
        <v>41</v>
      </c>
      <c r="O18" s="62">
        <v>3000</v>
      </c>
      <c r="P18" s="63">
        <f>Table224523689101112131415161718192021222423456789101112[[#This Row],[PEMBULATAN]]*O18</f>
        <v>123000</v>
      </c>
    </row>
    <row r="19" spans="1:16" ht="30.75" customHeight="1" x14ac:dyDescent="0.2">
      <c r="A19" s="97"/>
      <c r="B19" s="73"/>
      <c r="C19" s="87" t="s">
        <v>1828</v>
      </c>
      <c r="D19" s="76" t="s">
        <v>52</v>
      </c>
      <c r="E19" s="13">
        <v>44430</v>
      </c>
      <c r="F19" s="74" t="s">
        <v>1776</v>
      </c>
      <c r="G19" s="13">
        <v>44433</v>
      </c>
      <c r="H19" s="75" t="s">
        <v>1946</v>
      </c>
      <c r="I19" s="15">
        <v>34</v>
      </c>
      <c r="J19" s="15">
        <v>20</v>
      </c>
      <c r="K19" s="15">
        <v>13</v>
      </c>
      <c r="L19" s="15">
        <v>2</v>
      </c>
      <c r="M19" s="81">
        <v>2.21</v>
      </c>
      <c r="N19" s="70">
        <v>2</v>
      </c>
      <c r="O19" s="62">
        <v>3000</v>
      </c>
      <c r="P19" s="63">
        <f>Table224523689101112131415161718192021222423456789101112[[#This Row],[PEMBULATAN]]*O19</f>
        <v>6000</v>
      </c>
    </row>
    <row r="20" spans="1:16" ht="30.75" customHeight="1" x14ac:dyDescent="0.2">
      <c r="A20" s="97"/>
      <c r="B20" s="73"/>
      <c r="C20" s="87" t="s">
        <v>1829</v>
      </c>
      <c r="D20" s="76" t="s">
        <v>52</v>
      </c>
      <c r="E20" s="13">
        <v>44430</v>
      </c>
      <c r="F20" s="74" t="s">
        <v>1776</v>
      </c>
      <c r="G20" s="13">
        <v>44433</v>
      </c>
      <c r="H20" s="75" t="s">
        <v>1946</v>
      </c>
      <c r="I20" s="15">
        <v>95</v>
      </c>
      <c r="J20" s="15">
        <v>61</v>
      </c>
      <c r="K20" s="15">
        <v>13</v>
      </c>
      <c r="L20" s="15">
        <v>1</v>
      </c>
      <c r="M20" s="81">
        <v>18.833749999999998</v>
      </c>
      <c r="N20" s="70">
        <v>19</v>
      </c>
      <c r="O20" s="62">
        <v>3000</v>
      </c>
      <c r="P20" s="63">
        <f>Table224523689101112131415161718192021222423456789101112[[#This Row],[PEMBULATAN]]*O20</f>
        <v>57000</v>
      </c>
    </row>
    <row r="21" spans="1:16" ht="30.75" customHeight="1" x14ac:dyDescent="0.2">
      <c r="A21" s="97"/>
      <c r="B21" s="73"/>
      <c r="C21" s="87" t="s">
        <v>1830</v>
      </c>
      <c r="D21" s="76" t="s">
        <v>52</v>
      </c>
      <c r="E21" s="13">
        <v>44430</v>
      </c>
      <c r="F21" s="74" t="s">
        <v>1776</v>
      </c>
      <c r="G21" s="13">
        <v>44433</v>
      </c>
      <c r="H21" s="75" t="s">
        <v>1946</v>
      </c>
      <c r="I21" s="15">
        <v>80</v>
      </c>
      <c r="J21" s="15">
        <v>45</v>
      </c>
      <c r="K21" s="15">
        <v>20</v>
      </c>
      <c r="L21" s="15">
        <v>24</v>
      </c>
      <c r="M21" s="81">
        <v>18</v>
      </c>
      <c r="N21" s="70">
        <v>24</v>
      </c>
      <c r="O21" s="62">
        <v>3000</v>
      </c>
      <c r="P21" s="63">
        <f>Table224523689101112131415161718192021222423456789101112[[#This Row],[PEMBULATAN]]*O21</f>
        <v>72000</v>
      </c>
    </row>
    <row r="22" spans="1:16" ht="30.75" customHeight="1" x14ac:dyDescent="0.2">
      <c r="A22" s="97"/>
      <c r="B22" s="73"/>
      <c r="C22" s="87" t="s">
        <v>1831</v>
      </c>
      <c r="D22" s="76" t="s">
        <v>52</v>
      </c>
      <c r="E22" s="13">
        <v>44430</v>
      </c>
      <c r="F22" s="74" t="s">
        <v>1776</v>
      </c>
      <c r="G22" s="13">
        <v>44433</v>
      </c>
      <c r="H22" s="75" t="s">
        <v>1946</v>
      </c>
      <c r="I22" s="15">
        <v>93</v>
      </c>
      <c r="J22" s="15">
        <v>59</v>
      </c>
      <c r="K22" s="15">
        <v>15</v>
      </c>
      <c r="L22" s="15">
        <v>8</v>
      </c>
      <c r="M22" s="81">
        <v>20.576250000000002</v>
      </c>
      <c r="N22" s="70">
        <v>21</v>
      </c>
      <c r="O22" s="62">
        <v>3000</v>
      </c>
      <c r="P22" s="63">
        <f>Table224523689101112131415161718192021222423456789101112[[#This Row],[PEMBULATAN]]*O22</f>
        <v>63000</v>
      </c>
    </row>
    <row r="23" spans="1:16" ht="30.75" customHeight="1" x14ac:dyDescent="0.2">
      <c r="A23" s="97"/>
      <c r="B23" s="73"/>
      <c r="C23" s="87" t="s">
        <v>1832</v>
      </c>
      <c r="D23" s="76" t="s">
        <v>52</v>
      </c>
      <c r="E23" s="13">
        <v>44430</v>
      </c>
      <c r="F23" s="74" t="s">
        <v>1776</v>
      </c>
      <c r="G23" s="13">
        <v>44433</v>
      </c>
      <c r="H23" s="75" t="s">
        <v>1946</v>
      </c>
      <c r="I23" s="15">
        <v>40</v>
      </c>
      <c r="J23" s="15">
        <v>46</v>
      </c>
      <c r="K23" s="15">
        <v>24</v>
      </c>
      <c r="L23" s="15">
        <v>5</v>
      </c>
      <c r="M23" s="81">
        <v>11.04</v>
      </c>
      <c r="N23" s="70">
        <v>11</v>
      </c>
      <c r="O23" s="62">
        <v>3000</v>
      </c>
      <c r="P23" s="63">
        <f>Table224523689101112131415161718192021222423456789101112[[#This Row],[PEMBULATAN]]*O23</f>
        <v>33000</v>
      </c>
    </row>
    <row r="24" spans="1:16" ht="30.75" customHeight="1" x14ac:dyDescent="0.2">
      <c r="A24" s="97"/>
      <c r="B24" s="73"/>
      <c r="C24" s="87" t="s">
        <v>1833</v>
      </c>
      <c r="D24" s="76" t="s">
        <v>52</v>
      </c>
      <c r="E24" s="13">
        <v>44430</v>
      </c>
      <c r="F24" s="74" t="s">
        <v>1776</v>
      </c>
      <c r="G24" s="13">
        <v>44433</v>
      </c>
      <c r="H24" s="75" t="s">
        <v>1946</v>
      </c>
      <c r="I24" s="15">
        <v>92</v>
      </c>
      <c r="J24" s="15">
        <v>55</v>
      </c>
      <c r="K24" s="15">
        <v>29</v>
      </c>
      <c r="L24" s="15">
        <v>3</v>
      </c>
      <c r="M24" s="81">
        <v>36.685000000000002</v>
      </c>
      <c r="N24" s="70">
        <v>37</v>
      </c>
      <c r="O24" s="62">
        <v>3000</v>
      </c>
      <c r="P24" s="63">
        <f>Table224523689101112131415161718192021222423456789101112[[#This Row],[PEMBULATAN]]*O24</f>
        <v>111000</v>
      </c>
    </row>
    <row r="25" spans="1:16" ht="30.75" customHeight="1" x14ac:dyDescent="0.2">
      <c r="A25" s="97"/>
      <c r="B25" s="73"/>
      <c r="C25" s="87" t="s">
        <v>1834</v>
      </c>
      <c r="D25" s="76" t="s">
        <v>52</v>
      </c>
      <c r="E25" s="13">
        <v>44430</v>
      </c>
      <c r="F25" s="74" t="s">
        <v>1776</v>
      </c>
      <c r="G25" s="13">
        <v>44433</v>
      </c>
      <c r="H25" s="75" t="s">
        <v>1946</v>
      </c>
      <c r="I25" s="15">
        <v>97</v>
      </c>
      <c r="J25" s="15">
        <v>52</v>
      </c>
      <c r="K25" s="15">
        <v>32</v>
      </c>
      <c r="L25" s="15">
        <v>12</v>
      </c>
      <c r="M25" s="81">
        <v>40.351999999999997</v>
      </c>
      <c r="N25" s="70">
        <v>40</v>
      </c>
      <c r="O25" s="62">
        <v>3000</v>
      </c>
      <c r="P25" s="63">
        <f>Table224523689101112131415161718192021222423456789101112[[#This Row],[PEMBULATAN]]*O25</f>
        <v>120000</v>
      </c>
    </row>
    <row r="26" spans="1:16" ht="30.75" customHeight="1" x14ac:dyDescent="0.2">
      <c r="A26" s="97"/>
      <c r="B26" s="73"/>
      <c r="C26" s="87" t="s">
        <v>1835</v>
      </c>
      <c r="D26" s="76" t="s">
        <v>52</v>
      </c>
      <c r="E26" s="13">
        <v>44430</v>
      </c>
      <c r="F26" s="74" t="s">
        <v>1776</v>
      </c>
      <c r="G26" s="13">
        <v>44433</v>
      </c>
      <c r="H26" s="75" t="s">
        <v>1946</v>
      </c>
      <c r="I26" s="15">
        <v>57</v>
      </c>
      <c r="J26" s="15">
        <v>20</v>
      </c>
      <c r="K26" s="15">
        <v>25</v>
      </c>
      <c r="L26" s="15">
        <v>1</v>
      </c>
      <c r="M26" s="81">
        <v>7.125</v>
      </c>
      <c r="N26" s="70">
        <v>7</v>
      </c>
      <c r="O26" s="62">
        <v>3000</v>
      </c>
      <c r="P26" s="63">
        <f>Table224523689101112131415161718192021222423456789101112[[#This Row],[PEMBULATAN]]*O26</f>
        <v>21000</v>
      </c>
    </row>
    <row r="27" spans="1:16" ht="30.75" customHeight="1" x14ac:dyDescent="0.2">
      <c r="A27" s="97"/>
      <c r="B27" s="73"/>
      <c r="C27" s="87" t="s">
        <v>1836</v>
      </c>
      <c r="D27" s="76" t="s">
        <v>52</v>
      </c>
      <c r="E27" s="13">
        <v>44430</v>
      </c>
      <c r="F27" s="74" t="s">
        <v>1776</v>
      </c>
      <c r="G27" s="13">
        <v>44433</v>
      </c>
      <c r="H27" s="75" t="s">
        <v>1946</v>
      </c>
      <c r="I27" s="15">
        <v>54</v>
      </c>
      <c r="J27" s="15">
        <v>37</v>
      </c>
      <c r="K27" s="15">
        <v>20</v>
      </c>
      <c r="L27" s="15">
        <v>1</v>
      </c>
      <c r="M27" s="81">
        <v>9.99</v>
      </c>
      <c r="N27" s="70">
        <v>10</v>
      </c>
      <c r="O27" s="62">
        <v>3000</v>
      </c>
      <c r="P27" s="63">
        <f>Table224523689101112131415161718192021222423456789101112[[#This Row],[PEMBULATAN]]*O27</f>
        <v>30000</v>
      </c>
    </row>
    <row r="28" spans="1:16" ht="30.75" customHeight="1" x14ac:dyDescent="0.2">
      <c r="A28" s="97"/>
      <c r="B28" s="73"/>
      <c r="C28" s="87" t="s">
        <v>1837</v>
      </c>
      <c r="D28" s="76" t="s">
        <v>52</v>
      </c>
      <c r="E28" s="13">
        <v>44430</v>
      </c>
      <c r="F28" s="74" t="s">
        <v>1776</v>
      </c>
      <c r="G28" s="13">
        <v>44433</v>
      </c>
      <c r="H28" s="75" t="s">
        <v>1946</v>
      </c>
      <c r="I28" s="15">
        <v>65</v>
      </c>
      <c r="J28" s="15">
        <v>48</v>
      </c>
      <c r="K28" s="15">
        <v>17</v>
      </c>
      <c r="L28" s="15">
        <v>9</v>
      </c>
      <c r="M28" s="81">
        <v>13.26</v>
      </c>
      <c r="N28" s="70">
        <v>13</v>
      </c>
      <c r="O28" s="62">
        <v>3000</v>
      </c>
      <c r="P28" s="63">
        <f>Table224523689101112131415161718192021222423456789101112[[#This Row],[PEMBULATAN]]*O28</f>
        <v>39000</v>
      </c>
    </row>
    <row r="29" spans="1:16" ht="30.75" customHeight="1" x14ac:dyDescent="0.2">
      <c r="A29" s="97"/>
      <c r="B29" s="73"/>
      <c r="C29" s="87" t="s">
        <v>1838</v>
      </c>
      <c r="D29" s="76" t="s">
        <v>52</v>
      </c>
      <c r="E29" s="13">
        <v>44430</v>
      </c>
      <c r="F29" s="74" t="s">
        <v>1776</v>
      </c>
      <c r="G29" s="13">
        <v>44433</v>
      </c>
      <c r="H29" s="75" t="s">
        <v>1946</v>
      </c>
      <c r="I29" s="15">
        <v>89</v>
      </c>
      <c r="J29" s="15">
        <v>46</v>
      </c>
      <c r="K29" s="15">
        <v>26</v>
      </c>
      <c r="L29" s="15">
        <v>7</v>
      </c>
      <c r="M29" s="81">
        <v>26.611000000000001</v>
      </c>
      <c r="N29" s="70">
        <v>27</v>
      </c>
      <c r="O29" s="62">
        <v>3000</v>
      </c>
      <c r="P29" s="63">
        <f>Table224523689101112131415161718192021222423456789101112[[#This Row],[PEMBULATAN]]*O29</f>
        <v>81000</v>
      </c>
    </row>
    <row r="30" spans="1:16" ht="30.75" customHeight="1" x14ac:dyDescent="0.2">
      <c r="A30" s="97"/>
      <c r="B30" s="73"/>
      <c r="C30" s="87" t="s">
        <v>1839</v>
      </c>
      <c r="D30" s="76" t="s">
        <v>52</v>
      </c>
      <c r="E30" s="13">
        <v>44430</v>
      </c>
      <c r="F30" s="74" t="s">
        <v>1776</v>
      </c>
      <c r="G30" s="13">
        <v>44433</v>
      </c>
      <c r="H30" s="75" t="s">
        <v>1946</v>
      </c>
      <c r="I30" s="15">
        <v>89</v>
      </c>
      <c r="J30" s="15">
        <v>59</v>
      </c>
      <c r="K30" s="15">
        <v>26</v>
      </c>
      <c r="L30" s="15">
        <v>12</v>
      </c>
      <c r="M30" s="81">
        <v>34.131500000000003</v>
      </c>
      <c r="N30" s="70">
        <v>34</v>
      </c>
      <c r="O30" s="62">
        <v>3000</v>
      </c>
      <c r="P30" s="63">
        <f>Table224523689101112131415161718192021222423456789101112[[#This Row],[PEMBULATAN]]*O30</f>
        <v>102000</v>
      </c>
    </row>
    <row r="31" spans="1:16" ht="30.75" customHeight="1" x14ac:dyDescent="0.2">
      <c r="A31" s="97"/>
      <c r="B31" s="73"/>
      <c r="C31" s="87" t="s">
        <v>1840</v>
      </c>
      <c r="D31" s="76" t="s">
        <v>52</v>
      </c>
      <c r="E31" s="13">
        <v>44430</v>
      </c>
      <c r="F31" s="74" t="s">
        <v>1776</v>
      </c>
      <c r="G31" s="13">
        <v>44433</v>
      </c>
      <c r="H31" s="75" t="s">
        <v>1946</v>
      </c>
      <c r="I31" s="15">
        <v>96</v>
      </c>
      <c r="J31" s="15">
        <v>52</v>
      </c>
      <c r="K31" s="15">
        <v>35</v>
      </c>
      <c r="L31" s="15">
        <v>20</v>
      </c>
      <c r="M31" s="81">
        <v>43.68</v>
      </c>
      <c r="N31" s="70">
        <v>44</v>
      </c>
      <c r="O31" s="62">
        <v>3000</v>
      </c>
      <c r="P31" s="63">
        <f>Table224523689101112131415161718192021222423456789101112[[#This Row],[PEMBULATAN]]*O31</f>
        <v>132000</v>
      </c>
    </row>
    <row r="32" spans="1:16" ht="30.75" customHeight="1" x14ac:dyDescent="0.2">
      <c r="A32" s="97"/>
      <c r="B32" s="73"/>
      <c r="C32" s="87" t="s">
        <v>1841</v>
      </c>
      <c r="D32" s="76" t="s">
        <v>52</v>
      </c>
      <c r="E32" s="13">
        <v>44430</v>
      </c>
      <c r="F32" s="74" t="s">
        <v>1776</v>
      </c>
      <c r="G32" s="13">
        <v>44433</v>
      </c>
      <c r="H32" s="75" t="s">
        <v>1946</v>
      </c>
      <c r="I32" s="15">
        <v>44</v>
      </c>
      <c r="J32" s="15">
        <v>20</v>
      </c>
      <c r="K32" s="15">
        <v>22</v>
      </c>
      <c r="L32" s="15">
        <v>1</v>
      </c>
      <c r="M32" s="81">
        <v>4.84</v>
      </c>
      <c r="N32" s="70">
        <v>5</v>
      </c>
      <c r="O32" s="62">
        <v>3000</v>
      </c>
      <c r="P32" s="63">
        <f>Table224523689101112131415161718192021222423456789101112[[#This Row],[PEMBULATAN]]*O32</f>
        <v>15000</v>
      </c>
    </row>
    <row r="33" spans="1:16" ht="30.75" customHeight="1" x14ac:dyDescent="0.2">
      <c r="A33" s="97"/>
      <c r="B33" s="73"/>
      <c r="C33" s="87" t="s">
        <v>1842</v>
      </c>
      <c r="D33" s="76" t="s">
        <v>52</v>
      </c>
      <c r="E33" s="13">
        <v>44430</v>
      </c>
      <c r="F33" s="74" t="s">
        <v>1776</v>
      </c>
      <c r="G33" s="13">
        <v>44433</v>
      </c>
      <c r="H33" s="75" t="s">
        <v>1946</v>
      </c>
      <c r="I33" s="15">
        <v>78</v>
      </c>
      <c r="J33" s="15">
        <v>50</v>
      </c>
      <c r="K33" s="15">
        <v>26</v>
      </c>
      <c r="L33" s="15">
        <v>18</v>
      </c>
      <c r="M33" s="81">
        <v>25.35</v>
      </c>
      <c r="N33" s="70">
        <v>25</v>
      </c>
      <c r="O33" s="62">
        <v>3000</v>
      </c>
      <c r="P33" s="63">
        <f>Table224523689101112131415161718192021222423456789101112[[#This Row],[PEMBULATAN]]*O33</f>
        <v>75000</v>
      </c>
    </row>
    <row r="34" spans="1:16" ht="30.75" customHeight="1" x14ac:dyDescent="0.2">
      <c r="A34" s="97"/>
      <c r="B34" s="73"/>
      <c r="C34" s="87" t="s">
        <v>1843</v>
      </c>
      <c r="D34" s="76" t="s">
        <v>52</v>
      </c>
      <c r="E34" s="13">
        <v>44430</v>
      </c>
      <c r="F34" s="74" t="s">
        <v>1776</v>
      </c>
      <c r="G34" s="13">
        <v>44433</v>
      </c>
      <c r="H34" s="75" t="s">
        <v>1946</v>
      </c>
      <c r="I34" s="15">
        <v>96</v>
      </c>
      <c r="J34" s="15">
        <v>52</v>
      </c>
      <c r="K34" s="15">
        <v>30</v>
      </c>
      <c r="L34" s="15">
        <v>33</v>
      </c>
      <c r="M34" s="81">
        <v>37.44</v>
      </c>
      <c r="N34" s="70">
        <v>37</v>
      </c>
      <c r="O34" s="62">
        <v>3000</v>
      </c>
      <c r="P34" s="63">
        <f>Table224523689101112131415161718192021222423456789101112[[#This Row],[PEMBULATAN]]*O34</f>
        <v>111000</v>
      </c>
    </row>
    <row r="35" spans="1:16" ht="30.75" customHeight="1" x14ac:dyDescent="0.2">
      <c r="A35" s="97"/>
      <c r="B35" s="73"/>
      <c r="C35" s="87" t="s">
        <v>1844</v>
      </c>
      <c r="D35" s="76" t="s">
        <v>52</v>
      </c>
      <c r="E35" s="13">
        <v>44430</v>
      </c>
      <c r="F35" s="74" t="s">
        <v>1776</v>
      </c>
      <c r="G35" s="13">
        <v>44433</v>
      </c>
      <c r="H35" s="75" t="s">
        <v>1946</v>
      </c>
      <c r="I35" s="15">
        <v>62</v>
      </c>
      <c r="J35" s="15">
        <v>34</v>
      </c>
      <c r="K35" s="15">
        <v>15</v>
      </c>
      <c r="L35" s="15">
        <v>2</v>
      </c>
      <c r="M35" s="81">
        <v>7.9050000000000002</v>
      </c>
      <c r="N35" s="70">
        <v>8</v>
      </c>
      <c r="O35" s="62">
        <v>3000</v>
      </c>
      <c r="P35" s="63">
        <f>Table224523689101112131415161718192021222423456789101112[[#This Row],[PEMBULATAN]]*O35</f>
        <v>24000</v>
      </c>
    </row>
    <row r="36" spans="1:16" ht="30.75" customHeight="1" x14ac:dyDescent="0.2">
      <c r="A36" s="97"/>
      <c r="B36" s="73"/>
      <c r="C36" s="87" t="s">
        <v>1845</v>
      </c>
      <c r="D36" s="76" t="s">
        <v>52</v>
      </c>
      <c r="E36" s="13">
        <v>44430</v>
      </c>
      <c r="F36" s="74" t="s">
        <v>1776</v>
      </c>
      <c r="G36" s="13">
        <v>44433</v>
      </c>
      <c r="H36" s="75" t="s">
        <v>1946</v>
      </c>
      <c r="I36" s="15">
        <v>60</v>
      </c>
      <c r="J36" s="15">
        <v>59</v>
      </c>
      <c r="K36" s="15">
        <v>24</v>
      </c>
      <c r="L36" s="15">
        <v>8</v>
      </c>
      <c r="M36" s="81">
        <v>21.24</v>
      </c>
      <c r="N36" s="70">
        <v>21</v>
      </c>
      <c r="O36" s="62">
        <v>3000</v>
      </c>
      <c r="P36" s="63">
        <f>Table224523689101112131415161718192021222423456789101112[[#This Row],[PEMBULATAN]]*O36</f>
        <v>63000</v>
      </c>
    </row>
    <row r="37" spans="1:16" ht="30.75" customHeight="1" x14ac:dyDescent="0.2">
      <c r="A37" s="97"/>
      <c r="B37" s="73"/>
      <c r="C37" s="87" t="s">
        <v>1846</v>
      </c>
      <c r="D37" s="76" t="s">
        <v>52</v>
      </c>
      <c r="E37" s="13">
        <v>44430</v>
      </c>
      <c r="F37" s="74" t="s">
        <v>1776</v>
      </c>
      <c r="G37" s="13">
        <v>44433</v>
      </c>
      <c r="H37" s="75" t="s">
        <v>1946</v>
      </c>
      <c r="I37" s="15">
        <v>59</v>
      </c>
      <c r="J37" s="15">
        <v>35</v>
      </c>
      <c r="K37" s="15">
        <v>18</v>
      </c>
      <c r="L37" s="15">
        <v>6</v>
      </c>
      <c r="M37" s="81">
        <v>9.2925000000000004</v>
      </c>
      <c r="N37" s="70">
        <v>9</v>
      </c>
      <c r="O37" s="62">
        <v>3000</v>
      </c>
      <c r="P37" s="63">
        <f>Table224523689101112131415161718192021222423456789101112[[#This Row],[PEMBULATAN]]*O37</f>
        <v>27000</v>
      </c>
    </row>
    <row r="38" spans="1:16" ht="30.75" customHeight="1" x14ac:dyDescent="0.2">
      <c r="A38" s="97"/>
      <c r="B38" s="73"/>
      <c r="C38" s="87" t="s">
        <v>1847</v>
      </c>
      <c r="D38" s="76" t="s">
        <v>52</v>
      </c>
      <c r="E38" s="13">
        <v>44430</v>
      </c>
      <c r="F38" s="74" t="s">
        <v>1776</v>
      </c>
      <c r="G38" s="13">
        <v>44433</v>
      </c>
      <c r="H38" s="75" t="s">
        <v>1946</v>
      </c>
      <c r="I38" s="15">
        <v>86</v>
      </c>
      <c r="J38" s="15">
        <v>44</v>
      </c>
      <c r="K38" s="15">
        <v>26</v>
      </c>
      <c r="L38" s="15">
        <v>5</v>
      </c>
      <c r="M38" s="81">
        <v>24.596</v>
      </c>
      <c r="N38" s="70">
        <v>25</v>
      </c>
      <c r="O38" s="62">
        <v>3000</v>
      </c>
      <c r="P38" s="63">
        <f>Table224523689101112131415161718192021222423456789101112[[#This Row],[PEMBULATAN]]*O38</f>
        <v>75000</v>
      </c>
    </row>
    <row r="39" spans="1:16" ht="30.75" customHeight="1" x14ac:dyDescent="0.2">
      <c r="A39" s="97"/>
      <c r="B39" s="73"/>
      <c r="C39" s="87" t="s">
        <v>1848</v>
      </c>
      <c r="D39" s="76" t="s">
        <v>52</v>
      </c>
      <c r="E39" s="13">
        <v>44430</v>
      </c>
      <c r="F39" s="74" t="s">
        <v>1776</v>
      </c>
      <c r="G39" s="13">
        <v>44433</v>
      </c>
      <c r="H39" s="75" t="s">
        <v>1946</v>
      </c>
      <c r="I39" s="15">
        <v>88</v>
      </c>
      <c r="J39" s="15">
        <v>54</v>
      </c>
      <c r="K39" s="15">
        <v>26</v>
      </c>
      <c r="L39" s="15">
        <v>2</v>
      </c>
      <c r="M39" s="81">
        <v>30.888000000000002</v>
      </c>
      <c r="N39" s="70">
        <v>31</v>
      </c>
      <c r="O39" s="62">
        <v>3000</v>
      </c>
      <c r="P39" s="63">
        <f>Table224523689101112131415161718192021222423456789101112[[#This Row],[PEMBULATAN]]*O39</f>
        <v>93000</v>
      </c>
    </row>
    <row r="40" spans="1:16" ht="30.75" customHeight="1" x14ac:dyDescent="0.2">
      <c r="A40" s="97"/>
      <c r="B40" s="73"/>
      <c r="C40" s="87" t="s">
        <v>1849</v>
      </c>
      <c r="D40" s="76" t="s">
        <v>52</v>
      </c>
      <c r="E40" s="13">
        <v>44430</v>
      </c>
      <c r="F40" s="74" t="s">
        <v>1776</v>
      </c>
      <c r="G40" s="13">
        <v>44433</v>
      </c>
      <c r="H40" s="75" t="s">
        <v>1946</v>
      </c>
      <c r="I40" s="15">
        <v>95</v>
      </c>
      <c r="J40" s="15">
        <v>56</v>
      </c>
      <c r="K40" s="15">
        <v>17</v>
      </c>
      <c r="L40" s="15">
        <v>2</v>
      </c>
      <c r="M40" s="81">
        <v>22.61</v>
      </c>
      <c r="N40" s="70">
        <v>23</v>
      </c>
      <c r="O40" s="62">
        <v>3000</v>
      </c>
      <c r="P40" s="63">
        <f>Table224523689101112131415161718192021222423456789101112[[#This Row],[PEMBULATAN]]*O40</f>
        <v>69000</v>
      </c>
    </row>
    <row r="41" spans="1:16" ht="30.75" customHeight="1" x14ac:dyDescent="0.2">
      <c r="A41" s="97"/>
      <c r="B41" s="73"/>
      <c r="C41" s="87" t="s">
        <v>1850</v>
      </c>
      <c r="D41" s="76" t="s">
        <v>52</v>
      </c>
      <c r="E41" s="13">
        <v>44430</v>
      </c>
      <c r="F41" s="74" t="s">
        <v>1776</v>
      </c>
      <c r="G41" s="13">
        <v>44433</v>
      </c>
      <c r="H41" s="75" t="s">
        <v>1946</v>
      </c>
      <c r="I41" s="15">
        <v>50</v>
      </c>
      <c r="J41" s="15">
        <v>30</v>
      </c>
      <c r="K41" s="15">
        <v>22</v>
      </c>
      <c r="L41" s="15">
        <v>1</v>
      </c>
      <c r="M41" s="81">
        <v>8.25</v>
      </c>
      <c r="N41" s="70">
        <v>8</v>
      </c>
      <c r="O41" s="62">
        <v>3000</v>
      </c>
      <c r="P41" s="63">
        <f>Table224523689101112131415161718192021222423456789101112[[#This Row],[PEMBULATAN]]*O41</f>
        <v>24000</v>
      </c>
    </row>
    <row r="42" spans="1:16" ht="30.75" customHeight="1" x14ac:dyDescent="0.2">
      <c r="A42" s="97"/>
      <c r="B42" s="73"/>
      <c r="C42" s="87" t="s">
        <v>1851</v>
      </c>
      <c r="D42" s="76" t="s">
        <v>52</v>
      </c>
      <c r="E42" s="13">
        <v>44430</v>
      </c>
      <c r="F42" s="74" t="s">
        <v>1776</v>
      </c>
      <c r="G42" s="13">
        <v>44433</v>
      </c>
      <c r="H42" s="75" t="s">
        <v>1946</v>
      </c>
      <c r="I42" s="15">
        <v>46</v>
      </c>
      <c r="J42" s="15">
        <v>49</v>
      </c>
      <c r="K42" s="15">
        <v>24</v>
      </c>
      <c r="L42" s="15">
        <v>3</v>
      </c>
      <c r="M42" s="81">
        <v>13.523999999999999</v>
      </c>
      <c r="N42" s="70">
        <v>14</v>
      </c>
      <c r="O42" s="62">
        <v>3000</v>
      </c>
      <c r="P42" s="63">
        <f>Table224523689101112131415161718192021222423456789101112[[#This Row],[PEMBULATAN]]*O42</f>
        <v>42000</v>
      </c>
    </row>
    <row r="43" spans="1:16" ht="30.75" customHeight="1" x14ac:dyDescent="0.2">
      <c r="A43" s="97"/>
      <c r="B43" s="73"/>
      <c r="C43" s="87" t="s">
        <v>1852</v>
      </c>
      <c r="D43" s="76" t="s">
        <v>52</v>
      </c>
      <c r="E43" s="13">
        <v>44430</v>
      </c>
      <c r="F43" s="74" t="s">
        <v>1776</v>
      </c>
      <c r="G43" s="13">
        <v>44433</v>
      </c>
      <c r="H43" s="75" t="s">
        <v>1946</v>
      </c>
      <c r="I43" s="15">
        <v>66</v>
      </c>
      <c r="J43" s="15">
        <v>56</v>
      </c>
      <c r="K43" s="15">
        <v>16</v>
      </c>
      <c r="L43" s="15">
        <v>2</v>
      </c>
      <c r="M43" s="81">
        <v>14.784000000000001</v>
      </c>
      <c r="N43" s="70">
        <v>15</v>
      </c>
      <c r="O43" s="62">
        <v>3000</v>
      </c>
      <c r="P43" s="63">
        <f>Table224523689101112131415161718192021222423456789101112[[#This Row],[PEMBULATAN]]*O43</f>
        <v>45000</v>
      </c>
    </row>
    <row r="44" spans="1:16" ht="30.75" customHeight="1" x14ac:dyDescent="0.2">
      <c r="A44" s="97"/>
      <c r="B44" s="73"/>
      <c r="C44" s="87" t="s">
        <v>1853</v>
      </c>
      <c r="D44" s="76" t="s">
        <v>52</v>
      </c>
      <c r="E44" s="13">
        <v>44430</v>
      </c>
      <c r="F44" s="74" t="s">
        <v>1776</v>
      </c>
      <c r="G44" s="13">
        <v>44433</v>
      </c>
      <c r="H44" s="75" t="s">
        <v>1946</v>
      </c>
      <c r="I44" s="15">
        <v>68</v>
      </c>
      <c r="J44" s="15">
        <v>54</v>
      </c>
      <c r="K44" s="15">
        <v>21</v>
      </c>
      <c r="L44" s="15">
        <v>2</v>
      </c>
      <c r="M44" s="81">
        <v>19.277999999999999</v>
      </c>
      <c r="N44" s="70">
        <v>19</v>
      </c>
      <c r="O44" s="62">
        <v>3000</v>
      </c>
      <c r="P44" s="63">
        <f>Table224523689101112131415161718192021222423456789101112[[#This Row],[PEMBULATAN]]*O44</f>
        <v>57000</v>
      </c>
    </row>
    <row r="45" spans="1:16" ht="30.75" customHeight="1" x14ac:dyDescent="0.2">
      <c r="A45" s="97"/>
      <c r="B45" s="73"/>
      <c r="C45" s="87" t="s">
        <v>1854</v>
      </c>
      <c r="D45" s="76" t="s">
        <v>52</v>
      </c>
      <c r="E45" s="13">
        <v>44430</v>
      </c>
      <c r="F45" s="74" t="s">
        <v>1776</v>
      </c>
      <c r="G45" s="13">
        <v>44433</v>
      </c>
      <c r="H45" s="75" t="s">
        <v>1946</v>
      </c>
      <c r="I45" s="15">
        <v>104</v>
      </c>
      <c r="J45" s="15">
        <v>65</v>
      </c>
      <c r="K45" s="15">
        <v>15</v>
      </c>
      <c r="L45" s="15">
        <v>8</v>
      </c>
      <c r="M45" s="81">
        <v>25.35</v>
      </c>
      <c r="N45" s="70">
        <v>25</v>
      </c>
      <c r="O45" s="62">
        <v>3000</v>
      </c>
      <c r="P45" s="63">
        <f>Table224523689101112131415161718192021222423456789101112[[#This Row],[PEMBULATAN]]*O45</f>
        <v>75000</v>
      </c>
    </row>
    <row r="46" spans="1:16" ht="30.75" customHeight="1" x14ac:dyDescent="0.2">
      <c r="A46" s="97"/>
      <c r="B46" s="73"/>
      <c r="C46" s="87" t="s">
        <v>1855</v>
      </c>
      <c r="D46" s="76" t="s">
        <v>52</v>
      </c>
      <c r="E46" s="13">
        <v>44430</v>
      </c>
      <c r="F46" s="74" t="s">
        <v>1776</v>
      </c>
      <c r="G46" s="13">
        <v>44433</v>
      </c>
      <c r="H46" s="75" t="s">
        <v>1946</v>
      </c>
      <c r="I46" s="15">
        <v>54</v>
      </c>
      <c r="J46" s="15">
        <v>36</v>
      </c>
      <c r="K46" s="15">
        <v>14</v>
      </c>
      <c r="L46" s="15">
        <v>12</v>
      </c>
      <c r="M46" s="81">
        <v>6.8040000000000003</v>
      </c>
      <c r="N46" s="70">
        <v>12</v>
      </c>
      <c r="O46" s="62">
        <v>3000</v>
      </c>
      <c r="P46" s="63">
        <f>Table224523689101112131415161718192021222423456789101112[[#This Row],[PEMBULATAN]]*O46</f>
        <v>36000</v>
      </c>
    </row>
    <row r="47" spans="1:16" ht="30.75" customHeight="1" x14ac:dyDescent="0.2">
      <c r="A47" s="97"/>
      <c r="B47" s="73"/>
      <c r="C47" s="87" t="s">
        <v>1856</v>
      </c>
      <c r="D47" s="76" t="s">
        <v>52</v>
      </c>
      <c r="E47" s="13">
        <v>44430</v>
      </c>
      <c r="F47" s="74" t="s">
        <v>1776</v>
      </c>
      <c r="G47" s="13">
        <v>44433</v>
      </c>
      <c r="H47" s="75" t="s">
        <v>1946</v>
      </c>
      <c r="I47" s="15">
        <v>78</v>
      </c>
      <c r="J47" s="15">
        <v>54</v>
      </c>
      <c r="K47" s="15">
        <v>14</v>
      </c>
      <c r="L47" s="15">
        <v>11</v>
      </c>
      <c r="M47" s="81">
        <v>14.742000000000001</v>
      </c>
      <c r="N47" s="70">
        <v>15</v>
      </c>
      <c r="O47" s="62">
        <v>3000</v>
      </c>
      <c r="P47" s="63">
        <f>Table224523689101112131415161718192021222423456789101112[[#This Row],[PEMBULATAN]]*O47</f>
        <v>45000</v>
      </c>
    </row>
    <row r="48" spans="1:16" ht="30.75" customHeight="1" x14ac:dyDescent="0.2">
      <c r="A48" s="97"/>
      <c r="B48" s="73"/>
      <c r="C48" s="87" t="s">
        <v>1857</v>
      </c>
      <c r="D48" s="76" t="s">
        <v>52</v>
      </c>
      <c r="E48" s="13">
        <v>44430</v>
      </c>
      <c r="F48" s="74" t="s">
        <v>1776</v>
      </c>
      <c r="G48" s="13">
        <v>44433</v>
      </c>
      <c r="H48" s="75" t="s">
        <v>1946</v>
      </c>
      <c r="I48" s="15">
        <v>57</v>
      </c>
      <c r="J48" s="15">
        <v>43</v>
      </c>
      <c r="K48" s="15">
        <v>12</v>
      </c>
      <c r="L48" s="15">
        <v>18</v>
      </c>
      <c r="M48" s="81">
        <v>7.3529999999999998</v>
      </c>
      <c r="N48" s="70">
        <v>18</v>
      </c>
      <c r="O48" s="62">
        <v>3000</v>
      </c>
      <c r="P48" s="63">
        <f>Table224523689101112131415161718192021222423456789101112[[#This Row],[PEMBULATAN]]*O48</f>
        <v>54000</v>
      </c>
    </row>
    <row r="49" spans="1:16" ht="30.75" customHeight="1" x14ac:dyDescent="0.2">
      <c r="A49" s="97"/>
      <c r="B49" s="73"/>
      <c r="C49" s="87" t="s">
        <v>1858</v>
      </c>
      <c r="D49" s="76" t="s">
        <v>52</v>
      </c>
      <c r="E49" s="13">
        <v>44430</v>
      </c>
      <c r="F49" s="74" t="s">
        <v>1776</v>
      </c>
      <c r="G49" s="13">
        <v>44433</v>
      </c>
      <c r="H49" s="75" t="s">
        <v>1946</v>
      </c>
      <c r="I49" s="15">
        <v>67</v>
      </c>
      <c r="J49" s="15">
        <v>60</v>
      </c>
      <c r="K49" s="15">
        <v>18</v>
      </c>
      <c r="L49" s="15">
        <v>21</v>
      </c>
      <c r="M49" s="81">
        <v>18.09</v>
      </c>
      <c r="N49" s="70">
        <v>21</v>
      </c>
      <c r="O49" s="62">
        <v>3000</v>
      </c>
      <c r="P49" s="63">
        <f>Table224523689101112131415161718192021222423456789101112[[#This Row],[PEMBULATAN]]*O49</f>
        <v>63000</v>
      </c>
    </row>
    <row r="50" spans="1:16" ht="30.75" customHeight="1" x14ac:dyDescent="0.2">
      <c r="A50" s="97"/>
      <c r="B50" s="73"/>
      <c r="C50" s="87" t="s">
        <v>1859</v>
      </c>
      <c r="D50" s="76" t="s">
        <v>52</v>
      </c>
      <c r="E50" s="13">
        <v>44430</v>
      </c>
      <c r="F50" s="74" t="s">
        <v>1776</v>
      </c>
      <c r="G50" s="13">
        <v>44433</v>
      </c>
      <c r="H50" s="75" t="s">
        <v>1946</v>
      </c>
      <c r="I50" s="15">
        <v>56</v>
      </c>
      <c r="J50" s="15">
        <v>49</v>
      </c>
      <c r="K50" s="15">
        <v>25</v>
      </c>
      <c r="L50" s="15">
        <v>10</v>
      </c>
      <c r="M50" s="81">
        <v>17.149999999999999</v>
      </c>
      <c r="N50" s="70">
        <v>17</v>
      </c>
      <c r="O50" s="62">
        <v>3000</v>
      </c>
      <c r="P50" s="63">
        <f>Table224523689101112131415161718192021222423456789101112[[#This Row],[PEMBULATAN]]*O50</f>
        <v>51000</v>
      </c>
    </row>
    <row r="51" spans="1:16" ht="30.75" customHeight="1" x14ac:dyDescent="0.2">
      <c r="A51" s="97"/>
      <c r="B51" s="73"/>
      <c r="C51" s="87" t="s">
        <v>1860</v>
      </c>
      <c r="D51" s="76" t="s">
        <v>52</v>
      </c>
      <c r="E51" s="13">
        <v>44430</v>
      </c>
      <c r="F51" s="74" t="s">
        <v>1776</v>
      </c>
      <c r="G51" s="13">
        <v>44433</v>
      </c>
      <c r="H51" s="75" t="s">
        <v>1946</v>
      </c>
      <c r="I51" s="15">
        <v>76</v>
      </c>
      <c r="J51" s="15">
        <v>60</v>
      </c>
      <c r="K51" s="15">
        <v>20</v>
      </c>
      <c r="L51" s="15">
        <v>8</v>
      </c>
      <c r="M51" s="81">
        <v>22.8</v>
      </c>
      <c r="N51" s="70">
        <v>23</v>
      </c>
      <c r="O51" s="62">
        <v>3000</v>
      </c>
      <c r="P51" s="63">
        <f>Table224523689101112131415161718192021222423456789101112[[#This Row],[PEMBULATAN]]*O51</f>
        <v>69000</v>
      </c>
    </row>
    <row r="52" spans="1:16" ht="30.75" customHeight="1" x14ac:dyDescent="0.2">
      <c r="A52" s="97"/>
      <c r="B52" s="73"/>
      <c r="C52" s="87" t="s">
        <v>1861</v>
      </c>
      <c r="D52" s="76" t="s">
        <v>52</v>
      </c>
      <c r="E52" s="13">
        <v>44430</v>
      </c>
      <c r="F52" s="74" t="s">
        <v>1776</v>
      </c>
      <c r="G52" s="13">
        <v>44433</v>
      </c>
      <c r="H52" s="75" t="s">
        <v>1946</v>
      </c>
      <c r="I52" s="15">
        <v>68</v>
      </c>
      <c r="J52" s="15">
        <v>63</v>
      </c>
      <c r="K52" s="15">
        <v>25</v>
      </c>
      <c r="L52" s="15">
        <v>9</v>
      </c>
      <c r="M52" s="81">
        <v>26.774999999999999</v>
      </c>
      <c r="N52" s="70">
        <v>27</v>
      </c>
      <c r="O52" s="62">
        <v>3000</v>
      </c>
      <c r="P52" s="63">
        <f>Table224523689101112131415161718192021222423456789101112[[#This Row],[PEMBULATAN]]*O52</f>
        <v>81000</v>
      </c>
    </row>
    <row r="53" spans="1:16" ht="30.75" customHeight="1" x14ac:dyDescent="0.2">
      <c r="A53" s="97"/>
      <c r="B53" s="73"/>
      <c r="C53" s="87" t="s">
        <v>1862</v>
      </c>
      <c r="D53" s="76" t="s">
        <v>52</v>
      </c>
      <c r="E53" s="13">
        <v>44430</v>
      </c>
      <c r="F53" s="74" t="s">
        <v>1776</v>
      </c>
      <c r="G53" s="13">
        <v>44433</v>
      </c>
      <c r="H53" s="75" t="s">
        <v>1946</v>
      </c>
      <c r="I53" s="15">
        <v>52</v>
      </c>
      <c r="J53" s="15">
        <v>51</v>
      </c>
      <c r="K53" s="15">
        <v>21</v>
      </c>
      <c r="L53" s="15">
        <v>11</v>
      </c>
      <c r="M53" s="81">
        <v>13.923</v>
      </c>
      <c r="N53" s="70">
        <v>14</v>
      </c>
      <c r="O53" s="62">
        <v>3000</v>
      </c>
      <c r="P53" s="63">
        <f>Table224523689101112131415161718192021222423456789101112[[#This Row],[PEMBULATAN]]*O53</f>
        <v>42000</v>
      </c>
    </row>
    <row r="54" spans="1:16" ht="30.75" customHeight="1" x14ac:dyDescent="0.2">
      <c r="A54" s="97"/>
      <c r="B54" s="73"/>
      <c r="C54" s="87" t="s">
        <v>1863</v>
      </c>
      <c r="D54" s="76" t="s">
        <v>52</v>
      </c>
      <c r="E54" s="13">
        <v>44430</v>
      </c>
      <c r="F54" s="74" t="s">
        <v>1776</v>
      </c>
      <c r="G54" s="13">
        <v>44433</v>
      </c>
      <c r="H54" s="75" t="s">
        <v>1946</v>
      </c>
      <c r="I54" s="15">
        <v>89</v>
      </c>
      <c r="J54" s="15">
        <v>52</v>
      </c>
      <c r="K54" s="15">
        <v>31</v>
      </c>
      <c r="L54" s="15">
        <v>15</v>
      </c>
      <c r="M54" s="81">
        <v>35.866999999999997</v>
      </c>
      <c r="N54" s="70">
        <v>36</v>
      </c>
      <c r="O54" s="62">
        <v>3000</v>
      </c>
      <c r="P54" s="63">
        <f>Table224523689101112131415161718192021222423456789101112[[#This Row],[PEMBULATAN]]*O54</f>
        <v>108000</v>
      </c>
    </row>
    <row r="55" spans="1:16" ht="30.75" customHeight="1" x14ac:dyDescent="0.2">
      <c r="A55" s="97"/>
      <c r="B55" s="73"/>
      <c r="C55" s="87" t="s">
        <v>1864</v>
      </c>
      <c r="D55" s="76" t="s">
        <v>52</v>
      </c>
      <c r="E55" s="13">
        <v>44430</v>
      </c>
      <c r="F55" s="74" t="s">
        <v>1776</v>
      </c>
      <c r="G55" s="13">
        <v>44433</v>
      </c>
      <c r="H55" s="75" t="s">
        <v>1946</v>
      </c>
      <c r="I55" s="15">
        <v>100</v>
      </c>
      <c r="J55" s="15">
        <v>61</v>
      </c>
      <c r="K55" s="15">
        <v>32</v>
      </c>
      <c r="L55" s="15">
        <v>19</v>
      </c>
      <c r="M55" s="81">
        <v>48.8</v>
      </c>
      <c r="N55" s="70">
        <v>49</v>
      </c>
      <c r="O55" s="62">
        <v>3000</v>
      </c>
      <c r="P55" s="63">
        <f>Table224523689101112131415161718192021222423456789101112[[#This Row],[PEMBULATAN]]*O55</f>
        <v>147000</v>
      </c>
    </row>
    <row r="56" spans="1:16" ht="30.75" customHeight="1" x14ac:dyDescent="0.2">
      <c r="A56" s="97"/>
      <c r="B56" s="73"/>
      <c r="C56" s="87" t="s">
        <v>1865</v>
      </c>
      <c r="D56" s="76" t="s">
        <v>52</v>
      </c>
      <c r="E56" s="13">
        <v>44430</v>
      </c>
      <c r="F56" s="74" t="s">
        <v>1776</v>
      </c>
      <c r="G56" s="13">
        <v>44433</v>
      </c>
      <c r="H56" s="75" t="s">
        <v>1946</v>
      </c>
      <c r="I56" s="15">
        <v>60</v>
      </c>
      <c r="J56" s="15">
        <v>56</v>
      </c>
      <c r="K56" s="15">
        <v>20</v>
      </c>
      <c r="L56" s="15">
        <v>9</v>
      </c>
      <c r="M56" s="81">
        <v>16.8</v>
      </c>
      <c r="N56" s="70">
        <v>17</v>
      </c>
      <c r="O56" s="62">
        <v>3000</v>
      </c>
      <c r="P56" s="63">
        <f>Table224523689101112131415161718192021222423456789101112[[#This Row],[PEMBULATAN]]*O56</f>
        <v>51000</v>
      </c>
    </row>
    <row r="57" spans="1:16" ht="30.75" customHeight="1" x14ac:dyDescent="0.2">
      <c r="A57" s="97"/>
      <c r="B57" s="73"/>
      <c r="C57" s="87" t="s">
        <v>1866</v>
      </c>
      <c r="D57" s="76" t="s">
        <v>52</v>
      </c>
      <c r="E57" s="13">
        <v>44430</v>
      </c>
      <c r="F57" s="74" t="s">
        <v>1776</v>
      </c>
      <c r="G57" s="13">
        <v>44433</v>
      </c>
      <c r="H57" s="75" t="s">
        <v>1946</v>
      </c>
      <c r="I57" s="15">
        <v>100</v>
      </c>
      <c r="J57" s="15">
        <v>55</v>
      </c>
      <c r="K57" s="15">
        <v>29</v>
      </c>
      <c r="L57" s="15">
        <v>8</v>
      </c>
      <c r="M57" s="81">
        <v>39.875</v>
      </c>
      <c r="N57" s="70">
        <v>40</v>
      </c>
      <c r="O57" s="62">
        <v>3000</v>
      </c>
      <c r="P57" s="63">
        <f>Table224523689101112131415161718192021222423456789101112[[#This Row],[PEMBULATAN]]*O57</f>
        <v>120000</v>
      </c>
    </row>
    <row r="58" spans="1:16" ht="30.75" customHeight="1" x14ac:dyDescent="0.2">
      <c r="A58" s="97"/>
      <c r="B58" s="73"/>
      <c r="C58" s="87" t="s">
        <v>1867</v>
      </c>
      <c r="D58" s="76" t="s">
        <v>52</v>
      </c>
      <c r="E58" s="13">
        <v>44430</v>
      </c>
      <c r="F58" s="74" t="s">
        <v>1776</v>
      </c>
      <c r="G58" s="13">
        <v>44433</v>
      </c>
      <c r="H58" s="75" t="s">
        <v>1946</v>
      </c>
      <c r="I58" s="15">
        <v>93</v>
      </c>
      <c r="J58" s="15">
        <v>55</v>
      </c>
      <c r="K58" s="15">
        <v>19</v>
      </c>
      <c r="L58" s="15">
        <v>10</v>
      </c>
      <c r="M58" s="81">
        <v>24.296250000000001</v>
      </c>
      <c r="N58" s="70">
        <v>24</v>
      </c>
      <c r="O58" s="62">
        <v>3000</v>
      </c>
      <c r="P58" s="63">
        <f>Table224523689101112131415161718192021222423456789101112[[#This Row],[PEMBULATAN]]*O58</f>
        <v>72000</v>
      </c>
    </row>
    <row r="59" spans="1:16" ht="30.75" customHeight="1" x14ac:dyDescent="0.2">
      <c r="A59" s="97"/>
      <c r="B59" s="73"/>
      <c r="C59" s="87" t="s">
        <v>1868</v>
      </c>
      <c r="D59" s="76" t="s">
        <v>52</v>
      </c>
      <c r="E59" s="13">
        <v>44430</v>
      </c>
      <c r="F59" s="74" t="s">
        <v>1776</v>
      </c>
      <c r="G59" s="13">
        <v>44433</v>
      </c>
      <c r="H59" s="75" t="s">
        <v>1946</v>
      </c>
      <c r="I59" s="15">
        <v>65</v>
      </c>
      <c r="J59" s="15">
        <v>52</v>
      </c>
      <c r="K59" s="15">
        <v>29</v>
      </c>
      <c r="L59" s="15">
        <v>8</v>
      </c>
      <c r="M59" s="81">
        <v>24.504999999999999</v>
      </c>
      <c r="N59" s="70">
        <v>25</v>
      </c>
      <c r="O59" s="62">
        <v>3000</v>
      </c>
      <c r="P59" s="63">
        <f>Table224523689101112131415161718192021222423456789101112[[#This Row],[PEMBULATAN]]*O59</f>
        <v>75000</v>
      </c>
    </row>
    <row r="60" spans="1:16" ht="30.75" customHeight="1" x14ac:dyDescent="0.2">
      <c r="A60" s="97"/>
      <c r="B60" s="73"/>
      <c r="C60" s="87" t="s">
        <v>1869</v>
      </c>
      <c r="D60" s="76" t="s">
        <v>52</v>
      </c>
      <c r="E60" s="13">
        <v>44430</v>
      </c>
      <c r="F60" s="74" t="s">
        <v>1776</v>
      </c>
      <c r="G60" s="13">
        <v>44433</v>
      </c>
      <c r="H60" s="75" t="s">
        <v>1946</v>
      </c>
      <c r="I60" s="15">
        <v>94</v>
      </c>
      <c r="J60" s="15">
        <v>54</v>
      </c>
      <c r="K60" s="15">
        <v>28</v>
      </c>
      <c r="L60" s="15">
        <v>4</v>
      </c>
      <c r="M60" s="81">
        <v>35.531999999999996</v>
      </c>
      <c r="N60" s="70">
        <v>36</v>
      </c>
      <c r="O60" s="62">
        <v>3000</v>
      </c>
      <c r="P60" s="63">
        <f>Table224523689101112131415161718192021222423456789101112[[#This Row],[PEMBULATAN]]*O60</f>
        <v>108000</v>
      </c>
    </row>
    <row r="61" spans="1:16" ht="30.75" customHeight="1" x14ac:dyDescent="0.2">
      <c r="A61" s="97"/>
      <c r="B61" s="73"/>
      <c r="C61" s="87" t="s">
        <v>1870</v>
      </c>
      <c r="D61" s="76" t="s">
        <v>52</v>
      </c>
      <c r="E61" s="13">
        <v>44430</v>
      </c>
      <c r="F61" s="74" t="s">
        <v>1776</v>
      </c>
      <c r="G61" s="13">
        <v>44433</v>
      </c>
      <c r="H61" s="75" t="s">
        <v>1946</v>
      </c>
      <c r="I61" s="15">
        <v>98</v>
      </c>
      <c r="J61" s="15">
        <v>55</v>
      </c>
      <c r="K61" s="15">
        <v>26</v>
      </c>
      <c r="L61" s="15">
        <v>24</v>
      </c>
      <c r="M61" s="81">
        <v>35.034999999999997</v>
      </c>
      <c r="N61" s="70">
        <v>35</v>
      </c>
      <c r="O61" s="62">
        <v>3000</v>
      </c>
      <c r="P61" s="63">
        <f>Table224523689101112131415161718192021222423456789101112[[#This Row],[PEMBULATAN]]*O61</f>
        <v>105000</v>
      </c>
    </row>
    <row r="62" spans="1:16" ht="30.75" customHeight="1" x14ac:dyDescent="0.2">
      <c r="A62" s="97"/>
      <c r="B62" s="73"/>
      <c r="C62" s="87" t="s">
        <v>1871</v>
      </c>
      <c r="D62" s="76" t="s">
        <v>52</v>
      </c>
      <c r="E62" s="13">
        <v>44430</v>
      </c>
      <c r="F62" s="74" t="s">
        <v>1776</v>
      </c>
      <c r="G62" s="13">
        <v>44433</v>
      </c>
      <c r="H62" s="75" t="s">
        <v>1946</v>
      </c>
      <c r="I62" s="15">
        <v>43</v>
      </c>
      <c r="J62" s="15">
        <v>40</v>
      </c>
      <c r="K62" s="15">
        <v>19</v>
      </c>
      <c r="L62" s="15">
        <v>19</v>
      </c>
      <c r="M62" s="81">
        <v>8.17</v>
      </c>
      <c r="N62" s="70">
        <v>19</v>
      </c>
      <c r="O62" s="62">
        <v>3000</v>
      </c>
      <c r="P62" s="63">
        <f>Table224523689101112131415161718192021222423456789101112[[#This Row],[PEMBULATAN]]*O62</f>
        <v>57000</v>
      </c>
    </row>
    <row r="63" spans="1:16" ht="30.75" customHeight="1" x14ac:dyDescent="0.2">
      <c r="A63" s="97"/>
      <c r="B63" s="73"/>
      <c r="C63" s="87" t="s">
        <v>1872</v>
      </c>
      <c r="D63" s="76" t="s">
        <v>52</v>
      </c>
      <c r="E63" s="13">
        <v>44430</v>
      </c>
      <c r="F63" s="74" t="s">
        <v>1776</v>
      </c>
      <c r="G63" s="13">
        <v>44433</v>
      </c>
      <c r="H63" s="75" t="s">
        <v>1946</v>
      </c>
      <c r="I63" s="15">
        <v>82</v>
      </c>
      <c r="J63" s="15">
        <v>53</v>
      </c>
      <c r="K63" s="15">
        <v>29</v>
      </c>
      <c r="L63" s="15">
        <v>3</v>
      </c>
      <c r="M63" s="81">
        <v>31.508500000000002</v>
      </c>
      <c r="N63" s="70">
        <v>32</v>
      </c>
      <c r="O63" s="62">
        <v>3000</v>
      </c>
      <c r="P63" s="63">
        <f>Table224523689101112131415161718192021222423456789101112[[#This Row],[PEMBULATAN]]*O63</f>
        <v>96000</v>
      </c>
    </row>
    <row r="64" spans="1:16" ht="30.75" customHeight="1" x14ac:dyDescent="0.2">
      <c r="A64" s="97"/>
      <c r="B64" s="73"/>
      <c r="C64" s="87" t="s">
        <v>1873</v>
      </c>
      <c r="D64" s="76" t="s">
        <v>52</v>
      </c>
      <c r="E64" s="13">
        <v>44430</v>
      </c>
      <c r="F64" s="74" t="s">
        <v>1776</v>
      </c>
      <c r="G64" s="13">
        <v>44433</v>
      </c>
      <c r="H64" s="75" t="s">
        <v>1946</v>
      </c>
      <c r="I64" s="15">
        <v>78</v>
      </c>
      <c r="J64" s="15">
        <v>60</v>
      </c>
      <c r="K64" s="15">
        <v>25</v>
      </c>
      <c r="L64" s="15">
        <v>22</v>
      </c>
      <c r="M64" s="81">
        <v>29.25</v>
      </c>
      <c r="N64" s="70">
        <v>29</v>
      </c>
      <c r="O64" s="62">
        <v>3000</v>
      </c>
      <c r="P64" s="63">
        <f>Table224523689101112131415161718192021222423456789101112[[#This Row],[PEMBULATAN]]*O64</f>
        <v>87000</v>
      </c>
    </row>
    <row r="65" spans="1:16" ht="30.75" customHeight="1" x14ac:dyDescent="0.2">
      <c r="A65" s="97"/>
      <c r="B65" s="73"/>
      <c r="C65" s="87" t="s">
        <v>1874</v>
      </c>
      <c r="D65" s="76" t="s">
        <v>52</v>
      </c>
      <c r="E65" s="13">
        <v>44430</v>
      </c>
      <c r="F65" s="74" t="s">
        <v>1776</v>
      </c>
      <c r="G65" s="13">
        <v>44433</v>
      </c>
      <c r="H65" s="75" t="s">
        <v>1946</v>
      </c>
      <c r="I65" s="15">
        <v>66</v>
      </c>
      <c r="J65" s="15">
        <v>40</v>
      </c>
      <c r="K65" s="15">
        <v>27</v>
      </c>
      <c r="L65" s="15">
        <v>2</v>
      </c>
      <c r="M65" s="81">
        <v>17.82</v>
      </c>
      <c r="N65" s="70">
        <v>18</v>
      </c>
      <c r="O65" s="62">
        <v>3000</v>
      </c>
      <c r="P65" s="63">
        <f>Table224523689101112131415161718192021222423456789101112[[#This Row],[PEMBULATAN]]*O65</f>
        <v>54000</v>
      </c>
    </row>
    <row r="66" spans="1:16" ht="30.75" customHeight="1" x14ac:dyDescent="0.2">
      <c r="A66" s="97"/>
      <c r="B66" s="73"/>
      <c r="C66" s="87" t="s">
        <v>1875</v>
      </c>
      <c r="D66" s="76" t="s">
        <v>52</v>
      </c>
      <c r="E66" s="13">
        <v>44430</v>
      </c>
      <c r="F66" s="74" t="s">
        <v>1776</v>
      </c>
      <c r="G66" s="13">
        <v>44433</v>
      </c>
      <c r="H66" s="75" t="s">
        <v>1946</v>
      </c>
      <c r="I66" s="15">
        <v>95</v>
      </c>
      <c r="J66" s="15">
        <v>47</v>
      </c>
      <c r="K66" s="15">
        <v>27</v>
      </c>
      <c r="L66" s="15">
        <v>20</v>
      </c>
      <c r="M66" s="81">
        <v>30.138750000000002</v>
      </c>
      <c r="N66" s="70">
        <v>30</v>
      </c>
      <c r="O66" s="62">
        <v>3000</v>
      </c>
      <c r="P66" s="63">
        <f>Table224523689101112131415161718192021222423456789101112[[#This Row],[PEMBULATAN]]*O66</f>
        <v>90000</v>
      </c>
    </row>
    <row r="67" spans="1:16" ht="30.75" customHeight="1" x14ac:dyDescent="0.2">
      <c r="A67" s="97"/>
      <c r="B67" s="73"/>
      <c r="C67" s="87" t="s">
        <v>1876</v>
      </c>
      <c r="D67" s="76" t="s">
        <v>52</v>
      </c>
      <c r="E67" s="13">
        <v>44430</v>
      </c>
      <c r="F67" s="74" t="s">
        <v>1776</v>
      </c>
      <c r="G67" s="13">
        <v>44433</v>
      </c>
      <c r="H67" s="75" t="s">
        <v>1946</v>
      </c>
      <c r="I67" s="15">
        <v>58</v>
      </c>
      <c r="J67" s="15">
        <v>32</v>
      </c>
      <c r="K67" s="15">
        <v>17</v>
      </c>
      <c r="L67" s="15">
        <v>5</v>
      </c>
      <c r="M67" s="81">
        <v>7.8879999999999999</v>
      </c>
      <c r="N67" s="70">
        <v>8</v>
      </c>
      <c r="O67" s="62">
        <v>3000</v>
      </c>
      <c r="P67" s="63">
        <f>Table224523689101112131415161718192021222423456789101112[[#This Row],[PEMBULATAN]]*O67</f>
        <v>24000</v>
      </c>
    </row>
    <row r="68" spans="1:16" ht="30.75" customHeight="1" x14ac:dyDescent="0.2">
      <c r="A68" s="97"/>
      <c r="B68" s="73"/>
      <c r="C68" s="87" t="s">
        <v>1877</v>
      </c>
      <c r="D68" s="76" t="s">
        <v>52</v>
      </c>
      <c r="E68" s="13">
        <v>44430</v>
      </c>
      <c r="F68" s="74" t="s">
        <v>1776</v>
      </c>
      <c r="G68" s="13">
        <v>44433</v>
      </c>
      <c r="H68" s="75" t="s">
        <v>1946</v>
      </c>
      <c r="I68" s="15">
        <v>98</v>
      </c>
      <c r="J68" s="15">
        <v>55</v>
      </c>
      <c r="K68" s="15">
        <v>25</v>
      </c>
      <c r="L68" s="15">
        <v>22</v>
      </c>
      <c r="M68" s="81">
        <v>33.6875</v>
      </c>
      <c r="N68" s="70">
        <v>34</v>
      </c>
      <c r="O68" s="62">
        <v>3000</v>
      </c>
      <c r="P68" s="63">
        <f>Table224523689101112131415161718192021222423456789101112[[#This Row],[PEMBULATAN]]*O68</f>
        <v>102000</v>
      </c>
    </row>
    <row r="69" spans="1:16" ht="30.75" customHeight="1" x14ac:dyDescent="0.2">
      <c r="A69" s="97"/>
      <c r="B69" s="73"/>
      <c r="C69" s="87" t="s">
        <v>1878</v>
      </c>
      <c r="D69" s="76" t="s">
        <v>52</v>
      </c>
      <c r="E69" s="13">
        <v>44430</v>
      </c>
      <c r="F69" s="74" t="s">
        <v>1776</v>
      </c>
      <c r="G69" s="13">
        <v>44433</v>
      </c>
      <c r="H69" s="75" t="s">
        <v>1946</v>
      </c>
      <c r="I69" s="15">
        <v>97</v>
      </c>
      <c r="J69" s="15">
        <v>57</v>
      </c>
      <c r="K69" s="15">
        <v>28</v>
      </c>
      <c r="L69" s="15">
        <v>23</v>
      </c>
      <c r="M69" s="81">
        <v>38.703000000000003</v>
      </c>
      <c r="N69" s="70">
        <v>39</v>
      </c>
      <c r="O69" s="62">
        <v>3000</v>
      </c>
      <c r="P69" s="63">
        <f>Table224523689101112131415161718192021222423456789101112[[#This Row],[PEMBULATAN]]*O69</f>
        <v>117000</v>
      </c>
    </row>
    <row r="70" spans="1:16" ht="30.75" customHeight="1" x14ac:dyDescent="0.2">
      <c r="A70" s="97"/>
      <c r="B70" s="73"/>
      <c r="C70" s="87" t="s">
        <v>1879</v>
      </c>
      <c r="D70" s="76" t="s">
        <v>52</v>
      </c>
      <c r="E70" s="13">
        <v>44430</v>
      </c>
      <c r="F70" s="74" t="s">
        <v>1776</v>
      </c>
      <c r="G70" s="13">
        <v>44433</v>
      </c>
      <c r="H70" s="75" t="s">
        <v>1946</v>
      </c>
      <c r="I70" s="15">
        <v>94</v>
      </c>
      <c r="J70" s="15">
        <v>50</v>
      </c>
      <c r="K70" s="15">
        <v>32</v>
      </c>
      <c r="L70" s="15">
        <v>28</v>
      </c>
      <c r="M70" s="81">
        <v>37.6</v>
      </c>
      <c r="N70" s="70">
        <v>38</v>
      </c>
      <c r="O70" s="62">
        <v>3000</v>
      </c>
      <c r="P70" s="63">
        <f>Table224523689101112131415161718192021222423456789101112[[#This Row],[PEMBULATAN]]*O70</f>
        <v>114000</v>
      </c>
    </row>
    <row r="71" spans="1:16" ht="30.75" customHeight="1" x14ac:dyDescent="0.2">
      <c r="A71" s="97"/>
      <c r="B71" s="73"/>
      <c r="C71" s="87" t="s">
        <v>1880</v>
      </c>
      <c r="D71" s="76" t="s">
        <v>52</v>
      </c>
      <c r="E71" s="13">
        <v>44430</v>
      </c>
      <c r="F71" s="74" t="s">
        <v>1776</v>
      </c>
      <c r="G71" s="13">
        <v>44433</v>
      </c>
      <c r="H71" s="75" t="s">
        <v>1946</v>
      </c>
      <c r="I71" s="15">
        <v>85</v>
      </c>
      <c r="J71" s="15">
        <v>60</v>
      </c>
      <c r="K71" s="15">
        <v>20</v>
      </c>
      <c r="L71" s="15">
        <v>16</v>
      </c>
      <c r="M71" s="81">
        <v>25.5</v>
      </c>
      <c r="N71" s="70">
        <v>26</v>
      </c>
      <c r="O71" s="62">
        <v>3000</v>
      </c>
      <c r="P71" s="63">
        <f>Table224523689101112131415161718192021222423456789101112[[#This Row],[PEMBULATAN]]*O71</f>
        <v>78000</v>
      </c>
    </row>
    <row r="72" spans="1:16" ht="30.75" customHeight="1" x14ac:dyDescent="0.2">
      <c r="A72" s="97"/>
      <c r="B72" s="73"/>
      <c r="C72" s="87" t="s">
        <v>1881</v>
      </c>
      <c r="D72" s="76" t="s">
        <v>52</v>
      </c>
      <c r="E72" s="13">
        <v>44430</v>
      </c>
      <c r="F72" s="74" t="s">
        <v>1776</v>
      </c>
      <c r="G72" s="13">
        <v>44433</v>
      </c>
      <c r="H72" s="75" t="s">
        <v>1946</v>
      </c>
      <c r="I72" s="15">
        <v>93</v>
      </c>
      <c r="J72" s="15">
        <v>53</v>
      </c>
      <c r="K72" s="15">
        <v>30</v>
      </c>
      <c r="L72" s="15">
        <v>10</v>
      </c>
      <c r="M72" s="81">
        <v>36.967500000000001</v>
      </c>
      <c r="N72" s="70">
        <v>37</v>
      </c>
      <c r="O72" s="62">
        <v>3000</v>
      </c>
      <c r="P72" s="63">
        <f>Table224523689101112131415161718192021222423456789101112[[#This Row],[PEMBULATAN]]*O72</f>
        <v>111000</v>
      </c>
    </row>
    <row r="73" spans="1:16" ht="30.75" customHeight="1" x14ac:dyDescent="0.2">
      <c r="A73" s="97"/>
      <c r="B73" s="73"/>
      <c r="C73" s="87" t="s">
        <v>1882</v>
      </c>
      <c r="D73" s="76" t="s">
        <v>52</v>
      </c>
      <c r="E73" s="13">
        <v>44430</v>
      </c>
      <c r="F73" s="74" t="s">
        <v>1776</v>
      </c>
      <c r="G73" s="13">
        <v>44433</v>
      </c>
      <c r="H73" s="75" t="s">
        <v>1946</v>
      </c>
      <c r="I73" s="15">
        <v>70</v>
      </c>
      <c r="J73" s="15">
        <v>62</v>
      </c>
      <c r="K73" s="15">
        <v>30</v>
      </c>
      <c r="L73" s="15">
        <v>3</v>
      </c>
      <c r="M73" s="81">
        <v>32.549999999999997</v>
      </c>
      <c r="N73" s="70">
        <v>33</v>
      </c>
      <c r="O73" s="62">
        <v>3000</v>
      </c>
      <c r="P73" s="63">
        <f>Table224523689101112131415161718192021222423456789101112[[#This Row],[PEMBULATAN]]*O73</f>
        <v>99000</v>
      </c>
    </row>
    <row r="74" spans="1:16" ht="30.75" customHeight="1" x14ac:dyDescent="0.2">
      <c r="A74" s="97"/>
      <c r="B74" s="73"/>
      <c r="C74" s="87" t="s">
        <v>1883</v>
      </c>
      <c r="D74" s="76" t="s">
        <v>52</v>
      </c>
      <c r="E74" s="13">
        <v>44430</v>
      </c>
      <c r="F74" s="74" t="s">
        <v>1776</v>
      </c>
      <c r="G74" s="13">
        <v>44433</v>
      </c>
      <c r="H74" s="75" t="s">
        <v>1946</v>
      </c>
      <c r="I74" s="15">
        <v>52</v>
      </c>
      <c r="J74" s="15">
        <v>40</v>
      </c>
      <c r="K74" s="15">
        <v>14</v>
      </c>
      <c r="L74" s="15">
        <v>9</v>
      </c>
      <c r="M74" s="81">
        <v>7.28</v>
      </c>
      <c r="N74" s="70">
        <v>9</v>
      </c>
      <c r="O74" s="62">
        <v>3000</v>
      </c>
      <c r="P74" s="63">
        <f>Table224523689101112131415161718192021222423456789101112[[#This Row],[PEMBULATAN]]*O74</f>
        <v>27000</v>
      </c>
    </row>
    <row r="75" spans="1:16" ht="30.75" customHeight="1" x14ac:dyDescent="0.2">
      <c r="A75" s="97"/>
      <c r="B75" s="73"/>
      <c r="C75" s="87" t="s">
        <v>1884</v>
      </c>
      <c r="D75" s="76" t="s">
        <v>52</v>
      </c>
      <c r="E75" s="13">
        <v>44430</v>
      </c>
      <c r="F75" s="74" t="s">
        <v>1776</v>
      </c>
      <c r="G75" s="13">
        <v>44433</v>
      </c>
      <c r="H75" s="75" t="s">
        <v>1946</v>
      </c>
      <c r="I75" s="15">
        <v>77</v>
      </c>
      <c r="J75" s="15">
        <v>52</v>
      </c>
      <c r="K75" s="15">
        <v>18</v>
      </c>
      <c r="L75" s="15">
        <v>4</v>
      </c>
      <c r="M75" s="81">
        <v>18.018000000000001</v>
      </c>
      <c r="N75" s="70">
        <v>18</v>
      </c>
      <c r="O75" s="62">
        <v>3000</v>
      </c>
      <c r="P75" s="63">
        <f>Table224523689101112131415161718192021222423456789101112[[#This Row],[PEMBULATAN]]*O75</f>
        <v>54000</v>
      </c>
    </row>
    <row r="76" spans="1:16" ht="30.75" customHeight="1" x14ac:dyDescent="0.2">
      <c r="A76" s="97"/>
      <c r="B76" s="73"/>
      <c r="C76" s="87" t="s">
        <v>1885</v>
      </c>
      <c r="D76" s="76" t="s">
        <v>52</v>
      </c>
      <c r="E76" s="13">
        <v>44430</v>
      </c>
      <c r="F76" s="74" t="s">
        <v>1776</v>
      </c>
      <c r="G76" s="13">
        <v>44433</v>
      </c>
      <c r="H76" s="75" t="s">
        <v>1946</v>
      </c>
      <c r="I76" s="15">
        <v>87</v>
      </c>
      <c r="J76" s="15">
        <v>60</v>
      </c>
      <c r="K76" s="15">
        <v>16</v>
      </c>
      <c r="L76" s="15">
        <v>27</v>
      </c>
      <c r="M76" s="81">
        <v>20.88</v>
      </c>
      <c r="N76" s="70">
        <v>27</v>
      </c>
      <c r="O76" s="62">
        <v>3000</v>
      </c>
      <c r="P76" s="63">
        <f>Table224523689101112131415161718192021222423456789101112[[#This Row],[PEMBULATAN]]*O76</f>
        <v>81000</v>
      </c>
    </row>
    <row r="77" spans="1:16" ht="30.75" customHeight="1" x14ac:dyDescent="0.2">
      <c r="A77" s="97"/>
      <c r="B77" s="73"/>
      <c r="C77" s="87" t="s">
        <v>1886</v>
      </c>
      <c r="D77" s="76" t="s">
        <v>52</v>
      </c>
      <c r="E77" s="13">
        <v>44430</v>
      </c>
      <c r="F77" s="74" t="s">
        <v>1776</v>
      </c>
      <c r="G77" s="13">
        <v>44433</v>
      </c>
      <c r="H77" s="75" t="s">
        <v>1946</v>
      </c>
      <c r="I77" s="15">
        <v>94</v>
      </c>
      <c r="J77" s="15">
        <v>60</v>
      </c>
      <c r="K77" s="15">
        <v>22</v>
      </c>
      <c r="L77" s="15">
        <v>5</v>
      </c>
      <c r="M77" s="81">
        <v>31.02</v>
      </c>
      <c r="N77" s="70">
        <v>31</v>
      </c>
      <c r="O77" s="62">
        <v>3000</v>
      </c>
      <c r="P77" s="63">
        <f>Table224523689101112131415161718192021222423456789101112[[#This Row],[PEMBULATAN]]*O77</f>
        <v>93000</v>
      </c>
    </row>
    <row r="78" spans="1:16" ht="30.75" customHeight="1" x14ac:dyDescent="0.2">
      <c r="A78" s="97"/>
      <c r="B78" s="73"/>
      <c r="C78" s="87" t="s">
        <v>1887</v>
      </c>
      <c r="D78" s="76" t="s">
        <v>52</v>
      </c>
      <c r="E78" s="13">
        <v>44430</v>
      </c>
      <c r="F78" s="74" t="s">
        <v>1776</v>
      </c>
      <c r="G78" s="13">
        <v>44433</v>
      </c>
      <c r="H78" s="75" t="s">
        <v>1946</v>
      </c>
      <c r="I78" s="15">
        <v>68</v>
      </c>
      <c r="J78" s="15">
        <v>53</v>
      </c>
      <c r="K78" s="15">
        <v>25</v>
      </c>
      <c r="L78" s="15">
        <v>21</v>
      </c>
      <c r="M78" s="81">
        <v>22.524999999999999</v>
      </c>
      <c r="N78" s="70">
        <v>23</v>
      </c>
      <c r="O78" s="62">
        <v>3000</v>
      </c>
      <c r="P78" s="63">
        <f>Table224523689101112131415161718192021222423456789101112[[#This Row],[PEMBULATAN]]*O78</f>
        <v>69000</v>
      </c>
    </row>
    <row r="79" spans="1:16" ht="30.75" customHeight="1" x14ac:dyDescent="0.2">
      <c r="A79" s="97"/>
      <c r="B79" s="73"/>
      <c r="C79" s="87" t="s">
        <v>1888</v>
      </c>
      <c r="D79" s="76" t="s">
        <v>52</v>
      </c>
      <c r="E79" s="13">
        <v>44430</v>
      </c>
      <c r="F79" s="74" t="s">
        <v>1776</v>
      </c>
      <c r="G79" s="13">
        <v>44433</v>
      </c>
      <c r="H79" s="75" t="s">
        <v>1946</v>
      </c>
      <c r="I79" s="15">
        <v>108</v>
      </c>
      <c r="J79" s="15">
        <v>63</v>
      </c>
      <c r="K79" s="15">
        <v>24</v>
      </c>
      <c r="L79" s="15">
        <v>8</v>
      </c>
      <c r="M79" s="81">
        <v>40.823999999999998</v>
      </c>
      <c r="N79" s="70">
        <v>41</v>
      </c>
      <c r="O79" s="62">
        <v>3000</v>
      </c>
      <c r="P79" s="63">
        <f>Table224523689101112131415161718192021222423456789101112[[#This Row],[PEMBULATAN]]*O79</f>
        <v>123000</v>
      </c>
    </row>
    <row r="80" spans="1:16" ht="30.75" customHeight="1" x14ac:dyDescent="0.2">
      <c r="A80" s="97"/>
      <c r="B80" s="73"/>
      <c r="C80" s="87" t="s">
        <v>1889</v>
      </c>
      <c r="D80" s="76" t="s">
        <v>52</v>
      </c>
      <c r="E80" s="13">
        <v>44430</v>
      </c>
      <c r="F80" s="74" t="s">
        <v>1776</v>
      </c>
      <c r="G80" s="13">
        <v>44433</v>
      </c>
      <c r="H80" s="75" t="s">
        <v>1946</v>
      </c>
      <c r="I80" s="15">
        <v>91</v>
      </c>
      <c r="J80" s="15">
        <v>60</v>
      </c>
      <c r="K80" s="15">
        <v>24</v>
      </c>
      <c r="L80" s="15">
        <v>20</v>
      </c>
      <c r="M80" s="81">
        <v>32.76</v>
      </c>
      <c r="N80" s="70">
        <v>33</v>
      </c>
      <c r="O80" s="62">
        <v>3000</v>
      </c>
      <c r="P80" s="63">
        <f>Table224523689101112131415161718192021222423456789101112[[#This Row],[PEMBULATAN]]*O80</f>
        <v>99000</v>
      </c>
    </row>
    <row r="81" spans="1:16" ht="30.75" customHeight="1" x14ac:dyDescent="0.2">
      <c r="A81" s="97"/>
      <c r="B81" s="73"/>
      <c r="C81" s="87" t="s">
        <v>1890</v>
      </c>
      <c r="D81" s="76" t="s">
        <v>52</v>
      </c>
      <c r="E81" s="13">
        <v>44430</v>
      </c>
      <c r="F81" s="74" t="s">
        <v>1776</v>
      </c>
      <c r="G81" s="13">
        <v>44433</v>
      </c>
      <c r="H81" s="75" t="s">
        <v>1946</v>
      </c>
      <c r="I81" s="15">
        <v>74</v>
      </c>
      <c r="J81" s="15">
        <v>48</v>
      </c>
      <c r="K81" s="15">
        <v>32</v>
      </c>
      <c r="L81" s="15">
        <v>20</v>
      </c>
      <c r="M81" s="81">
        <v>28.416</v>
      </c>
      <c r="N81" s="70">
        <v>28</v>
      </c>
      <c r="O81" s="62">
        <v>3000</v>
      </c>
      <c r="P81" s="63">
        <f>Table224523689101112131415161718192021222423456789101112[[#This Row],[PEMBULATAN]]*O81</f>
        <v>84000</v>
      </c>
    </row>
    <row r="82" spans="1:16" ht="30.75" customHeight="1" x14ac:dyDescent="0.2">
      <c r="A82" s="97"/>
      <c r="B82" s="73"/>
      <c r="C82" s="87" t="s">
        <v>1891</v>
      </c>
      <c r="D82" s="76" t="s">
        <v>52</v>
      </c>
      <c r="E82" s="13">
        <v>44430</v>
      </c>
      <c r="F82" s="74" t="s">
        <v>1776</v>
      </c>
      <c r="G82" s="13">
        <v>44433</v>
      </c>
      <c r="H82" s="75" t="s">
        <v>1946</v>
      </c>
      <c r="I82" s="15">
        <v>100</v>
      </c>
      <c r="J82" s="15">
        <v>54</v>
      </c>
      <c r="K82" s="15">
        <v>30</v>
      </c>
      <c r="L82" s="15">
        <v>20</v>
      </c>
      <c r="M82" s="81">
        <v>40.5</v>
      </c>
      <c r="N82" s="70">
        <v>41</v>
      </c>
      <c r="O82" s="62">
        <v>3000</v>
      </c>
      <c r="P82" s="63">
        <f>Table224523689101112131415161718192021222423456789101112[[#This Row],[PEMBULATAN]]*O82</f>
        <v>123000</v>
      </c>
    </row>
    <row r="83" spans="1:16" ht="30.75" customHeight="1" x14ac:dyDescent="0.2">
      <c r="A83" s="97"/>
      <c r="B83" s="73"/>
      <c r="C83" s="87" t="s">
        <v>1892</v>
      </c>
      <c r="D83" s="76" t="s">
        <v>52</v>
      </c>
      <c r="E83" s="13">
        <v>44430</v>
      </c>
      <c r="F83" s="74" t="s">
        <v>1776</v>
      </c>
      <c r="G83" s="13">
        <v>44433</v>
      </c>
      <c r="H83" s="75" t="s">
        <v>1946</v>
      </c>
      <c r="I83" s="15">
        <v>80</v>
      </c>
      <c r="J83" s="15">
        <v>50</v>
      </c>
      <c r="K83" s="15">
        <v>28</v>
      </c>
      <c r="L83" s="15">
        <v>5</v>
      </c>
      <c r="M83" s="81">
        <v>28</v>
      </c>
      <c r="N83" s="70">
        <v>28</v>
      </c>
      <c r="O83" s="62">
        <v>3000</v>
      </c>
      <c r="P83" s="63">
        <f>Table224523689101112131415161718192021222423456789101112[[#This Row],[PEMBULATAN]]*O83</f>
        <v>84000</v>
      </c>
    </row>
    <row r="84" spans="1:16" ht="30.75" customHeight="1" x14ac:dyDescent="0.2">
      <c r="A84" s="97"/>
      <c r="B84" s="73"/>
      <c r="C84" s="87" t="s">
        <v>1893</v>
      </c>
      <c r="D84" s="76" t="s">
        <v>52</v>
      </c>
      <c r="E84" s="13">
        <v>44430</v>
      </c>
      <c r="F84" s="74" t="s">
        <v>1776</v>
      </c>
      <c r="G84" s="13">
        <v>44433</v>
      </c>
      <c r="H84" s="75" t="s">
        <v>1946</v>
      </c>
      <c r="I84" s="15">
        <v>77</v>
      </c>
      <c r="J84" s="15">
        <v>52</v>
      </c>
      <c r="K84" s="15">
        <v>18</v>
      </c>
      <c r="L84" s="15">
        <v>4</v>
      </c>
      <c r="M84" s="81">
        <v>18.018000000000001</v>
      </c>
      <c r="N84" s="70">
        <v>18</v>
      </c>
      <c r="O84" s="62">
        <v>3000</v>
      </c>
      <c r="P84" s="63">
        <f>Table224523689101112131415161718192021222423456789101112[[#This Row],[PEMBULATAN]]*O84</f>
        <v>54000</v>
      </c>
    </row>
    <row r="85" spans="1:16" ht="30.75" customHeight="1" x14ac:dyDescent="0.2">
      <c r="A85" s="97"/>
      <c r="B85" s="73"/>
      <c r="C85" s="87" t="s">
        <v>1894</v>
      </c>
      <c r="D85" s="76" t="s">
        <v>52</v>
      </c>
      <c r="E85" s="13">
        <v>44430</v>
      </c>
      <c r="F85" s="74" t="s">
        <v>1776</v>
      </c>
      <c r="G85" s="13">
        <v>44433</v>
      </c>
      <c r="H85" s="75" t="s">
        <v>1946</v>
      </c>
      <c r="I85" s="15">
        <v>87</v>
      </c>
      <c r="J85" s="15">
        <v>60</v>
      </c>
      <c r="K85" s="15">
        <v>16</v>
      </c>
      <c r="L85" s="15">
        <v>27</v>
      </c>
      <c r="M85" s="81">
        <v>20.88</v>
      </c>
      <c r="N85" s="70">
        <v>27</v>
      </c>
      <c r="O85" s="62">
        <v>3000</v>
      </c>
      <c r="P85" s="63">
        <f>Table224523689101112131415161718192021222423456789101112[[#This Row],[PEMBULATAN]]*O85</f>
        <v>81000</v>
      </c>
    </row>
    <row r="86" spans="1:16" ht="30.75" customHeight="1" x14ac:dyDescent="0.2">
      <c r="A86" s="97"/>
      <c r="B86" s="73"/>
      <c r="C86" s="87" t="s">
        <v>1895</v>
      </c>
      <c r="D86" s="76" t="s">
        <v>52</v>
      </c>
      <c r="E86" s="13">
        <v>44430</v>
      </c>
      <c r="F86" s="74" t="s">
        <v>1776</v>
      </c>
      <c r="G86" s="13">
        <v>44433</v>
      </c>
      <c r="H86" s="75" t="s">
        <v>1946</v>
      </c>
      <c r="I86" s="15">
        <v>60</v>
      </c>
      <c r="J86" s="15">
        <v>40</v>
      </c>
      <c r="K86" s="15">
        <v>22</v>
      </c>
      <c r="L86" s="15">
        <v>5</v>
      </c>
      <c r="M86" s="81">
        <v>13.2</v>
      </c>
      <c r="N86" s="70">
        <v>13</v>
      </c>
      <c r="O86" s="62">
        <v>3000</v>
      </c>
      <c r="P86" s="63">
        <f>Table224523689101112131415161718192021222423456789101112[[#This Row],[PEMBULATAN]]*O86</f>
        <v>39000</v>
      </c>
    </row>
    <row r="87" spans="1:16" ht="30.75" customHeight="1" x14ac:dyDescent="0.2">
      <c r="A87" s="97"/>
      <c r="B87" s="73"/>
      <c r="C87" s="87" t="s">
        <v>1896</v>
      </c>
      <c r="D87" s="76" t="s">
        <v>52</v>
      </c>
      <c r="E87" s="13">
        <v>44430</v>
      </c>
      <c r="F87" s="74" t="s">
        <v>1776</v>
      </c>
      <c r="G87" s="13">
        <v>44433</v>
      </c>
      <c r="H87" s="75" t="s">
        <v>1946</v>
      </c>
      <c r="I87" s="15">
        <v>68</v>
      </c>
      <c r="J87" s="15">
        <v>53</v>
      </c>
      <c r="K87" s="15">
        <v>25</v>
      </c>
      <c r="L87" s="15">
        <v>21</v>
      </c>
      <c r="M87" s="81">
        <v>22.524999999999999</v>
      </c>
      <c r="N87" s="70">
        <v>23</v>
      </c>
      <c r="O87" s="62">
        <v>3000</v>
      </c>
      <c r="P87" s="63">
        <f>Table224523689101112131415161718192021222423456789101112[[#This Row],[PEMBULATAN]]*O87</f>
        <v>69000</v>
      </c>
    </row>
    <row r="88" spans="1:16" ht="30.75" customHeight="1" x14ac:dyDescent="0.2">
      <c r="A88" s="97"/>
      <c r="B88" s="73"/>
      <c r="C88" s="87" t="s">
        <v>1897</v>
      </c>
      <c r="D88" s="76" t="s">
        <v>52</v>
      </c>
      <c r="E88" s="13">
        <v>44430</v>
      </c>
      <c r="F88" s="74" t="s">
        <v>1776</v>
      </c>
      <c r="G88" s="13">
        <v>44433</v>
      </c>
      <c r="H88" s="75" t="s">
        <v>1946</v>
      </c>
      <c r="I88" s="15">
        <v>90</v>
      </c>
      <c r="J88" s="15">
        <v>45</v>
      </c>
      <c r="K88" s="15">
        <v>21</v>
      </c>
      <c r="L88" s="15">
        <v>21</v>
      </c>
      <c r="M88" s="81">
        <v>21.262499999999999</v>
      </c>
      <c r="N88" s="70">
        <v>21</v>
      </c>
      <c r="O88" s="62">
        <v>3000</v>
      </c>
      <c r="P88" s="63">
        <f>Table224523689101112131415161718192021222423456789101112[[#This Row],[PEMBULATAN]]*O88</f>
        <v>63000</v>
      </c>
    </row>
    <row r="89" spans="1:16" ht="30.75" customHeight="1" x14ac:dyDescent="0.2">
      <c r="A89" s="97"/>
      <c r="B89" s="73"/>
      <c r="C89" s="87" t="s">
        <v>1898</v>
      </c>
      <c r="D89" s="76" t="s">
        <v>52</v>
      </c>
      <c r="E89" s="13">
        <v>44430</v>
      </c>
      <c r="F89" s="74" t="s">
        <v>1776</v>
      </c>
      <c r="G89" s="13">
        <v>44433</v>
      </c>
      <c r="H89" s="75" t="s">
        <v>1946</v>
      </c>
      <c r="I89" s="15">
        <v>85</v>
      </c>
      <c r="J89" s="15">
        <v>60</v>
      </c>
      <c r="K89" s="15">
        <v>22</v>
      </c>
      <c r="L89" s="15">
        <v>6</v>
      </c>
      <c r="M89" s="81">
        <v>28.05</v>
      </c>
      <c r="N89" s="70">
        <v>28</v>
      </c>
      <c r="O89" s="62">
        <v>3000</v>
      </c>
      <c r="P89" s="63">
        <f>Table224523689101112131415161718192021222423456789101112[[#This Row],[PEMBULATAN]]*O89</f>
        <v>84000</v>
      </c>
    </row>
    <row r="90" spans="1:16" ht="30.75" customHeight="1" x14ac:dyDescent="0.2">
      <c r="A90" s="97"/>
      <c r="B90" s="73"/>
      <c r="C90" s="87" t="s">
        <v>1899</v>
      </c>
      <c r="D90" s="76" t="s">
        <v>52</v>
      </c>
      <c r="E90" s="13">
        <v>44430</v>
      </c>
      <c r="F90" s="74" t="s">
        <v>1776</v>
      </c>
      <c r="G90" s="13">
        <v>44433</v>
      </c>
      <c r="H90" s="75" t="s">
        <v>1946</v>
      </c>
      <c r="I90" s="15">
        <v>60</v>
      </c>
      <c r="J90" s="15">
        <v>46</v>
      </c>
      <c r="K90" s="15">
        <v>20</v>
      </c>
      <c r="L90" s="15">
        <v>2</v>
      </c>
      <c r="M90" s="81">
        <v>13.8</v>
      </c>
      <c r="N90" s="70">
        <v>14</v>
      </c>
      <c r="O90" s="62">
        <v>3000</v>
      </c>
      <c r="P90" s="63">
        <f>Table224523689101112131415161718192021222423456789101112[[#This Row],[PEMBULATAN]]*O90</f>
        <v>42000</v>
      </c>
    </row>
    <row r="91" spans="1:16" ht="30.75" customHeight="1" x14ac:dyDescent="0.2">
      <c r="A91" s="97"/>
      <c r="B91" s="73"/>
      <c r="C91" s="87" t="s">
        <v>1900</v>
      </c>
      <c r="D91" s="76" t="s">
        <v>52</v>
      </c>
      <c r="E91" s="13">
        <v>44430</v>
      </c>
      <c r="F91" s="74" t="s">
        <v>1776</v>
      </c>
      <c r="G91" s="13">
        <v>44433</v>
      </c>
      <c r="H91" s="75" t="s">
        <v>1946</v>
      </c>
      <c r="I91" s="15">
        <v>92</v>
      </c>
      <c r="J91" s="15">
        <v>60</v>
      </c>
      <c r="K91" s="15">
        <v>23</v>
      </c>
      <c r="L91" s="15">
        <v>7</v>
      </c>
      <c r="M91" s="81">
        <v>31.74</v>
      </c>
      <c r="N91" s="70">
        <v>32</v>
      </c>
      <c r="O91" s="62">
        <v>3000</v>
      </c>
      <c r="P91" s="63">
        <f>Table224523689101112131415161718192021222423456789101112[[#This Row],[PEMBULATAN]]*O91</f>
        <v>96000</v>
      </c>
    </row>
    <row r="92" spans="1:16" ht="30.75" customHeight="1" x14ac:dyDescent="0.2">
      <c r="A92" s="97"/>
      <c r="B92" s="73"/>
      <c r="C92" s="87" t="s">
        <v>1901</v>
      </c>
      <c r="D92" s="76" t="s">
        <v>52</v>
      </c>
      <c r="E92" s="13">
        <v>44430</v>
      </c>
      <c r="F92" s="74" t="s">
        <v>1776</v>
      </c>
      <c r="G92" s="13">
        <v>44433</v>
      </c>
      <c r="H92" s="75" t="s">
        <v>1946</v>
      </c>
      <c r="I92" s="15">
        <v>104</v>
      </c>
      <c r="J92" s="15">
        <v>52</v>
      </c>
      <c r="K92" s="15">
        <v>32</v>
      </c>
      <c r="L92" s="15">
        <v>7</v>
      </c>
      <c r="M92" s="81">
        <v>43.264000000000003</v>
      </c>
      <c r="N92" s="70">
        <v>43</v>
      </c>
      <c r="O92" s="62">
        <v>3000</v>
      </c>
      <c r="P92" s="63">
        <f>Table224523689101112131415161718192021222423456789101112[[#This Row],[PEMBULATAN]]*O92</f>
        <v>129000</v>
      </c>
    </row>
    <row r="93" spans="1:16" ht="30.75" customHeight="1" x14ac:dyDescent="0.2">
      <c r="A93" s="97"/>
      <c r="B93" s="73"/>
      <c r="C93" s="87" t="s">
        <v>1902</v>
      </c>
      <c r="D93" s="76" t="s">
        <v>52</v>
      </c>
      <c r="E93" s="13">
        <v>44430</v>
      </c>
      <c r="F93" s="74" t="s">
        <v>1776</v>
      </c>
      <c r="G93" s="13">
        <v>44433</v>
      </c>
      <c r="H93" s="75" t="s">
        <v>1946</v>
      </c>
      <c r="I93" s="15">
        <v>74</v>
      </c>
      <c r="J93" s="15">
        <v>49</v>
      </c>
      <c r="K93" s="15">
        <v>35</v>
      </c>
      <c r="L93" s="15">
        <v>4</v>
      </c>
      <c r="M93" s="81">
        <v>31.727499999999999</v>
      </c>
      <c r="N93" s="70">
        <v>32</v>
      </c>
      <c r="O93" s="62">
        <v>3000</v>
      </c>
      <c r="P93" s="63">
        <f>Table224523689101112131415161718192021222423456789101112[[#This Row],[PEMBULATAN]]*O93</f>
        <v>96000</v>
      </c>
    </row>
    <row r="94" spans="1:16" ht="30.75" customHeight="1" x14ac:dyDescent="0.2">
      <c r="A94" s="97"/>
      <c r="B94" s="73"/>
      <c r="C94" s="87" t="s">
        <v>1903</v>
      </c>
      <c r="D94" s="76" t="s">
        <v>52</v>
      </c>
      <c r="E94" s="13">
        <v>44430</v>
      </c>
      <c r="F94" s="74" t="s">
        <v>1776</v>
      </c>
      <c r="G94" s="13">
        <v>44433</v>
      </c>
      <c r="H94" s="75" t="s">
        <v>1946</v>
      </c>
      <c r="I94" s="15">
        <v>101</v>
      </c>
      <c r="J94" s="15">
        <v>61</v>
      </c>
      <c r="K94" s="15">
        <v>26</v>
      </c>
      <c r="L94" s="15">
        <v>3</v>
      </c>
      <c r="M94" s="81">
        <v>40.046500000000002</v>
      </c>
      <c r="N94" s="70">
        <v>40</v>
      </c>
      <c r="O94" s="62">
        <v>3000</v>
      </c>
      <c r="P94" s="63">
        <f>Table224523689101112131415161718192021222423456789101112[[#This Row],[PEMBULATAN]]*O94</f>
        <v>120000</v>
      </c>
    </row>
    <row r="95" spans="1:16" ht="30.75" customHeight="1" x14ac:dyDescent="0.2">
      <c r="A95" s="97"/>
      <c r="B95" s="73"/>
      <c r="C95" s="87" t="s">
        <v>1904</v>
      </c>
      <c r="D95" s="76" t="s">
        <v>52</v>
      </c>
      <c r="E95" s="13">
        <v>44430</v>
      </c>
      <c r="F95" s="74" t="s">
        <v>1776</v>
      </c>
      <c r="G95" s="13">
        <v>44433</v>
      </c>
      <c r="H95" s="75" t="s">
        <v>1946</v>
      </c>
      <c r="I95" s="15">
        <v>46</v>
      </c>
      <c r="J95" s="15">
        <v>40</v>
      </c>
      <c r="K95" s="15">
        <v>17</v>
      </c>
      <c r="L95" s="15">
        <v>3</v>
      </c>
      <c r="M95" s="81">
        <v>7.82</v>
      </c>
      <c r="N95" s="70">
        <v>8</v>
      </c>
      <c r="O95" s="62">
        <v>3000</v>
      </c>
      <c r="P95" s="63">
        <f>Table224523689101112131415161718192021222423456789101112[[#This Row],[PEMBULATAN]]*O95</f>
        <v>24000</v>
      </c>
    </row>
    <row r="96" spans="1:16" ht="30.75" customHeight="1" x14ac:dyDescent="0.2">
      <c r="A96" s="97"/>
      <c r="B96" s="73"/>
      <c r="C96" s="87" t="s">
        <v>1905</v>
      </c>
      <c r="D96" s="76" t="s">
        <v>52</v>
      </c>
      <c r="E96" s="13">
        <v>44430</v>
      </c>
      <c r="F96" s="74" t="s">
        <v>1776</v>
      </c>
      <c r="G96" s="13">
        <v>44433</v>
      </c>
      <c r="H96" s="75" t="s">
        <v>1946</v>
      </c>
      <c r="I96" s="15">
        <v>52</v>
      </c>
      <c r="J96" s="15">
        <v>35</v>
      </c>
      <c r="K96" s="15">
        <v>30</v>
      </c>
      <c r="L96" s="15">
        <v>27</v>
      </c>
      <c r="M96" s="81">
        <v>13.65</v>
      </c>
      <c r="N96" s="70">
        <v>27</v>
      </c>
      <c r="O96" s="62">
        <v>3000</v>
      </c>
      <c r="P96" s="63">
        <f>Table224523689101112131415161718192021222423456789101112[[#This Row],[PEMBULATAN]]*O96</f>
        <v>81000</v>
      </c>
    </row>
    <row r="97" spans="1:16" ht="30.75" customHeight="1" x14ac:dyDescent="0.2">
      <c r="A97" s="97"/>
      <c r="B97" s="73"/>
      <c r="C97" s="87" t="s">
        <v>1906</v>
      </c>
      <c r="D97" s="76" t="s">
        <v>52</v>
      </c>
      <c r="E97" s="13">
        <v>44430</v>
      </c>
      <c r="F97" s="74" t="s">
        <v>1776</v>
      </c>
      <c r="G97" s="13">
        <v>44433</v>
      </c>
      <c r="H97" s="75" t="s">
        <v>1946</v>
      </c>
      <c r="I97" s="15">
        <v>85</v>
      </c>
      <c r="J97" s="15">
        <v>59</v>
      </c>
      <c r="K97" s="15">
        <v>26</v>
      </c>
      <c r="L97" s="15">
        <v>14</v>
      </c>
      <c r="M97" s="81">
        <v>32.597499999999997</v>
      </c>
      <c r="N97" s="70">
        <v>33</v>
      </c>
      <c r="O97" s="62">
        <v>3000</v>
      </c>
      <c r="P97" s="63">
        <f>Table224523689101112131415161718192021222423456789101112[[#This Row],[PEMBULATAN]]*O97</f>
        <v>99000</v>
      </c>
    </row>
    <row r="98" spans="1:16" ht="30.75" customHeight="1" x14ac:dyDescent="0.2">
      <c r="A98" s="97"/>
      <c r="B98" s="73"/>
      <c r="C98" s="87" t="s">
        <v>1907</v>
      </c>
      <c r="D98" s="76" t="s">
        <v>52</v>
      </c>
      <c r="E98" s="13">
        <v>44430</v>
      </c>
      <c r="F98" s="74" t="s">
        <v>1776</v>
      </c>
      <c r="G98" s="13">
        <v>44433</v>
      </c>
      <c r="H98" s="75" t="s">
        <v>1946</v>
      </c>
      <c r="I98" s="15">
        <v>87</v>
      </c>
      <c r="J98" s="15">
        <v>62</v>
      </c>
      <c r="K98" s="15">
        <v>24</v>
      </c>
      <c r="L98" s="15">
        <v>3</v>
      </c>
      <c r="M98" s="81">
        <v>32.363999999999997</v>
      </c>
      <c r="N98" s="70">
        <v>32</v>
      </c>
      <c r="O98" s="62">
        <v>3000</v>
      </c>
      <c r="P98" s="63">
        <f>Table224523689101112131415161718192021222423456789101112[[#This Row],[PEMBULATAN]]*O98</f>
        <v>96000</v>
      </c>
    </row>
    <row r="99" spans="1:16" ht="30.75" customHeight="1" x14ac:dyDescent="0.2">
      <c r="A99" s="97"/>
      <c r="B99" s="73"/>
      <c r="C99" s="87" t="s">
        <v>1908</v>
      </c>
      <c r="D99" s="76" t="s">
        <v>52</v>
      </c>
      <c r="E99" s="13">
        <v>44430</v>
      </c>
      <c r="F99" s="74" t="s">
        <v>1776</v>
      </c>
      <c r="G99" s="13">
        <v>44433</v>
      </c>
      <c r="H99" s="75" t="s">
        <v>1946</v>
      </c>
      <c r="I99" s="15">
        <v>95</v>
      </c>
      <c r="J99" s="15">
        <v>47</v>
      </c>
      <c r="K99" s="15">
        <v>34</v>
      </c>
      <c r="L99" s="15">
        <v>23</v>
      </c>
      <c r="M99" s="81">
        <v>37.952500000000001</v>
      </c>
      <c r="N99" s="70">
        <v>38</v>
      </c>
      <c r="O99" s="62">
        <v>3000</v>
      </c>
      <c r="P99" s="63">
        <f>Table224523689101112131415161718192021222423456789101112[[#This Row],[PEMBULATAN]]*O99</f>
        <v>114000</v>
      </c>
    </row>
    <row r="100" spans="1:16" ht="30.75" customHeight="1" x14ac:dyDescent="0.2">
      <c r="A100" s="97"/>
      <c r="B100" s="73"/>
      <c r="C100" s="87" t="s">
        <v>1909</v>
      </c>
      <c r="D100" s="76" t="s">
        <v>52</v>
      </c>
      <c r="E100" s="13">
        <v>44430</v>
      </c>
      <c r="F100" s="74" t="s">
        <v>1776</v>
      </c>
      <c r="G100" s="13">
        <v>44433</v>
      </c>
      <c r="H100" s="75" t="s">
        <v>1946</v>
      </c>
      <c r="I100" s="15">
        <v>103</v>
      </c>
      <c r="J100" s="15">
        <v>43</v>
      </c>
      <c r="K100" s="15">
        <v>35</v>
      </c>
      <c r="L100" s="15">
        <v>8</v>
      </c>
      <c r="M100" s="81">
        <v>38.753749999999997</v>
      </c>
      <c r="N100" s="70">
        <v>39</v>
      </c>
      <c r="O100" s="62">
        <v>3000</v>
      </c>
      <c r="P100" s="63">
        <f>Table224523689101112131415161718192021222423456789101112[[#This Row],[PEMBULATAN]]*O100</f>
        <v>117000</v>
      </c>
    </row>
    <row r="101" spans="1:16" ht="30.75" customHeight="1" x14ac:dyDescent="0.2">
      <c r="A101" s="97"/>
      <c r="B101" s="73"/>
      <c r="C101" s="87" t="s">
        <v>1910</v>
      </c>
      <c r="D101" s="76" t="s">
        <v>52</v>
      </c>
      <c r="E101" s="13">
        <v>44430</v>
      </c>
      <c r="F101" s="74" t="s">
        <v>1776</v>
      </c>
      <c r="G101" s="13">
        <v>44433</v>
      </c>
      <c r="H101" s="75" t="s">
        <v>1946</v>
      </c>
      <c r="I101" s="15">
        <v>92</v>
      </c>
      <c r="J101" s="15">
        <v>54</v>
      </c>
      <c r="K101" s="15">
        <v>22</v>
      </c>
      <c r="L101" s="15">
        <v>1</v>
      </c>
      <c r="M101" s="81">
        <v>27.324000000000002</v>
      </c>
      <c r="N101" s="70">
        <v>27</v>
      </c>
      <c r="O101" s="62">
        <v>3000</v>
      </c>
      <c r="P101" s="63">
        <f>Table224523689101112131415161718192021222423456789101112[[#This Row],[PEMBULATAN]]*O101</f>
        <v>81000</v>
      </c>
    </row>
    <row r="102" spans="1:16" ht="30.75" customHeight="1" x14ac:dyDescent="0.2">
      <c r="A102" s="97"/>
      <c r="B102" s="73"/>
      <c r="C102" s="87" t="s">
        <v>1911</v>
      </c>
      <c r="D102" s="76" t="s">
        <v>52</v>
      </c>
      <c r="E102" s="13">
        <v>44430</v>
      </c>
      <c r="F102" s="74" t="s">
        <v>1776</v>
      </c>
      <c r="G102" s="13">
        <v>44433</v>
      </c>
      <c r="H102" s="75" t="s">
        <v>1946</v>
      </c>
      <c r="I102" s="15">
        <v>105</v>
      </c>
      <c r="J102" s="15">
        <v>62</v>
      </c>
      <c r="K102" s="15">
        <v>28</v>
      </c>
      <c r="L102" s="15">
        <v>11</v>
      </c>
      <c r="M102" s="81">
        <v>45.57</v>
      </c>
      <c r="N102" s="70">
        <v>46</v>
      </c>
      <c r="O102" s="62">
        <v>3000</v>
      </c>
      <c r="P102" s="63">
        <f>Table224523689101112131415161718192021222423456789101112[[#This Row],[PEMBULATAN]]*O102</f>
        <v>138000</v>
      </c>
    </row>
    <row r="103" spans="1:16" ht="30.75" customHeight="1" x14ac:dyDescent="0.2">
      <c r="A103" s="97"/>
      <c r="B103" s="73"/>
      <c r="C103" s="87" t="s">
        <v>1912</v>
      </c>
      <c r="D103" s="76" t="s">
        <v>52</v>
      </c>
      <c r="E103" s="13">
        <v>44430</v>
      </c>
      <c r="F103" s="74" t="s">
        <v>1776</v>
      </c>
      <c r="G103" s="13">
        <v>44433</v>
      </c>
      <c r="H103" s="75" t="s">
        <v>1946</v>
      </c>
      <c r="I103" s="15">
        <v>40</v>
      </c>
      <c r="J103" s="15">
        <v>36</v>
      </c>
      <c r="K103" s="15">
        <v>14</v>
      </c>
      <c r="L103" s="15">
        <v>2</v>
      </c>
      <c r="M103" s="81">
        <v>5.04</v>
      </c>
      <c r="N103" s="70">
        <v>5</v>
      </c>
      <c r="O103" s="62">
        <v>3000</v>
      </c>
      <c r="P103" s="63">
        <f>Table224523689101112131415161718192021222423456789101112[[#This Row],[PEMBULATAN]]*O103</f>
        <v>15000</v>
      </c>
    </row>
    <row r="104" spans="1:16" ht="30.75" customHeight="1" x14ac:dyDescent="0.2">
      <c r="A104" s="97"/>
      <c r="B104" s="73"/>
      <c r="C104" s="87" t="s">
        <v>1913</v>
      </c>
      <c r="D104" s="76" t="s">
        <v>52</v>
      </c>
      <c r="E104" s="13">
        <v>44430</v>
      </c>
      <c r="F104" s="74" t="s">
        <v>1776</v>
      </c>
      <c r="G104" s="13">
        <v>44433</v>
      </c>
      <c r="H104" s="75" t="s">
        <v>1946</v>
      </c>
      <c r="I104" s="15">
        <v>89</v>
      </c>
      <c r="J104" s="15">
        <v>58</v>
      </c>
      <c r="K104" s="15">
        <v>32</v>
      </c>
      <c r="L104" s="15">
        <v>11</v>
      </c>
      <c r="M104" s="81">
        <v>41.295999999999999</v>
      </c>
      <c r="N104" s="70">
        <v>41</v>
      </c>
      <c r="O104" s="62">
        <v>3000</v>
      </c>
      <c r="P104" s="63">
        <f>Table224523689101112131415161718192021222423456789101112[[#This Row],[PEMBULATAN]]*O104</f>
        <v>123000</v>
      </c>
    </row>
    <row r="105" spans="1:16" ht="30.75" customHeight="1" x14ac:dyDescent="0.2">
      <c r="A105" s="97"/>
      <c r="B105" s="73"/>
      <c r="C105" s="87" t="s">
        <v>1914</v>
      </c>
      <c r="D105" s="76" t="s">
        <v>52</v>
      </c>
      <c r="E105" s="13">
        <v>44430</v>
      </c>
      <c r="F105" s="74" t="s">
        <v>1776</v>
      </c>
      <c r="G105" s="13">
        <v>44433</v>
      </c>
      <c r="H105" s="75" t="s">
        <v>1946</v>
      </c>
      <c r="I105" s="15">
        <v>83</v>
      </c>
      <c r="J105" s="15">
        <v>62</v>
      </c>
      <c r="K105" s="15">
        <v>22</v>
      </c>
      <c r="L105" s="15">
        <v>18</v>
      </c>
      <c r="M105" s="81">
        <v>28.303000000000001</v>
      </c>
      <c r="N105" s="70">
        <v>28</v>
      </c>
      <c r="O105" s="62">
        <v>3000</v>
      </c>
      <c r="P105" s="63">
        <f>Table224523689101112131415161718192021222423456789101112[[#This Row],[PEMBULATAN]]*O105</f>
        <v>84000</v>
      </c>
    </row>
    <row r="106" spans="1:16" ht="30.75" customHeight="1" x14ac:dyDescent="0.2">
      <c r="A106" s="97"/>
      <c r="B106" s="73"/>
      <c r="C106" s="87" t="s">
        <v>1915</v>
      </c>
      <c r="D106" s="76" t="s">
        <v>52</v>
      </c>
      <c r="E106" s="13">
        <v>44430</v>
      </c>
      <c r="F106" s="74" t="s">
        <v>1776</v>
      </c>
      <c r="G106" s="13">
        <v>44433</v>
      </c>
      <c r="H106" s="75" t="s">
        <v>1946</v>
      </c>
      <c r="I106" s="15">
        <v>100</v>
      </c>
      <c r="J106" s="15">
        <v>54</v>
      </c>
      <c r="K106" s="15">
        <v>19</v>
      </c>
      <c r="L106" s="15">
        <v>1</v>
      </c>
      <c r="M106" s="81">
        <v>25.65</v>
      </c>
      <c r="N106" s="70">
        <v>26</v>
      </c>
      <c r="O106" s="62">
        <v>3000</v>
      </c>
      <c r="P106" s="63">
        <f>Table224523689101112131415161718192021222423456789101112[[#This Row],[PEMBULATAN]]*O106</f>
        <v>78000</v>
      </c>
    </row>
    <row r="107" spans="1:16" ht="30.75" customHeight="1" x14ac:dyDescent="0.2">
      <c r="A107" s="97"/>
      <c r="B107" s="73"/>
      <c r="C107" s="87" t="s">
        <v>1916</v>
      </c>
      <c r="D107" s="76" t="s">
        <v>52</v>
      </c>
      <c r="E107" s="13">
        <v>44430</v>
      </c>
      <c r="F107" s="74" t="s">
        <v>1776</v>
      </c>
      <c r="G107" s="13">
        <v>44433</v>
      </c>
      <c r="H107" s="75" t="s">
        <v>1946</v>
      </c>
      <c r="I107" s="15">
        <v>80</v>
      </c>
      <c r="J107" s="15">
        <v>51</v>
      </c>
      <c r="K107" s="15">
        <v>26</v>
      </c>
      <c r="L107" s="15">
        <v>4</v>
      </c>
      <c r="M107" s="81">
        <v>26.52</v>
      </c>
      <c r="N107" s="70">
        <v>27</v>
      </c>
      <c r="O107" s="62">
        <v>3000</v>
      </c>
      <c r="P107" s="63">
        <f>Table224523689101112131415161718192021222423456789101112[[#This Row],[PEMBULATAN]]*O107</f>
        <v>81000</v>
      </c>
    </row>
    <row r="108" spans="1:16" ht="30.75" customHeight="1" x14ac:dyDescent="0.2">
      <c r="A108" s="97"/>
      <c r="B108" s="73"/>
      <c r="C108" s="87" t="s">
        <v>1917</v>
      </c>
      <c r="D108" s="76" t="s">
        <v>52</v>
      </c>
      <c r="E108" s="13">
        <v>44430</v>
      </c>
      <c r="F108" s="74" t="s">
        <v>1776</v>
      </c>
      <c r="G108" s="13">
        <v>44433</v>
      </c>
      <c r="H108" s="75" t="s">
        <v>1946</v>
      </c>
      <c r="I108" s="15">
        <v>88</v>
      </c>
      <c r="J108" s="15">
        <v>52</v>
      </c>
      <c r="K108" s="15">
        <v>25</v>
      </c>
      <c r="L108" s="15">
        <v>7</v>
      </c>
      <c r="M108" s="81">
        <v>28.6</v>
      </c>
      <c r="N108" s="70">
        <v>29</v>
      </c>
      <c r="O108" s="62">
        <v>3000</v>
      </c>
      <c r="P108" s="63">
        <f>Table224523689101112131415161718192021222423456789101112[[#This Row],[PEMBULATAN]]*O108</f>
        <v>87000</v>
      </c>
    </row>
    <row r="109" spans="1:16" ht="30.75" customHeight="1" x14ac:dyDescent="0.2">
      <c r="A109" s="97"/>
      <c r="B109" s="73"/>
      <c r="C109" s="87" t="s">
        <v>1918</v>
      </c>
      <c r="D109" s="76" t="s">
        <v>52</v>
      </c>
      <c r="E109" s="13">
        <v>44430</v>
      </c>
      <c r="F109" s="74" t="s">
        <v>1776</v>
      </c>
      <c r="G109" s="13">
        <v>44433</v>
      </c>
      <c r="H109" s="75" t="s">
        <v>1946</v>
      </c>
      <c r="I109" s="15">
        <v>97</v>
      </c>
      <c r="J109" s="15">
        <v>52</v>
      </c>
      <c r="K109" s="15">
        <v>23</v>
      </c>
      <c r="L109" s="15">
        <v>25</v>
      </c>
      <c r="M109" s="81">
        <v>29.003</v>
      </c>
      <c r="N109" s="70">
        <v>29</v>
      </c>
      <c r="O109" s="62">
        <v>3000</v>
      </c>
      <c r="P109" s="63">
        <f>Table224523689101112131415161718192021222423456789101112[[#This Row],[PEMBULATAN]]*O109</f>
        <v>87000</v>
      </c>
    </row>
    <row r="110" spans="1:16" ht="30.75" customHeight="1" x14ac:dyDescent="0.2">
      <c r="A110" s="97"/>
      <c r="B110" s="73"/>
      <c r="C110" s="87" t="s">
        <v>1919</v>
      </c>
      <c r="D110" s="76" t="s">
        <v>52</v>
      </c>
      <c r="E110" s="13">
        <v>44430</v>
      </c>
      <c r="F110" s="74" t="s">
        <v>1776</v>
      </c>
      <c r="G110" s="13">
        <v>44433</v>
      </c>
      <c r="H110" s="75" t="s">
        <v>1946</v>
      </c>
      <c r="I110" s="15">
        <v>95</v>
      </c>
      <c r="J110" s="15">
        <v>57</v>
      </c>
      <c r="K110" s="15">
        <v>23</v>
      </c>
      <c r="L110" s="15">
        <v>19</v>
      </c>
      <c r="M110" s="81">
        <v>31.13625</v>
      </c>
      <c r="N110" s="70">
        <v>31</v>
      </c>
      <c r="O110" s="62">
        <v>3000</v>
      </c>
      <c r="P110" s="63">
        <f>Table224523689101112131415161718192021222423456789101112[[#This Row],[PEMBULATAN]]*O110</f>
        <v>93000</v>
      </c>
    </row>
    <row r="111" spans="1:16" ht="30.75" customHeight="1" x14ac:dyDescent="0.2">
      <c r="A111" s="97"/>
      <c r="B111" s="73"/>
      <c r="C111" s="87" t="s">
        <v>1920</v>
      </c>
      <c r="D111" s="76" t="s">
        <v>52</v>
      </c>
      <c r="E111" s="13">
        <v>44430</v>
      </c>
      <c r="F111" s="74" t="s">
        <v>1776</v>
      </c>
      <c r="G111" s="13">
        <v>44433</v>
      </c>
      <c r="H111" s="75" t="s">
        <v>1946</v>
      </c>
      <c r="I111" s="15">
        <v>95</v>
      </c>
      <c r="J111" s="15">
        <v>60</v>
      </c>
      <c r="K111" s="15">
        <v>25</v>
      </c>
      <c r="L111" s="15">
        <v>6</v>
      </c>
      <c r="M111" s="81">
        <v>35.625</v>
      </c>
      <c r="N111" s="70">
        <v>36</v>
      </c>
      <c r="O111" s="62">
        <v>3000</v>
      </c>
      <c r="P111" s="63">
        <f>Table224523689101112131415161718192021222423456789101112[[#This Row],[PEMBULATAN]]*O111</f>
        <v>108000</v>
      </c>
    </row>
    <row r="112" spans="1:16" ht="30.75" customHeight="1" x14ac:dyDescent="0.2">
      <c r="A112" s="97"/>
      <c r="B112" s="73"/>
      <c r="C112" s="87" t="s">
        <v>1921</v>
      </c>
      <c r="D112" s="76" t="s">
        <v>52</v>
      </c>
      <c r="E112" s="13">
        <v>44430</v>
      </c>
      <c r="F112" s="74" t="s">
        <v>1776</v>
      </c>
      <c r="G112" s="13">
        <v>44433</v>
      </c>
      <c r="H112" s="75" t="s">
        <v>1946</v>
      </c>
      <c r="I112" s="15">
        <v>73</v>
      </c>
      <c r="J112" s="15">
        <v>46</v>
      </c>
      <c r="K112" s="15">
        <v>33</v>
      </c>
      <c r="L112" s="15">
        <v>8</v>
      </c>
      <c r="M112" s="81">
        <v>27.703499999999998</v>
      </c>
      <c r="N112" s="70">
        <v>28</v>
      </c>
      <c r="O112" s="62">
        <v>3000</v>
      </c>
      <c r="P112" s="63">
        <f>Table224523689101112131415161718192021222423456789101112[[#This Row],[PEMBULATAN]]*O112</f>
        <v>84000</v>
      </c>
    </row>
    <row r="113" spans="1:16" ht="30.75" customHeight="1" x14ac:dyDescent="0.2">
      <c r="A113" s="97"/>
      <c r="B113" s="73"/>
      <c r="C113" s="87" t="s">
        <v>1922</v>
      </c>
      <c r="D113" s="76" t="s">
        <v>52</v>
      </c>
      <c r="E113" s="13">
        <v>44430</v>
      </c>
      <c r="F113" s="74" t="s">
        <v>1776</v>
      </c>
      <c r="G113" s="13">
        <v>44433</v>
      </c>
      <c r="H113" s="75" t="s">
        <v>1946</v>
      </c>
      <c r="I113" s="15">
        <v>73</v>
      </c>
      <c r="J113" s="15">
        <v>53</v>
      </c>
      <c r="K113" s="15">
        <v>29</v>
      </c>
      <c r="L113" s="15">
        <v>22</v>
      </c>
      <c r="M113" s="81">
        <v>28.050249999999998</v>
      </c>
      <c r="N113" s="70">
        <v>28</v>
      </c>
      <c r="O113" s="62">
        <v>3000</v>
      </c>
      <c r="P113" s="63">
        <f>Table224523689101112131415161718192021222423456789101112[[#This Row],[PEMBULATAN]]*O113</f>
        <v>84000</v>
      </c>
    </row>
    <row r="114" spans="1:16" ht="30.75" customHeight="1" x14ac:dyDescent="0.2">
      <c r="A114" s="97"/>
      <c r="B114" s="73"/>
      <c r="C114" s="87" t="s">
        <v>1923</v>
      </c>
      <c r="D114" s="76" t="s">
        <v>52</v>
      </c>
      <c r="E114" s="13">
        <v>44430</v>
      </c>
      <c r="F114" s="74" t="s">
        <v>1776</v>
      </c>
      <c r="G114" s="13">
        <v>44433</v>
      </c>
      <c r="H114" s="75" t="s">
        <v>1946</v>
      </c>
      <c r="I114" s="15">
        <v>93</v>
      </c>
      <c r="J114" s="15">
        <v>55</v>
      </c>
      <c r="K114" s="15">
        <v>27</v>
      </c>
      <c r="L114" s="15">
        <v>7</v>
      </c>
      <c r="M114" s="81">
        <v>34.526249999999997</v>
      </c>
      <c r="N114" s="70">
        <v>35</v>
      </c>
      <c r="O114" s="62">
        <v>3000</v>
      </c>
      <c r="P114" s="63">
        <f>Table224523689101112131415161718192021222423456789101112[[#This Row],[PEMBULATAN]]*O114</f>
        <v>105000</v>
      </c>
    </row>
    <row r="115" spans="1:16" ht="30.75" customHeight="1" x14ac:dyDescent="0.2">
      <c r="A115" s="97"/>
      <c r="B115" s="73"/>
      <c r="C115" s="87" t="s">
        <v>1924</v>
      </c>
      <c r="D115" s="76" t="s">
        <v>52</v>
      </c>
      <c r="E115" s="13">
        <v>44430</v>
      </c>
      <c r="F115" s="74" t="s">
        <v>1776</v>
      </c>
      <c r="G115" s="13">
        <v>44433</v>
      </c>
      <c r="H115" s="75" t="s">
        <v>1946</v>
      </c>
      <c r="I115" s="15">
        <v>64</v>
      </c>
      <c r="J115" s="15">
        <v>45</v>
      </c>
      <c r="K115" s="15">
        <v>30</v>
      </c>
      <c r="L115" s="15">
        <v>7</v>
      </c>
      <c r="M115" s="81">
        <v>21.6</v>
      </c>
      <c r="N115" s="70">
        <v>22</v>
      </c>
      <c r="O115" s="62">
        <v>3000</v>
      </c>
      <c r="P115" s="63">
        <f>Table224523689101112131415161718192021222423456789101112[[#This Row],[PEMBULATAN]]*O115</f>
        <v>66000</v>
      </c>
    </row>
    <row r="116" spans="1:16" ht="30.75" customHeight="1" x14ac:dyDescent="0.2">
      <c r="A116" s="97"/>
      <c r="B116" s="73"/>
      <c r="C116" s="87" t="s">
        <v>1925</v>
      </c>
      <c r="D116" s="76" t="s">
        <v>52</v>
      </c>
      <c r="E116" s="13">
        <v>44430</v>
      </c>
      <c r="F116" s="74" t="s">
        <v>1776</v>
      </c>
      <c r="G116" s="13">
        <v>44433</v>
      </c>
      <c r="H116" s="75" t="s">
        <v>1946</v>
      </c>
      <c r="I116" s="15">
        <v>60</v>
      </c>
      <c r="J116" s="15">
        <v>52</v>
      </c>
      <c r="K116" s="15">
        <v>22</v>
      </c>
      <c r="L116" s="15">
        <v>9</v>
      </c>
      <c r="M116" s="81">
        <v>17.16</v>
      </c>
      <c r="N116" s="70">
        <v>17</v>
      </c>
      <c r="O116" s="62">
        <v>3000</v>
      </c>
      <c r="P116" s="63">
        <f>Table224523689101112131415161718192021222423456789101112[[#This Row],[PEMBULATAN]]*O116</f>
        <v>51000</v>
      </c>
    </row>
    <row r="117" spans="1:16" ht="30.75" customHeight="1" x14ac:dyDescent="0.2">
      <c r="A117" s="97"/>
      <c r="B117" s="73"/>
      <c r="C117" s="87" t="s">
        <v>1926</v>
      </c>
      <c r="D117" s="76" t="s">
        <v>52</v>
      </c>
      <c r="E117" s="13">
        <v>44430</v>
      </c>
      <c r="F117" s="74" t="s">
        <v>1776</v>
      </c>
      <c r="G117" s="13">
        <v>44433</v>
      </c>
      <c r="H117" s="75" t="s">
        <v>1946</v>
      </c>
      <c r="I117" s="15">
        <v>100</v>
      </c>
      <c r="J117" s="15">
        <v>60</v>
      </c>
      <c r="K117" s="15">
        <v>25</v>
      </c>
      <c r="L117" s="15">
        <v>1</v>
      </c>
      <c r="M117" s="81">
        <v>37.5</v>
      </c>
      <c r="N117" s="70">
        <v>38</v>
      </c>
      <c r="O117" s="62">
        <v>3000</v>
      </c>
      <c r="P117" s="63">
        <f>Table224523689101112131415161718192021222423456789101112[[#This Row],[PEMBULATAN]]*O117</f>
        <v>114000</v>
      </c>
    </row>
    <row r="118" spans="1:16" ht="30.75" customHeight="1" x14ac:dyDescent="0.2">
      <c r="A118" s="97"/>
      <c r="B118" s="73"/>
      <c r="C118" s="87" t="s">
        <v>1927</v>
      </c>
      <c r="D118" s="76" t="s">
        <v>52</v>
      </c>
      <c r="E118" s="13">
        <v>44430</v>
      </c>
      <c r="F118" s="74" t="s">
        <v>1776</v>
      </c>
      <c r="G118" s="13">
        <v>44433</v>
      </c>
      <c r="H118" s="75" t="s">
        <v>1946</v>
      </c>
      <c r="I118" s="15">
        <v>80</v>
      </c>
      <c r="J118" s="15">
        <v>55</v>
      </c>
      <c r="K118" s="15">
        <v>22</v>
      </c>
      <c r="L118" s="15">
        <v>10</v>
      </c>
      <c r="M118" s="81">
        <v>24.2</v>
      </c>
      <c r="N118" s="70">
        <v>24</v>
      </c>
      <c r="O118" s="62">
        <v>3000</v>
      </c>
      <c r="P118" s="63">
        <f>Table224523689101112131415161718192021222423456789101112[[#This Row],[PEMBULATAN]]*O118</f>
        <v>72000</v>
      </c>
    </row>
    <row r="119" spans="1:16" ht="30.75" customHeight="1" x14ac:dyDescent="0.2">
      <c r="A119" s="97"/>
      <c r="B119" s="73"/>
      <c r="C119" s="87" t="s">
        <v>1928</v>
      </c>
      <c r="D119" s="76" t="s">
        <v>52</v>
      </c>
      <c r="E119" s="13">
        <v>44430</v>
      </c>
      <c r="F119" s="74" t="s">
        <v>1776</v>
      </c>
      <c r="G119" s="13">
        <v>44433</v>
      </c>
      <c r="H119" s="75" t="s">
        <v>1946</v>
      </c>
      <c r="I119" s="15">
        <v>100</v>
      </c>
      <c r="J119" s="15">
        <v>49</v>
      </c>
      <c r="K119" s="15">
        <v>29</v>
      </c>
      <c r="L119" s="15">
        <v>2</v>
      </c>
      <c r="M119" s="81">
        <v>35.524999999999999</v>
      </c>
      <c r="N119" s="70">
        <v>36</v>
      </c>
      <c r="O119" s="62">
        <v>3000</v>
      </c>
      <c r="P119" s="63">
        <f>Table224523689101112131415161718192021222423456789101112[[#This Row],[PEMBULATAN]]*O119</f>
        <v>108000</v>
      </c>
    </row>
    <row r="120" spans="1:16" ht="30.75" customHeight="1" x14ac:dyDescent="0.2">
      <c r="A120" s="97"/>
      <c r="B120" s="73"/>
      <c r="C120" s="87" t="s">
        <v>1929</v>
      </c>
      <c r="D120" s="76" t="s">
        <v>52</v>
      </c>
      <c r="E120" s="13">
        <v>44430</v>
      </c>
      <c r="F120" s="74" t="s">
        <v>1776</v>
      </c>
      <c r="G120" s="13">
        <v>44433</v>
      </c>
      <c r="H120" s="75" t="s">
        <v>1946</v>
      </c>
      <c r="I120" s="15">
        <v>84</v>
      </c>
      <c r="J120" s="15">
        <v>55</v>
      </c>
      <c r="K120" s="15">
        <v>30</v>
      </c>
      <c r="L120" s="15">
        <v>10</v>
      </c>
      <c r="M120" s="81">
        <v>34.65</v>
      </c>
      <c r="N120" s="70">
        <v>35</v>
      </c>
      <c r="O120" s="62">
        <v>3000</v>
      </c>
      <c r="P120" s="63">
        <f>Table224523689101112131415161718192021222423456789101112[[#This Row],[PEMBULATAN]]*O120</f>
        <v>105000</v>
      </c>
    </row>
    <row r="121" spans="1:16" ht="30.75" customHeight="1" x14ac:dyDescent="0.2">
      <c r="A121" s="97"/>
      <c r="B121" s="73"/>
      <c r="C121" s="87" t="s">
        <v>1930</v>
      </c>
      <c r="D121" s="76" t="s">
        <v>52</v>
      </c>
      <c r="E121" s="13">
        <v>44430</v>
      </c>
      <c r="F121" s="74" t="s">
        <v>1776</v>
      </c>
      <c r="G121" s="13">
        <v>44433</v>
      </c>
      <c r="H121" s="75" t="s">
        <v>1946</v>
      </c>
      <c r="I121" s="15">
        <v>100</v>
      </c>
      <c r="J121" s="15">
        <v>58</v>
      </c>
      <c r="K121" s="15">
        <v>20</v>
      </c>
      <c r="L121" s="15">
        <v>5</v>
      </c>
      <c r="M121" s="81">
        <v>29</v>
      </c>
      <c r="N121" s="70">
        <v>29</v>
      </c>
      <c r="O121" s="62">
        <v>3000</v>
      </c>
      <c r="P121" s="63">
        <f>Table224523689101112131415161718192021222423456789101112[[#This Row],[PEMBULATAN]]*O121</f>
        <v>87000</v>
      </c>
    </row>
    <row r="122" spans="1:16" ht="30.75" customHeight="1" x14ac:dyDescent="0.2">
      <c r="A122" s="97"/>
      <c r="B122" s="73"/>
      <c r="C122" s="71" t="s">
        <v>1931</v>
      </c>
      <c r="D122" s="76" t="s">
        <v>52</v>
      </c>
      <c r="E122" s="13">
        <v>44430</v>
      </c>
      <c r="F122" s="74" t="s">
        <v>1776</v>
      </c>
      <c r="G122" s="13">
        <v>44433</v>
      </c>
      <c r="H122" s="75" t="s">
        <v>1946</v>
      </c>
      <c r="I122" s="15">
        <v>87</v>
      </c>
      <c r="J122" s="15">
        <v>53</v>
      </c>
      <c r="K122" s="15">
        <v>34</v>
      </c>
      <c r="L122" s="15">
        <v>3</v>
      </c>
      <c r="M122" s="81">
        <v>39.1935</v>
      </c>
      <c r="N122" s="70">
        <v>39</v>
      </c>
      <c r="O122" s="62">
        <v>3000</v>
      </c>
      <c r="P122" s="63">
        <f>Table224523689101112131415161718192021222423456789101112[[#This Row],[PEMBULATAN]]*O122</f>
        <v>117000</v>
      </c>
    </row>
    <row r="123" spans="1:16" ht="30.75" customHeight="1" x14ac:dyDescent="0.2">
      <c r="A123" s="97"/>
      <c r="B123" s="73"/>
      <c r="C123" s="71" t="s">
        <v>1932</v>
      </c>
      <c r="D123" s="76" t="s">
        <v>52</v>
      </c>
      <c r="E123" s="13">
        <v>44430</v>
      </c>
      <c r="F123" s="74" t="s">
        <v>1776</v>
      </c>
      <c r="G123" s="13">
        <v>44433</v>
      </c>
      <c r="H123" s="75" t="s">
        <v>1946</v>
      </c>
      <c r="I123" s="15">
        <v>64</v>
      </c>
      <c r="J123" s="15">
        <v>54</v>
      </c>
      <c r="K123" s="15">
        <v>30</v>
      </c>
      <c r="L123" s="15">
        <v>3</v>
      </c>
      <c r="M123" s="81">
        <v>25.92</v>
      </c>
      <c r="N123" s="70">
        <v>26</v>
      </c>
      <c r="O123" s="62">
        <v>3000</v>
      </c>
      <c r="P123" s="63">
        <f>Table224523689101112131415161718192021222423456789101112[[#This Row],[PEMBULATAN]]*O123</f>
        <v>78000</v>
      </c>
    </row>
    <row r="124" spans="1:16" ht="30.75" customHeight="1" x14ac:dyDescent="0.2">
      <c r="A124" s="97"/>
      <c r="B124" s="73"/>
      <c r="C124" s="71" t="s">
        <v>1933</v>
      </c>
      <c r="D124" s="76" t="s">
        <v>52</v>
      </c>
      <c r="E124" s="13">
        <v>44430</v>
      </c>
      <c r="F124" s="74" t="s">
        <v>1776</v>
      </c>
      <c r="G124" s="13">
        <v>44433</v>
      </c>
      <c r="H124" s="75" t="s">
        <v>1946</v>
      </c>
      <c r="I124" s="15">
        <v>51</v>
      </c>
      <c r="J124" s="15">
        <v>51</v>
      </c>
      <c r="K124" s="15">
        <v>17</v>
      </c>
      <c r="L124" s="15">
        <v>26</v>
      </c>
      <c r="M124" s="81">
        <v>11.05425</v>
      </c>
      <c r="N124" s="70">
        <v>26</v>
      </c>
      <c r="O124" s="62">
        <v>3000</v>
      </c>
      <c r="P124" s="63">
        <f>Table224523689101112131415161718192021222423456789101112[[#This Row],[PEMBULATAN]]*O124</f>
        <v>78000</v>
      </c>
    </row>
    <row r="125" spans="1:16" ht="30.75" customHeight="1" x14ac:dyDescent="0.2">
      <c r="A125" s="97"/>
      <c r="B125" s="73"/>
      <c r="C125" s="71" t="s">
        <v>1934</v>
      </c>
      <c r="D125" s="76" t="s">
        <v>52</v>
      </c>
      <c r="E125" s="13">
        <v>44430</v>
      </c>
      <c r="F125" s="74" t="s">
        <v>1776</v>
      </c>
      <c r="G125" s="13">
        <v>44433</v>
      </c>
      <c r="H125" s="75" t="s">
        <v>1946</v>
      </c>
      <c r="I125" s="15">
        <v>92</v>
      </c>
      <c r="J125" s="15">
        <v>58</v>
      </c>
      <c r="K125" s="15">
        <v>34</v>
      </c>
      <c r="L125" s="15">
        <v>12</v>
      </c>
      <c r="M125" s="81">
        <v>45.356000000000002</v>
      </c>
      <c r="N125" s="70">
        <v>45</v>
      </c>
      <c r="O125" s="62">
        <v>3000</v>
      </c>
      <c r="P125" s="63">
        <f>Table224523689101112131415161718192021222423456789101112[[#This Row],[PEMBULATAN]]*O125</f>
        <v>135000</v>
      </c>
    </row>
    <row r="126" spans="1:16" ht="30.75" customHeight="1" x14ac:dyDescent="0.2">
      <c r="A126" s="97"/>
      <c r="B126" s="73"/>
      <c r="C126" s="71" t="s">
        <v>1935</v>
      </c>
      <c r="D126" s="76" t="s">
        <v>52</v>
      </c>
      <c r="E126" s="13">
        <v>44430</v>
      </c>
      <c r="F126" s="74" t="s">
        <v>1776</v>
      </c>
      <c r="G126" s="13">
        <v>44433</v>
      </c>
      <c r="H126" s="75" t="s">
        <v>1946</v>
      </c>
      <c r="I126" s="15">
        <v>90</v>
      </c>
      <c r="J126" s="15">
        <v>50</v>
      </c>
      <c r="K126" s="15">
        <v>30</v>
      </c>
      <c r="L126" s="15">
        <v>6</v>
      </c>
      <c r="M126" s="81">
        <v>33.75</v>
      </c>
      <c r="N126" s="70">
        <v>34</v>
      </c>
      <c r="O126" s="62">
        <v>3000</v>
      </c>
      <c r="P126" s="63">
        <f>Table224523689101112131415161718192021222423456789101112[[#This Row],[PEMBULATAN]]*O126</f>
        <v>102000</v>
      </c>
    </row>
    <row r="127" spans="1:16" ht="30.75" customHeight="1" x14ac:dyDescent="0.2">
      <c r="A127" s="97"/>
      <c r="B127" s="73"/>
      <c r="C127" s="71" t="s">
        <v>1936</v>
      </c>
      <c r="D127" s="76" t="s">
        <v>52</v>
      </c>
      <c r="E127" s="13">
        <v>44430</v>
      </c>
      <c r="F127" s="74" t="s">
        <v>1776</v>
      </c>
      <c r="G127" s="13">
        <v>44433</v>
      </c>
      <c r="H127" s="75" t="s">
        <v>1946</v>
      </c>
      <c r="I127" s="15">
        <v>65</v>
      </c>
      <c r="J127" s="15">
        <v>54</v>
      </c>
      <c r="K127" s="15">
        <v>26</v>
      </c>
      <c r="L127" s="15">
        <v>6</v>
      </c>
      <c r="M127" s="81">
        <v>22.815000000000001</v>
      </c>
      <c r="N127" s="70">
        <v>23</v>
      </c>
      <c r="O127" s="62">
        <v>3000</v>
      </c>
      <c r="P127" s="63">
        <f>Table224523689101112131415161718192021222423456789101112[[#This Row],[PEMBULATAN]]*O127</f>
        <v>69000</v>
      </c>
    </row>
    <row r="128" spans="1:16" ht="30.75" customHeight="1" x14ac:dyDescent="0.2">
      <c r="A128" s="97"/>
      <c r="B128" s="73"/>
      <c r="C128" s="71" t="s">
        <v>1937</v>
      </c>
      <c r="D128" s="76" t="s">
        <v>52</v>
      </c>
      <c r="E128" s="13">
        <v>44430</v>
      </c>
      <c r="F128" s="74" t="s">
        <v>1776</v>
      </c>
      <c r="G128" s="13">
        <v>44433</v>
      </c>
      <c r="H128" s="75" t="s">
        <v>1946</v>
      </c>
      <c r="I128" s="15">
        <v>55</v>
      </c>
      <c r="J128" s="15">
        <v>54</v>
      </c>
      <c r="K128" s="15">
        <v>24</v>
      </c>
      <c r="L128" s="15">
        <v>24</v>
      </c>
      <c r="M128" s="81">
        <v>17.82</v>
      </c>
      <c r="N128" s="70">
        <v>24</v>
      </c>
      <c r="O128" s="62">
        <v>3000</v>
      </c>
      <c r="P128" s="63">
        <f>Table224523689101112131415161718192021222423456789101112[[#This Row],[PEMBULATAN]]*O128</f>
        <v>72000</v>
      </c>
    </row>
    <row r="129" spans="1:16" ht="30.75" customHeight="1" x14ac:dyDescent="0.2">
      <c r="A129" s="97"/>
      <c r="B129" s="73"/>
      <c r="C129" s="71" t="s">
        <v>1938</v>
      </c>
      <c r="D129" s="76" t="s">
        <v>52</v>
      </c>
      <c r="E129" s="13">
        <v>44430</v>
      </c>
      <c r="F129" s="74" t="s">
        <v>1776</v>
      </c>
      <c r="G129" s="13">
        <v>44433</v>
      </c>
      <c r="H129" s="75" t="s">
        <v>1946</v>
      </c>
      <c r="I129" s="15">
        <v>92</v>
      </c>
      <c r="J129" s="15">
        <v>50</v>
      </c>
      <c r="K129" s="15">
        <v>25</v>
      </c>
      <c r="L129" s="15">
        <v>10</v>
      </c>
      <c r="M129" s="81">
        <v>28.75</v>
      </c>
      <c r="N129" s="70">
        <v>29</v>
      </c>
      <c r="O129" s="62">
        <v>3000</v>
      </c>
      <c r="P129" s="63">
        <f>Table224523689101112131415161718192021222423456789101112[[#This Row],[PEMBULATAN]]*O129</f>
        <v>87000</v>
      </c>
    </row>
    <row r="130" spans="1:16" ht="30.75" customHeight="1" x14ac:dyDescent="0.2">
      <c r="A130" s="97"/>
      <c r="B130" s="73"/>
      <c r="C130" s="71" t="s">
        <v>1939</v>
      </c>
      <c r="D130" s="76" t="s">
        <v>52</v>
      </c>
      <c r="E130" s="13">
        <v>44430</v>
      </c>
      <c r="F130" s="74" t="s">
        <v>1776</v>
      </c>
      <c r="G130" s="13">
        <v>44433</v>
      </c>
      <c r="H130" s="75" t="s">
        <v>1946</v>
      </c>
      <c r="I130" s="15">
        <v>90</v>
      </c>
      <c r="J130" s="15">
        <v>60</v>
      </c>
      <c r="K130" s="15">
        <v>30</v>
      </c>
      <c r="L130" s="15">
        <v>13</v>
      </c>
      <c r="M130" s="81">
        <v>40.5</v>
      </c>
      <c r="N130" s="70">
        <v>41</v>
      </c>
      <c r="O130" s="62">
        <v>3000</v>
      </c>
      <c r="P130" s="63">
        <f>Table224523689101112131415161718192021222423456789101112[[#This Row],[PEMBULATAN]]*O130</f>
        <v>123000</v>
      </c>
    </row>
    <row r="131" spans="1:16" ht="30.75" customHeight="1" x14ac:dyDescent="0.2">
      <c r="A131" s="97"/>
      <c r="B131" s="73"/>
      <c r="C131" s="71" t="s">
        <v>1940</v>
      </c>
      <c r="D131" s="76" t="s">
        <v>52</v>
      </c>
      <c r="E131" s="13">
        <v>44430</v>
      </c>
      <c r="F131" s="74" t="s">
        <v>1776</v>
      </c>
      <c r="G131" s="13">
        <v>44433</v>
      </c>
      <c r="H131" s="75" t="s">
        <v>1946</v>
      </c>
      <c r="I131" s="15">
        <v>90</v>
      </c>
      <c r="J131" s="15">
        <v>60</v>
      </c>
      <c r="K131" s="15">
        <v>19</v>
      </c>
      <c r="L131" s="15">
        <v>6</v>
      </c>
      <c r="M131" s="81">
        <v>25.65</v>
      </c>
      <c r="N131" s="70">
        <v>26</v>
      </c>
      <c r="O131" s="62">
        <v>3000</v>
      </c>
      <c r="P131" s="63">
        <f>Table224523689101112131415161718192021222423456789101112[[#This Row],[PEMBULATAN]]*O131</f>
        <v>78000</v>
      </c>
    </row>
    <row r="132" spans="1:16" ht="30.75" customHeight="1" x14ac:dyDescent="0.2">
      <c r="A132" s="97"/>
      <c r="B132" s="73"/>
      <c r="C132" s="71" t="s">
        <v>1941</v>
      </c>
      <c r="D132" s="76" t="s">
        <v>52</v>
      </c>
      <c r="E132" s="13">
        <v>44430</v>
      </c>
      <c r="F132" s="74" t="s">
        <v>1776</v>
      </c>
      <c r="G132" s="13">
        <v>44433</v>
      </c>
      <c r="H132" s="75" t="s">
        <v>1946</v>
      </c>
      <c r="I132" s="15">
        <v>53</v>
      </c>
      <c r="J132" s="15">
        <v>51</v>
      </c>
      <c r="K132" s="15">
        <v>21</v>
      </c>
      <c r="L132" s="15">
        <v>19</v>
      </c>
      <c r="M132" s="81">
        <v>14.19075</v>
      </c>
      <c r="N132" s="70">
        <v>19</v>
      </c>
      <c r="O132" s="62">
        <v>3000</v>
      </c>
      <c r="P132" s="63">
        <f>Table224523689101112131415161718192021222423456789101112[[#This Row],[PEMBULATAN]]*O132</f>
        <v>57000</v>
      </c>
    </row>
    <row r="133" spans="1:16" ht="30.75" customHeight="1" x14ac:dyDescent="0.2">
      <c r="A133" s="97"/>
      <c r="B133" s="73"/>
      <c r="C133" s="71" t="s">
        <v>1942</v>
      </c>
      <c r="D133" s="76" t="s">
        <v>52</v>
      </c>
      <c r="E133" s="13">
        <v>44430</v>
      </c>
      <c r="F133" s="74" t="s">
        <v>1776</v>
      </c>
      <c r="G133" s="13">
        <v>44433</v>
      </c>
      <c r="H133" s="75" t="s">
        <v>1946</v>
      </c>
      <c r="I133" s="15">
        <v>87</v>
      </c>
      <c r="J133" s="15">
        <v>55</v>
      </c>
      <c r="K133" s="15">
        <v>27</v>
      </c>
      <c r="L133" s="15">
        <v>19</v>
      </c>
      <c r="M133" s="81">
        <v>32.298749999999998</v>
      </c>
      <c r="N133" s="70">
        <v>32</v>
      </c>
      <c r="O133" s="62">
        <v>3000</v>
      </c>
      <c r="P133" s="63">
        <f>Table224523689101112131415161718192021222423456789101112[[#This Row],[PEMBULATAN]]*O133</f>
        <v>96000</v>
      </c>
    </row>
    <row r="134" spans="1:16" ht="30.75" customHeight="1" x14ac:dyDescent="0.2">
      <c r="A134" s="97"/>
      <c r="B134" s="73"/>
      <c r="C134" s="71" t="s">
        <v>1943</v>
      </c>
      <c r="D134" s="76" t="s">
        <v>52</v>
      </c>
      <c r="E134" s="13">
        <v>44430</v>
      </c>
      <c r="F134" s="74" t="s">
        <v>1776</v>
      </c>
      <c r="G134" s="13">
        <v>44433</v>
      </c>
      <c r="H134" s="75" t="s">
        <v>1946</v>
      </c>
      <c r="I134" s="15">
        <v>98</v>
      </c>
      <c r="J134" s="15">
        <v>55</v>
      </c>
      <c r="K134" s="15">
        <v>20</v>
      </c>
      <c r="L134" s="15">
        <v>1</v>
      </c>
      <c r="M134" s="81">
        <v>26.95</v>
      </c>
      <c r="N134" s="70">
        <v>27</v>
      </c>
      <c r="O134" s="62">
        <v>3000</v>
      </c>
      <c r="P134" s="63">
        <f>Table224523689101112131415161718192021222423456789101112[[#This Row],[PEMBULATAN]]*O134</f>
        <v>81000</v>
      </c>
    </row>
    <row r="135" spans="1:16" ht="30.75" customHeight="1" x14ac:dyDescent="0.2">
      <c r="A135" s="97"/>
      <c r="B135" s="73"/>
      <c r="C135" s="71" t="s">
        <v>1944</v>
      </c>
      <c r="D135" s="76" t="s">
        <v>52</v>
      </c>
      <c r="E135" s="13">
        <v>44430</v>
      </c>
      <c r="F135" s="74" t="s">
        <v>1776</v>
      </c>
      <c r="G135" s="13">
        <v>44433</v>
      </c>
      <c r="H135" s="75" t="s">
        <v>1946</v>
      </c>
      <c r="I135" s="15">
        <v>80</v>
      </c>
      <c r="J135" s="15">
        <v>54</v>
      </c>
      <c r="K135" s="15">
        <v>21</v>
      </c>
      <c r="L135" s="15">
        <v>14</v>
      </c>
      <c r="M135" s="81">
        <v>22.68</v>
      </c>
      <c r="N135" s="70">
        <v>23</v>
      </c>
      <c r="O135" s="62">
        <v>3000</v>
      </c>
      <c r="P135" s="63">
        <f>Table224523689101112131415161718192021222423456789101112[[#This Row],[PEMBULATAN]]*O135</f>
        <v>69000</v>
      </c>
    </row>
    <row r="136" spans="1:16" ht="30.75" customHeight="1" x14ac:dyDescent="0.2">
      <c r="A136" s="97"/>
      <c r="B136" s="73"/>
      <c r="C136" s="71" t="s">
        <v>1945</v>
      </c>
      <c r="D136" s="76" t="s">
        <v>52</v>
      </c>
      <c r="E136" s="13">
        <v>44430</v>
      </c>
      <c r="F136" s="74" t="s">
        <v>1776</v>
      </c>
      <c r="G136" s="13">
        <v>44433</v>
      </c>
      <c r="H136" s="75" t="s">
        <v>1946</v>
      </c>
      <c r="I136" s="15">
        <v>92</v>
      </c>
      <c r="J136" s="15">
        <v>53</v>
      </c>
      <c r="K136" s="15">
        <v>36</v>
      </c>
      <c r="L136" s="15">
        <v>3</v>
      </c>
      <c r="M136" s="81">
        <v>43.884</v>
      </c>
      <c r="N136" s="70">
        <v>44</v>
      </c>
      <c r="O136" s="62">
        <v>3000</v>
      </c>
      <c r="P136" s="63">
        <f>Table224523689101112131415161718192021222423456789101112[[#This Row],[PEMBULATAN]]*O136</f>
        <v>132000</v>
      </c>
    </row>
    <row r="137" spans="1:16" ht="22.5" customHeight="1" x14ac:dyDescent="0.2">
      <c r="A137" s="121" t="s">
        <v>31</v>
      </c>
      <c r="B137" s="122"/>
      <c r="C137" s="122"/>
      <c r="D137" s="122"/>
      <c r="E137" s="122"/>
      <c r="F137" s="122"/>
      <c r="G137" s="122"/>
      <c r="H137" s="122"/>
      <c r="I137" s="122"/>
      <c r="J137" s="122"/>
      <c r="K137" s="122"/>
      <c r="L137" s="123"/>
      <c r="M137" s="77">
        <f>SUBTOTAL(109,Table224523689101112131415161718192021222423456789101112[KG VOLUME])</f>
        <v>3436.5557500000004</v>
      </c>
      <c r="N137" s="66">
        <f>SUM(N3:N136)</f>
        <v>3541</v>
      </c>
      <c r="O137" s="124">
        <f>SUM(P3:P136)</f>
        <v>10623000</v>
      </c>
      <c r="P137" s="125"/>
    </row>
    <row r="138" spans="1:16" ht="22.5" customHeight="1" x14ac:dyDescent="0.2">
      <c r="A138" s="82"/>
      <c r="B138" s="54" t="s">
        <v>43</v>
      </c>
      <c r="C138" s="53"/>
      <c r="D138" s="55" t="s">
        <v>44</v>
      </c>
      <c r="E138" s="82"/>
      <c r="F138" s="82"/>
      <c r="G138" s="82"/>
      <c r="H138" s="82"/>
      <c r="I138" s="82"/>
      <c r="J138" s="82"/>
      <c r="K138" s="82"/>
      <c r="L138" s="82"/>
      <c r="M138" s="83"/>
      <c r="N138" s="85" t="s">
        <v>50</v>
      </c>
      <c r="O138" s="84"/>
      <c r="P138" s="84">
        <f>O137*10%</f>
        <v>1062300</v>
      </c>
    </row>
    <row r="139" spans="1:16" ht="22.5" customHeight="1" thickBot="1" x14ac:dyDescent="0.25">
      <c r="A139" s="82"/>
      <c r="B139" s="54"/>
      <c r="C139" s="53"/>
      <c r="D139" s="55"/>
      <c r="E139" s="82"/>
      <c r="F139" s="82"/>
      <c r="G139" s="82"/>
      <c r="H139" s="82"/>
      <c r="I139" s="82"/>
      <c r="J139" s="82"/>
      <c r="K139" s="82"/>
      <c r="L139" s="82"/>
      <c r="M139" s="83"/>
      <c r="N139" s="98" t="s">
        <v>58</v>
      </c>
      <c r="O139" s="99"/>
      <c r="P139" s="99">
        <f>O137-P138</f>
        <v>9560700</v>
      </c>
    </row>
    <row r="140" spans="1:16" x14ac:dyDescent="0.2">
      <c r="A140" s="11"/>
      <c r="H140" s="61"/>
      <c r="N140" s="60" t="s">
        <v>32</v>
      </c>
      <c r="P140" s="67">
        <f>P139*1%</f>
        <v>95607</v>
      </c>
    </row>
    <row r="141" spans="1:16" ht="15.75" thickBot="1" x14ac:dyDescent="0.25">
      <c r="A141" s="11"/>
      <c r="H141" s="61"/>
      <c r="N141" s="60" t="s">
        <v>56</v>
      </c>
      <c r="P141" s="69">
        <f>P139*2%</f>
        <v>191214</v>
      </c>
    </row>
    <row r="142" spans="1:16" x14ac:dyDescent="0.2">
      <c r="A142" s="11"/>
      <c r="H142" s="61"/>
      <c r="N142" s="64" t="s">
        <v>33</v>
      </c>
      <c r="O142" s="65"/>
      <c r="P142" s="68">
        <f>P139+P140-P141</f>
        <v>9465093</v>
      </c>
    </row>
    <row r="143" spans="1:16" x14ac:dyDescent="0.2">
      <c r="B143" s="54"/>
      <c r="C143" s="53"/>
      <c r="D143" s="55"/>
    </row>
    <row r="145" spans="1:16" x14ac:dyDescent="0.2">
      <c r="A145" s="11"/>
      <c r="H145" s="61"/>
      <c r="P145" s="69"/>
    </row>
    <row r="146" spans="1:16" x14ac:dyDescent="0.2">
      <c r="A146" s="11"/>
      <c r="H146" s="61"/>
      <c r="O146" s="56"/>
      <c r="P146" s="69"/>
    </row>
    <row r="147" spans="1:16" s="3" customFormat="1" x14ac:dyDescent="0.25">
      <c r="A147" s="11"/>
      <c r="B147" s="2"/>
      <c r="C147" s="2"/>
      <c r="E147" s="12"/>
      <c r="H147" s="61"/>
      <c r="N147" s="14"/>
      <c r="O147" s="14"/>
      <c r="P147" s="14"/>
    </row>
    <row r="148" spans="1:16" s="3" customFormat="1" x14ac:dyDescent="0.25">
      <c r="A148" s="11"/>
      <c r="B148" s="2"/>
      <c r="C148" s="2"/>
      <c r="E148" s="12"/>
      <c r="H148" s="61"/>
      <c r="N148" s="14"/>
      <c r="O148" s="14"/>
      <c r="P148" s="14"/>
    </row>
    <row r="149" spans="1:16" s="3" customFormat="1" x14ac:dyDescent="0.25">
      <c r="A149" s="11"/>
      <c r="B149" s="2"/>
      <c r="C149" s="2"/>
      <c r="E149" s="12"/>
      <c r="H149" s="61"/>
      <c r="N149" s="14"/>
      <c r="O149" s="14"/>
      <c r="P149" s="14"/>
    </row>
    <row r="150" spans="1:16" s="3" customFormat="1" x14ac:dyDescent="0.25">
      <c r="A150" s="11"/>
      <c r="B150" s="2"/>
      <c r="C150" s="2"/>
      <c r="E150" s="12"/>
      <c r="H150" s="61"/>
      <c r="N150" s="14"/>
      <c r="O150" s="14"/>
      <c r="P150" s="14"/>
    </row>
    <row r="151" spans="1:16" s="3" customFormat="1" x14ac:dyDescent="0.25">
      <c r="A151" s="11"/>
      <c r="B151" s="2"/>
      <c r="C151" s="2"/>
      <c r="E151" s="12"/>
      <c r="H151" s="61"/>
      <c r="N151" s="14"/>
      <c r="O151" s="14"/>
      <c r="P151" s="14"/>
    </row>
    <row r="152" spans="1:16" s="3" customFormat="1" x14ac:dyDescent="0.25">
      <c r="A152" s="11"/>
      <c r="B152" s="2"/>
      <c r="C152" s="2"/>
      <c r="E152" s="12"/>
      <c r="H152" s="61"/>
      <c r="N152" s="14"/>
      <c r="O152" s="14"/>
      <c r="P152" s="14"/>
    </row>
    <row r="153" spans="1:16" s="3" customFormat="1" x14ac:dyDescent="0.25">
      <c r="A153" s="11"/>
      <c r="B153" s="2"/>
      <c r="C153" s="2"/>
      <c r="E153" s="12"/>
      <c r="H153" s="61"/>
      <c r="N153" s="14"/>
      <c r="O153" s="14"/>
      <c r="P153" s="14"/>
    </row>
    <row r="154" spans="1:16" s="3" customFormat="1" x14ac:dyDescent="0.25">
      <c r="A154" s="11"/>
      <c r="B154" s="2"/>
      <c r="C154" s="2"/>
      <c r="E154" s="12"/>
      <c r="H154" s="61"/>
      <c r="N154" s="14"/>
      <c r="O154" s="14"/>
      <c r="P154" s="14"/>
    </row>
    <row r="155" spans="1:16" s="3" customFormat="1" x14ac:dyDescent="0.25">
      <c r="A155" s="11"/>
      <c r="B155" s="2"/>
      <c r="C155" s="2"/>
      <c r="E155" s="12"/>
      <c r="H155" s="61"/>
      <c r="N155" s="14"/>
      <c r="O155" s="14"/>
      <c r="P155" s="14"/>
    </row>
    <row r="156" spans="1:16" s="3" customFormat="1" x14ac:dyDescent="0.25">
      <c r="A156" s="11"/>
      <c r="B156" s="2"/>
      <c r="C156" s="2"/>
      <c r="E156" s="12"/>
      <c r="H156" s="61"/>
      <c r="N156" s="14"/>
      <c r="O156" s="14"/>
      <c r="P156" s="14"/>
    </row>
    <row r="157" spans="1:16" s="3" customFormat="1" x14ac:dyDescent="0.25">
      <c r="A157" s="11"/>
      <c r="B157" s="2"/>
      <c r="C157" s="2"/>
      <c r="E157" s="12"/>
      <c r="H157" s="61"/>
      <c r="N157" s="14"/>
      <c r="O157" s="14"/>
      <c r="P157" s="14"/>
    </row>
    <row r="158" spans="1:16" s="3" customFormat="1" x14ac:dyDescent="0.25">
      <c r="A158" s="11"/>
      <c r="B158" s="2"/>
      <c r="C158" s="2"/>
      <c r="E158" s="12"/>
      <c r="H158" s="61"/>
      <c r="N158" s="14"/>
      <c r="O158" s="14"/>
      <c r="P158" s="14"/>
    </row>
  </sheetData>
  <mergeCells count="2">
    <mergeCell ref="A137:L137"/>
    <mergeCell ref="O137:P137"/>
  </mergeCells>
  <conditionalFormatting sqref="B3">
    <cfRule type="duplicateValues" dxfId="715" priority="1"/>
  </conditionalFormatting>
  <conditionalFormatting sqref="B4:B136">
    <cfRule type="duplicateValues" dxfId="714" priority="6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91"/>
  <sheetViews>
    <sheetView zoomScale="110" zoomScaleNormal="110" workbookViewId="0">
      <pane xSplit="3" ySplit="2" topLeftCell="D9" activePane="bottomRight" state="frozen"/>
      <selection activeCell="H5" sqref="H5"/>
      <selection pane="topRight" activeCell="H5" sqref="H5"/>
      <selection pane="bottomLeft" activeCell="H5" sqref="H5"/>
      <selection pane="bottomRight" activeCell="N3" sqref="N3:N16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9.855468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1.5" customHeight="1" x14ac:dyDescent="0.2">
      <c r="A3" s="96" t="s">
        <v>6216</v>
      </c>
      <c r="B3" s="72" t="s">
        <v>1947</v>
      </c>
      <c r="C3" s="9" t="s">
        <v>1948</v>
      </c>
      <c r="D3" s="74" t="s">
        <v>51</v>
      </c>
      <c r="E3" s="13">
        <v>44430</v>
      </c>
      <c r="F3" s="74" t="s">
        <v>1776</v>
      </c>
      <c r="G3" s="13">
        <v>44433</v>
      </c>
      <c r="H3" s="10" t="s">
        <v>1946</v>
      </c>
      <c r="I3" s="1">
        <v>58</v>
      </c>
      <c r="J3" s="1">
        <v>50</v>
      </c>
      <c r="K3" s="1">
        <v>33</v>
      </c>
      <c r="L3" s="1">
        <v>22</v>
      </c>
      <c r="M3" s="80">
        <v>23.925000000000001</v>
      </c>
      <c r="N3" s="8">
        <v>24</v>
      </c>
      <c r="O3" s="62">
        <v>3000</v>
      </c>
      <c r="P3" s="63">
        <f>Table22452368910111213141516171819202122242345678910111213[[#This Row],[PEMBULATAN]]*O3</f>
        <v>72000</v>
      </c>
    </row>
    <row r="4" spans="1:16" ht="31.5" customHeight="1" x14ac:dyDescent="0.2">
      <c r="A4" s="100"/>
      <c r="B4" s="73"/>
      <c r="C4" s="9" t="s">
        <v>1949</v>
      </c>
      <c r="D4" s="74" t="s">
        <v>51</v>
      </c>
      <c r="E4" s="13">
        <v>44430</v>
      </c>
      <c r="F4" s="74" t="s">
        <v>1776</v>
      </c>
      <c r="G4" s="13">
        <v>44433</v>
      </c>
      <c r="H4" s="10" t="s">
        <v>1946</v>
      </c>
      <c r="I4" s="1">
        <v>50</v>
      </c>
      <c r="J4" s="1">
        <v>40</v>
      </c>
      <c r="K4" s="1">
        <v>10</v>
      </c>
      <c r="L4" s="1">
        <v>4</v>
      </c>
      <c r="M4" s="80">
        <v>5</v>
      </c>
      <c r="N4" s="8">
        <v>5</v>
      </c>
      <c r="O4" s="62">
        <v>3000</v>
      </c>
      <c r="P4" s="63">
        <f>Table22452368910111213141516171819202122242345678910111213[[#This Row],[PEMBULATAN]]*O4</f>
        <v>15000</v>
      </c>
    </row>
    <row r="5" spans="1:16" ht="31.5" customHeight="1" x14ac:dyDescent="0.2">
      <c r="A5" s="100"/>
      <c r="B5" s="73"/>
      <c r="C5" s="87" t="s">
        <v>1950</v>
      </c>
      <c r="D5" s="76" t="s">
        <v>51</v>
      </c>
      <c r="E5" s="13">
        <v>44430</v>
      </c>
      <c r="F5" s="74" t="s">
        <v>1776</v>
      </c>
      <c r="G5" s="13">
        <v>44433</v>
      </c>
      <c r="H5" s="75" t="s">
        <v>1946</v>
      </c>
      <c r="I5" s="15">
        <v>50</v>
      </c>
      <c r="J5" s="15">
        <v>40</v>
      </c>
      <c r="K5" s="15">
        <v>10</v>
      </c>
      <c r="L5" s="15">
        <v>4</v>
      </c>
      <c r="M5" s="81">
        <v>5</v>
      </c>
      <c r="N5" s="70">
        <v>5</v>
      </c>
      <c r="O5" s="62">
        <v>3000</v>
      </c>
      <c r="P5" s="63">
        <f>Table22452368910111213141516171819202122242345678910111213[[#This Row],[PEMBULATAN]]*O5</f>
        <v>15000</v>
      </c>
    </row>
    <row r="6" spans="1:16" ht="31.5" customHeight="1" x14ac:dyDescent="0.2">
      <c r="A6" s="100"/>
      <c r="B6" s="73"/>
      <c r="C6" s="87" t="s">
        <v>1951</v>
      </c>
      <c r="D6" s="76" t="s">
        <v>51</v>
      </c>
      <c r="E6" s="13">
        <v>44430</v>
      </c>
      <c r="F6" s="74" t="s">
        <v>1776</v>
      </c>
      <c r="G6" s="13">
        <v>44433</v>
      </c>
      <c r="H6" s="75" t="s">
        <v>1946</v>
      </c>
      <c r="I6" s="15">
        <v>73</v>
      </c>
      <c r="J6" s="15">
        <v>31</v>
      </c>
      <c r="K6" s="15">
        <v>6</v>
      </c>
      <c r="L6" s="15">
        <v>1</v>
      </c>
      <c r="M6" s="81">
        <v>3.3944999999999999</v>
      </c>
      <c r="N6" s="70">
        <v>3</v>
      </c>
      <c r="O6" s="62">
        <v>3000</v>
      </c>
      <c r="P6" s="63">
        <f>Table22452368910111213141516171819202122242345678910111213[[#This Row],[PEMBULATAN]]*O6</f>
        <v>9000</v>
      </c>
    </row>
    <row r="7" spans="1:16" ht="31.5" customHeight="1" x14ac:dyDescent="0.2">
      <c r="A7" s="100"/>
      <c r="B7" s="73"/>
      <c r="C7" s="87" t="s">
        <v>1952</v>
      </c>
      <c r="D7" s="76" t="s">
        <v>51</v>
      </c>
      <c r="E7" s="13">
        <v>44430</v>
      </c>
      <c r="F7" s="74" t="s">
        <v>1776</v>
      </c>
      <c r="G7" s="13">
        <v>44433</v>
      </c>
      <c r="H7" s="75" t="s">
        <v>1946</v>
      </c>
      <c r="I7" s="15">
        <v>50</v>
      </c>
      <c r="J7" s="15">
        <v>35</v>
      </c>
      <c r="K7" s="15">
        <v>8</v>
      </c>
      <c r="L7" s="15">
        <v>8</v>
      </c>
      <c r="M7" s="81">
        <v>3.5</v>
      </c>
      <c r="N7" s="70">
        <v>8</v>
      </c>
      <c r="O7" s="62">
        <v>3000</v>
      </c>
      <c r="P7" s="63">
        <f>Table22452368910111213141516171819202122242345678910111213[[#This Row],[PEMBULATAN]]*O7</f>
        <v>24000</v>
      </c>
    </row>
    <row r="8" spans="1:16" ht="31.5" customHeight="1" x14ac:dyDescent="0.2">
      <c r="A8" s="100"/>
      <c r="B8" s="73"/>
      <c r="C8" s="87" t="s">
        <v>1953</v>
      </c>
      <c r="D8" s="76" t="s">
        <v>51</v>
      </c>
      <c r="E8" s="13">
        <v>44430</v>
      </c>
      <c r="F8" s="74" t="s">
        <v>1776</v>
      </c>
      <c r="G8" s="13">
        <v>44433</v>
      </c>
      <c r="H8" s="75" t="s">
        <v>1946</v>
      </c>
      <c r="I8" s="15">
        <v>26</v>
      </c>
      <c r="J8" s="15">
        <v>23</v>
      </c>
      <c r="K8" s="15">
        <v>18</v>
      </c>
      <c r="L8" s="15">
        <v>3</v>
      </c>
      <c r="M8" s="81">
        <v>2.6909999999999998</v>
      </c>
      <c r="N8" s="70">
        <v>3</v>
      </c>
      <c r="O8" s="62">
        <v>3000</v>
      </c>
      <c r="P8" s="63">
        <f>Table22452368910111213141516171819202122242345678910111213[[#This Row],[PEMBULATAN]]*O8</f>
        <v>9000</v>
      </c>
    </row>
    <row r="9" spans="1:16" ht="31.5" customHeight="1" x14ac:dyDescent="0.2">
      <c r="A9" s="100"/>
      <c r="B9" s="73"/>
      <c r="C9" s="87" t="s">
        <v>1954</v>
      </c>
      <c r="D9" s="76" t="s">
        <v>51</v>
      </c>
      <c r="E9" s="13">
        <v>44430</v>
      </c>
      <c r="F9" s="74" t="s">
        <v>1776</v>
      </c>
      <c r="G9" s="13">
        <v>44433</v>
      </c>
      <c r="H9" s="75" t="s">
        <v>1946</v>
      </c>
      <c r="I9" s="15">
        <v>94</v>
      </c>
      <c r="J9" s="15">
        <v>48</v>
      </c>
      <c r="K9" s="15">
        <v>32</v>
      </c>
      <c r="L9" s="15">
        <v>32</v>
      </c>
      <c r="M9" s="81">
        <v>36.095999999999997</v>
      </c>
      <c r="N9" s="70">
        <v>36</v>
      </c>
      <c r="O9" s="62">
        <v>3000</v>
      </c>
      <c r="P9" s="63">
        <f>Table22452368910111213141516171819202122242345678910111213[[#This Row],[PEMBULATAN]]*O9</f>
        <v>108000</v>
      </c>
    </row>
    <row r="10" spans="1:16" ht="31.5" customHeight="1" x14ac:dyDescent="0.2">
      <c r="A10" s="100"/>
      <c r="B10" s="73"/>
      <c r="C10" s="87" t="s">
        <v>1955</v>
      </c>
      <c r="D10" s="76" t="s">
        <v>51</v>
      </c>
      <c r="E10" s="13">
        <v>44430</v>
      </c>
      <c r="F10" s="74" t="s">
        <v>1776</v>
      </c>
      <c r="G10" s="13">
        <v>44433</v>
      </c>
      <c r="H10" s="75" t="s">
        <v>1946</v>
      </c>
      <c r="I10" s="15">
        <v>45</v>
      </c>
      <c r="J10" s="15">
        <v>25</v>
      </c>
      <c r="K10" s="15">
        <v>28</v>
      </c>
      <c r="L10" s="15">
        <v>9</v>
      </c>
      <c r="M10" s="81">
        <v>7.875</v>
      </c>
      <c r="N10" s="70">
        <v>9</v>
      </c>
      <c r="O10" s="62">
        <v>3000</v>
      </c>
      <c r="P10" s="63">
        <f>Table22452368910111213141516171819202122242345678910111213[[#This Row],[PEMBULATAN]]*O10</f>
        <v>27000</v>
      </c>
    </row>
    <row r="11" spans="1:16" ht="31.5" customHeight="1" x14ac:dyDescent="0.2">
      <c r="A11" s="100"/>
      <c r="B11" s="73"/>
      <c r="C11" s="87" t="s">
        <v>1956</v>
      </c>
      <c r="D11" s="76" t="s">
        <v>51</v>
      </c>
      <c r="E11" s="13">
        <v>44430</v>
      </c>
      <c r="F11" s="74" t="s">
        <v>1776</v>
      </c>
      <c r="G11" s="13">
        <v>44433</v>
      </c>
      <c r="H11" s="75" t="s">
        <v>1946</v>
      </c>
      <c r="I11" s="15">
        <v>46</v>
      </c>
      <c r="J11" s="15">
        <v>30</v>
      </c>
      <c r="K11" s="15">
        <v>44</v>
      </c>
      <c r="L11" s="15">
        <v>17</v>
      </c>
      <c r="M11" s="81">
        <v>15.18</v>
      </c>
      <c r="N11" s="70">
        <v>17</v>
      </c>
      <c r="O11" s="62">
        <v>3000</v>
      </c>
      <c r="P11" s="63">
        <f>Table22452368910111213141516171819202122242345678910111213[[#This Row],[PEMBULATAN]]*O11</f>
        <v>51000</v>
      </c>
    </row>
    <row r="12" spans="1:16" ht="31.5" customHeight="1" x14ac:dyDescent="0.2">
      <c r="A12" s="100"/>
      <c r="B12" s="88"/>
      <c r="C12" s="87" t="s">
        <v>1957</v>
      </c>
      <c r="D12" s="76" t="s">
        <v>51</v>
      </c>
      <c r="E12" s="13">
        <v>44430</v>
      </c>
      <c r="F12" s="74" t="s">
        <v>1776</v>
      </c>
      <c r="G12" s="13">
        <v>44433</v>
      </c>
      <c r="H12" s="75" t="s">
        <v>1946</v>
      </c>
      <c r="I12" s="15">
        <v>62</v>
      </c>
      <c r="J12" s="15">
        <v>41</v>
      </c>
      <c r="K12" s="15">
        <v>18</v>
      </c>
      <c r="L12" s="15">
        <v>11</v>
      </c>
      <c r="M12" s="81">
        <v>11.439</v>
      </c>
      <c r="N12" s="70">
        <v>11</v>
      </c>
      <c r="O12" s="62">
        <v>3000</v>
      </c>
      <c r="P12" s="63">
        <f>Table22452368910111213141516171819202122242345678910111213[[#This Row],[PEMBULATAN]]*O12</f>
        <v>33000</v>
      </c>
    </row>
    <row r="13" spans="1:16" ht="31.5" customHeight="1" x14ac:dyDescent="0.2">
      <c r="A13" s="100"/>
      <c r="B13" s="73" t="s">
        <v>1958</v>
      </c>
      <c r="C13" s="87" t="s">
        <v>1959</v>
      </c>
      <c r="D13" s="76" t="s">
        <v>51</v>
      </c>
      <c r="E13" s="13">
        <v>44430</v>
      </c>
      <c r="F13" s="74" t="s">
        <v>1776</v>
      </c>
      <c r="G13" s="13">
        <v>44433</v>
      </c>
      <c r="H13" s="75" t="s">
        <v>1946</v>
      </c>
      <c r="I13" s="15">
        <v>50</v>
      </c>
      <c r="J13" s="15">
        <v>25</v>
      </c>
      <c r="K13" s="15">
        <v>30</v>
      </c>
      <c r="L13" s="15">
        <v>2</v>
      </c>
      <c r="M13" s="81">
        <v>9.375</v>
      </c>
      <c r="N13" s="70">
        <v>9</v>
      </c>
      <c r="O13" s="62">
        <v>3000</v>
      </c>
      <c r="P13" s="63">
        <f>Table22452368910111213141516171819202122242345678910111213[[#This Row],[PEMBULATAN]]*O13</f>
        <v>27000</v>
      </c>
    </row>
    <row r="14" spans="1:16" ht="31.5" customHeight="1" x14ac:dyDescent="0.2">
      <c r="A14" s="100"/>
      <c r="B14" s="73"/>
      <c r="C14" s="87" t="s">
        <v>1960</v>
      </c>
      <c r="D14" s="76" t="s">
        <v>51</v>
      </c>
      <c r="E14" s="13">
        <v>44430</v>
      </c>
      <c r="F14" s="74" t="s">
        <v>1776</v>
      </c>
      <c r="G14" s="13">
        <v>44433</v>
      </c>
      <c r="H14" s="75" t="s">
        <v>1946</v>
      </c>
      <c r="I14" s="15">
        <v>90</v>
      </c>
      <c r="J14" s="15">
        <v>64</v>
      </c>
      <c r="K14" s="15">
        <v>21</v>
      </c>
      <c r="L14" s="15">
        <v>35</v>
      </c>
      <c r="M14" s="81">
        <v>30.24</v>
      </c>
      <c r="N14" s="70">
        <v>35</v>
      </c>
      <c r="O14" s="62">
        <v>3000</v>
      </c>
      <c r="P14" s="63">
        <f>Table22452368910111213141516171819202122242345678910111213[[#This Row],[PEMBULATAN]]*O14</f>
        <v>105000</v>
      </c>
    </row>
    <row r="15" spans="1:16" ht="31.5" customHeight="1" x14ac:dyDescent="0.2">
      <c r="A15" s="100"/>
      <c r="B15" s="73"/>
      <c r="C15" s="87" t="s">
        <v>1961</v>
      </c>
      <c r="D15" s="76" t="s">
        <v>51</v>
      </c>
      <c r="E15" s="13">
        <v>44430</v>
      </c>
      <c r="F15" s="74" t="s">
        <v>1776</v>
      </c>
      <c r="G15" s="13">
        <v>44433</v>
      </c>
      <c r="H15" s="75" t="s">
        <v>1946</v>
      </c>
      <c r="I15" s="15">
        <v>40</v>
      </c>
      <c r="J15" s="15">
        <v>40</v>
      </c>
      <c r="K15" s="15">
        <v>30</v>
      </c>
      <c r="L15" s="15">
        <v>49</v>
      </c>
      <c r="M15" s="81">
        <v>12</v>
      </c>
      <c r="N15" s="70">
        <v>49</v>
      </c>
      <c r="O15" s="62">
        <v>3000</v>
      </c>
      <c r="P15" s="63">
        <f>Table22452368910111213141516171819202122242345678910111213[[#This Row],[PEMBULATAN]]*O15</f>
        <v>147000</v>
      </c>
    </row>
    <row r="16" spans="1:16" ht="31.5" customHeight="1" x14ac:dyDescent="0.2">
      <c r="A16" s="100"/>
      <c r="B16" s="73"/>
      <c r="C16" s="87" t="s">
        <v>1962</v>
      </c>
      <c r="D16" s="76" t="s">
        <v>51</v>
      </c>
      <c r="E16" s="13">
        <v>44430</v>
      </c>
      <c r="F16" s="74" t="s">
        <v>1776</v>
      </c>
      <c r="G16" s="13">
        <v>44433</v>
      </c>
      <c r="H16" s="75" t="s">
        <v>1946</v>
      </c>
      <c r="I16" s="15">
        <v>154</v>
      </c>
      <c r="J16" s="15">
        <v>25</v>
      </c>
      <c r="K16" s="15">
        <v>24</v>
      </c>
      <c r="L16" s="15">
        <v>24</v>
      </c>
      <c r="M16" s="81">
        <v>23.1</v>
      </c>
      <c r="N16" s="70">
        <v>24</v>
      </c>
      <c r="O16" s="62">
        <v>3000</v>
      </c>
      <c r="P16" s="63">
        <f>Table22452368910111213141516171819202122242345678910111213[[#This Row],[PEMBULATAN]]*O16</f>
        <v>72000</v>
      </c>
    </row>
    <row r="17" spans="1:16" ht="31.5" customHeight="1" x14ac:dyDescent="0.2">
      <c r="A17" s="100"/>
      <c r="B17" s="73"/>
      <c r="C17" s="87" t="s">
        <v>1963</v>
      </c>
      <c r="D17" s="76" t="s">
        <v>51</v>
      </c>
      <c r="E17" s="13">
        <v>44430</v>
      </c>
      <c r="F17" s="74" t="s">
        <v>1776</v>
      </c>
      <c r="G17" s="13">
        <v>44433</v>
      </c>
      <c r="H17" s="75" t="s">
        <v>1946</v>
      </c>
      <c r="I17" s="15">
        <v>172</v>
      </c>
      <c r="J17" s="15">
        <v>46</v>
      </c>
      <c r="K17" s="15">
        <v>20</v>
      </c>
      <c r="L17" s="15">
        <v>20</v>
      </c>
      <c r="M17" s="81">
        <v>39.56</v>
      </c>
      <c r="N17" s="70">
        <v>40</v>
      </c>
      <c r="O17" s="62">
        <v>3000</v>
      </c>
      <c r="P17" s="63">
        <f>Table22452368910111213141516171819202122242345678910111213[[#This Row],[PEMBULATAN]]*O17</f>
        <v>120000</v>
      </c>
    </row>
    <row r="18" spans="1:16" ht="31.5" customHeight="1" x14ac:dyDescent="0.2">
      <c r="A18" s="100"/>
      <c r="B18" s="73"/>
      <c r="C18" s="87" t="s">
        <v>1964</v>
      </c>
      <c r="D18" s="76" t="s">
        <v>51</v>
      </c>
      <c r="E18" s="13">
        <v>44430</v>
      </c>
      <c r="F18" s="74" t="s">
        <v>1776</v>
      </c>
      <c r="G18" s="13">
        <v>44433</v>
      </c>
      <c r="H18" s="75" t="s">
        <v>1946</v>
      </c>
      <c r="I18" s="15">
        <v>95</v>
      </c>
      <c r="J18" s="15">
        <v>81</v>
      </c>
      <c r="K18" s="15">
        <v>20</v>
      </c>
      <c r="L18" s="15">
        <v>40</v>
      </c>
      <c r="M18" s="81">
        <v>38.475000000000001</v>
      </c>
      <c r="N18" s="70">
        <v>40</v>
      </c>
      <c r="O18" s="62">
        <v>3000</v>
      </c>
      <c r="P18" s="63">
        <f>Table22452368910111213141516171819202122242345678910111213[[#This Row],[PEMBULATAN]]*O18</f>
        <v>120000</v>
      </c>
    </row>
    <row r="19" spans="1:16" ht="31.5" customHeight="1" x14ac:dyDescent="0.2">
      <c r="A19" s="100"/>
      <c r="B19" s="73"/>
      <c r="C19" s="87" t="s">
        <v>1965</v>
      </c>
      <c r="D19" s="76" t="s">
        <v>51</v>
      </c>
      <c r="E19" s="13">
        <v>44430</v>
      </c>
      <c r="F19" s="74" t="s">
        <v>1776</v>
      </c>
      <c r="G19" s="13">
        <v>44433</v>
      </c>
      <c r="H19" s="75" t="s">
        <v>1946</v>
      </c>
      <c r="I19" s="15">
        <v>33</v>
      </c>
      <c r="J19" s="15">
        <v>31</v>
      </c>
      <c r="K19" s="15">
        <v>32</v>
      </c>
      <c r="L19" s="15">
        <v>5</v>
      </c>
      <c r="M19" s="81">
        <v>8.1839999999999993</v>
      </c>
      <c r="N19" s="70">
        <v>8</v>
      </c>
      <c r="O19" s="62">
        <v>3000</v>
      </c>
      <c r="P19" s="63">
        <f>Table22452368910111213141516171819202122242345678910111213[[#This Row],[PEMBULATAN]]*O19</f>
        <v>24000</v>
      </c>
    </row>
    <row r="20" spans="1:16" ht="31.5" customHeight="1" x14ac:dyDescent="0.2">
      <c r="A20" s="100"/>
      <c r="B20" s="73"/>
      <c r="C20" s="87" t="s">
        <v>1966</v>
      </c>
      <c r="D20" s="76" t="s">
        <v>51</v>
      </c>
      <c r="E20" s="13">
        <v>44430</v>
      </c>
      <c r="F20" s="74" t="s">
        <v>1776</v>
      </c>
      <c r="G20" s="13">
        <v>44433</v>
      </c>
      <c r="H20" s="75" t="s">
        <v>1946</v>
      </c>
      <c r="I20" s="15">
        <v>106</v>
      </c>
      <c r="J20" s="15">
        <v>61</v>
      </c>
      <c r="K20" s="15">
        <v>26</v>
      </c>
      <c r="L20" s="15">
        <v>22</v>
      </c>
      <c r="M20" s="81">
        <v>42.029000000000003</v>
      </c>
      <c r="N20" s="70">
        <v>42</v>
      </c>
      <c r="O20" s="62">
        <v>3000</v>
      </c>
      <c r="P20" s="63">
        <f>Table22452368910111213141516171819202122242345678910111213[[#This Row],[PEMBULATAN]]*O20</f>
        <v>126000</v>
      </c>
    </row>
    <row r="21" spans="1:16" ht="31.5" customHeight="1" x14ac:dyDescent="0.2">
      <c r="A21" s="100"/>
      <c r="B21" s="73"/>
      <c r="C21" s="87" t="s">
        <v>1967</v>
      </c>
      <c r="D21" s="76" t="s">
        <v>51</v>
      </c>
      <c r="E21" s="13">
        <v>44430</v>
      </c>
      <c r="F21" s="74" t="s">
        <v>1776</v>
      </c>
      <c r="G21" s="13">
        <v>44433</v>
      </c>
      <c r="H21" s="75" t="s">
        <v>1946</v>
      </c>
      <c r="I21" s="15">
        <v>90</v>
      </c>
      <c r="J21" s="15">
        <v>92</v>
      </c>
      <c r="K21" s="15">
        <v>50</v>
      </c>
      <c r="L21" s="15">
        <v>15</v>
      </c>
      <c r="M21" s="81">
        <v>103.5</v>
      </c>
      <c r="N21" s="70">
        <v>104</v>
      </c>
      <c r="O21" s="62">
        <v>3000</v>
      </c>
      <c r="P21" s="63">
        <f>Table22452368910111213141516171819202122242345678910111213[[#This Row],[PEMBULATAN]]*O21</f>
        <v>312000</v>
      </c>
    </row>
    <row r="22" spans="1:16" ht="31.5" customHeight="1" x14ac:dyDescent="0.2">
      <c r="A22" s="100"/>
      <c r="B22" s="73"/>
      <c r="C22" s="87" t="s">
        <v>1968</v>
      </c>
      <c r="D22" s="76" t="s">
        <v>51</v>
      </c>
      <c r="E22" s="13">
        <v>44430</v>
      </c>
      <c r="F22" s="74" t="s">
        <v>1776</v>
      </c>
      <c r="G22" s="13">
        <v>44433</v>
      </c>
      <c r="H22" s="75" t="s">
        <v>1946</v>
      </c>
      <c r="I22" s="15">
        <v>33</v>
      </c>
      <c r="J22" s="15">
        <v>31</v>
      </c>
      <c r="K22" s="15">
        <v>32</v>
      </c>
      <c r="L22" s="15">
        <v>4</v>
      </c>
      <c r="M22" s="81">
        <v>8.1839999999999993</v>
      </c>
      <c r="N22" s="70">
        <v>8</v>
      </c>
      <c r="O22" s="62">
        <v>3000</v>
      </c>
      <c r="P22" s="63">
        <f>Table22452368910111213141516171819202122242345678910111213[[#This Row],[PEMBULATAN]]*O22</f>
        <v>24000</v>
      </c>
    </row>
    <row r="23" spans="1:16" ht="31.5" customHeight="1" x14ac:dyDescent="0.2">
      <c r="A23" s="100"/>
      <c r="B23" s="73"/>
      <c r="C23" s="87" t="s">
        <v>1969</v>
      </c>
      <c r="D23" s="76" t="s">
        <v>51</v>
      </c>
      <c r="E23" s="13">
        <v>44430</v>
      </c>
      <c r="F23" s="74" t="s">
        <v>1776</v>
      </c>
      <c r="G23" s="13">
        <v>44433</v>
      </c>
      <c r="H23" s="75" t="s">
        <v>1946</v>
      </c>
      <c r="I23" s="15">
        <v>36</v>
      </c>
      <c r="J23" s="15">
        <v>34</v>
      </c>
      <c r="K23" s="15">
        <v>28</v>
      </c>
      <c r="L23" s="15">
        <v>10</v>
      </c>
      <c r="M23" s="81">
        <v>8.5679999999999996</v>
      </c>
      <c r="N23" s="70">
        <v>10</v>
      </c>
      <c r="O23" s="62">
        <v>3000</v>
      </c>
      <c r="P23" s="63">
        <f>Table22452368910111213141516171819202122242345678910111213[[#This Row],[PEMBULATAN]]*O23</f>
        <v>30000</v>
      </c>
    </row>
    <row r="24" spans="1:16" ht="31.5" customHeight="1" x14ac:dyDescent="0.2">
      <c r="A24" s="100"/>
      <c r="B24" s="73"/>
      <c r="C24" s="87" t="s">
        <v>1970</v>
      </c>
      <c r="D24" s="76" t="s">
        <v>51</v>
      </c>
      <c r="E24" s="13">
        <v>44430</v>
      </c>
      <c r="F24" s="74" t="s">
        <v>1776</v>
      </c>
      <c r="G24" s="13">
        <v>44433</v>
      </c>
      <c r="H24" s="75" t="s">
        <v>1946</v>
      </c>
      <c r="I24" s="15">
        <v>83</v>
      </c>
      <c r="J24" s="15">
        <v>64</v>
      </c>
      <c r="K24" s="15">
        <v>9</v>
      </c>
      <c r="L24" s="15">
        <v>9</v>
      </c>
      <c r="M24" s="81">
        <v>11.952</v>
      </c>
      <c r="N24" s="70">
        <v>12</v>
      </c>
      <c r="O24" s="62">
        <v>3000</v>
      </c>
      <c r="P24" s="63">
        <f>Table22452368910111213141516171819202122242345678910111213[[#This Row],[PEMBULATAN]]*O24</f>
        <v>36000</v>
      </c>
    </row>
    <row r="25" spans="1:16" ht="31.5" customHeight="1" x14ac:dyDescent="0.2">
      <c r="A25" s="100"/>
      <c r="B25" s="73"/>
      <c r="C25" s="87" t="s">
        <v>1971</v>
      </c>
      <c r="D25" s="76" t="s">
        <v>51</v>
      </c>
      <c r="E25" s="13">
        <v>44430</v>
      </c>
      <c r="F25" s="74" t="s">
        <v>1776</v>
      </c>
      <c r="G25" s="13">
        <v>44433</v>
      </c>
      <c r="H25" s="75" t="s">
        <v>1946</v>
      </c>
      <c r="I25" s="15">
        <v>62</v>
      </c>
      <c r="J25" s="15">
        <v>28</v>
      </c>
      <c r="K25" s="15">
        <v>20</v>
      </c>
      <c r="L25" s="15">
        <v>2</v>
      </c>
      <c r="M25" s="81">
        <v>8.68</v>
      </c>
      <c r="N25" s="70">
        <v>9</v>
      </c>
      <c r="O25" s="62">
        <v>3000</v>
      </c>
      <c r="P25" s="63">
        <f>Table22452368910111213141516171819202122242345678910111213[[#This Row],[PEMBULATAN]]*O25</f>
        <v>27000</v>
      </c>
    </row>
    <row r="26" spans="1:16" ht="31.5" customHeight="1" x14ac:dyDescent="0.2">
      <c r="A26" s="100"/>
      <c r="B26" s="73"/>
      <c r="C26" s="87" t="s">
        <v>1972</v>
      </c>
      <c r="D26" s="76" t="s">
        <v>51</v>
      </c>
      <c r="E26" s="13">
        <v>44430</v>
      </c>
      <c r="F26" s="74" t="s">
        <v>1776</v>
      </c>
      <c r="G26" s="13">
        <v>44433</v>
      </c>
      <c r="H26" s="75" t="s">
        <v>1946</v>
      </c>
      <c r="I26" s="15">
        <v>51</v>
      </c>
      <c r="J26" s="15">
        <v>41</v>
      </c>
      <c r="K26" s="15">
        <v>28</v>
      </c>
      <c r="L26" s="15">
        <v>20</v>
      </c>
      <c r="M26" s="81">
        <v>14.637</v>
      </c>
      <c r="N26" s="70">
        <v>20</v>
      </c>
      <c r="O26" s="62">
        <v>3000</v>
      </c>
      <c r="P26" s="63">
        <f>Table22452368910111213141516171819202122242345678910111213[[#This Row],[PEMBULATAN]]*O26</f>
        <v>60000</v>
      </c>
    </row>
    <row r="27" spans="1:16" ht="31.5" customHeight="1" x14ac:dyDescent="0.2">
      <c r="A27" s="100"/>
      <c r="B27" s="73"/>
      <c r="C27" s="87" t="s">
        <v>1973</v>
      </c>
      <c r="D27" s="76" t="s">
        <v>51</v>
      </c>
      <c r="E27" s="13">
        <v>44430</v>
      </c>
      <c r="F27" s="74" t="s">
        <v>1776</v>
      </c>
      <c r="G27" s="13">
        <v>44433</v>
      </c>
      <c r="H27" s="75" t="s">
        <v>1946</v>
      </c>
      <c r="I27" s="15">
        <v>44</v>
      </c>
      <c r="J27" s="15">
        <v>25</v>
      </c>
      <c r="K27" s="15">
        <v>33</v>
      </c>
      <c r="L27" s="15">
        <v>15</v>
      </c>
      <c r="M27" s="81">
        <v>9.0749999999999993</v>
      </c>
      <c r="N27" s="70">
        <v>15</v>
      </c>
      <c r="O27" s="62">
        <v>3000</v>
      </c>
      <c r="P27" s="63">
        <f>Table22452368910111213141516171819202122242345678910111213[[#This Row],[PEMBULATAN]]*O27</f>
        <v>45000</v>
      </c>
    </row>
    <row r="28" spans="1:16" ht="31.5" customHeight="1" x14ac:dyDescent="0.2">
      <c r="A28" s="100"/>
      <c r="B28" s="73"/>
      <c r="C28" s="87" t="s">
        <v>1974</v>
      </c>
      <c r="D28" s="76" t="s">
        <v>51</v>
      </c>
      <c r="E28" s="13">
        <v>44430</v>
      </c>
      <c r="F28" s="74" t="s">
        <v>1776</v>
      </c>
      <c r="G28" s="13">
        <v>44433</v>
      </c>
      <c r="H28" s="75" t="s">
        <v>1946</v>
      </c>
      <c r="I28" s="15">
        <v>37</v>
      </c>
      <c r="J28" s="15">
        <v>36</v>
      </c>
      <c r="K28" s="15">
        <v>27</v>
      </c>
      <c r="L28" s="15">
        <v>12</v>
      </c>
      <c r="M28" s="81">
        <v>8.9909999999999997</v>
      </c>
      <c r="N28" s="70">
        <v>12</v>
      </c>
      <c r="O28" s="62">
        <v>3000</v>
      </c>
      <c r="P28" s="63">
        <f>Table22452368910111213141516171819202122242345678910111213[[#This Row],[PEMBULATAN]]*O28</f>
        <v>36000</v>
      </c>
    </row>
    <row r="29" spans="1:16" ht="31.5" customHeight="1" x14ac:dyDescent="0.2">
      <c r="A29" s="100"/>
      <c r="B29" s="73"/>
      <c r="C29" s="87" t="s">
        <v>1975</v>
      </c>
      <c r="D29" s="76" t="s">
        <v>51</v>
      </c>
      <c r="E29" s="13">
        <v>44430</v>
      </c>
      <c r="F29" s="74" t="s">
        <v>1776</v>
      </c>
      <c r="G29" s="13">
        <v>44433</v>
      </c>
      <c r="H29" s="75" t="s">
        <v>1946</v>
      </c>
      <c r="I29" s="15">
        <v>60</v>
      </c>
      <c r="J29" s="15">
        <v>47</v>
      </c>
      <c r="K29" s="15">
        <v>35</v>
      </c>
      <c r="L29" s="15">
        <v>31</v>
      </c>
      <c r="M29" s="81">
        <v>24.675000000000001</v>
      </c>
      <c r="N29" s="70">
        <v>31</v>
      </c>
      <c r="O29" s="62">
        <v>3000</v>
      </c>
      <c r="P29" s="63">
        <f>Table22452368910111213141516171819202122242345678910111213[[#This Row],[PEMBULATAN]]*O29</f>
        <v>93000</v>
      </c>
    </row>
    <row r="30" spans="1:16" ht="31.5" customHeight="1" x14ac:dyDescent="0.2">
      <c r="A30" s="100"/>
      <c r="B30" s="73"/>
      <c r="C30" s="87" t="s">
        <v>1976</v>
      </c>
      <c r="D30" s="76" t="s">
        <v>51</v>
      </c>
      <c r="E30" s="13">
        <v>44430</v>
      </c>
      <c r="F30" s="74" t="s">
        <v>1776</v>
      </c>
      <c r="G30" s="13">
        <v>44433</v>
      </c>
      <c r="H30" s="75" t="s">
        <v>1946</v>
      </c>
      <c r="I30" s="15">
        <v>49</v>
      </c>
      <c r="J30" s="15">
        <v>36</v>
      </c>
      <c r="K30" s="15">
        <v>29</v>
      </c>
      <c r="L30" s="15">
        <v>1</v>
      </c>
      <c r="M30" s="81">
        <v>12.789</v>
      </c>
      <c r="N30" s="70">
        <v>13</v>
      </c>
      <c r="O30" s="62">
        <v>3000</v>
      </c>
      <c r="P30" s="63">
        <f>Table22452368910111213141516171819202122242345678910111213[[#This Row],[PEMBULATAN]]*O30</f>
        <v>39000</v>
      </c>
    </row>
    <row r="31" spans="1:16" ht="31.5" customHeight="1" x14ac:dyDescent="0.2">
      <c r="A31" s="100"/>
      <c r="B31" s="73"/>
      <c r="C31" s="87" t="s">
        <v>1977</v>
      </c>
      <c r="D31" s="76" t="s">
        <v>51</v>
      </c>
      <c r="E31" s="13">
        <v>44430</v>
      </c>
      <c r="F31" s="74" t="s">
        <v>1776</v>
      </c>
      <c r="G31" s="13">
        <v>44433</v>
      </c>
      <c r="H31" s="75" t="s">
        <v>1946</v>
      </c>
      <c r="I31" s="15">
        <v>33</v>
      </c>
      <c r="J31" s="15">
        <v>31</v>
      </c>
      <c r="K31" s="15">
        <v>43</v>
      </c>
      <c r="L31" s="15">
        <v>8</v>
      </c>
      <c r="M31" s="81">
        <v>10.997249999999999</v>
      </c>
      <c r="N31" s="70">
        <v>11</v>
      </c>
      <c r="O31" s="62">
        <v>3000</v>
      </c>
      <c r="P31" s="63">
        <f>Table22452368910111213141516171819202122242345678910111213[[#This Row],[PEMBULATAN]]*O31</f>
        <v>33000</v>
      </c>
    </row>
    <row r="32" spans="1:16" ht="31.5" customHeight="1" x14ac:dyDescent="0.2">
      <c r="A32" s="100"/>
      <c r="B32" s="73"/>
      <c r="C32" s="87" t="s">
        <v>1978</v>
      </c>
      <c r="D32" s="76" t="s">
        <v>51</v>
      </c>
      <c r="E32" s="13">
        <v>44430</v>
      </c>
      <c r="F32" s="74" t="s">
        <v>1776</v>
      </c>
      <c r="G32" s="13">
        <v>44433</v>
      </c>
      <c r="H32" s="75" t="s">
        <v>1946</v>
      </c>
      <c r="I32" s="15">
        <v>62</v>
      </c>
      <c r="J32" s="15">
        <v>58</v>
      </c>
      <c r="K32" s="15">
        <v>46</v>
      </c>
      <c r="L32" s="15">
        <v>7</v>
      </c>
      <c r="M32" s="81">
        <v>41.353999999999999</v>
      </c>
      <c r="N32" s="70">
        <v>41</v>
      </c>
      <c r="O32" s="62">
        <v>3000</v>
      </c>
      <c r="P32" s="63">
        <f>Table22452368910111213141516171819202122242345678910111213[[#This Row],[PEMBULATAN]]*O32</f>
        <v>123000</v>
      </c>
    </row>
    <row r="33" spans="1:16" ht="31.5" customHeight="1" x14ac:dyDescent="0.2">
      <c r="A33" s="100"/>
      <c r="B33" s="73"/>
      <c r="C33" s="87" t="s">
        <v>1979</v>
      </c>
      <c r="D33" s="76" t="s">
        <v>51</v>
      </c>
      <c r="E33" s="13">
        <v>44430</v>
      </c>
      <c r="F33" s="74" t="s">
        <v>1776</v>
      </c>
      <c r="G33" s="13">
        <v>44433</v>
      </c>
      <c r="H33" s="75" t="s">
        <v>1946</v>
      </c>
      <c r="I33" s="15">
        <v>33</v>
      </c>
      <c r="J33" s="15">
        <v>31</v>
      </c>
      <c r="K33" s="15">
        <v>43</v>
      </c>
      <c r="L33" s="15">
        <v>10</v>
      </c>
      <c r="M33" s="81">
        <v>10.997249999999999</v>
      </c>
      <c r="N33" s="70">
        <v>11</v>
      </c>
      <c r="O33" s="62">
        <v>3000</v>
      </c>
      <c r="P33" s="63">
        <f>Table22452368910111213141516171819202122242345678910111213[[#This Row],[PEMBULATAN]]*O33</f>
        <v>33000</v>
      </c>
    </row>
    <row r="34" spans="1:16" ht="31.5" customHeight="1" x14ac:dyDescent="0.2">
      <c r="A34" s="100"/>
      <c r="B34" s="73"/>
      <c r="C34" s="87" t="s">
        <v>1980</v>
      </c>
      <c r="D34" s="76" t="s">
        <v>51</v>
      </c>
      <c r="E34" s="13">
        <v>44430</v>
      </c>
      <c r="F34" s="74" t="s">
        <v>1776</v>
      </c>
      <c r="G34" s="13">
        <v>44433</v>
      </c>
      <c r="H34" s="75" t="s">
        <v>1946</v>
      </c>
      <c r="I34" s="15">
        <v>56</v>
      </c>
      <c r="J34" s="15">
        <v>59</v>
      </c>
      <c r="K34" s="15">
        <v>22</v>
      </c>
      <c r="L34" s="15">
        <v>4</v>
      </c>
      <c r="M34" s="81">
        <v>18.172000000000001</v>
      </c>
      <c r="N34" s="70">
        <v>18</v>
      </c>
      <c r="O34" s="62">
        <v>3000</v>
      </c>
      <c r="P34" s="63">
        <f>Table22452368910111213141516171819202122242345678910111213[[#This Row],[PEMBULATAN]]*O34</f>
        <v>54000</v>
      </c>
    </row>
    <row r="35" spans="1:16" ht="31.5" customHeight="1" x14ac:dyDescent="0.2">
      <c r="A35" s="100"/>
      <c r="B35" s="73"/>
      <c r="C35" s="87" t="s">
        <v>1981</v>
      </c>
      <c r="D35" s="76" t="s">
        <v>51</v>
      </c>
      <c r="E35" s="13">
        <v>44430</v>
      </c>
      <c r="F35" s="74" t="s">
        <v>1776</v>
      </c>
      <c r="G35" s="13">
        <v>44433</v>
      </c>
      <c r="H35" s="75" t="s">
        <v>1946</v>
      </c>
      <c r="I35" s="15">
        <v>43</v>
      </c>
      <c r="J35" s="15">
        <v>37</v>
      </c>
      <c r="K35" s="15">
        <v>23</v>
      </c>
      <c r="L35" s="15">
        <v>2</v>
      </c>
      <c r="M35" s="81">
        <v>9.1482500000000009</v>
      </c>
      <c r="N35" s="70">
        <v>9</v>
      </c>
      <c r="O35" s="62">
        <v>3000</v>
      </c>
      <c r="P35" s="63">
        <f>Table22452368910111213141516171819202122242345678910111213[[#This Row],[PEMBULATAN]]*O35</f>
        <v>27000</v>
      </c>
    </row>
    <row r="36" spans="1:16" ht="31.5" customHeight="1" x14ac:dyDescent="0.2">
      <c r="A36" s="100"/>
      <c r="B36" s="73"/>
      <c r="C36" s="87" t="s">
        <v>1982</v>
      </c>
      <c r="D36" s="76" t="s">
        <v>51</v>
      </c>
      <c r="E36" s="13">
        <v>44430</v>
      </c>
      <c r="F36" s="74" t="s">
        <v>1776</v>
      </c>
      <c r="G36" s="13">
        <v>44433</v>
      </c>
      <c r="H36" s="75" t="s">
        <v>1946</v>
      </c>
      <c r="I36" s="15">
        <v>80</v>
      </c>
      <c r="J36" s="15">
        <v>71</v>
      </c>
      <c r="K36" s="15">
        <v>24</v>
      </c>
      <c r="L36" s="15">
        <v>13</v>
      </c>
      <c r="M36" s="81">
        <v>34.08</v>
      </c>
      <c r="N36" s="70">
        <v>34</v>
      </c>
      <c r="O36" s="62">
        <v>3000</v>
      </c>
      <c r="P36" s="63">
        <f>Table22452368910111213141516171819202122242345678910111213[[#This Row],[PEMBULATAN]]*O36</f>
        <v>102000</v>
      </c>
    </row>
    <row r="37" spans="1:16" ht="31.5" customHeight="1" x14ac:dyDescent="0.2">
      <c r="A37" s="100"/>
      <c r="B37" s="73"/>
      <c r="C37" s="87" t="s">
        <v>1983</v>
      </c>
      <c r="D37" s="76" t="s">
        <v>51</v>
      </c>
      <c r="E37" s="13">
        <v>44430</v>
      </c>
      <c r="F37" s="74" t="s">
        <v>1776</v>
      </c>
      <c r="G37" s="13">
        <v>44433</v>
      </c>
      <c r="H37" s="75" t="s">
        <v>1946</v>
      </c>
      <c r="I37" s="15">
        <v>110</v>
      </c>
      <c r="J37" s="15">
        <v>72</v>
      </c>
      <c r="K37" s="15">
        <v>33</v>
      </c>
      <c r="L37" s="15">
        <v>25</v>
      </c>
      <c r="M37" s="81">
        <v>65.34</v>
      </c>
      <c r="N37" s="70">
        <v>65</v>
      </c>
      <c r="O37" s="62">
        <v>3000</v>
      </c>
      <c r="P37" s="63">
        <f>Table22452368910111213141516171819202122242345678910111213[[#This Row],[PEMBULATAN]]*O37</f>
        <v>195000</v>
      </c>
    </row>
    <row r="38" spans="1:16" ht="31.5" customHeight="1" x14ac:dyDescent="0.2">
      <c r="A38" s="100"/>
      <c r="B38" s="73"/>
      <c r="C38" s="87" t="s">
        <v>1984</v>
      </c>
      <c r="D38" s="76" t="s">
        <v>51</v>
      </c>
      <c r="E38" s="13">
        <v>44430</v>
      </c>
      <c r="F38" s="74" t="s">
        <v>1776</v>
      </c>
      <c r="G38" s="13">
        <v>44433</v>
      </c>
      <c r="H38" s="75" t="s">
        <v>1946</v>
      </c>
      <c r="I38" s="15">
        <v>40</v>
      </c>
      <c r="J38" s="15">
        <v>36</v>
      </c>
      <c r="K38" s="15">
        <v>5</v>
      </c>
      <c r="L38" s="15">
        <v>4</v>
      </c>
      <c r="M38" s="81">
        <v>1.8</v>
      </c>
      <c r="N38" s="70">
        <v>4</v>
      </c>
      <c r="O38" s="62">
        <v>3000</v>
      </c>
      <c r="P38" s="63">
        <f>Table22452368910111213141516171819202122242345678910111213[[#This Row],[PEMBULATAN]]*O38</f>
        <v>12000</v>
      </c>
    </row>
    <row r="39" spans="1:16" ht="31.5" customHeight="1" x14ac:dyDescent="0.2">
      <c r="A39" s="100"/>
      <c r="B39" s="73"/>
      <c r="C39" s="87" t="s">
        <v>1985</v>
      </c>
      <c r="D39" s="76" t="s">
        <v>51</v>
      </c>
      <c r="E39" s="13">
        <v>44430</v>
      </c>
      <c r="F39" s="74" t="s">
        <v>1776</v>
      </c>
      <c r="G39" s="13">
        <v>44433</v>
      </c>
      <c r="H39" s="75" t="s">
        <v>1946</v>
      </c>
      <c r="I39" s="15">
        <v>23</v>
      </c>
      <c r="J39" s="15">
        <v>35</v>
      </c>
      <c r="K39" s="15">
        <v>15</v>
      </c>
      <c r="L39" s="15">
        <v>2</v>
      </c>
      <c r="M39" s="81">
        <v>3.0187499999999998</v>
      </c>
      <c r="N39" s="70">
        <v>3</v>
      </c>
      <c r="O39" s="62">
        <v>3000</v>
      </c>
      <c r="P39" s="63">
        <f>Table22452368910111213141516171819202122242345678910111213[[#This Row],[PEMBULATAN]]*O39</f>
        <v>9000</v>
      </c>
    </row>
    <row r="40" spans="1:16" ht="31.5" customHeight="1" x14ac:dyDescent="0.2">
      <c r="A40" s="100"/>
      <c r="B40" s="73"/>
      <c r="C40" s="87" t="s">
        <v>1986</v>
      </c>
      <c r="D40" s="76" t="s">
        <v>51</v>
      </c>
      <c r="E40" s="13">
        <v>44430</v>
      </c>
      <c r="F40" s="74" t="s">
        <v>1776</v>
      </c>
      <c r="G40" s="13">
        <v>44433</v>
      </c>
      <c r="H40" s="75" t="s">
        <v>1946</v>
      </c>
      <c r="I40" s="15">
        <v>100</v>
      </c>
      <c r="J40" s="15">
        <v>6</v>
      </c>
      <c r="K40" s="15">
        <v>6</v>
      </c>
      <c r="L40" s="15">
        <v>2</v>
      </c>
      <c r="M40" s="81">
        <v>0.9</v>
      </c>
      <c r="N40" s="70">
        <v>2</v>
      </c>
      <c r="O40" s="62">
        <v>3000</v>
      </c>
      <c r="P40" s="63">
        <f>Table22452368910111213141516171819202122242345678910111213[[#This Row],[PEMBULATAN]]*O40</f>
        <v>6000</v>
      </c>
    </row>
    <row r="41" spans="1:16" ht="31.5" customHeight="1" x14ac:dyDescent="0.2">
      <c r="A41" s="100"/>
      <c r="B41" s="73"/>
      <c r="C41" s="87" t="s">
        <v>1987</v>
      </c>
      <c r="D41" s="76" t="s">
        <v>51</v>
      </c>
      <c r="E41" s="13">
        <v>44430</v>
      </c>
      <c r="F41" s="74" t="s">
        <v>1776</v>
      </c>
      <c r="G41" s="13">
        <v>44433</v>
      </c>
      <c r="H41" s="75" t="s">
        <v>1946</v>
      </c>
      <c r="I41" s="15">
        <v>96</v>
      </c>
      <c r="J41" s="15">
        <v>58</v>
      </c>
      <c r="K41" s="15">
        <v>34</v>
      </c>
      <c r="L41" s="15">
        <v>26</v>
      </c>
      <c r="M41" s="81">
        <v>47.328000000000003</v>
      </c>
      <c r="N41" s="70">
        <v>47</v>
      </c>
      <c r="O41" s="62">
        <v>3000</v>
      </c>
      <c r="P41" s="63">
        <f>Table22452368910111213141516171819202122242345678910111213[[#This Row],[PEMBULATAN]]*O41</f>
        <v>141000</v>
      </c>
    </row>
    <row r="42" spans="1:16" ht="31.5" customHeight="1" x14ac:dyDescent="0.2">
      <c r="A42" s="100"/>
      <c r="B42" s="73"/>
      <c r="C42" s="87" t="s">
        <v>1988</v>
      </c>
      <c r="D42" s="76" t="s">
        <v>51</v>
      </c>
      <c r="E42" s="13">
        <v>44430</v>
      </c>
      <c r="F42" s="74" t="s">
        <v>1776</v>
      </c>
      <c r="G42" s="13">
        <v>44433</v>
      </c>
      <c r="H42" s="75" t="s">
        <v>1946</v>
      </c>
      <c r="I42" s="15">
        <v>90</v>
      </c>
      <c r="J42" s="15">
        <v>40</v>
      </c>
      <c r="K42" s="15">
        <v>40</v>
      </c>
      <c r="L42" s="15">
        <v>6</v>
      </c>
      <c r="M42" s="81">
        <v>36</v>
      </c>
      <c r="N42" s="70">
        <v>36</v>
      </c>
      <c r="O42" s="62">
        <v>3000</v>
      </c>
      <c r="P42" s="63">
        <f>Table22452368910111213141516171819202122242345678910111213[[#This Row],[PEMBULATAN]]*O42</f>
        <v>108000</v>
      </c>
    </row>
    <row r="43" spans="1:16" ht="31.5" customHeight="1" x14ac:dyDescent="0.2">
      <c r="A43" s="100"/>
      <c r="B43" s="73"/>
      <c r="C43" s="87" t="s">
        <v>1989</v>
      </c>
      <c r="D43" s="76" t="s">
        <v>51</v>
      </c>
      <c r="E43" s="13">
        <v>44430</v>
      </c>
      <c r="F43" s="74" t="s">
        <v>1776</v>
      </c>
      <c r="G43" s="13">
        <v>44433</v>
      </c>
      <c r="H43" s="75" t="s">
        <v>1946</v>
      </c>
      <c r="I43" s="15">
        <v>42</v>
      </c>
      <c r="J43" s="15">
        <v>30</v>
      </c>
      <c r="K43" s="15">
        <v>19</v>
      </c>
      <c r="L43" s="15">
        <v>2</v>
      </c>
      <c r="M43" s="81">
        <v>5.9850000000000003</v>
      </c>
      <c r="N43" s="70">
        <v>6</v>
      </c>
      <c r="O43" s="62">
        <v>3000</v>
      </c>
      <c r="P43" s="63">
        <f>Table22452368910111213141516171819202122242345678910111213[[#This Row],[PEMBULATAN]]*O43</f>
        <v>18000</v>
      </c>
    </row>
    <row r="44" spans="1:16" ht="31.5" customHeight="1" x14ac:dyDescent="0.2">
      <c r="A44" s="100"/>
      <c r="B44" s="73"/>
      <c r="C44" s="87" t="s">
        <v>1990</v>
      </c>
      <c r="D44" s="76" t="s">
        <v>51</v>
      </c>
      <c r="E44" s="13">
        <v>44430</v>
      </c>
      <c r="F44" s="74" t="s">
        <v>1776</v>
      </c>
      <c r="G44" s="13">
        <v>44433</v>
      </c>
      <c r="H44" s="75" t="s">
        <v>1946</v>
      </c>
      <c r="I44" s="15">
        <v>87</v>
      </c>
      <c r="J44" s="15">
        <v>53</v>
      </c>
      <c r="K44" s="15">
        <v>23</v>
      </c>
      <c r="L44" s="15">
        <v>15</v>
      </c>
      <c r="M44" s="81">
        <v>26.513249999999999</v>
      </c>
      <c r="N44" s="70">
        <v>27</v>
      </c>
      <c r="O44" s="62">
        <v>3000</v>
      </c>
      <c r="P44" s="63">
        <f>Table22452368910111213141516171819202122242345678910111213[[#This Row],[PEMBULATAN]]*O44</f>
        <v>81000</v>
      </c>
    </row>
    <row r="45" spans="1:16" ht="31.5" customHeight="1" x14ac:dyDescent="0.2">
      <c r="A45" s="100"/>
      <c r="B45" s="73"/>
      <c r="C45" s="87" t="s">
        <v>1991</v>
      </c>
      <c r="D45" s="76" t="s">
        <v>51</v>
      </c>
      <c r="E45" s="13">
        <v>44430</v>
      </c>
      <c r="F45" s="74" t="s">
        <v>1776</v>
      </c>
      <c r="G45" s="13">
        <v>44433</v>
      </c>
      <c r="H45" s="75" t="s">
        <v>1946</v>
      </c>
      <c r="I45" s="15">
        <v>60</v>
      </c>
      <c r="J45" s="15">
        <v>60</v>
      </c>
      <c r="K45" s="15">
        <v>40</v>
      </c>
      <c r="L45" s="15">
        <v>8</v>
      </c>
      <c r="M45" s="81">
        <v>36</v>
      </c>
      <c r="N45" s="70">
        <v>36</v>
      </c>
      <c r="O45" s="62">
        <v>3000</v>
      </c>
      <c r="P45" s="63">
        <f>Table22452368910111213141516171819202122242345678910111213[[#This Row],[PEMBULATAN]]*O45</f>
        <v>108000</v>
      </c>
    </row>
    <row r="46" spans="1:16" ht="31.5" customHeight="1" x14ac:dyDescent="0.2">
      <c r="A46" s="100"/>
      <c r="B46" s="73"/>
      <c r="C46" s="87" t="s">
        <v>1992</v>
      </c>
      <c r="D46" s="76" t="s">
        <v>51</v>
      </c>
      <c r="E46" s="13">
        <v>44430</v>
      </c>
      <c r="F46" s="74" t="s">
        <v>1776</v>
      </c>
      <c r="G46" s="13">
        <v>44433</v>
      </c>
      <c r="H46" s="75" t="s">
        <v>1946</v>
      </c>
      <c r="I46" s="15">
        <v>90</v>
      </c>
      <c r="J46" s="15">
        <v>50</v>
      </c>
      <c r="K46" s="15">
        <v>30</v>
      </c>
      <c r="L46" s="15">
        <v>13</v>
      </c>
      <c r="M46" s="81">
        <v>33.75</v>
      </c>
      <c r="N46" s="70">
        <v>34</v>
      </c>
      <c r="O46" s="62">
        <v>3000</v>
      </c>
      <c r="P46" s="63">
        <f>Table22452368910111213141516171819202122242345678910111213[[#This Row],[PEMBULATAN]]*O46</f>
        <v>102000</v>
      </c>
    </row>
    <row r="47" spans="1:16" ht="31.5" customHeight="1" x14ac:dyDescent="0.2">
      <c r="A47" s="100"/>
      <c r="B47" s="73"/>
      <c r="C47" s="87" t="s">
        <v>1993</v>
      </c>
      <c r="D47" s="76" t="s">
        <v>51</v>
      </c>
      <c r="E47" s="13">
        <v>44430</v>
      </c>
      <c r="F47" s="74" t="s">
        <v>1776</v>
      </c>
      <c r="G47" s="13">
        <v>44433</v>
      </c>
      <c r="H47" s="75" t="s">
        <v>1946</v>
      </c>
      <c r="I47" s="15">
        <v>93</v>
      </c>
      <c r="J47" s="15">
        <v>70</v>
      </c>
      <c r="K47" s="15">
        <v>21</v>
      </c>
      <c r="L47" s="15">
        <v>9</v>
      </c>
      <c r="M47" s="81">
        <v>34.177500000000002</v>
      </c>
      <c r="N47" s="70">
        <v>34</v>
      </c>
      <c r="O47" s="62">
        <v>3000</v>
      </c>
      <c r="P47" s="63">
        <f>Table22452368910111213141516171819202122242345678910111213[[#This Row],[PEMBULATAN]]*O47</f>
        <v>102000</v>
      </c>
    </row>
    <row r="48" spans="1:16" ht="31.5" customHeight="1" x14ac:dyDescent="0.2">
      <c r="A48" s="100"/>
      <c r="B48" s="73"/>
      <c r="C48" s="87" t="s">
        <v>1994</v>
      </c>
      <c r="D48" s="76" t="s">
        <v>51</v>
      </c>
      <c r="E48" s="13">
        <v>44430</v>
      </c>
      <c r="F48" s="74" t="s">
        <v>1776</v>
      </c>
      <c r="G48" s="13">
        <v>44433</v>
      </c>
      <c r="H48" s="75" t="s">
        <v>1946</v>
      </c>
      <c r="I48" s="15">
        <v>75</v>
      </c>
      <c r="J48" s="15">
        <v>52</v>
      </c>
      <c r="K48" s="15">
        <v>25</v>
      </c>
      <c r="L48" s="15">
        <v>8</v>
      </c>
      <c r="M48" s="81">
        <v>24.375</v>
      </c>
      <c r="N48" s="70">
        <v>24</v>
      </c>
      <c r="O48" s="62">
        <v>3000</v>
      </c>
      <c r="P48" s="63">
        <f>Table22452368910111213141516171819202122242345678910111213[[#This Row],[PEMBULATAN]]*O48</f>
        <v>72000</v>
      </c>
    </row>
    <row r="49" spans="1:16" ht="31.5" customHeight="1" x14ac:dyDescent="0.2">
      <c r="A49" s="100"/>
      <c r="B49" s="73"/>
      <c r="C49" s="87" t="s">
        <v>1995</v>
      </c>
      <c r="D49" s="76" t="s">
        <v>51</v>
      </c>
      <c r="E49" s="13">
        <v>44430</v>
      </c>
      <c r="F49" s="74" t="s">
        <v>1776</v>
      </c>
      <c r="G49" s="13">
        <v>44433</v>
      </c>
      <c r="H49" s="75" t="s">
        <v>1946</v>
      </c>
      <c r="I49" s="15">
        <v>52</v>
      </c>
      <c r="J49" s="15">
        <v>35</v>
      </c>
      <c r="K49" s="15">
        <v>16</v>
      </c>
      <c r="L49" s="15">
        <v>3</v>
      </c>
      <c r="M49" s="81">
        <v>7.28</v>
      </c>
      <c r="N49" s="70">
        <v>7</v>
      </c>
      <c r="O49" s="62">
        <v>3000</v>
      </c>
      <c r="P49" s="63">
        <f>Table22452368910111213141516171819202122242345678910111213[[#This Row],[PEMBULATAN]]*O49</f>
        <v>21000</v>
      </c>
    </row>
    <row r="50" spans="1:16" ht="31.5" customHeight="1" x14ac:dyDescent="0.2">
      <c r="A50" s="100"/>
      <c r="B50" s="73"/>
      <c r="C50" s="87" t="s">
        <v>1996</v>
      </c>
      <c r="D50" s="76" t="s">
        <v>51</v>
      </c>
      <c r="E50" s="13">
        <v>44430</v>
      </c>
      <c r="F50" s="74" t="s">
        <v>1776</v>
      </c>
      <c r="G50" s="13">
        <v>44433</v>
      </c>
      <c r="H50" s="75" t="s">
        <v>1946</v>
      </c>
      <c r="I50" s="15">
        <v>88</v>
      </c>
      <c r="J50" s="15">
        <v>64</v>
      </c>
      <c r="K50" s="15">
        <v>27</v>
      </c>
      <c r="L50" s="15">
        <v>10</v>
      </c>
      <c r="M50" s="81">
        <v>38.015999999999998</v>
      </c>
      <c r="N50" s="70">
        <v>38</v>
      </c>
      <c r="O50" s="62">
        <v>3000</v>
      </c>
      <c r="P50" s="63">
        <f>Table22452368910111213141516171819202122242345678910111213[[#This Row],[PEMBULATAN]]*O50</f>
        <v>114000</v>
      </c>
    </row>
    <row r="51" spans="1:16" ht="31.5" customHeight="1" x14ac:dyDescent="0.2">
      <c r="A51" s="100"/>
      <c r="B51" s="73"/>
      <c r="C51" s="87" t="s">
        <v>1997</v>
      </c>
      <c r="D51" s="76" t="s">
        <v>51</v>
      </c>
      <c r="E51" s="13">
        <v>44430</v>
      </c>
      <c r="F51" s="74" t="s">
        <v>1776</v>
      </c>
      <c r="G51" s="13">
        <v>44433</v>
      </c>
      <c r="H51" s="75" t="s">
        <v>1946</v>
      </c>
      <c r="I51" s="15">
        <v>80</v>
      </c>
      <c r="J51" s="15">
        <v>65</v>
      </c>
      <c r="K51" s="15">
        <v>29</v>
      </c>
      <c r="L51" s="15">
        <v>14</v>
      </c>
      <c r="M51" s="81">
        <v>37.700000000000003</v>
      </c>
      <c r="N51" s="70">
        <v>38</v>
      </c>
      <c r="O51" s="62">
        <v>3000</v>
      </c>
      <c r="P51" s="63">
        <f>Table22452368910111213141516171819202122242345678910111213[[#This Row],[PEMBULATAN]]*O51</f>
        <v>114000</v>
      </c>
    </row>
    <row r="52" spans="1:16" ht="31.5" customHeight="1" x14ac:dyDescent="0.2">
      <c r="A52" s="100"/>
      <c r="B52" s="73"/>
      <c r="C52" s="87" t="s">
        <v>1998</v>
      </c>
      <c r="D52" s="76" t="s">
        <v>51</v>
      </c>
      <c r="E52" s="13">
        <v>44430</v>
      </c>
      <c r="F52" s="74" t="s">
        <v>1776</v>
      </c>
      <c r="G52" s="13">
        <v>44433</v>
      </c>
      <c r="H52" s="75" t="s">
        <v>1946</v>
      </c>
      <c r="I52" s="15">
        <v>54</v>
      </c>
      <c r="J52" s="15">
        <v>60</v>
      </c>
      <c r="K52" s="15">
        <v>15</v>
      </c>
      <c r="L52" s="15">
        <v>6</v>
      </c>
      <c r="M52" s="81">
        <v>12.15</v>
      </c>
      <c r="N52" s="70">
        <v>12</v>
      </c>
      <c r="O52" s="62">
        <v>3000</v>
      </c>
      <c r="P52" s="63">
        <f>Table22452368910111213141516171819202122242345678910111213[[#This Row],[PEMBULATAN]]*O52</f>
        <v>36000</v>
      </c>
    </row>
    <row r="53" spans="1:16" ht="31.5" customHeight="1" x14ac:dyDescent="0.2">
      <c r="A53" s="100"/>
      <c r="B53" s="73"/>
      <c r="C53" s="87" t="s">
        <v>1999</v>
      </c>
      <c r="D53" s="76" t="s">
        <v>51</v>
      </c>
      <c r="E53" s="13">
        <v>44430</v>
      </c>
      <c r="F53" s="74" t="s">
        <v>1776</v>
      </c>
      <c r="G53" s="13">
        <v>44433</v>
      </c>
      <c r="H53" s="75" t="s">
        <v>1946</v>
      </c>
      <c r="I53" s="15">
        <v>31</v>
      </c>
      <c r="J53" s="15">
        <v>30</v>
      </c>
      <c r="K53" s="15">
        <v>23</v>
      </c>
      <c r="L53" s="15">
        <v>3</v>
      </c>
      <c r="M53" s="81">
        <v>5.3475000000000001</v>
      </c>
      <c r="N53" s="70">
        <v>5</v>
      </c>
      <c r="O53" s="62">
        <v>3000</v>
      </c>
      <c r="P53" s="63">
        <f>Table22452368910111213141516171819202122242345678910111213[[#This Row],[PEMBULATAN]]*O53</f>
        <v>15000</v>
      </c>
    </row>
    <row r="54" spans="1:16" ht="31.5" customHeight="1" x14ac:dyDescent="0.2">
      <c r="A54" s="100"/>
      <c r="B54" s="73"/>
      <c r="C54" s="87" t="s">
        <v>2000</v>
      </c>
      <c r="D54" s="76" t="s">
        <v>51</v>
      </c>
      <c r="E54" s="13">
        <v>44430</v>
      </c>
      <c r="F54" s="74" t="s">
        <v>1776</v>
      </c>
      <c r="G54" s="13">
        <v>44433</v>
      </c>
      <c r="H54" s="75" t="s">
        <v>1946</v>
      </c>
      <c r="I54" s="15">
        <v>93</v>
      </c>
      <c r="J54" s="15">
        <v>54</v>
      </c>
      <c r="K54" s="15">
        <v>35</v>
      </c>
      <c r="L54" s="15">
        <v>21</v>
      </c>
      <c r="M54" s="81">
        <v>43.942500000000003</v>
      </c>
      <c r="N54" s="70">
        <v>44</v>
      </c>
      <c r="O54" s="62">
        <v>3000</v>
      </c>
      <c r="P54" s="63">
        <f>Table22452368910111213141516171819202122242345678910111213[[#This Row],[PEMBULATAN]]*O54</f>
        <v>132000</v>
      </c>
    </row>
    <row r="55" spans="1:16" ht="31.5" customHeight="1" x14ac:dyDescent="0.2">
      <c r="A55" s="100"/>
      <c r="B55" s="73"/>
      <c r="C55" s="87" t="s">
        <v>2001</v>
      </c>
      <c r="D55" s="76" t="s">
        <v>51</v>
      </c>
      <c r="E55" s="13">
        <v>44430</v>
      </c>
      <c r="F55" s="74" t="s">
        <v>1776</v>
      </c>
      <c r="G55" s="13">
        <v>44433</v>
      </c>
      <c r="H55" s="75" t="s">
        <v>1946</v>
      </c>
      <c r="I55" s="15">
        <v>60</v>
      </c>
      <c r="J55" s="15">
        <v>68</v>
      </c>
      <c r="K55" s="15">
        <v>20</v>
      </c>
      <c r="L55" s="15">
        <v>5</v>
      </c>
      <c r="M55" s="81">
        <v>20.399999999999999</v>
      </c>
      <c r="N55" s="70">
        <v>20</v>
      </c>
      <c r="O55" s="62">
        <v>3000</v>
      </c>
      <c r="P55" s="63">
        <f>Table22452368910111213141516171819202122242345678910111213[[#This Row],[PEMBULATAN]]*O55</f>
        <v>60000</v>
      </c>
    </row>
    <row r="56" spans="1:16" ht="31.5" customHeight="1" x14ac:dyDescent="0.2">
      <c r="A56" s="100"/>
      <c r="B56" s="73"/>
      <c r="C56" s="87" t="s">
        <v>2002</v>
      </c>
      <c r="D56" s="76" t="s">
        <v>51</v>
      </c>
      <c r="E56" s="13">
        <v>44430</v>
      </c>
      <c r="F56" s="74" t="s">
        <v>1776</v>
      </c>
      <c r="G56" s="13">
        <v>44433</v>
      </c>
      <c r="H56" s="75" t="s">
        <v>1946</v>
      </c>
      <c r="I56" s="15">
        <v>35</v>
      </c>
      <c r="J56" s="15">
        <v>49</v>
      </c>
      <c r="K56" s="15">
        <v>12</v>
      </c>
      <c r="L56" s="15">
        <v>3</v>
      </c>
      <c r="M56" s="81">
        <v>5.1449999999999996</v>
      </c>
      <c r="N56" s="70">
        <v>5</v>
      </c>
      <c r="O56" s="62">
        <v>3000</v>
      </c>
      <c r="P56" s="63">
        <f>Table22452368910111213141516171819202122242345678910111213[[#This Row],[PEMBULATAN]]*O56</f>
        <v>15000</v>
      </c>
    </row>
    <row r="57" spans="1:16" ht="31.5" customHeight="1" x14ac:dyDescent="0.2">
      <c r="A57" s="100"/>
      <c r="B57" s="73"/>
      <c r="C57" s="87" t="s">
        <v>2003</v>
      </c>
      <c r="D57" s="76" t="s">
        <v>51</v>
      </c>
      <c r="E57" s="13">
        <v>44430</v>
      </c>
      <c r="F57" s="74" t="s">
        <v>1776</v>
      </c>
      <c r="G57" s="13">
        <v>44433</v>
      </c>
      <c r="H57" s="75" t="s">
        <v>1946</v>
      </c>
      <c r="I57" s="15">
        <v>81</v>
      </c>
      <c r="J57" s="15">
        <v>51</v>
      </c>
      <c r="K57" s="15">
        <v>38</v>
      </c>
      <c r="L57" s="15">
        <v>3</v>
      </c>
      <c r="M57" s="81">
        <v>39.244500000000002</v>
      </c>
      <c r="N57" s="70">
        <v>39</v>
      </c>
      <c r="O57" s="62">
        <v>3000</v>
      </c>
      <c r="P57" s="63">
        <f>Table22452368910111213141516171819202122242345678910111213[[#This Row],[PEMBULATAN]]*O57</f>
        <v>117000</v>
      </c>
    </row>
    <row r="58" spans="1:16" ht="31.5" customHeight="1" x14ac:dyDescent="0.2">
      <c r="A58" s="100"/>
      <c r="B58" s="73"/>
      <c r="C58" s="87" t="s">
        <v>2004</v>
      </c>
      <c r="D58" s="76" t="s">
        <v>51</v>
      </c>
      <c r="E58" s="13">
        <v>44430</v>
      </c>
      <c r="F58" s="74" t="s">
        <v>1776</v>
      </c>
      <c r="G58" s="13">
        <v>44433</v>
      </c>
      <c r="H58" s="75" t="s">
        <v>1946</v>
      </c>
      <c r="I58" s="15">
        <v>50</v>
      </c>
      <c r="J58" s="15">
        <v>40</v>
      </c>
      <c r="K58" s="15">
        <v>15</v>
      </c>
      <c r="L58" s="15">
        <v>3</v>
      </c>
      <c r="M58" s="81">
        <v>7.5</v>
      </c>
      <c r="N58" s="70">
        <v>8</v>
      </c>
      <c r="O58" s="62">
        <v>3000</v>
      </c>
      <c r="P58" s="63">
        <f>Table22452368910111213141516171819202122242345678910111213[[#This Row],[PEMBULATAN]]*O58</f>
        <v>24000</v>
      </c>
    </row>
    <row r="59" spans="1:16" ht="31.5" customHeight="1" x14ac:dyDescent="0.2">
      <c r="A59" s="100"/>
      <c r="B59" s="73"/>
      <c r="C59" s="87" t="s">
        <v>2005</v>
      </c>
      <c r="D59" s="76" t="s">
        <v>51</v>
      </c>
      <c r="E59" s="13">
        <v>44430</v>
      </c>
      <c r="F59" s="74" t="s">
        <v>1776</v>
      </c>
      <c r="G59" s="13">
        <v>44433</v>
      </c>
      <c r="H59" s="75" t="s">
        <v>1946</v>
      </c>
      <c r="I59" s="15">
        <v>93</v>
      </c>
      <c r="J59" s="15">
        <v>62</v>
      </c>
      <c r="K59" s="15">
        <v>31</v>
      </c>
      <c r="L59" s="15">
        <v>14</v>
      </c>
      <c r="M59" s="81">
        <v>44.686500000000002</v>
      </c>
      <c r="N59" s="70">
        <v>45</v>
      </c>
      <c r="O59" s="62">
        <v>3000</v>
      </c>
      <c r="P59" s="63">
        <f>Table22452368910111213141516171819202122242345678910111213[[#This Row],[PEMBULATAN]]*O59</f>
        <v>135000</v>
      </c>
    </row>
    <row r="60" spans="1:16" ht="31.5" customHeight="1" x14ac:dyDescent="0.2">
      <c r="A60" s="100"/>
      <c r="B60" s="73"/>
      <c r="C60" s="87" t="s">
        <v>2006</v>
      </c>
      <c r="D60" s="76" t="s">
        <v>51</v>
      </c>
      <c r="E60" s="13">
        <v>44430</v>
      </c>
      <c r="F60" s="74" t="s">
        <v>1776</v>
      </c>
      <c r="G60" s="13">
        <v>44433</v>
      </c>
      <c r="H60" s="75" t="s">
        <v>1946</v>
      </c>
      <c r="I60" s="15">
        <v>75</v>
      </c>
      <c r="J60" s="15">
        <v>13</v>
      </c>
      <c r="K60" s="15">
        <v>14</v>
      </c>
      <c r="L60" s="15">
        <v>2</v>
      </c>
      <c r="M60" s="81">
        <v>3.4125000000000001</v>
      </c>
      <c r="N60" s="70">
        <v>3</v>
      </c>
      <c r="O60" s="62">
        <v>3000</v>
      </c>
      <c r="P60" s="63">
        <f>Table22452368910111213141516171819202122242345678910111213[[#This Row],[PEMBULATAN]]*O60</f>
        <v>9000</v>
      </c>
    </row>
    <row r="61" spans="1:16" ht="31.5" customHeight="1" x14ac:dyDescent="0.2">
      <c r="A61" s="100"/>
      <c r="B61" s="73"/>
      <c r="C61" s="87" t="s">
        <v>2007</v>
      </c>
      <c r="D61" s="76" t="s">
        <v>51</v>
      </c>
      <c r="E61" s="13">
        <v>44430</v>
      </c>
      <c r="F61" s="74" t="s">
        <v>1776</v>
      </c>
      <c r="G61" s="13">
        <v>44433</v>
      </c>
      <c r="H61" s="75" t="s">
        <v>1946</v>
      </c>
      <c r="I61" s="15">
        <v>92</v>
      </c>
      <c r="J61" s="15">
        <v>26</v>
      </c>
      <c r="K61" s="15">
        <v>16</v>
      </c>
      <c r="L61" s="15">
        <v>18</v>
      </c>
      <c r="M61" s="81">
        <v>9.5679999999999996</v>
      </c>
      <c r="N61" s="70">
        <v>18</v>
      </c>
      <c r="O61" s="62">
        <v>3000</v>
      </c>
      <c r="P61" s="63">
        <f>Table22452368910111213141516171819202122242345678910111213[[#This Row],[PEMBULATAN]]*O61</f>
        <v>54000</v>
      </c>
    </row>
    <row r="62" spans="1:16" ht="31.5" customHeight="1" x14ac:dyDescent="0.2">
      <c r="A62" s="100"/>
      <c r="B62" s="73"/>
      <c r="C62" s="87" t="s">
        <v>2008</v>
      </c>
      <c r="D62" s="76" t="s">
        <v>51</v>
      </c>
      <c r="E62" s="13">
        <v>44430</v>
      </c>
      <c r="F62" s="74" t="s">
        <v>1776</v>
      </c>
      <c r="G62" s="13">
        <v>44433</v>
      </c>
      <c r="H62" s="75" t="s">
        <v>1946</v>
      </c>
      <c r="I62" s="15">
        <v>65</v>
      </c>
      <c r="J62" s="15">
        <v>65</v>
      </c>
      <c r="K62" s="15">
        <v>20</v>
      </c>
      <c r="L62" s="15">
        <v>8</v>
      </c>
      <c r="M62" s="81">
        <v>21.125</v>
      </c>
      <c r="N62" s="70">
        <v>21</v>
      </c>
      <c r="O62" s="62">
        <v>3000</v>
      </c>
      <c r="P62" s="63">
        <f>Table22452368910111213141516171819202122242345678910111213[[#This Row],[PEMBULATAN]]*O62</f>
        <v>63000</v>
      </c>
    </row>
    <row r="63" spans="1:16" ht="31.5" customHeight="1" x14ac:dyDescent="0.2">
      <c r="A63" s="100"/>
      <c r="B63" s="73"/>
      <c r="C63" s="87" t="s">
        <v>2009</v>
      </c>
      <c r="D63" s="76" t="s">
        <v>51</v>
      </c>
      <c r="E63" s="13">
        <v>44430</v>
      </c>
      <c r="F63" s="74" t="s">
        <v>1776</v>
      </c>
      <c r="G63" s="13">
        <v>44433</v>
      </c>
      <c r="H63" s="75" t="s">
        <v>1946</v>
      </c>
      <c r="I63" s="15">
        <v>37</v>
      </c>
      <c r="J63" s="15">
        <v>28</v>
      </c>
      <c r="K63" s="15">
        <v>23</v>
      </c>
      <c r="L63" s="15">
        <v>7</v>
      </c>
      <c r="M63" s="81">
        <v>5.9569999999999999</v>
      </c>
      <c r="N63" s="70">
        <v>7</v>
      </c>
      <c r="O63" s="62">
        <v>3000</v>
      </c>
      <c r="P63" s="63">
        <f>Table22452368910111213141516171819202122242345678910111213[[#This Row],[PEMBULATAN]]*O63</f>
        <v>21000</v>
      </c>
    </row>
    <row r="64" spans="1:16" ht="31.5" customHeight="1" x14ac:dyDescent="0.2">
      <c r="A64" s="100"/>
      <c r="B64" s="73"/>
      <c r="C64" s="87" t="s">
        <v>2010</v>
      </c>
      <c r="D64" s="76" t="s">
        <v>51</v>
      </c>
      <c r="E64" s="13">
        <v>44430</v>
      </c>
      <c r="F64" s="74" t="s">
        <v>1776</v>
      </c>
      <c r="G64" s="13">
        <v>44433</v>
      </c>
      <c r="H64" s="75" t="s">
        <v>1946</v>
      </c>
      <c r="I64" s="15">
        <v>60</v>
      </c>
      <c r="J64" s="15">
        <v>65</v>
      </c>
      <c r="K64" s="15">
        <v>20</v>
      </c>
      <c r="L64" s="15">
        <v>7</v>
      </c>
      <c r="M64" s="81">
        <v>19.5</v>
      </c>
      <c r="N64" s="70">
        <v>20</v>
      </c>
      <c r="O64" s="62">
        <v>3000</v>
      </c>
      <c r="P64" s="63">
        <f>Table22452368910111213141516171819202122242345678910111213[[#This Row],[PEMBULATAN]]*O64</f>
        <v>60000</v>
      </c>
    </row>
    <row r="65" spans="1:16" ht="31.5" customHeight="1" x14ac:dyDescent="0.2">
      <c r="A65" s="100"/>
      <c r="B65" s="73"/>
      <c r="C65" s="87" t="s">
        <v>2011</v>
      </c>
      <c r="D65" s="76" t="s">
        <v>51</v>
      </c>
      <c r="E65" s="13">
        <v>44430</v>
      </c>
      <c r="F65" s="74" t="s">
        <v>1776</v>
      </c>
      <c r="G65" s="13">
        <v>44433</v>
      </c>
      <c r="H65" s="75" t="s">
        <v>1946</v>
      </c>
      <c r="I65" s="15">
        <v>100</v>
      </c>
      <c r="J65" s="15">
        <v>55</v>
      </c>
      <c r="K65" s="15">
        <v>30</v>
      </c>
      <c r="L65" s="15">
        <v>22</v>
      </c>
      <c r="M65" s="81">
        <v>41.25</v>
      </c>
      <c r="N65" s="70">
        <v>41</v>
      </c>
      <c r="O65" s="62">
        <v>3000</v>
      </c>
      <c r="P65" s="63">
        <f>Table22452368910111213141516171819202122242345678910111213[[#This Row],[PEMBULATAN]]*O65</f>
        <v>123000</v>
      </c>
    </row>
    <row r="66" spans="1:16" ht="31.5" customHeight="1" x14ac:dyDescent="0.2">
      <c r="A66" s="100"/>
      <c r="B66" s="73"/>
      <c r="C66" s="87" t="s">
        <v>2012</v>
      </c>
      <c r="D66" s="76" t="s">
        <v>51</v>
      </c>
      <c r="E66" s="13">
        <v>44430</v>
      </c>
      <c r="F66" s="74" t="s">
        <v>1776</v>
      </c>
      <c r="G66" s="13">
        <v>44433</v>
      </c>
      <c r="H66" s="75" t="s">
        <v>1946</v>
      </c>
      <c r="I66" s="15">
        <v>40</v>
      </c>
      <c r="J66" s="15">
        <v>33</v>
      </c>
      <c r="K66" s="15">
        <v>14</v>
      </c>
      <c r="L66" s="15">
        <v>3</v>
      </c>
      <c r="M66" s="81">
        <v>4.62</v>
      </c>
      <c r="N66" s="70">
        <v>5</v>
      </c>
      <c r="O66" s="62">
        <v>3000</v>
      </c>
      <c r="P66" s="63">
        <f>Table22452368910111213141516171819202122242345678910111213[[#This Row],[PEMBULATAN]]*O66</f>
        <v>15000</v>
      </c>
    </row>
    <row r="67" spans="1:16" ht="31.5" customHeight="1" x14ac:dyDescent="0.2">
      <c r="A67" s="100"/>
      <c r="B67" s="73"/>
      <c r="C67" s="87" t="s">
        <v>2013</v>
      </c>
      <c r="D67" s="76" t="s">
        <v>51</v>
      </c>
      <c r="E67" s="13">
        <v>44430</v>
      </c>
      <c r="F67" s="74" t="s">
        <v>1776</v>
      </c>
      <c r="G67" s="13">
        <v>44433</v>
      </c>
      <c r="H67" s="75" t="s">
        <v>1946</v>
      </c>
      <c r="I67" s="15">
        <v>95</v>
      </c>
      <c r="J67" s="15">
        <v>53</v>
      </c>
      <c r="K67" s="15">
        <v>27</v>
      </c>
      <c r="L67" s="15">
        <v>13</v>
      </c>
      <c r="M67" s="81">
        <v>33.986249999999998</v>
      </c>
      <c r="N67" s="70">
        <v>34</v>
      </c>
      <c r="O67" s="62">
        <v>3000</v>
      </c>
      <c r="P67" s="63">
        <f>Table22452368910111213141516171819202122242345678910111213[[#This Row],[PEMBULATAN]]*O67</f>
        <v>102000</v>
      </c>
    </row>
    <row r="68" spans="1:16" ht="31.5" customHeight="1" x14ac:dyDescent="0.2">
      <c r="A68" s="97"/>
      <c r="B68" s="73"/>
      <c r="C68" s="87" t="s">
        <v>2014</v>
      </c>
      <c r="D68" s="76" t="s">
        <v>51</v>
      </c>
      <c r="E68" s="13">
        <v>44430</v>
      </c>
      <c r="F68" s="74" t="s">
        <v>1776</v>
      </c>
      <c r="G68" s="13">
        <v>44433</v>
      </c>
      <c r="H68" s="75" t="s">
        <v>1946</v>
      </c>
      <c r="I68" s="15">
        <v>95</v>
      </c>
      <c r="J68" s="15">
        <v>65</v>
      </c>
      <c r="K68" s="15">
        <v>28</v>
      </c>
      <c r="L68" s="15">
        <v>26</v>
      </c>
      <c r="M68" s="81">
        <v>43.225000000000001</v>
      </c>
      <c r="N68" s="70">
        <v>43</v>
      </c>
      <c r="O68" s="62">
        <v>3000</v>
      </c>
      <c r="P68" s="63">
        <f>Table22452368910111213141516171819202122242345678910111213[[#This Row],[PEMBULATAN]]*O68</f>
        <v>129000</v>
      </c>
    </row>
    <row r="69" spans="1:16" ht="31.5" customHeight="1" x14ac:dyDescent="0.2">
      <c r="A69" s="97"/>
      <c r="B69" s="73"/>
      <c r="C69" s="87" t="s">
        <v>2015</v>
      </c>
      <c r="D69" s="76" t="s">
        <v>51</v>
      </c>
      <c r="E69" s="13">
        <v>44430</v>
      </c>
      <c r="F69" s="74" t="s">
        <v>1776</v>
      </c>
      <c r="G69" s="13">
        <v>44433</v>
      </c>
      <c r="H69" s="75" t="s">
        <v>1946</v>
      </c>
      <c r="I69" s="15">
        <v>60</v>
      </c>
      <c r="J69" s="15">
        <v>60</v>
      </c>
      <c r="K69" s="15">
        <v>24</v>
      </c>
      <c r="L69" s="15">
        <v>7</v>
      </c>
      <c r="M69" s="81">
        <v>21.6</v>
      </c>
      <c r="N69" s="70">
        <v>22</v>
      </c>
      <c r="O69" s="62">
        <v>3000</v>
      </c>
      <c r="P69" s="63">
        <f>Table22452368910111213141516171819202122242345678910111213[[#This Row],[PEMBULATAN]]*O69</f>
        <v>66000</v>
      </c>
    </row>
    <row r="70" spans="1:16" ht="31.5" customHeight="1" x14ac:dyDescent="0.2">
      <c r="A70" s="97"/>
      <c r="B70" s="73"/>
      <c r="C70" s="87" t="s">
        <v>2016</v>
      </c>
      <c r="D70" s="76" t="s">
        <v>51</v>
      </c>
      <c r="E70" s="13">
        <v>44430</v>
      </c>
      <c r="F70" s="74" t="s">
        <v>1776</v>
      </c>
      <c r="G70" s="13">
        <v>44433</v>
      </c>
      <c r="H70" s="75" t="s">
        <v>1946</v>
      </c>
      <c r="I70" s="15">
        <v>56</v>
      </c>
      <c r="J70" s="15">
        <v>40</v>
      </c>
      <c r="K70" s="15">
        <v>10</v>
      </c>
      <c r="L70" s="15">
        <v>2</v>
      </c>
      <c r="M70" s="81">
        <v>5.6</v>
      </c>
      <c r="N70" s="70">
        <v>6</v>
      </c>
      <c r="O70" s="62">
        <v>3000</v>
      </c>
      <c r="P70" s="63">
        <f>Table22452368910111213141516171819202122242345678910111213[[#This Row],[PEMBULATAN]]*O70</f>
        <v>18000</v>
      </c>
    </row>
    <row r="71" spans="1:16" ht="31.5" customHeight="1" x14ac:dyDescent="0.2">
      <c r="A71" s="97"/>
      <c r="B71" s="73"/>
      <c r="C71" s="87" t="s">
        <v>2017</v>
      </c>
      <c r="D71" s="76" t="s">
        <v>51</v>
      </c>
      <c r="E71" s="13">
        <v>44430</v>
      </c>
      <c r="F71" s="74" t="s">
        <v>1776</v>
      </c>
      <c r="G71" s="13">
        <v>44433</v>
      </c>
      <c r="H71" s="75" t="s">
        <v>1946</v>
      </c>
      <c r="I71" s="15">
        <v>87</v>
      </c>
      <c r="J71" s="15">
        <v>55</v>
      </c>
      <c r="K71" s="15">
        <v>28</v>
      </c>
      <c r="L71" s="15">
        <v>10</v>
      </c>
      <c r="M71" s="81">
        <v>33.494999999999997</v>
      </c>
      <c r="N71" s="70">
        <v>33</v>
      </c>
      <c r="O71" s="62">
        <v>3000</v>
      </c>
      <c r="P71" s="63">
        <f>Table22452368910111213141516171819202122242345678910111213[[#This Row],[PEMBULATAN]]*O71</f>
        <v>99000</v>
      </c>
    </row>
    <row r="72" spans="1:16" ht="31.5" customHeight="1" x14ac:dyDescent="0.2">
      <c r="A72" s="97"/>
      <c r="B72" s="73"/>
      <c r="C72" s="87" t="s">
        <v>2018</v>
      </c>
      <c r="D72" s="76" t="s">
        <v>51</v>
      </c>
      <c r="E72" s="13">
        <v>44430</v>
      </c>
      <c r="F72" s="74" t="s">
        <v>1776</v>
      </c>
      <c r="G72" s="13">
        <v>44433</v>
      </c>
      <c r="H72" s="75" t="s">
        <v>1946</v>
      </c>
      <c r="I72" s="15">
        <v>40</v>
      </c>
      <c r="J72" s="15">
        <v>40</v>
      </c>
      <c r="K72" s="15">
        <v>10</v>
      </c>
      <c r="L72" s="15">
        <v>2</v>
      </c>
      <c r="M72" s="81">
        <v>4</v>
      </c>
      <c r="N72" s="70">
        <v>4</v>
      </c>
      <c r="O72" s="62">
        <v>3000</v>
      </c>
      <c r="P72" s="63">
        <f>Table22452368910111213141516171819202122242345678910111213[[#This Row],[PEMBULATAN]]*O72</f>
        <v>12000</v>
      </c>
    </row>
    <row r="73" spans="1:16" ht="31.5" customHeight="1" x14ac:dyDescent="0.2">
      <c r="A73" s="97"/>
      <c r="B73" s="73"/>
      <c r="C73" s="87" t="s">
        <v>2019</v>
      </c>
      <c r="D73" s="76" t="s">
        <v>51</v>
      </c>
      <c r="E73" s="13">
        <v>44430</v>
      </c>
      <c r="F73" s="74" t="s">
        <v>1776</v>
      </c>
      <c r="G73" s="13">
        <v>44433</v>
      </c>
      <c r="H73" s="75" t="s">
        <v>1946</v>
      </c>
      <c r="I73" s="15">
        <v>132</v>
      </c>
      <c r="J73" s="15">
        <v>56</v>
      </c>
      <c r="K73" s="15">
        <v>16</v>
      </c>
      <c r="L73" s="15">
        <v>8</v>
      </c>
      <c r="M73" s="81">
        <v>29.568000000000001</v>
      </c>
      <c r="N73" s="70">
        <v>30</v>
      </c>
      <c r="O73" s="62">
        <v>3000</v>
      </c>
      <c r="P73" s="63">
        <f>Table22452368910111213141516171819202122242345678910111213[[#This Row],[PEMBULATAN]]*O73</f>
        <v>90000</v>
      </c>
    </row>
    <row r="74" spans="1:16" ht="31.5" customHeight="1" x14ac:dyDescent="0.2">
      <c r="A74" s="97"/>
      <c r="B74" s="73"/>
      <c r="C74" s="87" t="s">
        <v>2020</v>
      </c>
      <c r="D74" s="76" t="s">
        <v>51</v>
      </c>
      <c r="E74" s="13">
        <v>44430</v>
      </c>
      <c r="F74" s="74" t="s">
        <v>1776</v>
      </c>
      <c r="G74" s="13">
        <v>44433</v>
      </c>
      <c r="H74" s="75" t="s">
        <v>1946</v>
      </c>
      <c r="I74" s="15">
        <v>85</v>
      </c>
      <c r="J74" s="15">
        <v>55</v>
      </c>
      <c r="K74" s="15">
        <v>25</v>
      </c>
      <c r="L74" s="15">
        <v>24</v>
      </c>
      <c r="M74" s="81">
        <v>29.21875</v>
      </c>
      <c r="N74" s="70">
        <v>29</v>
      </c>
      <c r="O74" s="62">
        <v>3000</v>
      </c>
      <c r="P74" s="63">
        <f>Table22452368910111213141516171819202122242345678910111213[[#This Row],[PEMBULATAN]]*O74</f>
        <v>87000</v>
      </c>
    </row>
    <row r="75" spans="1:16" ht="31.5" customHeight="1" x14ac:dyDescent="0.2">
      <c r="A75" s="97"/>
      <c r="B75" s="73"/>
      <c r="C75" s="87" t="s">
        <v>2021</v>
      </c>
      <c r="D75" s="76" t="s">
        <v>51</v>
      </c>
      <c r="E75" s="13">
        <v>44430</v>
      </c>
      <c r="F75" s="74" t="s">
        <v>1776</v>
      </c>
      <c r="G75" s="13">
        <v>44433</v>
      </c>
      <c r="H75" s="75" t="s">
        <v>1946</v>
      </c>
      <c r="I75" s="15">
        <v>51</v>
      </c>
      <c r="J75" s="15">
        <v>37</v>
      </c>
      <c r="K75" s="15">
        <v>20</v>
      </c>
      <c r="L75" s="15">
        <v>6</v>
      </c>
      <c r="M75" s="81">
        <v>9.4350000000000005</v>
      </c>
      <c r="N75" s="70">
        <v>9</v>
      </c>
      <c r="O75" s="62">
        <v>3000</v>
      </c>
      <c r="P75" s="63">
        <f>Table22452368910111213141516171819202122242345678910111213[[#This Row],[PEMBULATAN]]*O75</f>
        <v>27000</v>
      </c>
    </row>
    <row r="76" spans="1:16" ht="31.5" customHeight="1" x14ac:dyDescent="0.2">
      <c r="A76" s="97"/>
      <c r="B76" s="73"/>
      <c r="C76" s="87" t="s">
        <v>2022</v>
      </c>
      <c r="D76" s="76" t="s">
        <v>51</v>
      </c>
      <c r="E76" s="13">
        <v>44430</v>
      </c>
      <c r="F76" s="74" t="s">
        <v>1776</v>
      </c>
      <c r="G76" s="13">
        <v>44433</v>
      </c>
      <c r="H76" s="75" t="s">
        <v>1946</v>
      </c>
      <c r="I76" s="15">
        <v>85</v>
      </c>
      <c r="J76" s="15">
        <v>56</v>
      </c>
      <c r="K76" s="15">
        <v>20</v>
      </c>
      <c r="L76" s="15">
        <v>14</v>
      </c>
      <c r="M76" s="81">
        <v>23.8</v>
      </c>
      <c r="N76" s="70">
        <v>24</v>
      </c>
      <c r="O76" s="62">
        <v>3000</v>
      </c>
      <c r="P76" s="63">
        <f>Table22452368910111213141516171819202122242345678910111213[[#This Row],[PEMBULATAN]]*O76</f>
        <v>72000</v>
      </c>
    </row>
    <row r="77" spans="1:16" ht="31.5" customHeight="1" x14ac:dyDescent="0.2">
      <c r="A77" s="97"/>
      <c r="B77" s="73"/>
      <c r="C77" s="87" t="s">
        <v>2023</v>
      </c>
      <c r="D77" s="76" t="s">
        <v>51</v>
      </c>
      <c r="E77" s="13">
        <v>44430</v>
      </c>
      <c r="F77" s="74" t="s">
        <v>1776</v>
      </c>
      <c r="G77" s="13">
        <v>44433</v>
      </c>
      <c r="H77" s="75" t="s">
        <v>1946</v>
      </c>
      <c r="I77" s="15">
        <v>74</v>
      </c>
      <c r="J77" s="15">
        <v>58</v>
      </c>
      <c r="K77" s="15">
        <v>29</v>
      </c>
      <c r="L77" s="15">
        <v>13</v>
      </c>
      <c r="M77" s="81">
        <v>31.117000000000001</v>
      </c>
      <c r="N77" s="70">
        <v>31</v>
      </c>
      <c r="O77" s="62">
        <v>3000</v>
      </c>
      <c r="P77" s="63">
        <f>Table22452368910111213141516171819202122242345678910111213[[#This Row],[PEMBULATAN]]*O77</f>
        <v>93000</v>
      </c>
    </row>
    <row r="78" spans="1:16" ht="31.5" customHeight="1" x14ac:dyDescent="0.2">
      <c r="A78" s="97"/>
      <c r="B78" s="73"/>
      <c r="C78" s="87" t="s">
        <v>2024</v>
      </c>
      <c r="D78" s="76" t="s">
        <v>51</v>
      </c>
      <c r="E78" s="13">
        <v>44430</v>
      </c>
      <c r="F78" s="74" t="s">
        <v>1776</v>
      </c>
      <c r="G78" s="13">
        <v>44433</v>
      </c>
      <c r="H78" s="75" t="s">
        <v>1946</v>
      </c>
      <c r="I78" s="15">
        <v>45</v>
      </c>
      <c r="J78" s="15">
        <v>45</v>
      </c>
      <c r="K78" s="15">
        <v>10</v>
      </c>
      <c r="L78" s="15">
        <v>3</v>
      </c>
      <c r="M78" s="81">
        <v>5.0625</v>
      </c>
      <c r="N78" s="70">
        <v>5</v>
      </c>
      <c r="O78" s="62">
        <v>3000</v>
      </c>
      <c r="P78" s="63">
        <f>Table22452368910111213141516171819202122242345678910111213[[#This Row],[PEMBULATAN]]*O78</f>
        <v>15000</v>
      </c>
    </row>
    <row r="79" spans="1:16" ht="31.5" customHeight="1" x14ac:dyDescent="0.2">
      <c r="A79" s="97"/>
      <c r="B79" s="73"/>
      <c r="C79" s="87" t="s">
        <v>2025</v>
      </c>
      <c r="D79" s="76" t="s">
        <v>51</v>
      </c>
      <c r="E79" s="13">
        <v>44430</v>
      </c>
      <c r="F79" s="74" t="s">
        <v>1776</v>
      </c>
      <c r="G79" s="13">
        <v>44433</v>
      </c>
      <c r="H79" s="75" t="s">
        <v>1946</v>
      </c>
      <c r="I79" s="15">
        <v>98</v>
      </c>
      <c r="J79" s="15">
        <v>55</v>
      </c>
      <c r="K79" s="15">
        <v>33</v>
      </c>
      <c r="L79" s="15">
        <v>22</v>
      </c>
      <c r="M79" s="81">
        <v>44.467500000000001</v>
      </c>
      <c r="N79" s="70">
        <v>44</v>
      </c>
      <c r="O79" s="62">
        <v>3000</v>
      </c>
      <c r="P79" s="63">
        <f>Table22452368910111213141516171819202122242345678910111213[[#This Row],[PEMBULATAN]]*O79</f>
        <v>132000</v>
      </c>
    </row>
    <row r="80" spans="1:16" ht="31.5" customHeight="1" x14ac:dyDescent="0.2">
      <c r="A80" s="97"/>
      <c r="B80" s="73"/>
      <c r="C80" s="87" t="s">
        <v>2026</v>
      </c>
      <c r="D80" s="76" t="s">
        <v>51</v>
      </c>
      <c r="E80" s="13">
        <v>44430</v>
      </c>
      <c r="F80" s="74" t="s">
        <v>1776</v>
      </c>
      <c r="G80" s="13">
        <v>44433</v>
      </c>
      <c r="H80" s="75" t="s">
        <v>1946</v>
      </c>
      <c r="I80" s="15">
        <v>130</v>
      </c>
      <c r="J80" s="15">
        <v>8</v>
      </c>
      <c r="K80" s="15">
        <v>4</v>
      </c>
      <c r="L80" s="15">
        <v>1</v>
      </c>
      <c r="M80" s="81">
        <v>1.04</v>
      </c>
      <c r="N80" s="70">
        <v>1</v>
      </c>
      <c r="O80" s="62">
        <v>3000</v>
      </c>
      <c r="P80" s="63">
        <f>Table22452368910111213141516171819202122242345678910111213[[#This Row],[PEMBULATAN]]*O80</f>
        <v>3000</v>
      </c>
    </row>
    <row r="81" spans="1:16" ht="31.5" customHeight="1" x14ac:dyDescent="0.2">
      <c r="A81" s="97"/>
      <c r="B81" s="73"/>
      <c r="C81" s="87" t="s">
        <v>2027</v>
      </c>
      <c r="D81" s="76" t="s">
        <v>51</v>
      </c>
      <c r="E81" s="13">
        <v>44430</v>
      </c>
      <c r="F81" s="74" t="s">
        <v>1776</v>
      </c>
      <c r="G81" s="13">
        <v>44433</v>
      </c>
      <c r="H81" s="75" t="s">
        <v>1946</v>
      </c>
      <c r="I81" s="15">
        <v>123</v>
      </c>
      <c r="J81" s="15">
        <v>8</v>
      </c>
      <c r="K81" s="15">
        <v>5</v>
      </c>
      <c r="L81" s="15">
        <v>1</v>
      </c>
      <c r="M81" s="81">
        <v>1.23</v>
      </c>
      <c r="N81" s="70">
        <v>1</v>
      </c>
      <c r="O81" s="62">
        <v>3000</v>
      </c>
      <c r="P81" s="63">
        <f>Table22452368910111213141516171819202122242345678910111213[[#This Row],[PEMBULATAN]]*O81</f>
        <v>3000</v>
      </c>
    </row>
    <row r="82" spans="1:16" ht="31.5" customHeight="1" x14ac:dyDescent="0.2">
      <c r="A82" s="97"/>
      <c r="B82" s="73"/>
      <c r="C82" s="87" t="s">
        <v>2028</v>
      </c>
      <c r="D82" s="76" t="s">
        <v>51</v>
      </c>
      <c r="E82" s="13">
        <v>44430</v>
      </c>
      <c r="F82" s="74" t="s">
        <v>1776</v>
      </c>
      <c r="G82" s="13">
        <v>44433</v>
      </c>
      <c r="H82" s="75" t="s">
        <v>1946</v>
      </c>
      <c r="I82" s="15">
        <v>147</v>
      </c>
      <c r="J82" s="15">
        <v>14</v>
      </c>
      <c r="K82" s="15">
        <v>8</v>
      </c>
      <c r="L82" s="15">
        <v>4</v>
      </c>
      <c r="M82" s="81">
        <v>4.1159999999999997</v>
      </c>
      <c r="N82" s="70">
        <v>4</v>
      </c>
      <c r="O82" s="62">
        <v>3000</v>
      </c>
      <c r="P82" s="63">
        <f>Table22452368910111213141516171819202122242345678910111213[[#This Row],[PEMBULATAN]]*O82</f>
        <v>12000</v>
      </c>
    </row>
    <row r="83" spans="1:16" ht="31.5" customHeight="1" x14ac:dyDescent="0.2">
      <c r="A83" s="97"/>
      <c r="B83" s="73"/>
      <c r="C83" s="87" t="s">
        <v>2029</v>
      </c>
      <c r="D83" s="76" t="s">
        <v>51</v>
      </c>
      <c r="E83" s="13">
        <v>44430</v>
      </c>
      <c r="F83" s="74" t="s">
        <v>1776</v>
      </c>
      <c r="G83" s="13">
        <v>44433</v>
      </c>
      <c r="H83" s="75" t="s">
        <v>1946</v>
      </c>
      <c r="I83" s="15">
        <v>87</v>
      </c>
      <c r="J83" s="15">
        <v>50</v>
      </c>
      <c r="K83" s="15">
        <v>30</v>
      </c>
      <c r="L83" s="15">
        <v>27</v>
      </c>
      <c r="M83" s="81">
        <v>32.625</v>
      </c>
      <c r="N83" s="70">
        <v>33</v>
      </c>
      <c r="O83" s="62">
        <v>3000</v>
      </c>
      <c r="P83" s="63">
        <f>Table22452368910111213141516171819202122242345678910111213[[#This Row],[PEMBULATAN]]*O83</f>
        <v>99000</v>
      </c>
    </row>
    <row r="84" spans="1:16" ht="31.5" customHeight="1" x14ac:dyDescent="0.2">
      <c r="A84" s="97"/>
      <c r="B84" s="73"/>
      <c r="C84" s="87" t="s">
        <v>2030</v>
      </c>
      <c r="D84" s="76" t="s">
        <v>51</v>
      </c>
      <c r="E84" s="13">
        <v>44430</v>
      </c>
      <c r="F84" s="74" t="s">
        <v>1776</v>
      </c>
      <c r="G84" s="13">
        <v>44433</v>
      </c>
      <c r="H84" s="75" t="s">
        <v>1946</v>
      </c>
      <c r="I84" s="15">
        <v>41</v>
      </c>
      <c r="J84" s="15">
        <v>43</v>
      </c>
      <c r="K84" s="15">
        <v>14</v>
      </c>
      <c r="L84" s="15">
        <v>3</v>
      </c>
      <c r="M84" s="81">
        <v>6.1704999999999997</v>
      </c>
      <c r="N84" s="70">
        <v>6</v>
      </c>
      <c r="O84" s="62">
        <v>3000</v>
      </c>
      <c r="P84" s="63">
        <f>Table22452368910111213141516171819202122242345678910111213[[#This Row],[PEMBULATAN]]*O84</f>
        <v>18000</v>
      </c>
    </row>
    <row r="85" spans="1:16" ht="31.5" customHeight="1" x14ac:dyDescent="0.2">
      <c r="A85" s="97"/>
      <c r="B85" s="73"/>
      <c r="C85" s="87" t="s">
        <v>2031</v>
      </c>
      <c r="D85" s="76" t="s">
        <v>51</v>
      </c>
      <c r="E85" s="13">
        <v>44430</v>
      </c>
      <c r="F85" s="74" t="s">
        <v>1776</v>
      </c>
      <c r="G85" s="13">
        <v>44433</v>
      </c>
      <c r="H85" s="75" t="s">
        <v>1946</v>
      </c>
      <c r="I85" s="15">
        <v>100</v>
      </c>
      <c r="J85" s="15">
        <v>60</v>
      </c>
      <c r="K85" s="15">
        <v>30</v>
      </c>
      <c r="L85" s="15">
        <v>15</v>
      </c>
      <c r="M85" s="81">
        <v>45</v>
      </c>
      <c r="N85" s="70">
        <v>45</v>
      </c>
      <c r="O85" s="62">
        <v>3000</v>
      </c>
      <c r="P85" s="63">
        <f>Table22452368910111213141516171819202122242345678910111213[[#This Row],[PEMBULATAN]]*O85</f>
        <v>135000</v>
      </c>
    </row>
    <row r="86" spans="1:16" ht="31.5" customHeight="1" x14ac:dyDescent="0.2">
      <c r="A86" s="97"/>
      <c r="B86" s="73"/>
      <c r="C86" s="87" t="s">
        <v>2032</v>
      </c>
      <c r="D86" s="76" t="s">
        <v>51</v>
      </c>
      <c r="E86" s="13">
        <v>44430</v>
      </c>
      <c r="F86" s="74" t="s">
        <v>1776</v>
      </c>
      <c r="G86" s="13">
        <v>44433</v>
      </c>
      <c r="H86" s="75" t="s">
        <v>1946</v>
      </c>
      <c r="I86" s="15">
        <v>96</v>
      </c>
      <c r="J86" s="15">
        <v>52</v>
      </c>
      <c r="K86" s="15">
        <v>40</v>
      </c>
      <c r="L86" s="15">
        <v>11</v>
      </c>
      <c r="M86" s="81">
        <v>49.92</v>
      </c>
      <c r="N86" s="70">
        <v>50</v>
      </c>
      <c r="O86" s="62">
        <v>3000</v>
      </c>
      <c r="P86" s="63">
        <f>Table22452368910111213141516171819202122242345678910111213[[#This Row],[PEMBULATAN]]*O86</f>
        <v>150000</v>
      </c>
    </row>
    <row r="87" spans="1:16" ht="31.5" customHeight="1" x14ac:dyDescent="0.2">
      <c r="A87" s="97"/>
      <c r="B87" s="73"/>
      <c r="C87" s="87" t="s">
        <v>2033</v>
      </c>
      <c r="D87" s="76" t="s">
        <v>51</v>
      </c>
      <c r="E87" s="13">
        <v>44430</v>
      </c>
      <c r="F87" s="74" t="s">
        <v>1776</v>
      </c>
      <c r="G87" s="13">
        <v>44433</v>
      </c>
      <c r="H87" s="75" t="s">
        <v>1946</v>
      </c>
      <c r="I87" s="15">
        <v>90</v>
      </c>
      <c r="J87" s="15">
        <v>60</v>
      </c>
      <c r="K87" s="15">
        <v>22</v>
      </c>
      <c r="L87" s="15">
        <v>22</v>
      </c>
      <c r="M87" s="81">
        <v>29.7</v>
      </c>
      <c r="N87" s="70">
        <v>30</v>
      </c>
      <c r="O87" s="62">
        <v>3000</v>
      </c>
      <c r="P87" s="63">
        <f>Table22452368910111213141516171819202122242345678910111213[[#This Row],[PEMBULATAN]]*O87</f>
        <v>90000</v>
      </c>
    </row>
    <row r="88" spans="1:16" ht="31.5" customHeight="1" x14ac:dyDescent="0.2">
      <c r="A88" s="97"/>
      <c r="B88" s="73"/>
      <c r="C88" s="87" t="s">
        <v>2034</v>
      </c>
      <c r="D88" s="76" t="s">
        <v>51</v>
      </c>
      <c r="E88" s="13">
        <v>44430</v>
      </c>
      <c r="F88" s="74" t="s">
        <v>1776</v>
      </c>
      <c r="G88" s="13">
        <v>44433</v>
      </c>
      <c r="H88" s="75" t="s">
        <v>1946</v>
      </c>
      <c r="I88" s="15">
        <v>30</v>
      </c>
      <c r="J88" s="15">
        <v>27</v>
      </c>
      <c r="K88" s="15">
        <v>20</v>
      </c>
      <c r="L88" s="15">
        <v>7</v>
      </c>
      <c r="M88" s="81">
        <v>4.05</v>
      </c>
      <c r="N88" s="70">
        <v>7</v>
      </c>
      <c r="O88" s="62">
        <v>3000</v>
      </c>
      <c r="P88" s="63">
        <f>Table22452368910111213141516171819202122242345678910111213[[#This Row],[PEMBULATAN]]*O88</f>
        <v>21000</v>
      </c>
    </row>
    <row r="89" spans="1:16" ht="31.5" customHeight="1" x14ac:dyDescent="0.2">
      <c r="A89" s="97"/>
      <c r="B89" s="73"/>
      <c r="C89" s="87" t="s">
        <v>2035</v>
      </c>
      <c r="D89" s="76" t="s">
        <v>51</v>
      </c>
      <c r="E89" s="13">
        <v>44430</v>
      </c>
      <c r="F89" s="74" t="s">
        <v>1776</v>
      </c>
      <c r="G89" s="13">
        <v>44433</v>
      </c>
      <c r="H89" s="75" t="s">
        <v>1946</v>
      </c>
      <c r="I89" s="15">
        <v>54</v>
      </c>
      <c r="J89" s="15">
        <v>40</v>
      </c>
      <c r="K89" s="15">
        <v>10</v>
      </c>
      <c r="L89" s="15">
        <v>4</v>
      </c>
      <c r="M89" s="81">
        <v>5.4</v>
      </c>
      <c r="N89" s="70">
        <v>5</v>
      </c>
      <c r="O89" s="62">
        <v>3000</v>
      </c>
      <c r="P89" s="63">
        <f>Table22452368910111213141516171819202122242345678910111213[[#This Row],[PEMBULATAN]]*O89</f>
        <v>15000</v>
      </c>
    </row>
    <row r="90" spans="1:16" ht="31.5" customHeight="1" x14ac:dyDescent="0.2">
      <c r="A90" s="97"/>
      <c r="B90" s="73"/>
      <c r="C90" s="87" t="s">
        <v>2036</v>
      </c>
      <c r="D90" s="76" t="s">
        <v>51</v>
      </c>
      <c r="E90" s="13">
        <v>44430</v>
      </c>
      <c r="F90" s="74" t="s">
        <v>1776</v>
      </c>
      <c r="G90" s="13">
        <v>44433</v>
      </c>
      <c r="H90" s="75" t="s">
        <v>1946</v>
      </c>
      <c r="I90" s="15">
        <v>43</v>
      </c>
      <c r="J90" s="15">
        <v>33</v>
      </c>
      <c r="K90" s="15">
        <v>21</v>
      </c>
      <c r="L90" s="15">
        <v>9</v>
      </c>
      <c r="M90" s="81">
        <v>7.4497499999999999</v>
      </c>
      <c r="N90" s="70">
        <v>9</v>
      </c>
      <c r="O90" s="62">
        <v>3000</v>
      </c>
      <c r="P90" s="63">
        <f>Table22452368910111213141516171819202122242345678910111213[[#This Row],[PEMBULATAN]]*O90</f>
        <v>27000</v>
      </c>
    </row>
    <row r="91" spans="1:16" ht="31.5" customHeight="1" x14ac:dyDescent="0.2">
      <c r="A91" s="97"/>
      <c r="B91" s="73"/>
      <c r="C91" s="87" t="s">
        <v>2037</v>
      </c>
      <c r="D91" s="76" t="s">
        <v>51</v>
      </c>
      <c r="E91" s="13">
        <v>44430</v>
      </c>
      <c r="F91" s="74" t="s">
        <v>1776</v>
      </c>
      <c r="G91" s="13">
        <v>44433</v>
      </c>
      <c r="H91" s="75" t="s">
        <v>1946</v>
      </c>
      <c r="I91" s="15">
        <v>46</v>
      </c>
      <c r="J91" s="15">
        <v>28</v>
      </c>
      <c r="K91" s="15">
        <v>47</v>
      </c>
      <c r="L91" s="15">
        <v>3</v>
      </c>
      <c r="M91" s="81">
        <v>15.134</v>
      </c>
      <c r="N91" s="70">
        <v>15</v>
      </c>
      <c r="O91" s="62">
        <v>3000</v>
      </c>
      <c r="P91" s="63">
        <f>Table22452368910111213141516171819202122242345678910111213[[#This Row],[PEMBULATAN]]*O91</f>
        <v>45000</v>
      </c>
    </row>
    <row r="92" spans="1:16" ht="31.5" customHeight="1" x14ac:dyDescent="0.2">
      <c r="A92" s="97"/>
      <c r="B92" s="73"/>
      <c r="C92" s="87" t="s">
        <v>2038</v>
      </c>
      <c r="D92" s="76" t="s">
        <v>51</v>
      </c>
      <c r="E92" s="13">
        <v>44430</v>
      </c>
      <c r="F92" s="74" t="s">
        <v>1776</v>
      </c>
      <c r="G92" s="13">
        <v>44433</v>
      </c>
      <c r="H92" s="75" t="s">
        <v>1946</v>
      </c>
      <c r="I92" s="15">
        <v>40</v>
      </c>
      <c r="J92" s="15">
        <v>32</v>
      </c>
      <c r="K92" s="15">
        <v>32</v>
      </c>
      <c r="L92" s="15">
        <v>7</v>
      </c>
      <c r="M92" s="81">
        <v>10.24</v>
      </c>
      <c r="N92" s="70">
        <v>10</v>
      </c>
      <c r="O92" s="62">
        <v>3000</v>
      </c>
      <c r="P92" s="63">
        <f>Table22452368910111213141516171819202122242345678910111213[[#This Row],[PEMBULATAN]]*O92</f>
        <v>30000</v>
      </c>
    </row>
    <row r="93" spans="1:16" ht="31.5" customHeight="1" x14ac:dyDescent="0.2">
      <c r="A93" s="97"/>
      <c r="B93" s="73"/>
      <c r="C93" s="87" t="s">
        <v>2039</v>
      </c>
      <c r="D93" s="76" t="s">
        <v>51</v>
      </c>
      <c r="E93" s="13">
        <v>44430</v>
      </c>
      <c r="F93" s="74" t="s">
        <v>1776</v>
      </c>
      <c r="G93" s="13">
        <v>44433</v>
      </c>
      <c r="H93" s="75" t="s">
        <v>1946</v>
      </c>
      <c r="I93" s="15">
        <v>82</v>
      </c>
      <c r="J93" s="15">
        <v>23</v>
      </c>
      <c r="K93" s="15">
        <v>10</v>
      </c>
      <c r="L93" s="15">
        <v>1</v>
      </c>
      <c r="M93" s="81">
        <v>4.7149999999999999</v>
      </c>
      <c r="N93" s="70">
        <v>5</v>
      </c>
      <c r="O93" s="62">
        <v>3000</v>
      </c>
      <c r="P93" s="63">
        <f>Table22452368910111213141516171819202122242345678910111213[[#This Row],[PEMBULATAN]]*O93</f>
        <v>15000</v>
      </c>
    </row>
    <row r="94" spans="1:16" ht="31.5" customHeight="1" x14ac:dyDescent="0.2">
      <c r="A94" s="97"/>
      <c r="B94" s="73"/>
      <c r="C94" s="87" t="s">
        <v>2040</v>
      </c>
      <c r="D94" s="76" t="s">
        <v>51</v>
      </c>
      <c r="E94" s="13">
        <v>44430</v>
      </c>
      <c r="F94" s="74" t="s">
        <v>1776</v>
      </c>
      <c r="G94" s="13">
        <v>44433</v>
      </c>
      <c r="H94" s="75" t="s">
        <v>1946</v>
      </c>
      <c r="I94" s="15">
        <v>36</v>
      </c>
      <c r="J94" s="15">
        <v>24</v>
      </c>
      <c r="K94" s="15">
        <v>31</v>
      </c>
      <c r="L94" s="15">
        <v>4</v>
      </c>
      <c r="M94" s="81">
        <v>6.6959999999999997</v>
      </c>
      <c r="N94" s="70">
        <v>7</v>
      </c>
      <c r="O94" s="62">
        <v>3000</v>
      </c>
      <c r="P94" s="63">
        <f>Table22452368910111213141516171819202122242345678910111213[[#This Row],[PEMBULATAN]]*O94</f>
        <v>21000</v>
      </c>
    </row>
    <row r="95" spans="1:16" ht="31.5" customHeight="1" x14ac:dyDescent="0.2">
      <c r="A95" s="97"/>
      <c r="B95" s="73"/>
      <c r="C95" s="87" t="s">
        <v>2041</v>
      </c>
      <c r="D95" s="76" t="s">
        <v>51</v>
      </c>
      <c r="E95" s="13">
        <v>44430</v>
      </c>
      <c r="F95" s="74" t="s">
        <v>1776</v>
      </c>
      <c r="G95" s="13">
        <v>44433</v>
      </c>
      <c r="H95" s="75" t="s">
        <v>1946</v>
      </c>
      <c r="I95" s="15">
        <v>49</v>
      </c>
      <c r="J95" s="15">
        <v>31</v>
      </c>
      <c r="K95" s="15">
        <v>21</v>
      </c>
      <c r="L95" s="15">
        <v>6</v>
      </c>
      <c r="M95" s="81">
        <v>7.9747500000000002</v>
      </c>
      <c r="N95" s="70">
        <v>8</v>
      </c>
      <c r="O95" s="62">
        <v>3000</v>
      </c>
      <c r="P95" s="63">
        <f>Table22452368910111213141516171819202122242345678910111213[[#This Row],[PEMBULATAN]]*O95</f>
        <v>24000</v>
      </c>
    </row>
    <row r="96" spans="1:16" ht="31.5" customHeight="1" x14ac:dyDescent="0.2">
      <c r="A96" s="97"/>
      <c r="B96" s="73"/>
      <c r="C96" s="87" t="s">
        <v>2042</v>
      </c>
      <c r="D96" s="76" t="s">
        <v>51</v>
      </c>
      <c r="E96" s="13">
        <v>44430</v>
      </c>
      <c r="F96" s="74" t="s">
        <v>1776</v>
      </c>
      <c r="G96" s="13">
        <v>44433</v>
      </c>
      <c r="H96" s="75" t="s">
        <v>1946</v>
      </c>
      <c r="I96" s="15">
        <v>40</v>
      </c>
      <c r="J96" s="15">
        <v>32</v>
      </c>
      <c r="K96" s="15">
        <v>24</v>
      </c>
      <c r="L96" s="15">
        <v>3</v>
      </c>
      <c r="M96" s="81">
        <v>7.68</v>
      </c>
      <c r="N96" s="70">
        <v>8</v>
      </c>
      <c r="O96" s="62">
        <v>3000</v>
      </c>
      <c r="P96" s="63">
        <f>Table22452368910111213141516171819202122242345678910111213[[#This Row],[PEMBULATAN]]*O96</f>
        <v>24000</v>
      </c>
    </row>
    <row r="97" spans="1:16" ht="31.5" customHeight="1" x14ac:dyDescent="0.2">
      <c r="A97" s="97"/>
      <c r="B97" s="73"/>
      <c r="C97" s="87" t="s">
        <v>2043</v>
      </c>
      <c r="D97" s="76" t="s">
        <v>51</v>
      </c>
      <c r="E97" s="13">
        <v>44430</v>
      </c>
      <c r="F97" s="74" t="s">
        <v>1776</v>
      </c>
      <c r="G97" s="13">
        <v>44433</v>
      </c>
      <c r="H97" s="75" t="s">
        <v>1946</v>
      </c>
      <c r="I97" s="15">
        <v>43</v>
      </c>
      <c r="J97" s="15">
        <v>37</v>
      </c>
      <c r="K97" s="15">
        <v>36</v>
      </c>
      <c r="L97" s="15">
        <v>20</v>
      </c>
      <c r="M97" s="81">
        <v>14.319000000000001</v>
      </c>
      <c r="N97" s="70">
        <v>20</v>
      </c>
      <c r="O97" s="62">
        <v>3000</v>
      </c>
      <c r="P97" s="63">
        <f>Table22452368910111213141516171819202122242345678910111213[[#This Row],[PEMBULATAN]]*O97</f>
        <v>60000</v>
      </c>
    </row>
    <row r="98" spans="1:16" ht="31.5" customHeight="1" x14ac:dyDescent="0.2">
      <c r="A98" s="97"/>
      <c r="B98" s="73"/>
      <c r="C98" s="87" t="s">
        <v>2044</v>
      </c>
      <c r="D98" s="76" t="s">
        <v>51</v>
      </c>
      <c r="E98" s="13">
        <v>44430</v>
      </c>
      <c r="F98" s="74" t="s">
        <v>1776</v>
      </c>
      <c r="G98" s="13">
        <v>44433</v>
      </c>
      <c r="H98" s="75" t="s">
        <v>1946</v>
      </c>
      <c r="I98" s="15">
        <v>47</v>
      </c>
      <c r="J98" s="15">
        <v>34</v>
      </c>
      <c r="K98" s="15">
        <v>31</v>
      </c>
      <c r="L98" s="15">
        <v>7</v>
      </c>
      <c r="M98" s="81">
        <v>12.384499999999999</v>
      </c>
      <c r="N98" s="70">
        <v>12</v>
      </c>
      <c r="O98" s="62">
        <v>3000</v>
      </c>
      <c r="P98" s="63">
        <f>Table22452368910111213141516171819202122242345678910111213[[#This Row],[PEMBULATAN]]*O98</f>
        <v>36000</v>
      </c>
    </row>
    <row r="99" spans="1:16" ht="31.5" customHeight="1" x14ac:dyDescent="0.2">
      <c r="A99" s="97"/>
      <c r="B99" s="73"/>
      <c r="C99" s="87" t="s">
        <v>2045</v>
      </c>
      <c r="D99" s="76" t="s">
        <v>51</v>
      </c>
      <c r="E99" s="13">
        <v>44430</v>
      </c>
      <c r="F99" s="74" t="s">
        <v>1776</v>
      </c>
      <c r="G99" s="13">
        <v>44433</v>
      </c>
      <c r="H99" s="75" t="s">
        <v>1946</v>
      </c>
      <c r="I99" s="15">
        <v>84</v>
      </c>
      <c r="J99" s="15">
        <v>53</v>
      </c>
      <c r="K99" s="15">
        <v>10</v>
      </c>
      <c r="L99" s="15">
        <v>3</v>
      </c>
      <c r="M99" s="81">
        <v>11.13</v>
      </c>
      <c r="N99" s="70">
        <v>11</v>
      </c>
      <c r="O99" s="62">
        <v>3000</v>
      </c>
      <c r="P99" s="63">
        <f>Table22452368910111213141516171819202122242345678910111213[[#This Row],[PEMBULATAN]]*O99</f>
        <v>33000</v>
      </c>
    </row>
    <row r="100" spans="1:16" ht="31.5" customHeight="1" x14ac:dyDescent="0.2">
      <c r="A100" s="97"/>
      <c r="B100" s="73"/>
      <c r="C100" s="87" t="s">
        <v>2046</v>
      </c>
      <c r="D100" s="76" t="s">
        <v>51</v>
      </c>
      <c r="E100" s="13">
        <v>44430</v>
      </c>
      <c r="F100" s="74" t="s">
        <v>1776</v>
      </c>
      <c r="G100" s="13">
        <v>44433</v>
      </c>
      <c r="H100" s="75" t="s">
        <v>1946</v>
      </c>
      <c r="I100" s="15">
        <v>65</v>
      </c>
      <c r="J100" s="15">
        <v>65</v>
      </c>
      <c r="K100" s="15">
        <v>12</v>
      </c>
      <c r="L100" s="15">
        <v>10</v>
      </c>
      <c r="M100" s="81">
        <v>12.675000000000001</v>
      </c>
      <c r="N100" s="70">
        <v>13</v>
      </c>
      <c r="O100" s="62">
        <v>3000</v>
      </c>
      <c r="P100" s="63">
        <f>Table22452368910111213141516171819202122242345678910111213[[#This Row],[PEMBULATAN]]*O100</f>
        <v>39000</v>
      </c>
    </row>
    <row r="101" spans="1:16" ht="31.5" customHeight="1" x14ac:dyDescent="0.2">
      <c r="A101" s="97"/>
      <c r="B101" s="73"/>
      <c r="C101" s="87" t="s">
        <v>2047</v>
      </c>
      <c r="D101" s="76" t="s">
        <v>51</v>
      </c>
      <c r="E101" s="13">
        <v>44430</v>
      </c>
      <c r="F101" s="74" t="s">
        <v>1776</v>
      </c>
      <c r="G101" s="13">
        <v>44433</v>
      </c>
      <c r="H101" s="75" t="s">
        <v>1946</v>
      </c>
      <c r="I101" s="15">
        <v>56</v>
      </c>
      <c r="J101" s="15">
        <v>24</v>
      </c>
      <c r="K101" s="15">
        <v>21</v>
      </c>
      <c r="L101" s="15">
        <v>5</v>
      </c>
      <c r="M101" s="81">
        <v>7.056</v>
      </c>
      <c r="N101" s="70">
        <v>7</v>
      </c>
      <c r="O101" s="62">
        <v>3000</v>
      </c>
      <c r="P101" s="63">
        <f>Table22452368910111213141516171819202122242345678910111213[[#This Row],[PEMBULATAN]]*O101</f>
        <v>21000</v>
      </c>
    </row>
    <row r="102" spans="1:16" ht="31.5" customHeight="1" x14ac:dyDescent="0.2">
      <c r="A102" s="97"/>
      <c r="B102" s="73"/>
      <c r="C102" s="87" t="s">
        <v>2048</v>
      </c>
      <c r="D102" s="76" t="s">
        <v>51</v>
      </c>
      <c r="E102" s="13">
        <v>44430</v>
      </c>
      <c r="F102" s="74" t="s">
        <v>1776</v>
      </c>
      <c r="G102" s="13">
        <v>44433</v>
      </c>
      <c r="H102" s="75" t="s">
        <v>1946</v>
      </c>
      <c r="I102" s="15">
        <v>31</v>
      </c>
      <c r="J102" s="15">
        <v>21</v>
      </c>
      <c r="K102" s="15">
        <v>21</v>
      </c>
      <c r="L102" s="15">
        <v>8</v>
      </c>
      <c r="M102" s="81">
        <v>3.4177499999999998</v>
      </c>
      <c r="N102" s="70">
        <v>8</v>
      </c>
      <c r="O102" s="62">
        <v>3000</v>
      </c>
      <c r="P102" s="63">
        <f>Table22452368910111213141516171819202122242345678910111213[[#This Row],[PEMBULATAN]]*O102</f>
        <v>24000</v>
      </c>
    </row>
    <row r="103" spans="1:16" ht="31.5" customHeight="1" x14ac:dyDescent="0.2">
      <c r="A103" s="97"/>
      <c r="B103" s="73"/>
      <c r="C103" s="87" t="s">
        <v>2049</v>
      </c>
      <c r="D103" s="76" t="s">
        <v>51</v>
      </c>
      <c r="E103" s="13">
        <v>44430</v>
      </c>
      <c r="F103" s="74" t="s">
        <v>1776</v>
      </c>
      <c r="G103" s="13">
        <v>44433</v>
      </c>
      <c r="H103" s="75" t="s">
        <v>1946</v>
      </c>
      <c r="I103" s="15">
        <v>55</v>
      </c>
      <c r="J103" s="15">
        <v>45</v>
      </c>
      <c r="K103" s="15">
        <v>16</v>
      </c>
      <c r="L103" s="15">
        <v>4</v>
      </c>
      <c r="M103" s="81">
        <v>9.9</v>
      </c>
      <c r="N103" s="70">
        <v>10</v>
      </c>
      <c r="O103" s="62">
        <v>3000</v>
      </c>
      <c r="P103" s="63">
        <f>Table22452368910111213141516171819202122242345678910111213[[#This Row],[PEMBULATAN]]*O103</f>
        <v>30000</v>
      </c>
    </row>
    <row r="104" spans="1:16" ht="31.5" customHeight="1" x14ac:dyDescent="0.2">
      <c r="A104" s="97"/>
      <c r="B104" s="73"/>
      <c r="C104" s="87" t="s">
        <v>2050</v>
      </c>
      <c r="D104" s="76" t="s">
        <v>51</v>
      </c>
      <c r="E104" s="13">
        <v>44430</v>
      </c>
      <c r="F104" s="74" t="s">
        <v>1776</v>
      </c>
      <c r="G104" s="13">
        <v>44433</v>
      </c>
      <c r="H104" s="75" t="s">
        <v>1946</v>
      </c>
      <c r="I104" s="15">
        <v>58</v>
      </c>
      <c r="J104" s="15">
        <v>37</v>
      </c>
      <c r="K104" s="15">
        <v>19</v>
      </c>
      <c r="L104" s="15">
        <v>7</v>
      </c>
      <c r="M104" s="81">
        <v>10.1935</v>
      </c>
      <c r="N104" s="70">
        <v>10</v>
      </c>
      <c r="O104" s="62">
        <v>3000</v>
      </c>
      <c r="P104" s="63">
        <f>Table22452368910111213141516171819202122242345678910111213[[#This Row],[PEMBULATAN]]*O104</f>
        <v>30000</v>
      </c>
    </row>
    <row r="105" spans="1:16" ht="31.5" customHeight="1" x14ac:dyDescent="0.2">
      <c r="A105" s="97"/>
      <c r="B105" s="73"/>
      <c r="C105" s="87" t="s">
        <v>2051</v>
      </c>
      <c r="D105" s="76" t="s">
        <v>51</v>
      </c>
      <c r="E105" s="13">
        <v>44430</v>
      </c>
      <c r="F105" s="74" t="s">
        <v>1776</v>
      </c>
      <c r="G105" s="13">
        <v>44433</v>
      </c>
      <c r="H105" s="75" t="s">
        <v>1946</v>
      </c>
      <c r="I105" s="15">
        <v>76</v>
      </c>
      <c r="J105" s="15">
        <v>52</v>
      </c>
      <c r="K105" s="15">
        <v>25</v>
      </c>
      <c r="L105" s="15">
        <v>24</v>
      </c>
      <c r="M105" s="81">
        <v>24.7</v>
      </c>
      <c r="N105" s="70">
        <v>25</v>
      </c>
      <c r="O105" s="62">
        <v>3000</v>
      </c>
      <c r="P105" s="63">
        <f>Table22452368910111213141516171819202122242345678910111213[[#This Row],[PEMBULATAN]]*O105</f>
        <v>75000</v>
      </c>
    </row>
    <row r="106" spans="1:16" ht="31.5" customHeight="1" x14ac:dyDescent="0.2">
      <c r="A106" s="97"/>
      <c r="B106" s="73"/>
      <c r="C106" s="87" t="s">
        <v>2052</v>
      </c>
      <c r="D106" s="76" t="s">
        <v>51</v>
      </c>
      <c r="E106" s="13">
        <v>44430</v>
      </c>
      <c r="F106" s="74" t="s">
        <v>1776</v>
      </c>
      <c r="G106" s="13">
        <v>44433</v>
      </c>
      <c r="H106" s="75" t="s">
        <v>1946</v>
      </c>
      <c r="I106" s="15">
        <v>55</v>
      </c>
      <c r="J106" s="15">
        <v>40</v>
      </c>
      <c r="K106" s="15">
        <v>36</v>
      </c>
      <c r="L106" s="15">
        <v>14</v>
      </c>
      <c r="M106" s="81">
        <v>19.8</v>
      </c>
      <c r="N106" s="70">
        <v>20</v>
      </c>
      <c r="O106" s="62">
        <v>3000</v>
      </c>
      <c r="P106" s="63">
        <f>Table22452368910111213141516171819202122242345678910111213[[#This Row],[PEMBULATAN]]*O106</f>
        <v>60000</v>
      </c>
    </row>
    <row r="107" spans="1:16" ht="31.5" customHeight="1" x14ac:dyDescent="0.2">
      <c r="A107" s="97"/>
      <c r="B107" s="73"/>
      <c r="C107" s="87" t="s">
        <v>2053</v>
      </c>
      <c r="D107" s="76" t="s">
        <v>51</v>
      </c>
      <c r="E107" s="13">
        <v>44430</v>
      </c>
      <c r="F107" s="74" t="s">
        <v>1776</v>
      </c>
      <c r="G107" s="13">
        <v>44433</v>
      </c>
      <c r="H107" s="75" t="s">
        <v>1946</v>
      </c>
      <c r="I107" s="15">
        <v>30</v>
      </c>
      <c r="J107" s="15">
        <v>30</v>
      </c>
      <c r="K107" s="15">
        <v>106</v>
      </c>
      <c r="L107" s="15">
        <v>16</v>
      </c>
      <c r="M107" s="81">
        <v>23.85</v>
      </c>
      <c r="N107" s="70">
        <v>24</v>
      </c>
      <c r="O107" s="62">
        <v>3000</v>
      </c>
      <c r="P107" s="63">
        <f>Table22452368910111213141516171819202122242345678910111213[[#This Row],[PEMBULATAN]]*O107</f>
        <v>72000</v>
      </c>
    </row>
    <row r="108" spans="1:16" ht="31.5" customHeight="1" x14ac:dyDescent="0.2">
      <c r="A108" s="97"/>
      <c r="B108" s="73"/>
      <c r="C108" s="87" t="s">
        <v>2054</v>
      </c>
      <c r="D108" s="76" t="s">
        <v>51</v>
      </c>
      <c r="E108" s="13">
        <v>44430</v>
      </c>
      <c r="F108" s="74" t="s">
        <v>1776</v>
      </c>
      <c r="G108" s="13">
        <v>44433</v>
      </c>
      <c r="H108" s="75" t="s">
        <v>1946</v>
      </c>
      <c r="I108" s="15">
        <v>67</v>
      </c>
      <c r="J108" s="15">
        <v>41</v>
      </c>
      <c r="K108" s="15">
        <v>16</v>
      </c>
      <c r="L108" s="15">
        <v>5</v>
      </c>
      <c r="M108" s="81">
        <v>10.988</v>
      </c>
      <c r="N108" s="70">
        <v>11</v>
      </c>
      <c r="O108" s="62">
        <v>3000</v>
      </c>
      <c r="P108" s="63">
        <f>Table22452368910111213141516171819202122242345678910111213[[#This Row],[PEMBULATAN]]*O108</f>
        <v>33000</v>
      </c>
    </row>
    <row r="109" spans="1:16" ht="31.5" customHeight="1" x14ac:dyDescent="0.2">
      <c r="A109" s="97"/>
      <c r="B109" s="73"/>
      <c r="C109" s="87" t="s">
        <v>2055</v>
      </c>
      <c r="D109" s="76" t="s">
        <v>51</v>
      </c>
      <c r="E109" s="13">
        <v>44430</v>
      </c>
      <c r="F109" s="74" t="s">
        <v>1776</v>
      </c>
      <c r="G109" s="13">
        <v>44433</v>
      </c>
      <c r="H109" s="75" t="s">
        <v>1946</v>
      </c>
      <c r="I109" s="15">
        <v>85</v>
      </c>
      <c r="J109" s="15">
        <v>54</v>
      </c>
      <c r="K109" s="15">
        <v>18</v>
      </c>
      <c r="L109" s="15">
        <v>13</v>
      </c>
      <c r="M109" s="81">
        <v>20.655000000000001</v>
      </c>
      <c r="N109" s="70">
        <v>21</v>
      </c>
      <c r="O109" s="62">
        <v>3000</v>
      </c>
      <c r="P109" s="63">
        <f>Table22452368910111213141516171819202122242345678910111213[[#This Row],[PEMBULATAN]]*O109</f>
        <v>63000</v>
      </c>
    </row>
    <row r="110" spans="1:16" ht="31.5" customHeight="1" x14ac:dyDescent="0.2">
      <c r="A110" s="97"/>
      <c r="B110" s="73"/>
      <c r="C110" s="87" t="s">
        <v>2056</v>
      </c>
      <c r="D110" s="76" t="s">
        <v>51</v>
      </c>
      <c r="E110" s="13">
        <v>44430</v>
      </c>
      <c r="F110" s="74" t="s">
        <v>1776</v>
      </c>
      <c r="G110" s="13">
        <v>44433</v>
      </c>
      <c r="H110" s="75" t="s">
        <v>1946</v>
      </c>
      <c r="I110" s="15">
        <v>147</v>
      </c>
      <c r="J110" s="15">
        <v>12</v>
      </c>
      <c r="K110" s="15">
        <v>6</v>
      </c>
      <c r="L110" s="15">
        <v>3</v>
      </c>
      <c r="M110" s="81">
        <v>2.6459999999999999</v>
      </c>
      <c r="N110" s="70">
        <v>3</v>
      </c>
      <c r="O110" s="62">
        <v>3000</v>
      </c>
      <c r="P110" s="63">
        <f>Table22452368910111213141516171819202122242345678910111213[[#This Row],[PEMBULATAN]]*O110</f>
        <v>9000</v>
      </c>
    </row>
    <row r="111" spans="1:16" ht="31.5" customHeight="1" x14ac:dyDescent="0.2">
      <c r="A111" s="97"/>
      <c r="B111" s="73"/>
      <c r="C111" s="87" t="s">
        <v>2057</v>
      </c>
      <c r="D111" s="76" t="s">
        <v>51</v>
      </c>
      <c r="E111" s="13">
        <v>44430</v>
      </c>
      <c r="F111" s="74" t="s">
        <v>1776</v>
      </c>
      <c r="G111" s="13">
        <v>44433</v>
      </c>
      <c r="H111" s="75" t="s">
        <v>1946</v>
      </c>
      <c r="I111" s="15">
        <v>71</v>
      </c>
      <c r="J111" s="15">
        <v>36</v>
      </c>
      <c r="K111" s="15">
        <v>18</v>
      </c>
      <c r="L111" s="15">
        <v>6</v>
      </c>
      <c r="M111" s="81">
        <v>11.502000000000001</v>
      </c>
      <c r="N111" s="70">
        <v>12</v>
      </c>
      <c r="O111" s="62">
        <v>3000</v>
      </c>
      <c r="P111" s="63">
        <f>Table22452368910111213141516171819202122242345678910111213[[#This Row],[PEMBULATAN]]*O111</f>
        <v>36000</v>
      </c>
    </row>
    <row r="112" spans="1:16" ht="31.5" customHeight="1" x14ac:dyDescent="0.2">
      <c r="A112" s="97"/>
      <c r="B112" s="73"/>
      <c r="C112" s="87" t="s">
        <v>2058</v>
      </c>
      <c r="D112" s="76" t="s">
        <v>51</v>
      </c>
      <c r="E112" s="13">
        <v>44430</v>
      </c>
      <c r="F112" s="74" t="s">
        <v>1776</v>
      </c>
      <c r="G112" s="13">
        <v>44433</v>
      </c>
      <c r="H112" s="75" t="s">
        <v>1946</v>
      </c>
      <c r="I112" s="15">
        <v>35</v>
      </c>
      <c r="J112" s="15">
        <v>28</v>
      </c>
      <c r="K112" s="15">
        <v>28</v>
      </c>
      <c r="L112" s="15">
        <v>2</v>
      </c>
      <c r="M112" s="81">
        <v>6.86</v>
      </c>
      <c r="N112" s="70">
        <v>7</v>
      </c>
      <c r="O112" s="62">
        <v>3000</v>
      </c>
      <c r="P112" s="63">
        <f>Table22452368910111213141516171819202122242345678910111213[[#This Row],[PEMBULATAN]]*O112</f>
        <v>21000</v>
      </c>
    </row>
    <row r="113" spans="1:16" ht="31.5" customHeight="1" x14ac:dyDescent="0.2">
      <c r="A113" s="97"/>
      <c r="B113" s="73"/>
      <c r="C113" s="87" t="s">
        <v>2059</v>
      </c>
      <c r="D113" s="76" t="s">
        <v>51</v>
      </c>
      <c r="E113" s="13">
        <v>44430</v>
      </c>
      <c r="F113" s="74" t="s">
        <v>1776</v>
      </c>
      <c r="G113" s="13">
        <v>44433</v>
      </c>
      <c r="H113" s="75" t="s">
        <v>1946</v>
      </c>
      <c r="I113" s="15">
        <v>82</v>
      </c>
      <c r="J113" s="15">
        <v>62</v>
      </c>
      <c r="K113" s="15">
        <v>5</v>
      </c>
      <c r="L113" s="15">
        <v>6</v>
      </c>
      <c r="M113" s="81">
        <v>6.3550000000000004</v>
      </c>
      <c r="N113" s="70">
        <v>6</v>
      </c>
      <c r="O113" s="62">
        <v>3000</v>
      </c>
      <c r="P113" s="63">
        <f>Table22452368910111213141516171819202122242345678910111213[[#This Row],[PEMBULATAN]]*O113</f>
        <v>18000</v>
      </c>
    </row>
    <row r="114" spans="1:16" ht="31.5" customHeight="1" x14ac:dyDescent="0.2">
      <c r="A114" s="97"/>
      <c r="B114" s="73"/>
      <c r="C114" s="87" t="s">
        <v>2060</v>
      </c>
      <c r="D114" s="76" t="s">
        <v>51</v>
      </c>
      <c r="E114" s="13">
        <v>44430</v>
      </c>
      <c r="F114" s="74" t="s">
        <v>1776</v>
      </c>
      <c r="G114" s="13">
        <v>44433</v>
      </c>
      <c r="H114" s="75" t="s">
        <v>1946</v>
      </c>
      <c r="I114" s="15">
        <v>45</v>
      </c>
      <c r="J114" s="15">
        <v>26</v>
      </c>
      <c r="K114" s="15">
        <v>20</v>
      </c>
      <c r="L114" s="15">
        <v>4</v>
      </c>
      <c r="M114" s="81">
        <v>5.85</v>
      </c>
      <c r="N114" s="70">
        <v>6</v>
      </c>
      <c r="O114" s="62">
        <v>3000</v>
      </c>
      <c r="P114" s="63">
        <f>Table22452368910111213141516171819202122242345678910111213[[#This Row],[PEMBULATAN]]*O114</f>
        <v>18000</v>
      </c>
    </row>
    <row r="115" spans="1:16" ht="31.5" customHeight="1" x14ac:dyDescent="0.2">
      <c r="A115" s="97"/>
      <c r="B115" s="73"/>
      <c r="C115" s="87" t="s">
        <v>2061</v>
      </c>
      <c r="D115" s="76" t="s">
        <v>51</v>
      </c>
      <c r="E115" s="13">
        <v>44430</v>
      </c>
      <c r="F115" s="74" t="s">
        <v>1776</v>
      </c>
      <c r="G115" s="13">
        <v>44433</v>
      </c>
      <c r="H115" s="75" t="s">
        <v>1946</v>
      </c>
      <c r="I115" s="15">
        <v>50</v>
      </c>
      <c r="J115" s="15">
        <v>36</v>
      </c>
      <c r="K115" s="15">
        <v>28</v>
      </c>
      <c r="L115" s="15">
        <v>9</v>
      </c>
      <c r="M115" s="81">
        <v>12.6</v>
      </c>
      <c r="N115" s="70">
        <v>13</v>
      </c>
      <c r="O115" s="62">
        <v>3000</v>
      </c>
      <c r="P115" s="63">
        <f>Table22452368910111213141516171819202122242345678910111213[[#This Row],[PEMBULATAN]]*O115</f>
        <v>39000</v>
      </c>
    </row>
    <row r="116" spans="1:16" ht="31.5" customHeight="1" x14ac:dyDescent="0.2">
      <c r="A116" s="97"/>
      <c r="B116" s="73"/>
      <c r="C116" s="87" t="s">
        <v>2062</v>
      </c>
      <c r="D116" s="76" t="s">
        <v>51</v>
      </c>
      <c r="E116" s="13">
        <v>44430</v>
      </c>
      <c r="F116" s="74" t="s">
        <v>1776</v>
      </c>
      <c r="G116" s="13">
        <v>44433</v>
      </c>
      <c r="H116" s="75" t="s">
        <v>1946</v>
      </c>
      <c r="I116" s="15">
        <v>45</v>
      </c>
      <c r="J116" s="15">
        <v>40</v>
      </c>
      <c r="K116" s="15">
        <v>37</v>
      </c>
      <c r="L116" s="15">
        <v>13</v>
      </c>
      <c r="M116" s="81">
        <v>16.649999999999999</v>
      </c>
      <c r="N116" s="70">
        <v>17</v>
      </c>
      <c r="O116" s="62">
        <v>3000</v>
      </c>
      <c r="P116" s="63">
        <f>Table22452368910111213141516171819202122242345678910111213[[#This Row],[PEMBULATAN]]*O116</f>
        <v>51000</v>
      </c>
    </row>
    <row r="117" spans="1:16" ht="31.5" customHeight="1" x14ac:dyDescent="0.2">
      <c r="A117" s="97"/>
      <c r="B117" s="73"/>
      <c r="C117" s="87" t="s">
        <v>2063</v>
      </c>
      <c r="D117" s="76" t="s">
        <v>51</v>
      </c>
      <c r="E117" s="13">
        <v>44430</v>
      </c>
      <c r="F117" s="74" t="s">
        <v>1776</v>
      </c>
      <c r="G117" s="13">
        <v>44433</v>
      </c>
      <c r="H117" s="75" t="s">
        <v>1946</v>
      </c>
      <c r="I117" s="15">
        <v>60</v>
      </c>
      <c r="J117" s="15">
        <v>55</v>
      </c>
      <c r="K117" s="15">
        <v>15</v>
      </c>
      <c r="L117" s="15">
        <v>9</v>
      </c>
      <c r="M117" s="81">
        <v>12.375</v>
      </c>
      <c r="N117" s="70">
        <v>12</v>
      </c>
      <c r="O117" s="62">
        <v>3000</v>
      </c>
      <c r="P117" s="63">
        <f>Table22452368910111213141516171819202122242345678910111213[[#This Row],[PEMBULATAN]]*O117</f>
        <v>36000</v>
      </c>
    </row>
    <row r="118" spans="1:16" ht="31.5" customHeight="1" x14ac:dyDescent="0.2">
      <c r="A118" s="97"/>
      <c r="B118" s="73"/>
      <c r="C118" s="87" t="s">
        <v>2064</v>
      </c>
      <c r="D118" s="76" t="s">
        <v>51</v>
      </c>
      <c r="E118" s="13">
        <v>44430</v>
      </c>
      <c r="F118" s="74" t="s">
        <v>1776</v>
      </c>
      <c r="G118" s="13">
        <v>44433</v>
      </c>
      <c r="H118" s="75" t="s">
        <v>1946</v>
      </c>
      <c r="I118" s="15">
        <v>42</v>
      </c>
      <c r="J118" s="15">
        <v>87</v>
      </c>
      <c r="K118" s="15">
        <v>26</v>
      </c>
      <c r="L118" s="15">
        <v>18</v>
      </c>
      <c r="M118" s="81">
        <v>23.751000000000001</v>
      </c>
      <c r="N118" s="70">
        <v>24</v>
      </c>
      <c r="O118" s="62">
        <v>3000</v>
      </c>
      <c r="P118" s="63">
        <f>Table22452368910111213141516171819202122242345678910111213[[#This Row],[PEMBULATAN]]*O118</f>
        <v>72000</v>
      </c>
    </row>
    <row r="119" spans="1:16" ht="31.5" customHeight="1" x14ac:dyDescent="0.2">
      <c r="A119" s="97"/>
      <c r="B119" s="73"/>
      <c r="C119" s="87" t="s">
        <v>2065</v>
      </c>
      <c r="D119" s="76" t="s">
        <v>51</v>
      </c>
      <c r="E119" s="13">
        <v>44430</v>
      </c>
      <c r="F119" s="74" t="s">
        <v>1776</v>
      </c>
      <c r="G119" s="13">
        <v>44433</v>
      </c>
      <c r="H119" s="75" t="s">
        <v>1946</v>
      </c>
      <c r="I119" s="15">
        <v>76</v>
      </c>
      <c r="J119" s="15">
        <v>52</v>
      </c>
      <c r="K119" s="15">
        <v>25</v>
      </c>
      <c r="L119" s="15">
        <v>23</v>
      </c>
      <c r="M119" s="81">
        <v>24.7</v>
      </c>
      <c r="N119" s="70">
        <v>25</v>
      </c>
      <c r="O119" s="62">
        <v>3000</v>
      </c>
      <c r="P119" s="63">
        <f>Table22452368910111213141516171819202122242345678910111213[[#This Row],[PEMBULATAN]]*O119</f>
        <v>75000</v>
      </c>
    </row>
    <row r="120" spans="1:16" ht="31.5" customHeight="1" x14ac:dyDescent="0.2">
      <c r="A120" s="97"/>
      <c r="B120" s="73"/>
      <c r="C120" s="87" t="s">
        <v>2066</v>
      </c>
      <c r="D120" s="76" t="s">
        <v>51</v>
      </c>
      <c r="E120" s="13">
        <v>44430</v>
      </c>
      <c r="F120" s="74" t="s">
        <v>1776</v>
      </c>
      <c r="G120" s="13">
        <v>44433</v>
      </c>
      <c r="H120" s="75" t="s">
        <v>1946</v>
      </c>
      <c r="I120" s="15">
        <v>95</v>
      </c>
      <c r="J120" s="15">
        <v>65</v>
      </c>
      <c r="K120" s="15">
        <v>28</v>
      </c>
      <c r="L120" s="15">
        <v>15</v>
      </c>
      <c r="M120" s="81">
        <v>43.225000000000001</v>
      </c>
      <c r="N120" s="70">
        <v>43</v>
      </c>
      <c r="O120" s="62">
        <v>3000</v>
      </c>
      <c r="P120" s="63">
        <f>Table22452368910111213141516171819202122242345678910111213[[#This Row],[PEMBULATAN]]*O120</f>
        <v>129000</v>
      </c>
    </row>
    <row r="121" spans="1:16" ht="31.5" customHeight="1" x14ac:dyDescent="0.2">
      <c r="A121" s="97"/>
      <c r="B121" s="73"/>
      <c r="C121" s="87" t="s">
        <v>2067</v>
      </c>
      <c r="D121" s="76" t="s">
        <v>51</v>
      </c>
      <c r="E121" s="13">
        <v>44430</v>
      </c>
      <c r="F121" s="74" t="s">
        <v>1776</v>
      </c>
      <c r="G121" s="13">
        <v>44433</v>
      </c>
      <c r="H121" s="75" t="s">
        <v>1946</v>
      </c>
      <c r="I121" s="15">
        <v>80</v>
      </c>
      <c r="J121" s="15">
        <v>50</v>
      </c>
      <c r="K121" s="15">
        <v>20</v>
      </c>
      <c r="L121" s="15">
        <v>9</v>
      </c>
      <c r="M121" s="81">
        <v>20</v>
      </c>
      <c r="N121" s="70">
        <v>20</v>
      </c>
      <c r="O121" s="62">
        <v>3000</v>
      </c>
      <c r="P121" s="63">
        <f>Table22452368910111213141516171819202122242345678910111213[[#This Row],[PEMBULATAN]]*O121</f>
        <v>60000</v>
      </c>
    </row>
    <row r="122" spans="1:16" ht="31.5" customHeight="1" x14ac:dyDescent="0.2">
      <c r="A122" s="97"/>
      <c r="B122" s="73"/>
      <c r="C122" s="87" t="s">
        <v>2068</v>
      </c>
      <c r="D122" s="76" t="s">
        <v>51</v>
      </c>
      <c r="E122" s="13">
        <v>44430</v>
      </c>
      <c r="F122" s="74" t="s">
        <v>1776</v>
      </c>
      <c r="G122" s="13">
        <v>44433</v>
      </c>
      <c r="H122" s="75" t="s">
        <v>1946</v>
      </c>
      <c r="I122" s="15">
        <v>53</v>
      </c>
      <c r="J122" s="15">
        <v>53</v>
      </c>
      <c r="K122" s="15">
        <v>15</v>
      </c>
      <c r="L122" s="15">
        <v>8</v>
      </c>
      <c r="M122" s="81">
        <v>10.53375</v>
      </c>
      <c r="N122" s="70">
        <v>11</v>
      </c>
      <c r="O122" s="62">
        <v>3000</v>
      </c>
      <c r="P122" s="63">
        <f>Table22452368910111213141516171819202122242345678910111213[[#This Row],[PEMBULATAN]]*O122</f>
        <v>33000</v>
      </c>
    </row>
    <row r="123" spans="1:16" ht="31.5" customHeight="1" x14ac:dyDescent="0.2">
      <c r="A123" s="97"/>
      <c r="B123" s="73"/>
      <c r="C123" s="87" t="s">
        <v>2069</v>
      </c>
      <c r="D123" s="76" t="s">
        <v>51</v>
      </c>
      <c r="E123" s="13">
        <v>44430</v>
      </c>
      <c r="F123" s="74" t="s">
        <v>1776</v>
      </c>
      <c r="G123" s="13">
        <v>44433</v>
      </c>
      <c r="H123" s="75" t="s">
        <v>1946</v>
      </c>
      <c r="I123" s="15">
        <v>95</v>
      </c>
      <c r="J123" s="15">
        <v>55</v>
      </c>
      <c r="K123" s="15">
        <v>28</v>
      </c>
      <c r="L123" s="15">
        <v>21</v>
      </c>
      <c r="M123" s="81">
        <v>36.575000000000003</v>
      </c>
      <c r="N123" s="70">
        <v>37</v>
      </c>
      <c r="O123" s="62">
        <v>3000</v>
      </c>
      <c r="P123" s="63">
        <f>Table22452368910111213141516171819202122242345678910111213[[#This Row],[PEMBULATAN]]*O123</f>
        <v>111000</v>
      </c>
    </row>
    <row r="124" spans="1:16" ht="31.5" customHeight="1" x14ac:dyDescent="0.2">
      <c r="A124" s="97"/>
      <c r="B124" s="73"/>
      <c r="C124" s="87" t="s">
        <v>2070</v>
      </c>
      <c r="D124" s="76" t="s">
        <v>51</v>
      </c>
      <c r="E124" s="13">
        <v>44430</v>
      </c>
      <c r="F124" s="74" t="s">
        <v>1776</v>
      </c>
      <c r="G124" s="13">
        <v>44433</v>
      </c>
      <c r="H124" s="75" t="s">
        <v>1946</v>
      </c>
      <c r="I124" s="15">
        <v>100</v>
      </c>
      <c r="J124" s="15">
        <v>60</v>
      </c>
      <c r="K124" s="15">
        <v>28</v>
      </c>
      <c r="L124" s="15">
        <v>16</v>
      </c>
      <c r="M124" s="81">
        <v>42</v>
      </c>
      <c r="N124" s="70">
        <v>42</v>
      </c>
      <c r="O124" s="62">
        <v>3000</v>
      </c>
      <c r="P124" s="63">
        <f>Table22452368910111213141516171819202122242345678910111213[[#This Row],[PEMBULATAN]]*O124</f>
        <v>126000</v>
      </c>
    </row>
    <row r="125" spans="1:16" ht="31.5" customHeight="1" x14ac:dyDescent="0.2">
      <c r="A125" s="97"/>
      <c r="B125" s="73"/>
      <c r="C125" s="87" t="s">
        <v>2071</v>
      </c>
      <c r="D125" s="76" t="s">
        <v>51</v>
      </c>
      <c r="E125" s="13">
        <v>44430</v>
      </c>
      <c r="F125" s="74" t="s">
        <v>1776</v>
      </c>
      <c r="G125" s="13">
        <v>44433</v>
      </c>
      <c r="H125" s="75" t="s">
        <v>1946</v>
      </c>
      <c r="I125" s="15">
        <v>100</v>
      </c>
      <c r="J125" s="15">
        <v>53</v>
      </c>
      <c r="K125" s="15">
        <v>25</v>
      </c>
      <c r="L125" s="15">
        <v>23</v>
      </c>
      <c r="M125" s="81">
        <v>33.125</v>
      </c>
      <c r="N125" s="70">
        <v>33</v>
      </c>
      <c r="O125" s="62">
        <v>3000</v>
      </c>
      <c r="P125" s="63">
        <f>Table22452368910111213141516171819202122242345678910111213[[#This Row],[PEMBULATAN]]*O125</f>
        <v>99000</v>
      </c>
    </row>
    <row r="126" spans="1:16" ht="31.5" customHeight="1" x14ac:dyDescent="0.2">
      <c r="A126" s="97"/>
      <c r="B126" s="73"/>
      <c r="C126" s="87" t="s">
        <v>2072</v>
      </c>
      <c r="D126" s="76" t="s">
        <v>51</v>
      </c>
      <c r="E126" s="13">
        <v>44430</v>
      </c>
      <c r="F126" s="74" t="s">
        <v>1776</v>
      </c>
      <c r="G126" s="13">
        <v>44433</v>
      </c>
      <c r="H126" s="75" t="s">
        <v>1946</v>
      </c>
      <c r="I126" s="15">
        <v>70</v>
      </c>
      <c r="J126" s="15">
        <v>55</v>
      </c>
      <c r="K126" s="15">
        <v>30</v>
      </c>
      <c r="L126" s="15">
        <v>8</v>
      </c>
      <c r="M126" s="81">
        <v>28.875</v>
      </c>
      <c r="N126" s="70">
        <v>29</v>
      </c>
      <c r="O126" s="62">
        <v>3000</v>
      </c>
      <c r="P126" s="63">
        <f>Table22452368910111213141516171819202122242345678910111213[[#This Row],[PEMBULATAN]]*O126</f>
        <v>87000</v>
      </c>
    </row>
    <row r="127" spans="1:16" ht="31.5" customHeight="1" x14ac:dyDescent="0.2">
      <c r="A127" s="97"/>
      <c r="B127" s="73"/>
      <c r="C127" s="87" t="s">
        <v>2073</v>
      </c>
      <c r="D127" s="76" t="s">
        <v>51</v>
      </c>
      <c r="E127" s="13">
        <v>44430</v>
      </c>
      <c r="F127" s="74" t="s">
        <v>1776</v>
      </c>
      <c r="G127" s="13">
        <v>44433</v>
      </c>
      <c r="H127" s="75" t="s">
        <v>1946</v>
      </c>
      <c r="I127" s="15">
        <v>48</v>
      </c>
      <c r="J127" s="15">
        <v>53</v>
      </c>
      <c r="K127" s="15">
        <v>22</v>
      </c>
      <c r="L127" s="15">
        <v>13</v>
      </c>
      <c r="M127" s="81">
        <v>13.992000000000001</v>
      </c>
      <c r="N127" s="70">
        <v>14</v>
      </c>
      <c r="O127" s="62">
        <v>3000</v>
      </c>
      <c r="P127" s="63">
        <f>Table22452368910111213141516171819202122242345678910111213[[#This Row],[PEMBULATAN]]*O127</f>
        <v>42000</v>
      </c>
    </row>
    <row r="128" spans="1:16" ht="31.5" customHeight="1" x14ac:dyDescent="0.2">
      <c r="A128" s="97"/>
      <c r="B128" s="73"/>
      <c r="C128" s="87" t="s">
        <v>2074</v>
      </c>
      <c r="D128" s="76" t="s">
        <v>51</v>
      </c>
      <c r="E128" s="13">
        <v>44430</v>
      </c>
      <c r="F128" s="74" t="s">
        <v>1776</v>
      </c>
      <c r="G128" s="13">
        <v>44433</v>
      </c>
      <c r="H128" s="75" t="s">
        <v>1946</v>
      </c>
      <c r="I128" s="15">
        <v>80</v>
      </c>
      <c r="J128" s="15">
        <v>22</v>
      </c>
      <c r="K128" s="15">
        <v>16</v>
      </c>
      <c r="L128" s="15">
        <v>3</v>
      </c>
      <c r="M128" s="81">
        <v>7.04</v>
      </c>
      <c r="N128" s="70">
        <v>7</v>
      </c>
      <c r="O128" s="62">
        <v>3000</v>
      </c>
      <c r="P128" s="63">
        <f>Table22452368910111213141516171819202122242345678910111213[[#This Row],[PEMBULATAN]]*O128</f>
        <v>21000</v>
      </c>
    </row>
    <row r="129" spans="1:16" ht="31.5" customHeight="1" x14ac:dyDescent="0.2">
      <c r="A129" s="97"/>
      <c r="B129" s="73"/>
      <c r="C129" s="87" t="s">
        <v>2075</v>
      </c>
      <c r="D129" s="76" t="s">
        <v>51</v>
      </c>
      <c r="E129" s="13">
        <v>44430</v>
      </c>
      <c r="F129" s="74" t="s">
        <v>1776</v>
      </c>
      <c r="G129" s="13">
        <v>44433</v>
      </c>
      <c r="H129" s="75" t="s">
        <v>1946</v>
      </c>
      <c r="I129" s="15">
        <v>50</v>
      </c>
      <c r="J129" s="15">
        <v>50</v>
      </c>
      <c r="K129" s="15">
        <v>25</v>
      </c>
      <c r="L129" s="15">
        <v>4</v>
      </c>
      <c r="M129" s="81">
        <v>15.625</v>
      </c>
      <c r="N129" s="70">
        <v>16</v>
      </c>
      <c r="O129" s="62">
        <v>3000</v>
      </c>
      <c r="P129" s="63">
        <f>Table22452368910111213141516171819202122242345678910111213[[#This Row],[PEMBULATAN]]*O129</f>
        <v>48000</v>
      </c>
    </row>
    <row r="130" spans="1:16" ht="31.5" customHeight="1" x14ac:dyDescent="0.2">
      <c r="A130" s="97"/>
      <c r="B130" s="73"/>
      <c r="C130" s="87" t="s">
        <v>2076</v>
      </c>
      <c r="D130" s="76" t="s">
        <v>51</v>
      </c>
      <c r="E130" s="13">
        <v>44430</v>
      </c>
      <c r="F130" s="74" t="s">
        <v>1776</v>
      </c>
      <c r="G130" s="13">
        <v>44433</v>
      </c>
      <c r="H130" s="75" t="s">
        <v>1946</v>
      </c>
      <c r="I130" s="15">
        <v>60</v>
      </c>
      <c r="J130" s="15">
        <v>52</v>
      </c>
      <c r="K130" s="15">
        <v>30</v>
      </c>
      <c r="L130" s="15">
        <v>6</v>
      </c>
      <c r="M130" s="81">
        <v>23.4</v>
      </c>
      <c r="N130" s="70">
        <v>23</v>
      </c>
      <c r="O130" s="62">
        <v>3000</v>
      </c>
      <c r="P130" s="63">
        <f>Table22452368910111213141516171819202122242345678910111213[[#This Row],[PEMBULATAN]]*O130</f>
        <v>69000</v>
      </c>
    </row>
    <row r="131" spans="1:16" ht="31.5" customHeight="1" x14ac:dyDescent="0.2">
      <c r="A131" s="97"/>
      <c r="B131" s="73"/>
      <c r="C131" s="87" t="s">
        <v>2077</v>
      </c>
      <c r="D131" s="76" t="s">
        <v>51</v>
      </c>
      <c r="E131" s="13">
        <v>44430</v>
      </c>
      <c r="F131" s="74" t="s">
        <v>1776</v>
      </c>
      <c r="G131" s="13">
        <v>44433</v>
      </c>
      <c r="H131" s="75" t="s">
        <v>1946</v>
      </c>
      <c r="I131" s="15">
        <v>58</v>
      </c>
      <c r="J131" s="15">
        <v>43</v>
      </c>
      <c r="K131" s="15">
        <v>18</v>
      </c>
      <c r="L131" s="15">
        <v>8</v>
      </c>
      <c r="M131" s="81">
        <v>11.223000000000001</v>
      </c>
      <c r="N131" s="70">
        <v>11</v>
      </c>
      <c r="O131" s="62">
        <v>3000</v>
      </c>
      <c r="P131" s="63">
        <f>Table22452368910111213141516171819202122242345678910111213[[#This Row],[PEMBULATAN]]*O131</f>
        <v>33000</v>
      </c>
    </row>
    <row r="132" spans="1:16" ht="31.5" customHeight="1" x14ac:dyDescent="0.2">
      <c r="A132" s="97"/>
      <c r="B132" s="73"/>
      <c r="C132" s="87" t="s">
        <v>2078</v>
      </c>
      <c r="D132" s="76" t="s">
        <v>51</v>
      </c>
      <c r="E132" s="13">
        <v>44430</v>
      </c>
      <c r="F132" s="74" t="s">
        <v>1776</v>
      </c>
      <c r="G132" s="13">
        <v>44433</v>
      </c>
      <c r="H132" s="75" t="s">
        <v>1946</v>
      </c>
      <c r="I132" s="15">
        <v>55</v>
      </c>
      <c r="J132" s="15">
        <v>53</v>
      </c>
      <c r="K132" s="15">
        <v>25</v>
      </c>
      <c r="L132" s="15">
        <v>5</v>
      </c>
      <c r="M132" s="81">
        <v>18.21875</v>
      </c>
      <c r="N132" s="70">
        <v>18</v>
      </c>
      <c r="O132" s="62">
        <v>3000</v>
      </c>
      <c r="P132" s="63">
        <f>Table22452368910111213141516171819202122242345678910111213[[#This Row],[PEMBULATAN]]*O132</f>
        <v>54000</v>
      </c>
    </row>
    <row r="133" spans="1:16" ht="31.5" customHeight="1" x14ac:dyDescent="0.2">
      <c r="A133" s="97"/>
      <c r="B133" s="73"/>
      <c r="C133" s="87" t="s">
        <v>2079</v>
      </c>
      <c r="D133" s="76" t="s">
        <v>51</v>
      </c>
      <c r="E133" s="13">
        <v>44430</v>
      </c>
      <c r="F133" s="74" t="s">
        <v>1776</v>
      </c>
      <c r="G133" s="13">
        <v>44433</v>
      </c>
      <c r="H133" s="75" t="s">
        <v>1946</v>
      </c>
      <c r="I133" s="15">
        <v>65</v>
      </c>
      <c r="J133" s="15">
        <v>52</v>
      </c>
      <c r="K133" s="15">
        <v>15</v>
      </c>
      <c r="L133" s="15">
        <v>8</v>
      </c>
      <c r="M133" s="81">
        <v>12.675000000000001</v>
      </c>
      <c r="N133" s="70">
        <v>13</v>
      </c>
      <c r="O133" s="62">
        <v>3000</v>
      </c>
      <c r="P133" s="63">
        <f>Table22452368910111213141516171819202122242345678910111213[[#This Row],[PEMBULATAN]]*O133</f>
        <v>39000</v>
      </c>
    </row>
    <row r="134" spans="1:16" ht="31.5" customHeight="1" x14ac:dyDescent="0.2">
      <c r="A134" s="97"/>
      <c r="B134" s="73"/>
      <c r="C134" s="87" t="s">
        <v>2080</v>
      </c>
      <c r="D134" s="76" t="s">
        <v>51</v>
      </c>
      <c r="E134" s="13">
        <v>44430</v>
      </c>
      <c r="F134" s="74" t="s">
        <v>1776</v>
      </c>
      <c r="G134" s="13">
        <v>44433</v>
      </c>
      <c r="H134" s="75" t="s">
        <v>1946</v>
      </c>
      <c r="I134" s="15">
        <v>56</v>
      </c>
      <c r="J134" s="15">
        <v>60</v>
      </c>
      <c r="K134" s="15">
        <v>20</v>
      </c>
      <c r="L134" s="15">
        <v>6</v>
      </c>
      <c r="M134" s="81">
        <v>16.8</v>
      </c>
      <c r="N134" s="70">
        <v>17</v>
      </c>
      <c r="O134" s="62">
        <v>3000</v>
      </c>
      <c r="P134" s="63">
        <f>Table22452368910111213141516171819202122242345678910111213[[#This Row],[PEMBULATAN]]*O134</f>
        <v>51000</v>
      </c>
    </row>
    <row r="135" spans="1:16" ht="31.5" customHeight="1" x14ac:dyDescent="0.2">
      <c r="A135" s="97"/>
      <c r="B135" s="73"/>
      <c r="C135" s="87" t="s">
        <v>2081</v>
      </c>
      <c r="D135" s="76" t="s">
        <v>51</v>
      </c>
      <c r="E135" s="13">
        <v>44430</v>
      </c>
      <c r="F135" s="74" t="s">
        <v>1776</v>
      </c>
      <c r="G135" s="13">
        <v>44433</v>
      </c>
      <c r="H135" s="75" t="s">
        <v>1946</v>
      </c>
      <c r="I135" s="15">
        <v>80</v>
      </c>
      <c r="J135" s="15">
        <v>60</v>
      </c>
      <c r="K135" s="15">
        <v>15</v>
      </c>
      <c r="L135" s="15">
        <v>9</v>
      </c>
      <c r="M135" s="81">
        <v>18</v>
      </c>
      <c r="N135" s="70">
        <v>18</v>
      </c>
      <c r="O135" s="62">
        <v>3000</v>
      </c>
      <c r="P135" s="63">
        <f>Table22452368910111213141516171819202122242345678910111213[[#This Row],[PEMBULATAN]]*O135</f>
        <v>54000</v>
      </c>
    </row>
    <row r="136" spans="1:16" ht="31.5" customHeight="1" x14ac:dyDescent="0.2">
      <c r="A136" s="97"/>
      <c r="B136" s="73"/>
      <c r="C136" s="87" t="s">
        <v>2082</v>
      </c>
      <c r="D136" s="76" t="s">
        <v>51</v>
      </c>
      <c r="E136" s="13">
        <v>44430</v>
      </c>
      <c r="F136" s="74" t="s">
        <v>1776</v>
      </c>
      <c r="G136" s="13">
        <v>44433</v>
      </c>
      <c r="H136" s="75" t="s">
        <v>1946</v>
      </c>
      <c r="I136" s="15">
        <v>50</v>
      </c>
      <c r="J136" s="15">
        <v>60</v>
      </c>
      <c r="K136" s="15">
        <v>15</v>
      </c>
      <c r="L136" s="15">
        <v>7</v>
      </c>
      <c r="M136" s="81">
        <v>11.25</v>
      </c>
      <c r="N136" s="70">
        <v>11</v>
      </c>
      <c r="O136" s="62">
        <v>3000</v>
      </c>
      <c r="P136" s="63">
        <f>Table22452368910111213141516171819202122242345678910111213[[#This Row],[PEMBULATAN]]*O136</f>
        <v>33000</v>
      </c>
    </row>
    <row r="137" spans="1:16" ht="31.5" customHeight="1" x14ac:dyDescent="0.2">
      <c r="A137" s="97"/>
      <c r="B137" s="73"/>
      <c r="C137" s="87" t="s">
        <v>2083</v>
      </c>
      <c r="D137" s="76" t="s">
        <v>51</v>
      </c>
      <c r="E137" s="13">
        <v>44430</v>
      </c>
      <c r="F137" s="74" t="s">
        <v>1776</v>
      </c>
      <c r="G137" s="13">
        <v>44433</v>
      </c>
      <c r="H137" s="75" t="s">
        <v>1946</v>
      </c>
      <c r="I137" s="15">
        <v>80</v>
      </c>
      <c r="J137" s="15">
        <v>55</v>
      </c>
      <c r="K137" s="15">
        <v>25</v>
      </c>
      <c r="L137" s="15">
        <v>13</v>
      </c>
      <c r="M137" s="81">
        <v>27.5</v>
      </c>
      <c r="N137" s="70">
        <v>28</v>
      </c>
      <c r="O137" s="62">
        <v>3000</v>
      </c>
      <c r="P137" s="63">
        <f>Table22452368910111213141516171819202122242345678910111213[[#This Row],[PEMBULATAN]]*O137</f>
        <v>84000</v>
      </c>
    </row>
    <row r="138" spans="1:16" ht="31.5" customHeight="1" x14ac:dyDescent="0.2">
      <c r="A138" s="97"/>
      <c r="B138" s="73"/>
      <c r="C138" s="87" t="s">
        <v>2084</v>
      </c>
      <c r="D138" s="76" t="s">
        <v>51</v>
      </c>
      <c r="E138" s="13">
        <v>44430</v>
      </c>
      <c r="F138" s="74" t="s">
        <v>1776</v>
      </c>
      <c r="G138" s="13">
        <v>44433</v>
      </c>
      <c r="H138" s="75" t="s">
        <v>1946</v>
      </c>
      <c r="I138" s="15">
        <v>38</v>
      </c>
      <c r="J138" s="15">
        <v>33</v>
      </c>
      <c r="K138" s="15">
        <v>28</v>
      </c>
      <c r="L138" s="15">
        <v>5</v>
      </c>
      <c r="M138" s="81">
        <v>8.7780000000000005</v>
      </c>
      <c r="N138" s="70">
        <v>9</v>
      </c>
      <c r="O138" s="62">
        <v>3000</v>
      </c>
      <c r="P138" s="63">
        <f>Table22452368910111213141516171819202122242345678910111213[[#This Row],[PEMBULATAN]]*O138</f>
        <v>27000</v>
      </c>
    </row>
    <row r="139" spans="1:16" ht="31.5" customHeight="1" x14ac:dyDescent="0.2">
      <c r="A139" s="97"/>
      <c r="B139" s="73"/>
      <c r="C139" s="87" t="s">
        <v>2085</v>
      </c>
      <c r="D139" s="76" t="s">
        <v>51</v>
      </c>
      <c r="E139" s="13">
        <v>44430</v>
      </c>
      <c r="F139" s="74" t="s">
        <v>1776</v>
      </c>
      <c r="G139" s="13">
        <v>44433</v>
      </c>
      <c r="H139" s="75" t="s">
        <v>1946</v>
      </c>
      <c r="I139" s="15">
        <v>78</v>
      </c>
      <c r="J139" s="15">
        <v>57</v>
      </c>
      <c r="K139" s="15">
        <v>26</v>
      </c>
      <c r="L139" s="15">
        <v>8</v>
      </c>
      <c r="M139" s="81">
        <v>28.899000000000001</v>
      </c>
      <c r="N139" s="70">
        <v>29</v>
      </c>
      <c r="O139" s="62">
        <v>3000</v>
      </c>
      <c r="P139" s="63">
        <f>Table22452368910111213141516171819202122242345678910111213[[#This Row],[PEMBULATAN]]*O139</f>
        <v>87000</v>
      </c>
    </row>
    <row r="140" spans="1:16" ht="31.5" customHeight="1" x14ac:dyDescent="0.2">
      <c r="A140" s="97"/>
      <c r="B140" s="73"/>
      <c r="C140" s="71" t="s">
        <v>2086</v>
      </c>
      <c r="D140" s="76" t="s">
        <v>51</v>
      </c>
      <c r="E140" s="13">
        <v>44430</v>
      </c>
      <c r="F140" s="74" t="s">
        <v>1776</v>
      </c>
      <c r="G140" s="13">
        <v>44433</v>
      </c>
      <c r="H140" s="75" t="s">
        <v>1946</v>
      </c>
      <c r="I140" s="15">
        <v>90</v>
      </c>
      <c r="J140" s="15">
        <v>50</v>
      </c>
      <c r="K140" s="15">
        <v>20</v>
      </c>
      <c r="L140" s="15">
        <v>9</v>
      </c>
      <c r="M140" s="81">
        <v>22.5</v>
      </c>
      <c r="N140" s="70">
        <v>23</v>
      </c>
      <c r="O140" s="62">
        <v>3000</v>
      </c>
      <c r="P140" s="63">
        <f>Table22452368910111213141516171819202122242345678910111213[[#This Row],[PEMBULATAN]]*O140</f>
        <v>69000</v>
      </c>
    </row>
    <row r="141" spans="1:16" ht="31.5" customHeight="1" x14ac:dyDescent="0.2">
      <c r="A141" s="97"/>
      <c r="B141" s="73"/>
      <c r="C141" s="71" t="s">
        <v>2087</v>
      </c>
      <c r="D141" s="76" t="s">
        <v>51</v>
      </c>
      <c r="E141" s="13">
        <v>44430</v>
      </c>
      <c r="F141" s="74" t="s">
        <v>1776</v>
      </c>
      <c r="G141" s="13">
        <v>44433</v>
      </c>
      <c r="H141" s="75" t="s">
        <v>1946</v>
      </c>
      <c r="I141" s="15">
        <v>50</v>
      </c>
      <c r="J141" s="15">
        <v>50</v>
      </c>
      <c r="K141" s="15">
        <v>22</v>
      </c>
      <c r="L141" s="15">
        <v>9</v>
      </c>
      <c r="M141" s="81">
        <v>13.75</v>
      </c>
      <c r="N141" s="70">
        <v>14</v>
      </c>
      <c r="O141" s="62">
        <v>3000</v>
      </c>
      <c r="P141" s="63">
        <f>Table22452368910111213141516171819202122242345678910111213[[#This Row],[PEMBULATAN]]*O141</f>
        <v>42000</v>
      </c>
    </row>
    <row r="142" spans="1:16" ht="31.5" customHeight="1" x14ac:dyDescent="0.2">
      <c r="A142" s="97"/>
      <c r="B142" s="73"/>
      <c r="C142" s="71" t="s">
        <v>2088</v>
      </c>
      <c r="D142" s="76" t="s">
        <v>51</v>
      </c>
      <c r="E142" s="13">
        <v>44430</v>
      </c>
      <c r="F142" s="74" t="s">
        <v>1776</v>
      </c>
      <c r="G142" s="13">
        <v>44433</v>
      </c>
      <c r="H142" s="75" t="s">
        <v>1946</v>
      </c>
      <c r="I142" s="15">
        <v>59</v>
      </c>
      <c r="J142" s="15">
        <v>64</v>
      </c>
      <c r="K142" s="15">
        <v>19</v>
      </c>
      <c r="L142" s="15">
        <v>11</v>
      </c>
      <c r="M142" s="81">
        <v>17.936</v>
      </c>
      <c r="N142" s="70">
        <v>18</v>
      </c>
      <c r="O142" s="62">
        <v>3000</v>
      </c>
      <c r="P142" s="63">
        <f>Table22452368910111213141516171819202122242345678910111213[[#This Row],[PEMBULATAN]]*O142</f>
        <v>54000</v>
      </c>
    </row>
    <row r="143" spans="1:16" ht="31.5" customHeight="1" x14ac:dyDescent="0.2">
      <c r="A143" s="97"/>
      <c r="B143" s="73"/>
      <c r="C143" s="71" t="s">
        <v>2089</v>
      </c>
      <c r="D143" s="76" t="s">
        <v>51</v>
      </c>
      <c r="E143" s="13">
        <v>44430</v>
      </c>
      <c r="F143" s="74" t="s">
        <v>1776</v>
      </c>
      <c r="G143" s="13">
        <v>44433</v>
      </c>
      <c r="H143" s="75" t="s">
        <v>1946</v>
      </c>
      <c r="I143" s="15">
        <v>126</v>
      </c>
      <c r="J143" s="15">
        <v>17</v>
      </c>
      <c r="K143" s="15">
        <v>5</v>
      </c>
      <c r="L143" s="15">
        <v>2</v>
      </c>
      <c r="M143" s="81">
        <v>2.6775000000000002</v>
      </c>
      <c r="N143" s="70">
        <v>3</v>
      </c>
      <c r="O143" s="62">
        <v>3000</v>
      </c>
      <c r="P143" s="63">
        <f>Table22452368910111213141516171819202122242345678910111213[[#This Row],[PEMBULATAN]]*O143</f>
        <v>9000</v>
      </c>
    </row>
    <row r="144" spans="1:16" ht="31.5" customHeight="1" x14ac:dyDescent="0.2">
      <c r="A144" s="97"/>
      <c r="B144" s="73"/>
      <c r="C144" s="71" t="s">
        <v>2090</v>
      </c>
      <c r="D144" s="76" t="s">
        <v>51</v>
      </c>
      <c r="E144" s="13">
        <v>44430</v>
      </c>
      <c r="F144" s="74" t="s">
        <v>1776</v>
      </c>
      <c r="G144" s="13">
        <v>44433</v>
      </c>
      <c r="H144" s="75" t="s">
        <v>1946</v>
      </c>
      <c r="I144" s="15">
        <v>58</v>
      </c>
      <c r="J144" s="15">
        <v>46</v>
      </c>
      <c r="K144" s="15">
        <v>25</v>
      </c>
      <c r="L144" s="15">
        <v>8</v>
      </c>
      <c r="M144" s="81">
        <v>16.675000000000001</v>
      </c>
      <c r="N144" s="70">
        <v>17</v>
      </c>
      <c r="O144" s="62">
        <v>3000</v>
      </c>
      <c r="P144" s="63">
        <f>Table22452368910111213141516171819202122242345678910111213[[#This Row],[PEMBULATAN]]*O144</f>
        <v>51000</v>
      </c>
    </row>
    <row r="145" spans="1:16" ht="31.5" customHeight="1" x14ac:dyDescent="0.2">
      <c r="A145" s="97"/>
      <c r="B145" s="73"/>
      <c r="C145" s="71" t="s">
        <v>2091</v>
      </c>
      <c r="D145" s="76" t="s">
        <v>51</v>
      </c>
      <c r="E145" s="13">
        <v>44430</v>
      </c>
      <c r="F145" s="74" t="s">
        <v>1776</v>
      </c>
      <c r="G145" s="13">
        <v>44433</v>
      </c>
      <c r="H145" s="75" t="s">
        <v>1946</v>
      </c>
      <c r="I145" s="15">
        <v>85</v>
      </c>
      <c r="J145" s="15">
        <v>55</v>
      </c>
      <c r="K145" s="15">
        <v>25</v>
      </c>
      <c r="L145" s="15">
        <v>12</v>
      </c>
      <c r="M145" s="81">
        <v>29.21875</v>
      </c>
      <c r="N145" s="70">
        <v>29</v>
      </c>
      <c r="O145" s="62">
        <v>3000</v>
      </c>
      <c r="P145" s="63">
        <f>Table22452368910111213141516171819202122242345678910111213[[#This Row],[PEMBULATAN]]*O145</f>
        <v>87000</v>
      </c>
    </row>
    <row r="146" spans="1:16" ht="31.5" customHeight="1" x14ac:dyDescent="0.2">
      <c r="A146" s="97"/>
      <c r="B146" s="73"/>
      <c r="C146" s="71" t="s">
        <v>2092</v>
      </c>
      <c r="D146" s="76" t="s">
        <v>51</v>
      </c>
      <c r="E146" s="13">
        <v>44430</v>
      </c>
      <c r="F146" s="74" t="s">
        <v>1776</v>
      </c>
      <c r="G146" s="13">
        <v>44433</v>
      </c>
      <c r="H146" s="75" t="s">
        <v>1946</v>
      </c>
      <c r="I146" s="15">
        <v>70</v>
      </c>
      <c r="J146" s="15">
        <v>65</v>
      </c>
      <c r="K146" s="15">
        <v>20</v>
      </c>
      <c r="L146" s="15">
        <v>9</v>
      </c>
      <c r="M146" s="81">
        <v>22.75</v>
      </c>
      <c r="N146" s="70">
        <v>23</v>
      </c>
      <c r="O146" s="62">
        <v>3000</v>
      </c>
      <c r="P146" s="63">
        <f>Table22452368910111213141516171819202122242345678910111213[[#This Row],[PEMBULATAN]]*O146</f>
        <v>69000</v>
      </c>
    </row>
    <row r="147" spans="1:16" ht="31.5" customHeight="1" x14ac:dyDescent="0.2">
      <c r="A147" s="97"/>
      <c r="B147" s="73"/>
      <c r="C147" s="71" t="s">
        <v>2093</v>
      </c>
      <c r="D147" s="76" t="s">
        <v>51</v>
      </c>
      <c r="E147" s="13">
        <v>44430</v>
      </c>
      <c r="F147" s="74" t="s">
        <v>1776</v>
      </c>
      <c r="G147" s="13">
        <v>44433</v>
      </c>
      <c r="H147" s="75" t="s">
        <v>1946</v>
      </c>
      <c r="I147" s="15">
        <v>100</v>
      </c>
      <c r="J147" s="15">
        <v>53</v>
      </c>
      <c r="K147" s="15">
        <v>33</v>
      </c>
      <c r="L147" s="15">
        <v>27</v>
      </c>
      <c r="M147" s="81">
        <v>43.725000000000001</v>
      </c>
      <c r="N147" s="70">
        <v>44</v>
      </c>
      <c r="O147" s="62">
        <v>3000</v>
      </c>
      <c r="P147" s="63">
        <f>Table22452368910111213141516171819202122242345678910111213[[#This Row],[PEMBULATAN]]*O147</f>
        <v>132000</v>
      </c>
    </row>
    <row r="148" spans="1:16" ht="31.5" customHeight="1" x14ac:dyDescent="0.2">
      <c r="A148" s="97"/>
      <c r="B148" s="73"/>
      <c r="C148" s="71" t="s">
        <v>2094</v>
      </c>
      <c r="D148" s="76" t="s">
        <v>51</v>
      </c>
      <c r="E148" s="13">
        <v>44430</v>
      </c>
      <c r="F148" s="74" t="s">
        <v>1776</v>
      </c>
      <c r="G148" s="13">
        <v>44433</v>
      </c>
      <c r="H148" s="75" t="s">
        <v>1946</v>
      </c>
      <c r="I148" s="15">
        <v>90</v>
      </c>
      <c r="J148" s="15">
        <v>52</v>
      </c>
      <c r="K148" s="15">
        <v>31</v>
      </c>
      <c r="L148" s="15">
        <v>14</v>
      </c>
      <c r="M148" s="81">
        <v>36.270000000000003</v>
      </c>
      <c r="N148" s="70">
        <v>36</v>
      </c>
      <c r="O148" s="62">
        <v>3000</v>
      </c>
      <c r="P148" s="63">
        <f>Table22452368910111213141516171819202122242345678910111213[[#This Row],[PEMBULATAN]]*O148</f>
        <v>108000</v>
      </c>
    </row>
    <row r="149" spans="1:16" ht="31.5" customHeight="1" x14ac:dyDescent="0.2">
      <c r="A149" s="97"/>
      <c r="B149" s="73"/>
      <c r="C149" s="71" t="s">
        <v>2095</v>
      </c>
      <c r="D149" s="76" t="s">
        <v>51</v>
      </c>
      <c r="E149" s="13">
        <v>44430</v>
      </c>
      <c r="F149" s="74" t="s">
        <v>1776</v>
      </c>
      <c r="G149" s="13">
        <v>44433</v>
      </c>
      <c r="H149" s="75" t="s">
        <v>1946</v>
      </c>
      <c r="I149" s="15">
        <v>45</v>
      </c>
      <c r="J149" s="15">
        <v>35</v>
      </c>
      <c r="K149" s="15">
        <v>20</v>
      </c>
      <c r="L149" s="15">
        <v>4</v>
      </c>
      <c r="M149" s="81">
        <v>7.875</v>
      </c>
      <c r="N149" s="70">
        <v>8</v>
      </c>
      <c r="O149" s="62">
        <v>3000</v>
      </c>
      <c r="P149" s="63">
        <f>Table22452368910111213141516171819202122242345678910111213[[#This Row],[PEMBULATAN]]*O149</f>
        <v>24000</v>
      </c>
    </row>
    <row r="150" spans="1:16" ht="31.5" customHeight="1" x14ac:dyDescent="0.2">
      <c r="A150" s="97"/>
      <c r="B150" s="73"/>
      <c r="C150" s="71" t="s">
        <v>2096</v>
      </c>
      <c r="D150" s="76" t="s">
        <v>51</v>
      </c>
      <c r="E150" s="13">
        <v>44430</v>
      </c>
      <c r="F150" s="74" t="s">
        <v>1776</v>
      </c>
      <c r="G150" s="13">
        <v>44433</v>
      </c>
      <c r="H150" s="75" t="s">
        <v>1946</v>
      </c>
      <c r="I150" s="15">
        <v>75</v>
      </c>
      <c r="J150" s="15">
        <v>40</v>
      </c>
      <c r="K150" s="15">
        <v>25</v>
      </c>
      <c r="L150" s="15">
        <v>14</v>
      </c>
      <c r="M150" s="81">
        <v>18.75</v>
      </c>
      <c r="N150" s="70">
        <v>19</v>
      </c>
      <c r="O150" s="62">
        <v>3000</v>
      </c>
      <c r="P150" s="63">
        <f>Table22452368910111213141516171819202122242345678910111213[[#This Row],[PEMBULATAN]]*O150</f>
        <v>57000</v>
      </c>
    </row>
    <row r="151" spans="1:16" ht="31.5" customHeight="1" x14ac:dyDescent="0.2">
      <c r="A151" s="97"/>
      <c r="B151" s="73"/>
      <c r="C151" s="71" t="s">
        <v>2097</v>
      </c>
      <c r="D151" s="76" t="s">
        <v>51</v>
      </c>
      <c r="E151" s="13">
        <v>44430</v>
      </c>
      <c r="F151" s="74" t="s">
        <v>1776</v>
      </c>
      <c r="G151" s="13">
        <v>44433</v>
      </c>
      <c r="H151" s="75" t="s">
        <v>1946</v>
      </c>
      <c r="I151" s="15">
        <v>52</v>
      </c>
      <c r="J151" s="15">
        <v>55</v>
      </c>
      <c r="K151" s="15">
        <v>24</v>
      </c>
      <c r="L151" s="15">
        <v>8</v>
      </c>
      <c r="M151" s="81">
        <v>17.16</v>
      </c>
      <c r="N151" s="70">
        <v>17</v>
      </c>
      <c r="O151" s="62">
        <v>3000</v>
      </c>
      <c r="P151" s="63">
        <f>Table22452368910111213141516171819202122242345678910111213[[#This Row],[PEMBULATAN]]*O151</f>
        <v>51000</v>
      </c>
    </row>
    <row r="152" spans="1:16" ht="31.5" customHeight="1" x14ac:dyDescent="0.2">
      <c r="A152" s="97"/>
      <c r="B152" s="73"/>
      <c r="C152" s="71" t="s">
        <v>2098</v>
      </c>
      <c r="D152" s="76" t="s">
        <v>51</v>
      </c>
      <c r="E152" s="13">
        <v>44430</v>
      </c>
      <c r="F152" s="74" t="s">
        <v>1776</v>
      </c>
      <c r="G152" s="13">
        <v>44433</v>
      </c>
      <c r="H152" s="75" t="s">
        <v>1946</v>
      </c>
      <c r="I152" s="15">
        <v>65</v>
      </c>
      <c r="J152" s="15">
        <v>55</v>
      </c>
      <c r="K152" s="15">
        <v>20</v>
      </c>
      <c r="L152" s="15">
        <v>13</v>
      </c>
      <c r="M152" s="81">
        <v>17.875</v>
      </c>
      <c r="N152" s="70">
        <v>18</v>
      </c>
      <c r="O152" s="62">
        <v>3000</v>
      </c>
      <c r="P152" s="63">
        <f>Table22452368910111213141516171819202122242345678910111213[[#This Row],[PEMBULATAN]]*O152</f>
        <v>54000</v>
      </c>
    </row>
    <row r="153" spans="1:16" ht="31.5" customHeight="1" x14ac:dyDescent="0.2">
      <c r="A153" s="97"/>
      <c r="B153" s="73"/>
      <c r="C153" s="71" t="s">
        <v>2099</v>
      </c>
      <c r="D153" s="76" t="s">
        <v>51</v>
      </c>
      <c r="E153" s="13">
        <v>44430</v>
      </c>
      <c r="F153" s="74" t="s">
        <v>1776</v>
      </c>
      <c r="G153" s="13">
        <v>44433</v>
      </c>
      <c r="H153" s="75" t="s">
        <v>1946</v>
      </c>
      <c r="I153" s="15">
        <v>90</v>
      </c>
      <c r="J153" s="15">
        <v>50</v>
      </c>
      <c r="K153" s="15">
        <v>20</v>
      </c>
      <c r="L153" s="15">
        <v>8</v>
      </c>
      <c r="M153" s="81">
        <v>22.5</v>
      </c>
      <c r="N153" s="70">
        <v>23</v>
      </c>
      <c r="O153" s="62">
        <v>3000</v>
      </c>
      <c r="P153" s="63">
        <f>Table22452368910111213141516171819202122242345678910111213[[#This Row],[PEMBULATAN]]*O153</f>
        <v>69000</v>
      </c>
    </row>
    <row r="154" spans="1:16" ht="31.5" customHeight="1" x14ac:dyDescent="0.2">
      <c r="A154" s="97"/>
      <c r="B154" s="73"/>
      <c r="C154" s="71" t="s">
        <v>2100</v>
      </c>
      <c r="D154" s="76" t="s">
        <v>51</v>
      </c>
      <c r="E154" s="13">
        <v>44430</v>
      </c>
      <c r="F154" s="74" t="s">
        <v>1776</v>
      </c>
      <c r="G154" s="13">
        <v>44433</v>
      </c>
      <c r="H154" s="75" t="s">
        <v>1946</v>
      </c>
      <c r="I154" s="15">
        <v>98</v>
      </c>
      <c r="J154" s="15">
        <v>55</v>
      </c>
      <c r="K154" s="15">
        <v>28</v>
      </c>
      <c r="L154" s="15">
        <v>19</v>
      </c>
      <c r="M154" s="81">
        <v>37.729999999999997</v>
      </c>
      <c r="N154" s="70">
        <v>38</v>
      </c>
      <c r="O154" s="62">
        <v>3000</v>
      </c>
      <c r="P154" s="63">
        <f>Table22452368910111213141516171819202122242345678910111213[[#This Row],[PEMBULATAN]]*O154</f>
        <v>114000</v>
      </c>
    </row>
    <row r="155" spans="1:16" ht="31.5" customHeight="1" x14ac:dyDescent="0.2">
      <c r="A155" s="97"/>
      <c r="B155" s="73"/>
      <c r="C155" s="71" t="s">
        <v>2101</v>
      </c>
      <c r="D155" s="76" t="s">
        <v>51</v>
      </c>
      <c r="E155" s="13">
        <v>44430</v>
      </c>
      <c r="F155" s="74" t="s">
        <v>1776</v>
      </c>
      <c r="G155" s="13">
        <v>44433</v>
      </c>
      <c r="H155" s="75" t="s">
        <v>1946</v>
      </c>
      <c r="I155" s="15">
        <v>41</v>
      </c>
      <c r="J155" s="15">
        <v>38</v>
      </c>
      <c r="K155" s="15">
        <v>43</v>
      </c>
      <c r="L155" s="15">
        <v>29</v>
      </c>
      <c r="M155" s="81">
        <v>16.7485</v>
      </c>
      <c r="N155" s="70">
        <v>29</v>
      </c>
      <c r="O155" s="62">
        <v>3000</v>
      </c>
      <c r="P155" s="63">
        <f>Table22452368910111213141516171819202122242345678910111213[[#This Row],[PEMBULATAN]]*O155</f>
        <v>87000</v>
      </c>
    </row>
    <row r="156" spans="1:16" ht="31.5" customHeight="1" x14ac:dyDescent="0.2">
      <c r="A156" s="97"/>
      <c r="B156" s="73"/>
      <c r="C156" s="71" t="s">
        <v>2102</v>
      </c>
      <c r="D156" s="76" t="s">
        <v>51</v>
      </c>
      <c r="E156" s="13">
        <v>44430</v>
      </c>
      <c r="F156" s="74" t="s">
        <v>1776</v>
      </c>
      <c r="G156" s="13">
        <v>44433</v>
      </c>
      <c r="H156" s="75" t="s">
        <v>1946</v>
      </c>
      <c r="I156" s="15">
        <v>50</v>
      </c>
      <c r="J156" s="15">
        <v>32</v>
      </c>
      <c r="K156" s="15">
        <v>30</v>
      </c>
      <c r="L156" s="15">
        <v>5</v>
      </c>
      <c r="M156" s="81">
        <v>12</v>
      </c>
      <c r="N156" s="70">
        <v>12</v>
      </c>
      <c r="O156" s="62">
        <v>3000</v>
      </c>
      <c r="P156" s="63">
        <f>Table22452368910111213141516171819202122242345678910111213[[#This Row],[PEMBULATAN]]*O156</f>
        <v>36000</v>
      </c>
    </row>
    <row r="157" spans="1:16" ht="31.5" customHeight="1" x14ac:dyDescent="0.2">
      <c r="A157" s="97"/>
      <c r="B157" s="73"/>
      <c r="C157" s="71" t="s">
        <v>2103</v>
      </c>
      <c r="D157" s="76" t="s">
        <v>51</v>
      </c>
      <c r="E157" s="13">
        <v>44430</v>
      </c>
      <c r="F157" s="74" t="s">
        <v>1776</v>
      </c>
      <c r="G157" s="13">
        <v>44433</v>
      </c>
      <c r="H157" s="75" t="s">
        <v>1946</v>
      </c>
      <c r="I157" s="15">
        <v>70</v>
      </c>
      <c r="J157" s="15">
        <v>16</v>
      </c>
      <c r="K157" s="15">
        <v>16</v>
      </c>
      <c r="L157" s="15">
        <v>4</v>
      </c>
      <c r="M157" s="81">
        <v>4.4800000000000004</v>
      </c>
      <c r="N157" s="70">
        <v>4</v>
      </c>
      <c r="O157" s="62">
        <v>3000</v>
      </c>
      <c r="P157" s="63">
        <f>Table22452368910111213141516171819202122242345678910111213[[#This Row],[PEMBULATAN]]*O157</f>
        <v>12000</v>
      </c>
    </row>
    <row r="158" spans="1:16" ht="31.5" customHeight="1" x14ac:dyDescent="0.2">
      <c r="A158" s="97"/>
      <c r="B158" s="73"/>
      <c r="C158" s="71" t="s">
        <v>2104</v>
      </c>
      <c r="D158" s="76" t="s">
        <v>51</v>
      </c>
      <c r="E158" s="13">
        <v>44430</v>
      </c>
      <c r="F158" s="74" t="s">
        <v>1776</v>
      </c>
      <c r="G158" s="13">
        <v>44433</v>
      </c>
      <c r="H158" s="75" t="s">
        <v>1946</v>
      </c>
      <c r="I158" s="15">
        <v>53</v>
      </c>
      <c r="J158" s="15">
        <v>34</v>
      </c>
      <c r="K158" s="15">
        <v>60</v>
      </c>
      <c r="L158" s="15">
        <v>31</v>
      </c>
      <c r="M158" s="81">
        <v>27.03</v>
      </c>
      <c r="N158" s="70">
        <v>31</v>
      </c>
      <c r="O158" s="62">
        <v>3000</v>
      </c>
      <c r="P158" s="63">
        <f>Table22452368910111213141516171819202122242345678910111213[[#This Row],[PEMBULATAN]]*O158</f>
        <v>93000</v>
      </c>
    </row>
    <row r="159" spans="1:16" ht="31.5" customHeight="1" x14ac:dyDescent="0.2">
      <c r="A159" s="97"/>
      <c r="B159" s="73"/>
      <c r="C159" s="71" t="s">
        <v>2105</v>
      </c>
      <c r="D159" s="76" t="s">
        <v>51</v>
      </c>
      <c r="E159" s="13">
        <v>44430</v>
      </c>
      <c r="F159" s="74" t="s">
        <v>1776</v>
      </c>
      <c r="G159" s="13">
        <v>44433</v>
      </c>
      <c r="H159" s="75" t="s">
        <v>1946</v>
      </c>
      <c r="I159" s="15">
        <v>90</v>
      </c>
      <c r="J159" s="15">
        <v>55</v>
      </c>
      <c r="K159" s="15">
        <v>40</v>
      </c>
      <c r="L159" s="15">
        <v>21</v>
      </c>
      <c r="M159" s="81">
        <v>49.5</v>
      </c>
      <c r="N159" s="70">
        <v>50</v>
      </c>
      <c r="O159" s="62">
        <v>3000</v>
      </c>
      <c r="P159" s="63">
        <f>Table22452368910111213141516171819202122242345678910111213[[#This Row],[PEMBULATAN]]*O159</f>
        <v>150000</v>
      </c>
    </row>
    <row r="160" spans="1:16" ht="31.5" customHeight="1" x14ac:dyDescent="0.2">
      <c r="A160" s="97"/>
      <c r="B160" s="73"/>
      <c r="C160" s="71" t="s">
        <v>2106</v>
      </c>
      <c r="D160" s="76" t="s">
        <v>51</v>
      </c>
      <c r="E160" s="13">
        <v>44430</v>
      </c>
      <c r="F160" s="74" t="s">
        <v>1776</v>
      </c>
      <c r="G160" s="13">
        <v>44433</v>
      </c>
      <c r="H160" s="75" t="s">
        <v>1946</v>
      </c>
      <c r="I160" s="15">
        <v>40</v>
      </c>
      <c r="J160" s="15">
        <v>26</v>
      </c>
      <c r="K160" s="15">
        <v>120</v>
      </c>
      <c r="L160" s="15">
        <v>13</v>
      </c>
      <c r="M160" s="81">
        <v>31.2</v>
      </c>
      <c r="N160" s="70">
        <v>31</v>
      </c>
      <c r="O160" s="62">
        <v>3000</v>
      </c>
      <c r="P160" s="63">
        <f>Table22452368910111213141516171819202122242345678910111213[[#This Row],[PEMBULATAN]]*O160</f>
        <v>93000</v>
      </c>
    </row>
    <row r="161" spans="1:16" ht="31.5" customHeight="1" x14ac:dyDescent="0.2">
      <c r="A161" s="97"/>
      <c r="B161" s="73"/>
      <c r="C161" s="71" t="s">
        <v>2107</v>
      </c>
      <c r="D161" s="76" t="s">
        <v>51</v>
      </c>
      <c r="E161" s="13">
        <v>44430</v>
      </c>
      <c r="F161" s="74" t="s">
        <v>1776</v>
      </c>
      <c r="G161" s="13">
        <v>44433</v>
      </c>
      <c r="H161" s="75" t="s">
        <v>1946</v>
      </c>
      <c r="I161" s="15">
        <v>60</v>
      </c>
      <c r="J161" s="15">
        <v>55</v>
      </c>
      <c r="K161" s="15">
        <v>20</v>
      </c>
      <c r="L161" s="15">
        <v>12</v>
      </c>
      <c r="M161" s="81">
        <v>16.5</v>
      </c>
      <c r="N161" s="70">
        <v>17</v>
      </c>
      <c r="O161" s="62">
        <v>3000</v>
      </c>
      <c r="P161" s="63">
        <f>Table22452368910111213141516171819202122242345678910111213[[#This Row],[PEMBULATAN]]*O161</f>
        <v>51000</v>
      </c>
    </row>
    <row r="162" spans="1:16" ht="31.5" customHeight="1" x14ac:dyDescent="0.2">
      <c r="A162" s="97"/>
      <c r="B162" s="73"/>
      <c r="C162" s="71" t="s">
        <v>2108</v>
      </c>
      <c r="D162" s="76" t="s">
        <v>51</v>
      </c>
      <c r="E162" s="13">
        <v>44430</v>
      </c>
      <c r="F162" s="74" t="s">
        <v>1776</v>
      </c>
      <c r="G162" s="13">
        <v>44433</v>
      </c>
      <c r="H162" s="75" t="s">
        <v>1946</v>
      </c>
      <c r="I162" s="15">
        <v>48</v>
      </c>
      <c r="J162" s="15">
        <v>48</v>
      </c>
      <c r="K162" s="15">
        <v>27</v>
      </c>
      <c r="L162" s="15">
        <v>4</v>
      </c>
      <c r="M162" s="81">
        <v>15.552</v>
      </c>
      <c r="N162" s="70">
        <v>16</v>
      </c>
      <c r="O162" s="62">
        <v>3000</v>
      </c>
      <c r="P162" s="63">
        <f>Table22452368910111213141516171819202122242345678910111213[[#This Row],[PEMBULATAN]]*O162</f>
        <v>48000</v>
      </c>
    </row>
    <row r="163" spans="1:16" ht="31.5" customHeight="1" x14ac:dyDescent="0.2">
      <c r="A163" s="97"/>
      <c r="B163" s="73"/>
      <c r="C163" s="71" t="s">
        <v>2109</v>
      </c>
      <c r="D163" s="76" t="s">
        <v>51</v>
      </c>
      <c r="E163" s="13">
        <v>44430</v>
      </c>
      <c r="F163" s="74" t="s">
        <v>1776</v>
      </c>
      <c r="G163" s="13">
        <v>44433</v>
      </c>
      <c r="H163" s="75" t="s">
        <v>1946</v>
      </c>
      <c r="I163" s="15">
        <v>47</v>
      </c>
      <c r="J163" s="15">
        <v>26</v>
      </c>
      <c r="K163" s="15">
        <v>28</v>
      </c>
      <c r="L163" s="15">
        <v>7</v>
      </c>
      <c r="M163" s="81">
        <v>8.5540000000000003</v>
      </c>
      <c r="N163" s="70">
        <v>9</v>
      </c>
      <c r="O163" s="62">
        <v>3000</v>
      </c>
      <c r="P163" s="63">
        <f>Table22452368910111213141516171819202122242345678910111213[[#This Row],[PEMBULATAN]]*O163</f>
        <v>27000</v>
      </c>
    </row>
    <row r="164" spans="1:16" ht="31.5" customHeight="1" x14ac:dyDescent="0.2">
      <c r="A164" s="97"/>
      <c r="B164" s="73"/>
      <c r="C164" s="71" t="s">
        <v>2110</v>
      </c>
      <c r="D164" s="76" t="s">
        <v>51</v>
      </c>
      <c r="E164" s="13">
        <v>44430</v>
      </c>
      <c r="F164" s="74" t="s">
        <v>1776</v>
      </c>
      <c r="G164" s="13">
        <v>44433</v>
      </c>
      <c r="H164" s="75" t="s">
        <v>1946</v>
      </c>
      <c r="I164" s="15">
        <v>115</v>
      </c>
      <c r="J164" s="15">
        <v>55</v>
      </c>
      <c r="K164" s="15">
        <v>25</v>
      </c>
      <c r="L164" s="15">
        <v>31</v>
      </c>
      <c r="M164" s="81">
        <v>39.53125</v>
      </c>
      <c r="N164" s="70">
        <v>40</v>
      </c>
      <c r="O164" s="62">
        <v>3000</v>
      </c>
      <c r="P164" s="63">
        <f>Table22452368910111213141516171819202122242345678910111213[[#This Row],[PEMBULATAN]]*O164</f>
        <v>120000</v>
      </c>
    </row>
    <row r="165" spans="1:16" ht="31.5" customHeight="1" x14ac:dyDescent="0.2">
      <c r="A165" s="97"/>
      <c r="B165" s="73"/>
      <c r="C165" s="71" t="s">
        <v>2111</v>
      </c>
      <c r="D165" s="76" t="s">
        <v>51</v>
      </c>
      <c r="E165" s="13">
        <v>44430</v>
      </c>
      <c r="F165" s="74" t="s">
        <v>1776</v>
      </c>
      <c r="G165" s="13">
        <v>44433</v>
      </c>
      <c r="H165" s="75" t="s">
        <v>1946</v>
      </c>
      <c r="I165" s="15">
        <v>75</v>
      </c>
      <c r="J165" s="15">
        <v>59</v>
      </c>
      <c r="K165" s="15">
        <v>29</v>
      </c>
      <c r="L165" s="15">
        <v>13</v>
      </c>
      <c r="M165" s="81">
        <v>32.081249999999997</v>
      </c>
      <c r="N165" s="70">
        <v>32</v>
      </c>
      <c r="O165" s="62">
        <v>3000</v>
      </c>
      <c r="P165" s="63">
        <f>Table22452368910111213141516171819202122242345678910111213[[#This Row],[PEMBULATAN]]*O165</f>
        <v>96000</v>
      </c>
    </row>
    <row r="166" spans="1:16" ht="31.5" customHeight="1" x14ac:dyDescent="0.2">
      <c r="A166" s="97"/>
      <c r="B166" s="73"/>
      <c r="C166" s="71" t="s">
        <v>2112</v>
      </c>
      <c r="D166" s="76" t="s">
        <v>51</v>
      </c>
      <c r="E166" s="13">
        <v>44430</v>
      </c>
      <c r="F166" s="74" t="s">
        <v>1776</v>
      </c>
      <c r="G166" s="13">
        <v>44433</v>
      </c>
      <c r="H166" s="75" t="s">
        <v>1946</v>
      </c>
      <c r="I166" s="15">
        <v>32</v>
      </c>
      <c r="J166" s="15">
        <v>32</v>
      </c>
      <c r="K166" s="15">
        <v>30</v>
      </c>
      <c r="L166" s="15">
        <v>7</v>
      </c>
      <c r="M166" s="81">
        <v>7.68</v>
      </c>
      <c r="N166" s="70">
        <v>8</v>
      </c>
      <c r="O166" s="62">
        <v>3000</v>
      </c>
      <c r="P166" s="63">
        <f>Table22452368910111213141516171819202122242345678910111213[[#This Row],[PEMBULATAN]]*O166</f>
        <v>24000</v>
      </c>
    </row>
    <row r="167" spans="1:16" ht="31.5" customHeight="1" x14ac:dyDescent="0.2">
      <c r="A167" s="97"/>
      <c r="B167" s="73"/>
      <c r="C167" s="71" t="s">
        <v>2113</v>
      </c>
      <c r="D167" s="76" t="s">
        <v>51</v>
      </c>
      <c r="E167" s="13">
        <v>44430</v>
      </c>
      <c r="F167" s="74" t="s">
        <v>1776</v>
      </c>
      <c r="G167" s="13">
        <v>44433</v>
      </c>
      <c r="H167" s="75" t="s">
        <v>1946</v>
      </c>
      <c r="I167" s="15">
        <v>53</v>
      </c>
      <c r="J167" s="15">
        <v>41</v>
      </c>
      <c r="K167" s="15">
        <v>13</v>
      </c>
      <c r="L167" s="15">
        <v>3</v>
      </c>
      <c r="M167" s="81">
        <v>7.0622499999999997</v>
      </c>
      <c r="N167" s="70">
        <v>7</v>
      </c>
      <c r="O167" s="62">
        <v>3000</v>
      </c>
      <c r="P167" s="63">
        <f>Table22452368910111213141516171819202122242345678910111213[[#This Row],[PEMBULATAN]]*O167</f>
        <v>21000</v>
      </c>
    </row>
    <row r="168" spans="1:16" ht="31.5" customHeight="1" x14ac:dyDescent="0.2">
      <c r="A168" s="97"/>
      <c r="B168" s="73"/>
      <c r="C168" s="71" t="s">
        <v>2114</v>
      </c>
      <c r="D168" s="76" t="s">
        <v>51</v>
      </c>
      <c r="E168" s="13">
        <v>44430</v>
      </c>
      <c r="F168" s="74" t="s">
        <v>1776</v>
      </c>
      <c r="G168" s="13">
        <v>44433</v>
      </c>
      <c r="H168" s="75" t="s">
        <v>1946</v>
      </c>
      <c r="I168" s="15">
        <v>76</v>
      </c>
      <c r="J168" s="15">
        <v>55</v>
      </c>
      <c r="K168" s="15">
        <v>36</v>
      </c>
      <c r="L168" s="15">
        <v>19</v>
      </c>
      <c r="M168" s="81">
        <v>37.619999999999997</v>
      </c>
      <c r="N168" s="70">
        <v>38</v>
      </c>
      <c r="O168" s="62">
        <v>3000</v>
      </c>
      <c r="P168" s="63">
        <f>Table22452368910111213141516171819202122242345678910111213[[#This Row],[PEMBULATAN]]*O168</f>
        <v>114000</v>
      </c>
    </row>
    <row r="169" spans="1:16" ht="31.5" customHeight="1" x14ac:dyDescent="0.2">
      <c r="A169" s="97"/>
      <c r="B169" s="73"/>
      <c r="C169" s="71" t="s">
        <v>2115</v>
      </c>
      <c r="D169" s="76" t="s">
        <v>51</v>
      </c>
      <c r="E169" s="13">
        <v>44430</v>
      </c>
      <c r="F169" s="74" t="s">
        <v>1776</v>
      </c>
      <c r="G169" s="13">
        <v>44433</v>
      </c>
      <c r="H169" s="75" t="s">
        <v>1946</v>
      </c>
      <c r="I169" s="15">
        <v>85</v>
      </c>
      <c r="J169" s="15">
        <v>53</v>
      </c>
      <c r="K169" s="15">
        <v>25</v>
      </c>
      <c r="L169" s="15">
        <v>21</v>
      </c>
      <c r="M169" s="81">
        <v>28.15625</v>
      </c>
      <c r="N169" s="70">
        <v>28</v>
      </c>
      <c r="O169" s="62">
        <v>3000</v>
      </c>
      <c r="P169" s="63">
        <f>Table22452368910111213141516171819202122242345678910111213[[#This Row],[PEMBULATAN]]*O169</f>
        <v>84000</v>
      </c>
    </row>
    <row r="170" spans="1:16" ht="22.5" customHeight="1" x14ac:dyDescent="0.2">
      <c r="A170" s="121" t="s">
        <v>31</v>
      </c>
      <c r="B170" s="122"/>
      <c r="C170" s="122"/>
      <c r="D170" s="122"/>
      <c r="E170" s="122"/>
      <c r="F170" s="122"/>
      <c r="G170" s="122"/>
      <c r="H170" s="122"/>
      <c r="I170" s="122"/>
      <c r="J170" s="122"/>
      <c r="K170" s="122"/>
      <c r="L170" s="123"/>
      <c r="M170" s="77">
        <f>SUBTOTAL(109,Table22452368910111213141516171819202122242345678910111213[KG VOLUME])</f>
        <v>3281.7912500000002</v>
      </c>
      <c r="N170" s="66">
        <f>SUM(N3:N169)</f>
        <v>3406</v>
      </c>
      <c r="O170" s="124">
        <f>SUM(P3:P169)</f>
        <v>10218000</v>
      </c>
      <c r="P170" s="125"/>
    </row>
    <row r="171" spans="1:16" ht="22.5" customHeight="1" x14ac:dyDescent="0.2">
      <c r="A171" s="82"/>
      <c r="B171" s="54" t="s">
        <v>43</v>
      </c>
      <c r="C171" s="53"/>
      <c r="D171" s="55" t="s">
        <v>44</v>
      </c>
      <c r="E171" s="82"/>
      <c r="F171" s="82"/>
      <c r="G171" s="82"/>
      <c r="H171" s="82"/>
      <c r="I171" s="82"/>
      <c r="J171" s="82"/>
      <c r="K171" s="82"/>
      <c r="L171" s="82"/>
      <c r="M171" s="83"/>
      <c r="N171" s="85" t="s">
        <v>50</v>
      </c>
      <c r="O171" s="84"/>
      <c r="P171" s="84">
        <f>O170*10%</f>
        <v>1021800</v>
      </c>
    </row>
    <row r="172" spans="1:16" ht="22.5" customHeight="1" thickBot="1" x14ac:dyDescent="0.25">
      <c r="A172" s="82"/>
      <c r="B172" s="54"/>
      <c r="C172" s="53"/>
      <c r="D172" s="55"/>
      <c r="E172" s="82"/>
      <c r="F172" s="82"/>
      <c r="G172" s="82"/>
      <c r="H172" s="82"/>
      <c r="I172" s="82"/>
      <c r="J172" s="82"/>
      <c r="K172" s="82"/>
      <c r="L172" s="82"/>
      <c r="M172" s="83"/>
      <c r="N172" s="98" t="s">
        <v>58</v>
      </c>
      <c r="O172" s="99"/>
      <c r="P172" s="99">
        <f>O170-P171</f>
        <v>9196200</v>
      </c>
    </row>
    <row r="173" spans="1:16" x14ac:dyDescent="0.2">
      <c r="A173" s="11"/>
      <c r="H173" s="61"/>
      <c r="N173" s="60" t="s">
        <v>32</v>
      </c>
      <c r="P173" s="67">
        <f>P172*1%</f>
        <v>91962</v>
      </c>
    </row>
    <row r="174" spans="1:16" ht="15.75" thickBot="1" x14ac:dyDescent="0.25">
      <c r="A174" s="11"/>
      <c r="H174" s="61"/>
      <c r="N174" s="60" t="s">
        <v>56</v>
      </c>
      <c r="P174" s="69">
        <f>P172*2%</f>
        <v>183924</v>
      </c>
    </row>
    <row r="175" spans="1:16" x14ac:dyDescent="0.2">
      <c r="A175" s="11"/>
      <c r="H175" s="61"/>
      <c r="N175" s="64" t="s">
        <v>33</v>
      </c>
      <c r="O175" s="65"/>
      <c r="P175" s="68">
        <f>P172+P173-P174</f>
        <v>9104238</v>
      </c>
    </row>
    <row r="176" spans="1:16" x14ac:dyDescent="0.2">
      <c r="B176" s="54"/>
      <c r="C176" s="53"/>
      <c r="D176" s="55"/>
    </row>
    <row r="178" spans="1:16" x14ac:dyDescent="0.2">
      <c r="A178" s="11"/>
      <c r="H178" s="61"/>
      <c r="P178" s="69"/>
    </row>
    <row r="179" spans="1:16" x14ac:dyDescent="0.2">
      <c r="A179" s="11"/>
      <c r="H179" s="61"/>
      <c r="O179" s="56"/>
      <c r="P179" s="69"/>
    </row>
    <row r="180" spans="1:16" s="3" customFormat="1" x14ac:dyDescent="0.25">
      <c r="A180" s="11"/>
      <c r="B180" s="2"/>
      <c r="C180" s="2"/>
      <c r="E180" s="12"/>
      <c r="H180" s="61"/>
      <c r="N180" s="14"/>
      <c r="O180" s="14"/>
      <c r="P180" s="14"/>
    </row>
    <row r="181" spans="1:16" s="3" customFormat="1" x14ac:dyDescent="0.25">
      <c r="A181" s="11"/>
      <c r="B181" s="2"/>
      <c r="C181" s="2"/>
      <c r="E181" s="12"/>
      <c r="H181" s="61"/>
      <c r="N181" s="14"/>
      <c r="O181" s="14"/>
      <c r="P181" s="14"/>
    </row>
    <row r="182" spans="1:16" s="3" customFormat="1" x14ac:dyDescent="0.25">
      <c r="A182" s="11"/>
      <c r="B182" s="2"/>
      <c r="C182" s="2"/>
      <c r="E182" s="12"/>
      <c r="H182" s="61"/>
      <c r="N182" s="14"/>
      <c r="O182" s="14"/>
      <c r="P182" s="14"/>
    </row>
    <row r="183" spans="1:16" s="3" customFormat="1" x14ac:dyDescent="0.25">
      <c r="A183" s="11"/>
      <c r="B183" s="2"/>
      <c r="C183" s="2"/>
      <c r="E183" s="12"/>
      <c r="H183" s="61"/>
      <c r="N183" s="14"/>
      <c r="O183" s="14"/>
      <c r="P183" s="14"/>
    </row>
    <row r="184" spans="1:16" s="3" customFormat="1" x14ac:dyDescent="0.25">
      <c r="A184" s="11"/>
      <c r="B184" s="2"/>
      <c r="C184" s="2"/>
      <c r="E184" s="12"/>
      <c r="H184" s="61"/>
      <c r="N184" s="14"/>
      <c r="O184" s="14"/>
      <c r="P184" s="14"/>
    </row>
    <row r="185" spans="1:16" s="3" customFormat="1" x14ac:dyDescent="0.25">
      <c r="A185" s="11"/>
      <c r="B185" s="2"/>
      <c r="C185" s="2"/>
      <c r="E185" s="12"/>
      <c r="H185" s="61"/>
      <c r="N185" s="14"/>
      <c r="O185" s="14"/>
      <c r="P185" s="14"/>
    </row>
    <row r="186" spans="1:16" s="3" customFormat="1" x14ac:dyDescent="0.25">
      <c r="A186" s="11"/>
      <c r="B186" s="2"/>
      <c r="C186" s="2"/>
      <c r="E186" s="12"/>
      <c r="H186" s="61"/>
      <c r="N186" s="14"/>
      <c r="O186" s="14"/>
      <c r="P186" s="14"/>
    </row>
    <row r="187" spans="1:16" s="3" customFormat="1" x14ac:dyDescent="0.25">
      <c r="A187" s="11"/>
      <c r="B187" s="2"/>
      <c r="C187" s="2"/>
      <c r="E187" s="12"/>
      <c r="H187" s="61"/>
      <c r="N187" s="14"/>
      <c r="O187" s="14"/>
      <c r="P187" s="14"/>
    </row>
    <row r="188" spans="1:16" s="3" customFormat="1" x14ac:dyDescent="0.25">
      <c r="A188" s="11"/>
      <c r="B188" s="2"/>
      <c r="C188" s="2"/>
      <c r="E188" s="12"/>
      <c r="H188" s="61"/>
      <c r="N188" s="14"/>
      <c r="O188" s="14"/>
      <c r="P188" s="14"/>
    </row>
    <row r="189" spans="1:16" s="3" customFormat="1" x14ac:dyDescent="0.25">
      <c r="A189" s="11"/>
      <c r="B189" s="2"/>
      <c r="C189" s="2"/>
      <c r="E189" s="12"/>
      <c r="H189" s="61"/>
      <c r="N189" s="14"/>
      <c r="O189" s="14"/>
      <c r="P189" s="14"/>
    </row>
    <row r="190" spans="1:16" s="3" customFormat="1" x14ac:dyDescent="0.25">
      <c r="A190" s="11"/>
      <c r="B190" s="2"/>
      <c r="C190" s="2"/>
      <c r="E190" s="12"/>
      <c r="H190" s="61"/>
      <c r="N190" s="14"/>
      <c r="O190" s="14"/>
      <c r="P190" s="14"/>
    </row>
    <row r="191" spans="1:16" s="3" customFormat="1" x14ac:dyDescent="0.25">
      <c r="A191" s="11"/>
      <c r="B191" s="2"/>
      <c r="C191" s="2"/>
      <c r="E191" s="12"/>
      <c r="H191" s="61"/>
      <c r="N191" s="14"/>
      <c r="O191" s="14"/>
      <c r="P191" s="14"/>
    </row>
  </sheetData>
  <mergeCells count="2">
    <mergeCell ref="A170:L170"/>
    <mergeCell ref="O170:P170"/>
  </mergeCells>
  <conditionalFormatting sqref="B3">
    <cfRule type="duplicateValues" dxfId="698" priority="1"/>
  </conditionalFormatting>
  <conditionalFormatting sqref="B4:B169">
    <cfRule type="duplicateValues" dxfId="697" priority="62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4"/>
  <sheetViews>
    <sheetView zoomScale="110" zoomScaleNormal="110" workbookViewId="0">
      <pane xSplit="3" ySplit="2" topLeftCell="D18" activePane="bottomRight" state="frozen"/>
      <selection activeCell="H5" sqref="H5"/>
      <selection pane="topRight" activeCell="H5" sqref="H5"/>
      <selection pane="bottomLeft" activeCell="H5" sqref="H5"/>
      <selection pane="bottomRight" activeCell="N3" sqref="N3:N2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0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3.75" customHeight="1" x14ac:dyDescent="0.2">
      <c r="A3" s="96" t="s">
        <v>6217</v>
      </c>
      <c r="B3" s="90" t="s">
        <v>2116</v>
      </c>
      <c r="C3" s="9" t="s">
        <v>2117</v>
      </c>
      <c r="D3" s="74" t="s">
        <v>51</v>
      </c>
      <c r="E3" s="13">
        <v>44430</v>
      </c>
      <c r="F3" s="74" t="s">
        <v>2138</v>
      </c>
      <c r="G3" s="13">
        <v>44437</v>
      </c>
      <c r="H3" s="10" t="s">
        <v>2139</v>
      </c>
      <c r="I3" s="1">
        <v>76</v>
      </c>
      <c r="J3" s="1">
        <v>45</v>
      </c>
      <c r="K3" s="1">
        <v>23</v>
      </c>
      <c r="L3" s="1">
        <v>14</v>
      </c>
      <c r="M3" s="80">
        <v>19.664999999999999</v>
      </c>
      <c r="N3" s="8">
        <v>20</v>
      </c>
      <c r="O3" s="62">
        <v>3000</v>
      </c>
      <c r="P3" s="63">
        <f>Table2245236891011121314151617181920212224234567891011121314[[#This Row],[PEMBULATAN]]*O3</f>
        <v>60000</v>
      </c>
    </row>
    <row r="4" spans="1:16" ht="33.75" customHeight="1" x14ac:dyDescent="0.2">
      <c r="A4" s="100"/>
      <c r="B4" s="73" t="s">
        <v>2118</v>
      </c>
      <c r="C4" s="9" t="s">
        <v>2119</v>
      </c>
      <c r="D4" s="74" t="s">
        <v>51</v>
      </c>
      <c r="E4" s="13">
        <v>44430</v>
      </c>
      <c r="F4" s="74" t="s">
        <v>2138</v>
      </c>
      <c r="G4" s="13">
        <v>44437</v>
      </c>
      <c r="H4" s="10" t="s">
        <v>2139</v>
      </c>
      <c r="I4" s="1">
        <v>35</v>
      </c>
      <c r="J4" s="1">
        <v>35</v>
      </c>
      <c r="K4" s="1">
        <v>20</v>
      </c>
      <c r="L4" s="1">
        <v>12</v>
      </c>
      <c r="M4" s="80">
        <v>6.125</v>
      </c>
      <c r="N4" s="8">
        <v>12</v>
      </c>
      <c r="O4" s="62">
        <v>3000</v>
      </c>
      <c r="P4" s="63">
        <f>Table2245236891011121314151617181920212224234567891011121314[[#This Row],[PEMBULATAN]]*O4</f>
        <v>36000</v>
      </c>
    </row>
    <row r="5" spans="1:16" ht="33.75" customHeight="1" x14ac:dyDescent="0.2">
      <c r="A5" s="97"/>
      <c r="B5" s="73"/>
      <c r="C5" s="87" t="s">
        <v>2120</v>
      </c>
      <c r="D5" s="76" t="s">
        <v>51</v>
      </c>
      <c r="E5" s="13">
        <v>44430</v>
      </c>
      <c r="F5" s="74" t="s">
        <v>2138</v>
      </c>
      <c r="G5" s="13">
        <v>44437</v>
      </c>
      <c r="H5" s="75" t="s">
        <v>2139</v>
      </c>
      <c r="I5" s="15">
        <v>35</v>
      </c>
      <c r="J5" s="15">
        <v>35</v>
      </c>
      <c r="K5" s="15">
        <v>20</v>
      </c>
      <c r="L5" s="15">
        <v>12</v>
      </c>
      <c r="M5" s="81">
        <v>6.125</v>
      </c>
      <c r="N5" s="70">
        <v>12</v>
      </c>
      <c r="O5" s="62">
        <v>3000</v>
      </c>
      <c r="P5" s="63">
        <f>Table2245236891011121314151617181920212224234567891011121314[[#This Row],[PEMBULATAN]]*O5</f>
        <v>36000</v>
      </c>
    </row>
    <row r="6" spans="1:16" ht="33.75" customHeight="1" x14ac:dyDescent="0.2">
      <c r="A6" s="97"/>
      <c r="B6" s="73"/>
      <c r="C6" s="87" t="s">
        <v>2121</v>
      </c>
      <c r="D6" s="76" t="s">
        <v>51</v>
      </c>
      <c r="E6" s="13">
        <v>44430</v>
      </c>
      <c r="F6" s="74" t="s">
        <v>2138</v>
      </c>
      <c r="G6" s="13">
        <v>44437</v>
      </c>
      <c r="H6" s="75" t="s">
        <v>2139</v>
      </c>
      <c r="I6" s="15">
        <v>35</v>
      </c>
      <c r="J6" s="15">
        <v>35</v>
      </c>
      <c r="K6" s="15">
        <v>20</v>
      </c>
      <c r="L6" s="15">
        <v>12</v>
      </c>
      <c r="M6" s="81">
        <v>6.125</v>
      </c>
      <c r="N6" s="70">
        <v>12</v>
      </c>
      <c r="O6" s="62">
        <v>3000</v>
      </c>
      <c r="P6" s="63">
        <f>Table2245236891011121314151617181920212224234567891011121314[[#This Row],[PEMBULATAN]]*O6</f>
        <v>36000</v>
      </c>
    </row>
    <row r="7" spans="1:16" ht="33.75" customHeight="1" x14ac:dyDescent="0.2">
      <c r="A7" s="97"/>
      <c r="B7" s="73"/>
      <c r="C7" s="87" t="s">
        <v>2122</v>
      </c>
      <c r="D7" s="76" t="s">
        <v>51</v>
      </c>
      <c r="E7" s="13">
        <v>44430</v>
      </c>
      <c r="F7" s="74" t="s">
        <v>2138</v>
      </c>
      <c r="G7" s="13">
        <v>44437</v>
      </c>
      <c r="H7" s="75" t="s">
        <v>2139</v>
      </c>
      <c r="I7" s="15">
        <v>45</v>
      </c>
      <c r="J7" s="15">
        <v>35</v>
      </c>
      <c r="K7" s="15">
        <v>33</v>
      </c>
      <c r="L7" s="15">
        <v>9</v>
      </c>
      <c r="M7" s="81">
        <v>12.99375</v>
      </c>
      <c r="N7" s="70">
        <v>13</v>
      </c>
      <c r="O7" s="62">
        <v>3000</v>
      </c>
      <c r="P7" s="63">
        <f>Table2245236891011121314151617181920212224234567891011121314[[#This Row],[PEMBULATAN]]*O7</f>
        <v>39000</v>
      </c>
    </row>
    <row r="8" spans="1:16" ht="33.75" customHeight="1" x14ac:dyDescent="0.2">
      <c r="A8" s="97"/>
      <c r="B8" s="73"/>
      <c r="C8" s="87" t="s">
        <v>2123</v>
      </c>
      <c r="D8" s="76" t="s">
        <v>51</v>
      </c>
      <c r="E8" s="13">
        <v>44430</v>
      </c>
      <c r="F8" s="74" t="s">
        <v>2138</v>
      </c>
      <c r="G8" s="13">
        <v>44437</v>
      </c>
      <c r="H8" s="75" t="s">
        <v>2139</v>
      </c>
      <c r="I8" s="15">
        <v>45</v>
      </c>
      <c r="J8" s="15">
        <v>35</v>
      </c>
      <c r="K8" s="15">
        <v>33</v>
      </c>
      <c r="L8" s="15">
        <v>9</v>
      </c>
      <c r="M8" s="81">
        <v>12.99375</v>
      </c>
      <c r="N8" s="70">
        <v>13</v>
      </c>
      <c r="O8" s="62">
        <v>3000</v>
      </c>
      <c r="P8" s="63">
        <f>Table2245236891011121314151617181920212224234567891011121314[[#This Row],[PEMBULATAN]]*O8</f>
        <v>39000</v>
      </c>
    </row>
    <row r="9" spans="1:16" ht="33.75" customHeight="1" x14ac:dyDescent="0.2">
      <c r="A9" s="97"/>
      <c r="B9" s="73"/>
      <c r="C9" s="87" t="s">
        <v>2124</v>
      </c>
      <c r="D9" s="76" t="s">
        <v>51</v>
      </c>
      <c r="E9" s="13">
        <v>44430</v>
      </c>
      <c r="F9" s="74" t="s">
        <v>2138</v>
      </c>
      <c r="G9" s="13">
        <v>44437</v>
      </c>
      <c r="H9" s="75" t="s">
        <v>2139</v>
      </c>
      <c r="I9" s="15">
        <v>45</v>
      </c>
      <c r="J9" s="15">
        <v>35</v>
      </c>
      <c r="K9" s="15">
        <v>33</v>
      </c>
      <c r="L9" s="15">
        <v>9</v>
      </c>
      <c r="M9" s="81">
        <v>12.99375</v>
      </c>
      <c r="N9" s="70">
        <v>13</v>
      </c>
      <c r="O9" s="62">
        <v>3000</v>
      </c>
      <c r="P9" s="63">
        <f>Table2245236891011121314151617181920212224234567891011121314[[#This Row],[PEMBULATAN]]*O9</f>
        <v>39000</v>
      </c>
    </row>
    <row r="10" spans="1:16" ht="33.75" customHeight="1" x14ac:dyDescent="0.2">
      <c r="A10" s="97"/>
      <c r="B10" s="73"/>
      <c r="C10" s="87" t="s">
        <v>2125</v>
      </c>
      <c r="D10" s="76" t="s">
        <v>51</v>
      </c>
      <c r="E10" s="13">
        <v>44430</v>
      </c>
      <c r="F10" s="74" t="s">
        <v>2138</v>
      </c>
      <c r="G10" s="13">
        <v>44437</v>
      </c>
      <c r="H10" s="75" t="s">
        <v>2139</v>
      </c>
      <c r="I10" s="15">
        <v>45</v>
      </c>
      <c r="J10" s="15">
        <v>35</v>
      </c>
      <c r="K10" s="15">
        <v>33</v>
      </c>
      <c r="L10" s="15">
        <v>9</v>
      </c>
      <c r="M10" s="81">
        <v>12.99375</v>
      </c>
      <c r="N10" s="70">
        <v>13</v>
      </c>
      <c r="O10" s="62">
        <v>3000</v>
      </c>
      <c r="P10" s="63">
        <f>Table2245236891011121314151617181920212224234567891011121314[[#This Row],[PEMBULATAN]]*O10</f>
        <v>39000</v>
      </c>
    </row>
    <row r="11" spans="1:16" ht="33.75" customHeight="1" x14ac:dyDescent="0.2">
      <c r="A11" s="97"/>
      <c r="B11" s="73"/>
      <c r="C11" s="87" t="s">
        <v>2126</v>
      </c>
      <c r="D11" s="76" t="s">
        <v>51</v>
      </c>
      <c r="E11" s="13">
        <v>44430</v>
      </c>
      <c r="F11" s="74" t="s">
        <v>2138</v>
      </c>
      <c r="G11" s="13">
        <v>44437</v>
      </c>
      <c r="H11" s="75" t="s">
        <v>2139</v>
      </c>
      <c r="I11" s="15">
        <v>35</v>
      </c>
      <c r="J11" s="15">
        <v>35</v>
      </c>
      <c r="K11" s="15">
        <v>20</v>
      </c>
      <c r="L11" s="15">
        <v>12</v>
      </c>
      <c r="M11" s="81">
        <v>6.125</v>
      </c>
      <c r="N11" s="70">
        <v>12</v>
      </c>
      <c r="O11" s="62">
        <v>3000</v>
      </c>
      <c r="P11" s="63">
        <f>Table2245236891011121314151617181920212224234567891011121314[[#This Row],[PEMBULATAN]]*O11</f>
        <v>36000</v>
      </c>
    </row>
    <row r="12" spans="1:16" ht="33.75" customHeight="1" x14ac:dyDescent="0.2">
      <c r="A12" s="97"/>
      <c r="B12" s="73"/>
      <c r="C12" s="87" t="s">
        <v>2127</v>
      </c>
      <c r="D12" s="76" t="s">
        <v>51</v>
      </c>
      <c r="E12" s="13">
        <v>44430</v>
      </c>
      <c r="F12" s="74" t="s">
        <v>2138</v>
      </c>
      <c r="G12" s="13">
        <v>44437</v>
      </c>
      <c r="H12" s="75" t="s">
        <v>2139</v>
      </c>
      <c r="I12" s="15">
        <v>45</v>
      </c>
      <c r="J12" s="15">
        <v>35</v>
      </c>
      <c r="K12" s="15">
        <v>33</v>
      </c>
      <c r="L12" s="15">
        <v>9</v>
      </c>
      <c r="M12" s="81">
        <v>12.99375</v>
      </c>
      <c r="N12" s="70">
        <v>13</v>
      </c>
      <c r="O12" s="62">
        <v>3000</v>
      </c>
      <c r="P12" s="63">
        <f>Table2245236891011121314151617181920212224234567891011121314[[#This Row],[PEMBULATAN]]*O12</f>
        <v>39000</v>
      </c>
    </row>
    <row r="13" spans="1:16" ht="33.75" customHeight="1" x14ac:dyDescent="0.2">
      <c r="A13" s="97"/>
      <c r="B13" s="73"/>
      <c r="C13" s="87" t="s">
        <v>2128</v>
      </c>
      <c r="D13" s="76" t="s">
        <v>51</v>
      </c>
      <c r="E13" s="13">
        <v>44430</v>
      </c>
      <c r="F13" s="74" t="s">
        <v>2138</v>
      </c>
      <c r="G13" s="13">
        <v>44437</v>
      </c>
      <c r="H13" s="75" t="s">
        <v>2139</v>
      </c>
      <c r="I13" s="15">
        <v>35</v>
      </c>
      <c r="J13" s="15">
        <v>22</v>
      </c>
      <c r="K13" s="15">
        <v>22</v>
      </c>
      <c r="L13" s="15">
        <v>8</v>
      </c>
      <c r="M13" s="81">
        <v>4.2350000000000003</v>
      </c>
      <c r="N13" s="70">
        <v>8</v>
      </c>
      <c r="O13" s="62">
        <v>3000</v>
      </c>
      <c r="P13" s="63">
        <f>Table2245236891011121314151617181920212224234567891011121314[[#This Row],[PEMBULATAN]]*O13</f>
        <v>24000</v>
      </c>
    </row>
    <row r="14" spans="1:16" ht="33.75" customHeight="1" x14ac:dyDescent="0.2">
      <c r="A14" s="97"/>
      <c r="B14" s="73"/>
      <c r="C14" s="87" t="s">
        <v>2129</v>
      </c>
      <c r="D14" s="76" t="s">
        <v>51</v>
      </c>
      <c r="E14" s="13">
        <v>44430</v>
      </c>
      <c r="F14" s="74" t="s">
        <v>2138</v>
      </c>
      <c r="G14" s="13">
        <v>44437</v>
      </c>
      <c r="H14" s="75" t="s">
        <v>2139</v>
      </c>
      <c r="I14" s="15">
        <v>33</v>
      </c>
      <c r="J14" s="15">
        <v>22</v>
      </c>
      <c r="K14" s="15">
        <v>20</v>
      </c>
      <c r="L14" s="15">
        <v>7</v>
      </c>
      <c r="M14" s="81">
        <v>3.63</v>
      </c>
      <c r="N14" s="70">
        <v>7</v>
      </c>
      <c r="O14" s="62">
        <v>3000</v>
      </c>
      <c r="P14" s="63">
        <f>Table2245236891011121314151617181920212224234567891011121314[[#This Row],[PEMBULATAN]]*O14</f>
        <v>21000</v>
      </c>
    </row>
    <row r="15" spans="1:16" ht="33.75" customHeight="1" x14ac:dyDescent="0.2">
      <c r="A15" s="97"/>
      <c r="B15" s="73"/>
      <c r="C15" s="87" t="s">
        <v>2130</v>
      </c>
      <c r="D15" s="76" t="s">
        <v>51</v>
      </c>
      <c r="E15" s="13">
        <v>44430</v>
      </c>
      <c r="F15" s="74" t="s">
        <v>2138</v>
      </c>
      <c r="G15" s="13">
        <v>44437</v>
      </c>
      <c r="H15" s="75" t="s">
        <v>2139</v>
      </c>
      <c r="I15" s="15">
        <v>33</v>
      </c>
      <c r="J15" s="15">
        <v>22</v>
      </c>
      <c r="K15" s="15">
        <v>20</v>
      </c>
      <c r="L15" s="15">
        <v>7</v>
      </c>
      <c r="M15" s="81">
        <v>3.63</v>
      </c>
      <c r="N15" s="70">
        <v>7</v>
      </c>
      <c r="O15" s="62">
        <v>3000</v>
      </c>
      <c r="P15" s="63">
        <f>Table2245236891011121314151617181920212224234567891011121314[[#This Row],[PEMBULATAN]]*O15</f>
        <v>21000</v>
      </c>
    </row>
    <row r="16" spans="1:16" ht="33.75" customHeight="1" x14ac:dyDescent="0.2">
      <c r="A16" s="97"/>
      <c r="B16" s="73"/>
      <c r="C16" s="87" t="s">
        <v>2131</v>
      </c>
      <c r="D16" s="76" t="s">
        <v>51</v>
      </c>
      <c r="E16" s="13">
        <v>44430</v>
      </c>
      <c r="F16" s="74" t="s">
        <v>2138</v>
      </c>
      <c r="G16" s="13">
        <v>44437</v>
      </c>
      <c r="H16" s="75" t="s">
        <v>2139</v>
      </c>
      <c r="I16" s="15">
        <v>33</v>
      </c>
      <c r="J16" s="15">
        <v>22</v>
      </c>
      <c r="K16" s="15">
        <v>20</v>
      </c>
      <c r="L16" s="15">
        <v>7</v>
      </c>
      <c r="M16" s="81">
        <v>3.63</v>
      </c>
      <c r="N16" s="70">
        <v>7</v>
      </c>
      <c r="O16" s="62">
        <v>3000</v>
      </c>
      <c r="P16" s="63">
        <f>Table2245236891011121314151617181920212224234567891011121314[[#This Row],[PEMBULATAN]]*O16</f>
        <v>21000</v>
      </c>
    </row>
    <row r="17" spans="1:16" ht="33.75" customHeight="1" x14ac:dyDescent="0.2">
      <c r="A17" s="97"/>
      <c r="B17" s="73"/>
      <c r="C17" s="87" t="s">
        <v>2132</v>
      </c>
      <c r="D17" s="76" t="s">
        <v>51</v>
      </c>
      <c r="E17" s="13">
        <v>44430</v>
      </c>
      <c r="F17" s="74" t="s">
        <v>2138</v>
      </c>
      <c r="G17" s="13">
        <v>44437</v>
      </c>
      <c r="H17" s="75" t="s">
        <v>2139</v>
      </c>
      <c r="I17" s="15">
        <v>35</v>
      </c>
      <c r="J17" s="15">
        <v>35</v>
      </c>
      <c r="K17" s="15">
        <v>20</v>
      </c>
      <c r="L17" s="15">
        <v>12</v>
      </c>
      <c r="M17" s="81">
        <v>6.125</v>
      </c>
      <c r="N17" s="70">
        <v>12</v>
      </c>
      <c r="O17" s="62">
        <v>3000</v>
      </c>
      <c r="P17" s="63">
        <f>Table2245236891011121314151617181920212224234567891011121314[[#This Row],[PEMBULATAN]]*O17</f>
        <v>36000</v>
      </c>
    </row>
    <row r="18" spans="1:16" ht="33.75" customHeight="1" x14ac:dyDescent="0.2">
      <c r="A18" s="97"/>
      <c r="B18" s="73"/>
      <c r="C18" s="87" t="s">
        <v>2133</v>
      </c>
      <c r="D18" s="76" t="s">
        <v>51</v>
      </c>
      <c r="E18" s="13">
        <v>44430</v>
      </c>
      <c r="F18" s="74" t="s">
        <v>2138</v>
      </c>
      <c r="G18" s="13">
        <v>44437</v>
      </c>
      <c r="H18" s="75" t="s">
        <v>2139</v>
      </c>
      <c r="I18" s="15">
        <v>35</v>
      </c>
      <c r="J18" s="15">
        <v>35</v>
      </c>
      <c r="K18" s="15">
        <v>20</v>
      </c>
      <c r="L18" s="15">
        <v>12</v>
      </c>
      <c r="M18" s="81">
        <v>6.125</v>
      </c>
      <c r="N18" s="70">
        <v>12</v>
      </c>
      <c r="O18" s="62">
        <v>3000</v>
      </c>
      <c r="P18" s="63">
        <f>Table2245236891011121314151617181920212224234567891011121314[[#This Row],[PEMBULATAN]]*O18</f>
        <v>36000</v>
      </c>
    </row>
    <row r="19" spans="1:16" ht="33.75" customHeight="1" x14ac:dyDescent="0.2">
      <c r="A19" s="97"/>
      <c r="B19" s="73"/>
      <c r="C19" s="87" t="s">
        <v>2134</v>
      </c>
      <c r="D19" s="76" t="s">
        <v>51</v>
      </c>
      <c r="E19" s="13">
        <v>44430</v>
      </c>
      <c r="F19" s="74" t="s">
        <v>2138</v>
      </c>
      <c r="G19" s="13">
        <v>44437</v>
      </c>
      <c r="H19" s="75" t="s">
        <v>2139</v>
      </c>
      <c r="I19" s="15">
        <v>45</v>
      </c>
      <c r="J19" s="15">
        <v>35</v>
      </c>
      <c r="K19" s="15">
        <v>33</v>
      </c>
      <c r="L19" s="15">
        <v>9</v>
      </c>
      <c r="M19" s="81">
        <v>12.99375</v>
      </c>
      <c r="N19" s="70">
        <v>13</v>
      </c>
      <c r="O19" s="62">
        <v>3000</v>
      </c>
      <c r="P19" s="63">
        <f>Table2245236891011121314151617181920212224234567891011121314[[#This Row],[PEMBULATAN]]*O19</f>
        <v>39000</v>
      </c>
    </row>
    <row r="20" spans="1:16" ht="33.75" customHeight="1" x14ac:dyDescent="0.2">
      <c r="A20" s="97"/>
      <c r="B20" s="73"/>
      <c r="C20" s="87" t="s">
        <v>2135</v>
      </c>
      <c r="D20" s="76" t="s">
        <v>51</v>
      </c>
      <c r="E20" s="13">
        <v>44430</v>
      </c>
      <c r="F20" s="74" t="s">
        <v>2138</v>
      </c>
      <c r="G20" s="13">
        <v>44437</v>
      </c>
      <c r="H20" s="75" t="s">
        <v>2139</v>
      </c>
      <c r="I20" s="15">
        <v>45</v>
      </c>
      <c r="J20" s="15">
        <v>35</v>
      </c>
      <c r="K20" s="15">
        <v>33</v>
      </c>
      <c r="L20" s="15">
        <v>9</v>
      </c>
      <c r="M20" s="81">
        <v>12.99375</v>
      </c>
      <c r="N20" s="70">
        <v>13</v>
      </c>
      <c r="O20" s="62">
        <v>3000</v>
      </c>
      <c r="P20" s="63">
        <f>Table2245236891011121314151617181920212224234567891011121314[[#This Row],[PEMBULATAN]]*O20</f>
        <v>39000</v>
      </c>
    </row>
    <row r="21" spans="1:16" ht="33.75" customHeight="1" x14ac:dyDescent="0.2">
      <c r="A21" s="97"/>
      <c r="B21" s="73"/>
      <c r="C21" s="87" t="s">
        <v>2136</v>
      </c>
      <c r="D21" s="76" t="s">
        <v>51</v>
      </c>
      <c r="E21" s="13">
        <v>44430</v>
      </c>
      <c r="F21" s="74" t="s">
        <v>2138</v>
      </c>
      <c r="G21" s="13">
        <v>44437</v>
      </c>
      <c r="H21" s="75" t="s">
        <v>2139</v>
      </c>
      <c r="I21" s="15">
        <v>45</v>
      </c>
      <c r="J21" s="15">
        <v>35</v>
      </c>
      <c r="K21" s="15">
        <v>33</v>
      </c>
      <c r="L21" s="15">
        <v>9</v>
      </c>
      <c r="M21" s="81">
        <v>12.99375</v>
      </c>
      <c r="N21" s="70">
        <v>13</v>
      </c>
      <c r="O21" s="62">
        <v>3000</v>
      </c>
      <c r="P21" s="63">
        <f>Table2245236891011121314151617181920212224234567891011121314[[#This Row],[PEMBULATAN]]*O21</f>
        <v>39000</v>
      </c>
    </row>
    <row r="22" spans="1:16" ht="33.75" customHeight="1" x14ac:dyDescent="0.2">
      <c r="A22" s="97"/>
      <c r="B22" s="73"/>
      <c r="C22" s="87" t="s">
        <v>2137</v>
      </c>
      <c r="D22" s="76" t="s">
        <v>51</v>
      </c>
      <c r="E22" s="13">
        <v>44430</v>
      </c>
      <c r="F22" s="74" t="s">
        <v>2138</v>
      </c>
      <c r="G22" s="13">
        <v>44437</v>
      </c>
      <c r="H22" s="75" t="s">
        <v>2139</v>
      </c>
      <c r="I22" s="15">
        <v>32</v>
      </c>
      <c r="J22" s="15">
        <v>55</v>
      </c>
      <c r="K22" s="15">
        <v>58</v>
      </c>
      <c r="L22" s="15">
        <v>12</v>
      </c>
      <c r="M22" s="81">
        <v>25.52</v>
      </c>
      <c r="N22" s="70">
        <v>26</v>
      </c>
      <c r="O22" s="62">
        <v>3000</v>
      </c>
      <c r="P22" s="63">
        <f>Table2245236891011121314151617181920212224234567891011121314[[#This Row],[PEMBULATAN]]*O22</f>
        <v>78000</v>
      </c>
    </row>
    <row r="23" spans="1:16" ht="22.5" customHeight="1" x14ac:dyDescent="0.2">
      <c r="A23" s="121" t="s">
        <v>31</v>
      </c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3"/>
      <c r="M23" s="77">
        <f>SUBTOTAL(109,Table2245236891011121314151617181920212224234567891011121314[KG VOLUME])</f>
        <v>201.01000000000005</v>
      </c>
      <c r="N23" s="66">
        <f>SUM(N3:N22)</f>
        <v>251</v>
      </c>
      <c r="O23" s="124">
        <f>SUM(P3:P22)</f>
        <v>753000</v>
      </c>
      <c r="P23" s="125"/>
    </row>
    <row r="24" spans="1:16" ht="22.5" customHeight="1" x14ac:dyDescent="0.2">
      <c r="A24" s="82"/>
      <c r="B24" s="54" t="s">
        <v>43</v>
      </c>
      <c r="C24" s="53"/>
      <c r="D24" s="55" t="s">
        <v>44</v>
      </c>
      <c r="E24" s="82"/>
      <c r="F24" s="82"/>
      <c r="G24" s="82"/>
      <c r="H24" s="82"/>
      <c r="I24" s="82"/>
      <c r="J24" s="82"/>
      <c r="K24" s="82"/>
      <c r="L24" s="82"/>
      <c r="M24" s="83"/>
      <c r="N24" s="85" t="s">
        <v>50</v>
      </c>
      <c r="O24" s="84"/>
      <c r="P24" s="84">
        <f>O23*10%</f>
        <v>75300</v>
      </c>
    </row>
    <row r="25" spans="1:16" ht="22.5" customHeight="1" thickBot="1" x14ac:dyDescent="0.25">
      <c r="A25" s="82"/>
      <c r="B25" s="54"/>
      <c r="C25" s="53"/>
      <c r="D25" s="55"/>
      <c r="E25" s="82"/>
      <c r="F25" s="82"/>
      <c r="G25" s="82"/>
      <c r="H25" s="82"/>
      <c r="I25" s="82"/>
      <c r="J25" s="82"/>
      <c r="K25" s="82"/>
      <c r="L25" s="82"/>
      <c r="M25" s="83"/>
      <c r="N25" s="98" t="s">
        <v>58</v>
      </c>
      <c r="O25" s="99"/>
      <c r="P25" s="99">
        <f>O23-P24</f>
        <v>677700</v>
      </c>
    </row>
    <row r="26" spans="1:16" x14ac:dyDescent="0.2">
      <c r="A26" s="11"/>
      <c r="H26" s="61"/>
      <c r="N26" s="60" t="s">
        <v>32</v>
      </c>
      <c r="P26" s="67">
        <f>P25*1%</f>
        <v>6777</v>
      </c>
    </row>
    <row r="27" spans="1:16" ht="15.75" thickBot="1" x14ac:dyDescent="0.25">
      <c r="A27" s="11"/>
      <c r="H27" s="61"/>
      <c r="N27" s="60" t="s">
        <v>56</v>
      </c>
      <c r="P27" s="69">
        <f>P25*2%</f>
        <v>13554</v>
      </c>
    </row>
    <row r="28" spans="1:16" x14ac:dyDescent="0.2">
      <c r="A28" s="11"/>
      <c r="H28" s="61"/>
      <c r="N28" s="64" t="s">
        <v>33</v>
      </c>
      <c r="O28" s="65"/>
      <c r="P28" s="68">
        <f>P25+P26-P27</f>
        <v>670923</v>
      </c>
    </row>
    <row r="29" spans="1:16" x14ac:dyDescent="0.2">
      <c r="B29" s="54"/>
      <c r="C29" s="53"/>
      <c r="D29" s="55"/>
    </row>
    <row r="31" spans="1:16" x14ac:dyDescent="0.2">
      <c r="A31" s="11"/>
      <c r="H31" s="61"/>
      <c r="P31" s="69"/>
    </row>
    <row r="32" spans="1:16" x14ac:dyDescent="0.2">
      <c r="A32" s="11"/>
      <c r="H32" s="61"/>
      <c r="O32" s="56"/>
      <c r="P32" s="69"/>
    </row>
    <row r="33" spans="1:16" s="3" customFormat="1" x14ac:dyDescent="0.25">
      <c r="A33" s="11"/>
      <c r="B33" s="2"/>
      <c r="C33" s="2"/>
      <c r="E33" s="12"/>
      <c r="H33" s="61"/>
      <c r="N33" s="14"/>
      <c r="O33" s="14"/>
      <c r="P33" s="14"/>
    </row>
    <row r="34" spans="1:16" s="3" customFormat="1" x14ac:dyDescent="0.25">
      <c r="A34" s="11"/>
      <c r="B34" s="2"/>
      <c r="C34" s="2"/>
      <c r="E34" s="12"/>
      <c r="H34" s="61"/>
      <c r="N34" s="14"/>
      <c r="O34" s="14"/>
      <c r="P34" s="14"/>
    </row>
    <row r="35" spans="1:16" s="3" customFormat="1" x14ac:dyDescent="0.25">
      <c r="A35" s="11"/>
      <c r="B35" s="2"/>
      <c r="C35" s="2"/>
      <c r="E35" s="12"/>
      <c r="H35" s="61"/>
      <c r="N35" s="14"/>
      <c r="O35" s="14"/>
      <c r="P35" s="14"/>
    </row>
    <row r="36" spans="1:16" s="3" customFormat="1" x14ac:dyDescent="0.25">
      <c r="A36" s="11"/>
      <c r="B36" s="2"/>
      <c r="C36" s="2"/>
      <c r="E36" s="12"/>
      <c r="H36" s="61"/>
      <c r="N36" s="14"/>
      <c r="O36" s="14"/>
      <c r="P36" s="14"/>
    </row>
    <row r="37" spans="1:16" s="3" customFormat="1" x14ac:dyDescent="0.25">
      <c r="A37" s="11"/>
      <c r="B37" s="2"/>
      <c r="C37" s="2"/>
      <c r="E37" s="12"/>
      <c r="H37" s="61"/>
      <c r="N37" s="14"/>
      <c r="O37" s="14"/>
      <c r="P37" s="14"/>
    </row>
    <row r="38" spans="1:16" s="3" customFormat="1" x14ac:dyDescent="0.25">
      <c r="A38" s="11"/>
      <c r="B38" s="2"/>
      <c r="C38" s="2"/>
      <c r="E38" s="12"/>
      <c r="H38" s="61"/>
      <c r="N38" s="14"/>
      <c r="O38" s="14"/>
      <c r="P38" s="14"/>
    </row>
    <row r="39" spans="1:16" s="3" customFormat="1" x14ac:dyDescent="0.25">
      <c r="A39" s="11"/>
      <c r="B39" s="2"/>
      <c r="C39" s="2"/>
      <c r="E39" s="12"/>
      <c r="H39" s="61"/>
      <c r="N39" s="14"/>
      <c r="O39" s="14"/>
      <c r="P39" s="14"/>
    </row>
    <row r="40" spans="1:16" s="3" customFormat="1" x14ac:dyDescent="0.25">
      <c r="A40" s="11"/>
      <c r="B40" s="2"/>
      <c r="C40" s="2"/>
      <c r="E40" s="12"/>
      <c r="H40" s="61"/>
      <c r="N40" s="14"/>
      <c r="O40" s="14"/>
      <c r="P40" s="14"/>
    </row>
    <row r="41" spans="1:16" s="3" customFormat="1" x14ac:dyDescent="0.25">
      <c r="A41" s="11"/>
      <c r="B41" s="2"/>
      <c r="C41" s="2"/>
      <c r="E41" s="12"/>
      <c r="H41" s="61"/>
      <c r="N41" s="14"/>
      <c r="O41" s="14"/>
      <c r="P41" s="14"/>
    </row>
    <row r="42" spans="1:16" s="3" customFormat="1" x14ac:dyDescent="0.25">
      <c r="A42" s="11"/>
      <c r="B42" s="2"/>
      <c r="C42" s="2"/>
      <c r="E42" s="12"/>
      <c r="H42" s="61"/>
      <c r="N42" s="14"/>
      <c r="O42" s="14"/>
      <c r="P42" s="14"/>
    </row>
    <row r="43" spans="1:16" s="3" customFormat="1" x14ac:dyDescent="0.25">
      <c r="A43" s="11"/>
      <c r="B43" s="2"/>
      <c r="C43" s="2"/>
      <c r="E43" s="12"/>
      <c r="H43" s="61"/>
      <c r="N43" s="14"/>
      <c r="O43" s="14"/>
      <c r="P43" s="14"/>
    </row>
    <row r="44" spans="1:16" s="3" customFormat="1" x14ac:dyDescent="0.25">
      <c r="A44" s="11"/>
      <c r="B44" s="2"/>
      <c r="C44" s="2"/>
      <c r="E44" s="12"/>
      <c r="H44" s="61"/>
      <c r="N44" s="14"/>
      <c r="O44" s="14"/>
      <c r="P44" s="14"/>
    </row>
  </sheetData>
  <mergeCells count="2">
    <mergeCell ref="A23:L23"/>
    <mergeCell ref="O23:P23"/>
  </mergeCells>
  <conditionalFormatting sqref="B3">
    <cfRule type="duplicateValues" dxfId="681" priority="1"/>
  </conditionalFormatting>
  <conditionalFormatting sqref="B4:B22">
    <cfRule type="duplicateValues" dxfId="680" priority="65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3"/>
  <sheetViews>
    <sheetView zoomScale="110" zoomScaleNormal="110" workbookViewId="0">
      <pane xSplit="3" ySplit="2" topLeftCell="D56" activePane="bottomRight" state="frozen"/>
      <selection activeCell="H5" sqref="H5"/>
      <selection pane="topRight" activeCell="H5" sqref="H5"/>
      <selection pane="bottomLeft" activeCell="H5" sqref="H5"/>
      <selection pane="bottomRight" activeCell="N3" sqref="N3:N61"/>
    </sheetView>
  </sheetViews>
  <sheetFormatPr defaultRowHeight="15" x14ac:dyDescent="0.2"/>
  <cols>
    <col min="1" max="1" width="8" style="4" customWidth="1"/>
    <col min="2" max="2" width="20.28515625" style="2" customWidth="1"/>
    <col min="3" max="3" width="14.5703125" style="2" customWidth="1"/>
    <col min="4" max="4" width="10.7109375" style="3" customWidth="1"/>
    <col min="5" max="5" width="8" style="12" customWidth="1"/>
    <col min="6" max="6" width="11.28515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2.25" customHeight="1" x14ac:dyDescent="0.2">
      <c r="A3" s="96" t="s">
        <v>6218</v>
      </c>
      <c r="B3" s="72" t="s">
        <v>2140</v>
      </c>
      <c r="C3" s="9" t="s">
        <v>2141</v>
      </c>
      <c r="D3" s="74" t="s">
        <v>52</v>
      </c>
      <c r="E3" s="13">
        <v>44430</v>
      </c>
      <c r="F3" s="74" t="s">
        <v>2138</v>
      </c>
      <c r="G3" s="13">
        <v>44437</v>
      </c>
      <c r="H3" s="10" t="s">
        <v>2139</v>
      </c>
      <c r="I3" s="1">
        <v>90</v>
      </c>
      <c r="J3" s="1">
        <v>89</v>
      </c>
      <c r="K3" s="1">
        <v>43</v>
      </c>
      <c r="L3" s="1">
        <v>18</v>
      </c>
      <c r="M3" s="80">
        <v>86.107500000000002</v>
      </c>
      <c r="N3" s="8">
        <v>86</v>
      </c>
      <c r="O3" s="62">
        <v>3000</v>
      </c>
      <c r="P3" s="63">
        <f>Table224523689101112131415161718192021222423456789101112131415[[#This Row],[PEMBULATAN]]*O3</f>
        <v>258000</v>
      </c>
    </row>
    <row r="4" spans="1:16" ht="32.25" customHeight="1" x14ac:dyDescent="0.2">
      <c r="A4" s="100"/>
      <c r="B4" s="73"/>
      <c r="C4" s="9" t="s">
        <v>2142</v>
      </c>
      <c r="D4" s="74" t="s">
        <v>52</v>
      </c>
      <c r="E4" s="13">
        <v>44430</v>
      </c>
      <c r="F4" s="74" t="s">
        <v>2138</v>
      </c>
      <c r="G4" s="13">
        <v>44437</v>
      </c>
      <c r="H4" s="10" t="s">
        <v>2139</v>
      </c>
      <c r="I4" s="1">
        <v>98</v>
      </c>
      <c r="J4" s="1">
        <v>54</v>
      </c>
      <c r="K4" s="1">
        <v>31</v>
      </c>
      <c r="L4" s="1">
        <v>22</v>
      </c>
      <c r="M4" s="80">
        <v>41.012999999999998</v>
      </c>
      <c r="N4" s="8">
        <v>41</v>
      </c>
      <c r="O4" s="62">
        <v>3000</v>
      </c>
      <c r="P4" s="63">
        <f>Table224523689101112131415161718192021222423456789101112131415[[#This Row],[PEMBULATAN]]*O4</f>
        <v>123000</v>
      </c>
    </row>
    <row r="5" spans="1:16" ht="32.25" customHeight="1" x14ac:dyDescent="0.2">
      <c r="A5" s="97"/>
      <c r="B5" s="73"/>
      <c r="C5" s="87" t="s">
        <v>2143</v>
      </c>
      <c r="D5" s="76" t="s">
        <v>52</v>
      </c>
      <c r="E5" s="13">
        <v>44430</v>
      </c>
      <c r="F5" s="74" t="s">
        <v>2138</v>
      </c>
      <c r="G5" s="13">
        <v>44437</v>
      </c>
      <c r="H5" s="75" t="s">
        <v>2139</v>
      </c>
      <c r="I5" s="15">
        <v>54</v>
      </c>
      <c r="J5" s="15">
        <v>32</v>
      </c>
      <c r="K5" s="15">
        <v>54</v>
      </c>
      <c r="L5" s="15">
        <v>7</v>
      </c>
      <c r="M5" s="81">
        <v>23.327999999999999</v>
      </c>
      <c r="N5" s="70">
        <v>23</v>
      </c>
      <c r="O5" s="62">
        <v>3000</v>
      </c>
      <c r="P5" s="63">
        <f>Table224523689101112131415161718192021222423456789101112131415[[#This Row],[PEMBULATAN]]*O5</f>
        <v>69000</v>
      </c>
    </row>
    <row r="6" spans="1:16" ht="32.25" customHeight="1" x14ac:dyDescent="0.2">
      <c r="A6" s="97"/>
      <c r="B6" s="73"/>
      <c r="C6" s="87" t="s">
        <v>2144</v>
      </c>
      <c r="D6" s="76" t="s">
        <v>52</v>
      </c>
      <c r="E6" s="13">
        <v>44430</v>
      </c>
      <c r="F6" s="74" t="s">
        <v>2138</v>
      </c>
      <c r="G6" s="13">
        <v>44437</v>
      </c>
      <c r="H6" s="75" t="s">
        <v>2139</v>
      </c>
      <c r="I6" s="15">
        <v>28</v>
      </c>
      <c r="J6" s="15">
        <v>30</v>
      </c>
      <c r="K6" s="15">
        <v>21</v>
      </c>
      <c r="L6" s="15">
        <v>1</v>
      </c>
      <c r="M6" s="81">
        <v>4.41</v>
      </c>
      <c r="N6" s="70">
        <v>4</v>
      </c>
      <c r="O6" s="62">
        <v>3000</v>
      </c>
      <c r="P6" s="63">
        <f>Table224523689101112131415161718192021222423456789101112131415[[#This Row],[PEMBULATAN]]*O6</f>
        <v>12000</v>
      </c>
    </row>
    <row r="7" spans="1:16" ht="32.25" customHeight="1" x14ac:dyDescent="0.2">
      <c r="A7" s="97"/>
      <c r="B7" s="73"/>
      <c r="C7" s="87" t="s">
        <v>2145</v>
      </c>
      <c r="D7" s="76" t="s">
        <v>52</v>
      </c>
      <c r="E7" s="13">
        <v>44430</v>
      </c>
      <c r="F7" s="74" t="s">
        <v>2138</v>
      </c>
      <c r="G7" s="13">
        <v>44437</v>
      </c>
      <c r="H7" s="75" t="s">
        <v>2139</v>
      </c>
      <c r="I7" s="15">
        <v>40</v>
      </c>
      <c r="J7" s="15">
        <v>53</v>
      </c>
      <c r="K7" s="15">
        <v>24</v>
      </c>
      <c r="L7" s="15">
        <v>1</v>
      </c>
      <c r="M7" s="81">
        <v>12.72</v>
      </c>
      <c r="N7" s="70">
        <v>13</v>
      </c>
      <c r="O7" s="62">
        <v>3000</v>
      </c>
      <c r="P7" s="63">
        <f>Table224523689101112131415161718192021222423456789101112131415[[#This Row],[PEMBULATAN]]*O7</f>
        <v>39000</v>
      </c>
    </row>
    <row r="8" spans="1:16" ht="32.25" customHeight="1" x14ac:dyDescent="0.2">
      <c r="A8" s="97"/>
      <c r="B8" s="73"/>
      <c r="C8" s="87" t="s">
        <v>2146</v>
      </c>
      <c r="D8" s="76" t="s">
        <v>52</v>
      </c>
      <c r="E8" s="13">
        <v>44430</v>
      </c>
      <c r="F8" s="74" t="s">
        <v>2138</v>
      </c>
      <c r="G8" s="13">
        <v>44437</v>
      </c>
      <c r="H8" s="75" t="s">
        <v>2139</v>
      </c>
      <c r="I8" s="15">
        <v>155</v>
      </c>
      <c r="J8" s="15">
        <v>4</v>
      </c>
      <c r="K8" s="15">
        <v>4</v>
      </c>
      <c r="L8" s="15">
        <v>1</v>
      </c>
      <c r="M8" s="81">
        <v>0.62</v>
      </c>
      <c r="N8" s="70">
        <v>1</v>
      </c>
      <c r="O8" s="62">
        <v>3000</v>
      </c>
      <c r="P8" s="63">
        <f>Table224523689101112131415161718192021222423456789101112131415[[#This Row],[PEMBULATAN]]*O8</f>
        <v>3000</v>
      </c>
    </row>
    <row r="9" spans="1:16" ht="32.25" customHeight="1" x14ac:dyDescent="0.2">
      <c r="A9" s="97"/>
      <c r="B9" s="73"/>
      <c r="C9" s="87" t="s">
        <v>2147</v>
      </c>
      <c r="D9" s="76" t="s">
        <v>52</v>
      </c>
      <c r="E9" s="13">
        <v>44430</v>
      </c>
      <c r="F9" s="74" t="s">
        <v>2138</v>
      </c>
      <c r="G9" s="13">
        <v>44437</v>
      </c>
      <c r="H9" s="75" t="s">
        <v>2139</v>
      </c>
      <c r="I9" s="15">
        <v>21</v>
      </c>
      <c r="J9" s="15">
        <v>30</v>
      </c>
      <c r="K9" s="15">
        <v>12</v>
      </c>
      <c r="L9" s="15">
        <v>1</v>
      </c>
      <c r="M9" s="81">
        <v>1.89</v>
      </c>
      <c r="N9" s="70">
        <v>2</v>
      </c>
      <c r="O9" s="62">
        <v>3000</v>
      </c>
      <c r="P9" s="63">
        <f>Table224523689101112131415161718192021222423456789101112131415[[#This Row],[PEMBULATAN]]*O9</f>
        <v>6000</v>
      </c>
    </row>
    <row r="10" spans="1:16" ht="32.25" customHeight="1" x14ac:dyDescent="0.2">
      <c r="A10" s="97"/>
      <c r="B10" s="73"/>
      <c r="C10" s="87" t="s">
        <v>2148</v>
      </c>
      <c r="D10" s="76" t="s">
        <v>52</v>
      </c>
      <c r="E10" s="13">
        <v>44430</v>
      </c>
      <c r="F10" s="74" t="s">
        <v>2138</v>
      </c>
      <c r="G10" s="13">
        <v>44437</v>
      </c>
      <c r="H10" s="75" t="s">
        <v>2139</v>
      </c>
      <c r="I10" s="15">
        <v>100</v>
      </c>
      <c r="J10" s="15">
        <v>87</v>
      </c>
      <c r="K10" s="15">
        <v>45</v>
      </c>
      <c r="L10" s="15">
        <v>18</v>
      </c>
      <c r="M10" s="81">
        <v>97.875</v>
      </c>
      <c r="N10" s="70">
        <v>98</v>
      </c>
      <c r="O10" s="62">
        <v>3000</v>
      </c>
      <c r="P10" s="63">
        <f>Table224523689101112131415161718192021222423456789101112131415[[#This Row],[PEMBULATAN]]*O10</f>
        <v>294000</v>
      </c>
    </row>
    <row r="11" spans="1:16" ht="32.25" customHeight="1" x14ac:dyDescent="0.2">
      <c r="A11" s="97"/>
      <c r="B11" s="73"/>
      <c r="C11" s="87" t="s">
        <v>2149</v>
      </c>
      <c r="D11" s="76" t="s">
        <v>52</v>
      </c>
      <c r="E11" s="13">
        <v>44430</v>
      </c>
      <c r="F11" s="74" t="s">
        <v>2138</v>
      </c>
      <c r="G11" s="13">
        <v>44437</v>
      </c>
      <c r="H11" s="75" t="s">
        <v>2139</v>
      </c>
      <c r="I11" s="15">
        <v>105</v>
      </c>
      <c r="J11" s="15">
        <v>76</v>
      </c>
      <c r="K11" s="15">
        <v>34</v>
      </c>
      <c r="L11" s="15">
        <v>11</v>
      </c>
      <c r="M11" s="81">
        <v>67.83</v>
      </c>
      <c r="N11" s="70">
        <v>68</v>
      </c>
      <c r="O11" s="62">
        <v>3000</v>
      </c>
      <c r="P11" s="63">
        <f>Table224523689101112131415161718192021222423456789101112131415[[#This Row],[PEMBULATAN]]*O11</f>
        <v>204000</v>
      </c>
    </row>
    <row r="12" spans="1:16" ht="32.25" customHeight="1" x14ac:dyDescent="0.2">
      <c r="A12" s="97"/>
      <c r="B12" s="73"/>
      <c r="C12" s="87" t="s">
        <v>2150</v>
      </c>
      <c r="D12" s="76" t="s">
        <v>52</v>
      </c>
      <c r="E12" s="13">
        <v>44430</v>
      </c>
      <c r="F12" s="74" t="s">
        <v>2138</v>
      </c>
      <c r="G12" s="13">
        <v>44437</v>
      </c>
      <c r="H12" s="75" t="s">
        <v>2139</v>
      </c>
      <c r="I12" s="15">
        <v>85</v>
      </c>
      <c r="J12" s="15">
        <v>60</v>
      </c>
      <c r="K12" s="15">
        <v>15</v>
      </c>
      <c r="L12" s="15">
        <v>14</v>
      </c>
      <c r="M12" s="81">
        <v>19.125</v>
      </c>
      <c r="N12" s="70">
        <v>19</v>
      </c>
      <c r="O12" s="62">
        <v>3000</v>
      </c>
      <c r="P12" s="63">
        <f>Table224523689101112131415161718192021222423456789101112131415[[#This Row],[PEMBULATAN]]*O12</f>
        <v>57000</v>
      </c>
    </row>
    <row r="13" spans="1:16" ht="32.25" customHeight="1" x14ac:dyDescent="0.2">
      <c r="A13" s="97"/>
      <c r="B13" s="73"/>
      <c r="C13" s="87" t="s">
        <v>2151</v>
      </c>
      <c r="D13" s="76" t="s">
        <v>52</v>
      </c>
      <c r="E13" s="13">
        <v>44430</v>
      </c>
      <c r="F13" s="74" t="s">
        <v>2138</v>
      </c>
      <c r="G13" s="13">
        <v>44437</v>
      </c>
      <c r="H13" s="75" t="s">
        <v>2139</v>
      </c>
      <c r="I13" s="15">
        <v>55</v>
      </c>
      <c r="J13" s="15">
        <v>43</v>
      </c>
      <c r="K13" s="15">
        <v>65</v>
      </c>
      <c r="L13" s="15">
        <v>6</v>
      </c>
      <c r="M13" s="81">
        <v>38.431249999999999</v>
      </c>
      <c r="N13" s="70">
        <v>38</v>
      </c>
      <c r="O13" s="62">
        <v>3000</v>
      </c>
      <c r="P13" s="63">
        <f>Table224523689101112131415161718192021222423456789101112131415[[#This Row],[PEMBULATAN]]*O13</f>
        <v>114000</v>
      </c>
    </row>
    <row r="14" spans="1:16" ht="32.25" customHeight="1" x14ac:dyDescent="0.2">
      <c r="A14" s="97"/>
      <c r="B14" s="73"/>
      <c r="C14" s="87" t="s">
        <v>2152</v>
      </c>
      <c r="D14" s="76" t="s">
        <v>52</v>
      </c>
      <c r="E14" s="13">
        <v>44430</v>
      </c>
      <c r="F14" s="74" t="s">
        <v>2138</v>
      </c>
      <c r="G14" s="13">
        <v>44437</v>
      </c>
      <c r="H14" s="75" t="s">
        <v>2139</v>
      </c>
      <c r="I14" s="15">
        <v>89</v>
      </c>
      <c r="J14" s="15">
        <v>67</v>
      </c>
      <c r="K14" s="15">
        <v>33</v>
      </c>
      <c r="L14" s="15">
        <v>10</v>
      </c>
      <c r="M14" s="81">
        <v>49.194749999999999</v>
      </c>
      <c r="N14" s="70">
        <v>49</v>
      </c>
      <c r="O14" s="62">
        <v>3000</v>
      </c>
      <c r="P14" s="63">
        <f>Table224523689101112131415161718192021222423456789101112131415[[#This Row],[PEMBULATAN]]*O14</f>
        <v>147000</v>
      </c>
    </row>
    <row r="15" spans="1:16" ht="32.25" customHeight="1" x14ac:dyDescent="0.2">
      <c r="A15" s="97"/>
      <c r="B15" s="73"/>
      <c r="C15" s="87" t="s">
        <v>2153</v>
      </c>
      <c r="D15" s="76" t="s">
        <v>52</v>
      </c>
      <c r="E15" s="13">
        <v>44430</v>
      </c>
      <c r="F15" s="74" t="s">
        <v>2138</v>
      </c>
      <c r="G15" s="13">
        <v>44437</v>
      </c>
      <c r="H15" s="75" t="s">
        <v>2139</v>
      </c>
      <c r="I15" s="15">
        <v>107</v>
      </c>
      <c r="J15" s="15">
        <v>45</v>
      </c>
      <c r="K15" s="15">
        <v>87</v>
      </c>
      <c r="L15" s="15">
        <v>14</v>
      </c>
      <c r="M15" s="81">
        <v>104.72624999999999</v>
      </c>
      <c r="N15" s="70">
        <v>105</v>
      </c>
      <c r="O15" s="62">
        <v>3000</v>
      </c>
      <c r="P15" s="63">
        <f>Table224523689101112131415161718192021222423456789101112131415[[#This Row],[PEMBULATAN]]*O15</f>
        <v>315000</v>
      </c>
    </row>
    <row r="16" spans="1:16" ht="32.25" customHeight="1" x14ac:dyDescent="0.2">
      <c r="A16" s="97"/>
      <c r="B16" s="73"/>
      <c r="C16" s="87" t="s">
        <v>2154</v>
      </c>
      <c r="D16" s="76" t="s">
        <v>52</v>
      </c>
      <c r="E16" s="13">
        <v>44430</v>
      </c>
      <c r="F16" s="74" t="s">
        <v>2138</v>
      </c>
      <c r="G16" s="13">
        <v>44437</v>
      </c>
      <c r="H16" s="75" t="s">
        <v>2139</v>
      </c>
      <c r="I16" s="15">
        <v>78</v>
      </c>
      <c r="J16" s="15">
        <v>54</v>
      </c>
      <c r="K16" s="15">
        <v>21</v>
      </c>
      <c r="L16" s="15">
        <v>8</v>
      </c>
      <c r="M16" s="81">
        <v>22.113</v>
      </c>
      <c r="N16" s="70">
        <v>22</v>
      </c>
      <c r="O16" s="62">
        <v>3000</v>
      </c>
      <c r="P16" s="63">
        <f>Table224523689101112131415161718192021222423456789101112131415[[#This Row],[PEMBULATAN]]*O16</f>
        <v>66000</v>
      </c>
    </row>
    <row r="17" spans="1:16" ht="32.25" customHeight="1" x14ac:dyDescent="0.2">
      <c r="A17" s="97"/>
      <c r="B17" s="73"/>
      <c r="C17" s="87" t="s">
        <v>2155</v>
      </c>
      <c r="D17" s="76" t="s">
        <v>52</v>
      </c>
      <c r="E17" s="13">
        <v>44430</v>
      </c>
      <c r="F17" s="74" t="s">
        <v>2138</v>
      </c>
      <c r="G17" s="13">
        <v>44437</v>
      </c>
      <c r="H17" s="75" t="s">
        <v>2139</v>
      </c>
      <c r="I17" s="15">
        <v>30</v>
      </c>
      <c r="J17" s="15">
        <v>40</v>
      </c>
      <c r="K17" s="15">
        <v>21</v>
      </c>
      <c r="L17" s="15">
        <v>8</v>
      </c>
      <c r="M17" s="81">
        <v>6.3</v>
      </c>
      <c r="N17" s="70">
        <v>8</v>
      </c>
      <c r="O17" s="62">
        <v>3000</v>
      </c>
      <c r="P17" s="63">
        <f>Table224523689101112131415161718192021222423456789101112131415[[#This Row],[PEMBULATAN]]*O17</f>
        <v>24000</v>
      </c>
    </row>
    <row r="18" spans="1:16" ht="32.25" customHeight="1" x14ac:dyDescent="0.2">
      <c r="A18" s="97"/>
      <c r="B18" s="73"/>
      <c r="C18" s="87" t="s">
        <v>2156</v>
      </c>
      <c r="D18" s="76" t="s">
        <v>52</v>
      </c>
      <c r="E18" s="13">
        <v>44430</v>
      </c>
      <c r="F18" s="74" t="s">
        <v>2138</v>
      </c>
      <c r="G18" s="13">
        <v>44437</v>
      </c>
      <c r="H18" s="75" t="s">
        <v>2139</v>
      </c>
      <c r="I18" s="15">
        <v>55</v>
      </c>
      <c r="J18" s="15">
        <v>34</v>
      </c>
      <c r="K18" s="15">
        <v>21</v>
      </c>
      <c r="L18" s="15">
        <v>7</v>
      </c>
      <c r="M18" s="81">
        <v>9.8175000000000008</v>
      </c>
      <c r="N18" s="70">
        <v>10</v>
      </c>
      <c r="O18" s="62">
        <v>3000</v>
      </c>
      <c r="P18" s="63">
        <f>Table224523689101112131415161718192021222423456789101112131415[[#This Row],[PEMBULATAN]]*O18</f>
        <v>30000</v>
      </c>
    </row>
    <row r="19" spans="1:16" ht="32.25" customHeight="1" x14ac:dyDescent="0.2">
      <c r="A19" s="97"/>
      <c r="B19" s="73"/>
      <c r="C19" s="87" t="s">
        <v>2157</v>
      </c>
      <c r="D19" s="76" t="s">
        <v>52</v>
      </c>
      <c r="E19" s="13">
        <v>44430</v>
      </c>
      <c r="F19" s="74" t="s">
        <v>2138</v>
      </c>
      <c r="G19" s="13">
        <v>44437</v>
      </c>
      <c r="H19" s="75" t="s">
        <v>2139</v>
      </c>
      <c r="I19" s="15">
        <v>50</v>
      </c>
      <c r="J19" s="15">
        <v>67</v>
      </c>
      <c r="K19" s="15">
        <v>21</v>
      </c>
      <c r="L19" s="15">
        <v>7</v>
      </c>
      <c r="M19" s="81">
        <v>17.587499999999999</v>
      </c>
      <c r="N19" s="70">
        <v>18</v>
      </c>
      <c r="O19" s="62">
        <v>3000</v>
      </c>
      <c r="P19" s="63">
        <f>Table224523689101112131415161718192021222423456789101112131415[[#This Row],[PEMBULATAN]]*O19</f>
        <v>54000</v>
      </c>
    </row>
    <row r="20" spans="1:16" ht="32.25" customHeight="1" x14ac:dyDescent="0.2">
      <c r="A20" s="97"/>
      <c r="B20" s="73"/>
      <c r="C20" s="87" t="s">
        <v>2158</v>
      </c>
      <c r="D20" s="76" t="s">
        <v>52</v>
      </c>
      <c r="E20" s="13">
        <v>44430</v>
      </c>
      <c r="F20" s="74" t="s">
        <v>2138</v>
      </c>
      <c r="G20" s="13">
        <v>44437</v>
      </c>
      <c r="H20" s="75" t="s">
        <v>2139</v>
      </c>
      <c r="I20" s="15">
        <v>108</v>
      </c>
      <c r="J20" s="15">
        <v>67</v>
      </c>
      <c r="K20" s="15">
        <v>34</v>
      </c>
      <c r="L20" s="15">
        <v>29</v>
      </c>
      <c r="M20" s="81">
        <v>61.506</v>
      </c>
      <c r="N20" s="70">
        <v>62</v>
      </c>
      <c r="O20" s="62">
        <v>3000</v>
      </c>
      <c r="P20" s="63">
        <f>Table224523689101112131415161718192021222423456789101112131415[[#This Row],[PEMBULATAN]]*O20</f>
        <v>186000</v>
      </c>
    </row>
    <row r="21" spans="1:16" ht="32.25" customHeight="1" x14ac:dyDescent="0.2">
      <c r="A21" s="97"/>
      <c r="B21" s="73"/>
      <c r="C21" s="87" t="s">
        <v>2159</v>
      </c>
      <c r="D21" s="76" t="s">
        <v>52</v>
      </c>
      <c r="E21" s="13">
        <v>44430</v>
      </c>
      <c r="F21" s="74" t="s">
        <v>2138</v>
      </c>
      <c r="G21" s="13">
        <v>44437</v>
      </c>
      <c r="H21" s="75" t="s">
        <v>2139</v>
      </c>
      <c r="I21" s="15">
        <v>106</v>
      </c>
      <c r="J21" s="15">
        <v>76</v>
      </c>
      <c r="K21" s="15">
        <v>36</v>
      </c>
      <c r="L21" s="15">
        <v>26</v>
      </c>
      <c r="M21" s="81">
        <v>72.504000000000005</v>
      </c>
      <c r="N21" s="70">
        <v>73</v>
      </c>
      <c r="O21" s="62">
        <v>3000</v>
      </c>
      <c r="P21" s="63">
        <f>Table224523689101112131415161718192021222423456789101112131415[[#This Row],[PEMBULATAN]]*O21</f>
        <v>219000</v>
      </c>
    </row>
    <row r="22" spans="1:16" ht="32.25" customHeight="1" x14ac:dyDescent="0.2">
      <c r="A22" s="97"/>
      <c r="B22" s="73"/>
      <c r="C22" s="87" t="s">
        <v>2160</v>
      </c>
      <c r="D22" s="76" t="s">
        <v>52</v>
      </c>
      <c r="E22" s="13">
        <v>44430</v>
      </c>
      <c r="F22" s="74" t="s">
        <v>2138</v>
      </c>
      <c r="G22" s="13">
        <v>44437</v>
      </c>
      <c r="H22" s="75" t="s">
        <v>2139</v>
      </c>
      <c r="I22" s="15">
        <v>100</v>
      </c>
      <c r="J22" s="15">
        <v>65</v>
      </c>
      <c r="K22" s="15">
        <v>34</v>
      </c>
      <c r="L22" s="15">
        <v>7</v>
      </c>
      <c r="M22" s="81">
        <v>55.25</v>
      </c>
      <c r="N22" s="70">
        <v>55</v>
      </c>
      <c r="O22" s="62">
        <v>3000</v>
      </c>
      <c r="P22" s="63">
        <f>Table224523689101112131415161718192021222423456789101112131415[[#This Row],[PEMBULATAN]]*O22</f>
        <v>165000</v>
      </c>
    </row>
    <row r="23" spans="1:16" ht="32.25" customHeight="1" x14ac:dyDescent="0.2">
      <c r="A23" s="97"/>
      <c r="B23" s="73"/>
      <c r="C23" s="87" t="s">
        <v>2161</v>
      </c>
      <c r="D23" s="76" t="s">
        <v>52</v>
      </c>
      <c r="E23" s="13">
        <v>44430</v>
      </c>
      <c r="F23" s="74" t="s">
        <v>2138</v>
      </c>
      <c r="G23" s="13">
        <v>44437</v>
      </c>
      <c r="H23" s="75" t="s">
        <v>2139</v>
      </c>
      <c r="I23" s="15">
        <v>60</v>
      </c>
      <c r="J23" s="15">
        <v>34</v>
      </c>
      <c r="K23" s="15">
        <v>12</v>
      </c>
      <c r="L23" s="15">
        <v>4</v>
      </c>
      <c r="M23" s="81">
        <v>6.12</v>
      </c>
      <c r="N23" s="70">
        <v>6</v>
      </c>
      <c r="O23" s="62">
        <v>3000</v>
      </c>
      <c r="P23" s="63">
        <f>Table224523689101112131415161718192021222423456789101112131415[[#This Row],[PEMBULATAN]]*O23</f>
        <v>18000</v>
      </c>
    </row>
    <row r="24" spans="1:16" ht="32.25" customHeight="1" x14ac:dyDescent="0.2">
      <c r="A24" s="97"/>
      <c r="B24" s="73"/>
      <c r="C24" s="87" t="s">
        <v>2162</v>
      </c>
      <c r="D24" s="76" t="s">
        <v>52</v>
      </c>
      <c r="E24" s="13">
        <v>44430</v>
      </c>
      <c r="F24" s="74" t="s">
        <v>2138</v>
      </c>
      <c r="G24" s="13">
        <v>44437</v>
      </c>
      <c r="H24" s="75" t="s">
        <v>2139</v>
      </c>
      <c r="I24" s="15">
        <v>18</v>
      </c>
      <c r="J24" s="15">
        <v>90</v>
      </c>
      <c r="K24" s="15">
        <v>60</v>
      </c>
      <c r="L24" s="15">
        <v>3</v>
      </c>
      <c r="M24" s="81">
        <v>24.3</v>
      </c>
      <c r="N24" s="70">
        <v>24</v>
      </c>
      <c r="O24" s="62">
        <v>3000</v>
      </c>
      <c r="P24" s="63">
        <f>Table224523689101112131415161718192021222423456789101112131415[[#This Row],[PEMBULATAN]]*O24</f>
        <v>72000</v>
      </c>
    </row>
    <row r="25" spans="1:16" ht="32.25" customHeight="1" x14ac:dyDescent="0.2">
      <c r="A25" s="97"/>
      <c r="B25" s="73"/>
      <c r="C25" s="87" t="s">
        <v>2163</v>
      </c>
      <c r="D25" s="76" t="s">
        <v>52</v>
      </c>
      <c r="E25" s="13">
        <v>44430</v>
      </c>
      <c r="F25" s="74" t="s">
        <v>2138</v>
      </c>
      <c r="G25" s="13">
        <v>44437</v>
      </c>
      <c r="H25" s="75" t="s">
        <v>2139</v>
      </c>
      <c r="I25" s="15">
        <v>89</v>
      </c>
      <c r="J25" s="15">
        <v>65</v>
      </c>
      <c r="K25" s="15">
        <v>12</v>
      </c>
      <c r="L25" s="15">
        <v>12</v>
      </c>
      <c r="M25" s="81">
        <v>17.355</v>
      </c>
      <c r="N25" s="70">
        <v>17</v>
      </c>
      <c r="O25" s="62">
        <v>3000</v>
      </c>
      <c r="P25" s="63">
        <f>Table224523689101112131415161718192021222423456789101112131415[[#This Row],[PEMBULATAN]]*O25</f>
        <v>51000</v>
      </c>
    </row>
    <row r="26" spans="1:16" ht="32.25" customHeight="1" x14ac:dyDescent="0.2">
      <c r="A26" s="97"/>
      <c r="B26" s="73"/>
      <c r="C26" s="87" t="s">
        <v>2164</v>
      </c>
      <c r="D26" s="76" t="s">
        <v>52</v>
      </c>
      <c r="E26" s="13">
        <v>44430</v>
      </c>
      <c r="F26" s="74" t="s">
        <v>2138</v>
      </c>
      <c r="G26" s="13">
        <v>44437</v>
      </c>
      <c r="H26" s="75" t="s">
        <v>2139</v>
      </c>
      <c r="I26" s="15">
        <v>40</v>
      </c>
      <c r="J26" s="15">
        <v>43</v>
      </c>
      <c r="K26" s="15">
        <v>21</v>
      </c>
      <c r="L26" s="15">
        <v>6</v>
      </c>
      <c r="M26" s="81">
        <v>9.0299999999999994</v>
      </c>
      <c r="N26" s="70">
        <v>9</v>
      </c>
      <c r="O26" s="62">
        <v>3000</v>
      </c>
      <c r="P26" s="63">
        <f>Table224523689101112131415161718192021222423456789101112131415[[#This Row],[PEMBULATAN]]*O26</f>
        <v>27000</v>
      </c>
    </row>
    <row r="27" spans="1:16" ht="32.25" customHeight="1" x14ac:dyDescent="0.2">
      <c r="A27" s="97"/>
      <c r="B27" s="73"/>
      <c r="C27" s="87" t="s">
        <v>2165</v>
      </c>
      <c r="D27" s="76" t="s">
        <v>52</v>
      </c>
      <c r="E27" s="13">
        <v>44430</v>
      </c>
      <c r="F27" s="74" t="s">
        <v>2138</v>
      </c>
      <c r="G27" s="13">
        <v>44437</v>
      </c>
      <c r="H27" s="75" t="s">
        <v>2139</v>
      </c>
      <c r="I27" s="15">
        <v>70</v>
      </c>
      <c r="J27" s="15">
        <v>45</v>
      </c>
      <c r="K27" s="15">
        <v>21</v>
      </c>
      <c r="L27" s="15">
        <v>7</v>
      </c>
      <c r="M27" s="81">
        <v>16.537500000000001</v>
      </c>
      <c r="N27" s="70">
        <v>17</v>
      </c>
      <c r="O27" s="62">
        <v>3000</v>
      </c>
      <c r="P27" s="63">
        <f>Table224523689101112131415161718192021222423456789101112131415[[#This Row],[PEMBULATAN]]*O27</f>
        <v>51000</v>
      </c>
    </row>
    <row r="28" spans="1:16" ht="32.25" customHeight="1" x14ac:dyDescent="0.2">
      <c r="A28" s="97"/>
      <c r="B28" s="73"/>
      <c r="C28" s="87" t="s">
        <v>2166</v>
      </c>
      <c r="D28" s="76" t="s">
        <v>52</v>
      </c>
      <c r="E28" s="13">
        <v>44430</v>
      </c>
      <c r="F28" s="74" t="s">
        <v>2138</v>
      </c>
      <c r="G28" s="13">
        <v>44437</v>
      </c>
      <c r="H28" s="75" t="s">
        <v>2139</v>
      </c>
      <c r="I28" s="15">
        <v>89</v>
      </c>
      <c r="J28" s="15">
        <v>67</v>
      </c>
      <c r="K28" s="15">
        <v>34</v>
      </c>
      <c r="L28" s="15">
        <v>20</v>
      </c>
      <c r="M28" s="81">
        <v>50.685499999999998</v>
      </c>
      <c r="N28" s="70">
        <v>51</v>
      </c>
      <c r="O28" s="62">
        <v>3000</v>
      </c>
      <c r="P28" s="63">
        <f>Table224523689101112131415161718192021222423456789101112131415[[#This Row],[PEMBULATAN]]*O28</f>
        <v>153000</v>
      </c>
    </row>
    <row r="29" spans="1:16" ht="32.25" customHeight="1" x14ac:dyDescent="0.2">
      <c r="A29" s="97"/>
      <c r="B29" s="73"/>
      <c r="C29" s="87" t="s">
        <v>2167</v>
      </c>
      <c r="D29" s="76" t="s">
        <v>52</v>
      </c>
      <c r="E29" s="13">
        <v>44430</v>
      </c>
      <c r="F29" s="74" t="s">
        <v>2138</v>
      </c>
      <c r="G29" s="13">
        <v>44437</v>
      </c>
      <c r="H29" s="75" t="s">
        <v>2139</v>
      </c>
      <c r="I29" s="15">
        <v>90</v>
      </c>
      <c r="J29" s="15">
        <v>54</v>
      </c>
      <c r="K29" s="15">
        <v>23</v>
      </c>
      <c r="L29" s="15">
        <v>14</v>
      </c>
      <c r="M29" s="81">
        <v>27.945</v>
      </c>
      <c r="N29" s="70">
        <v>28</v>
      </c>
      <c r="O29" s="62">
        <v>3000</v>
      </c>
      <c r="P29" s="63">
        <f>Table224523689101112131415161718192021222423456789101112131415[[#This Row],[PEMBULATAN]]*O29</f>
        <v>84000</v>
      </c>
    </row>
    <row r="30" spans="1:16" ht="32.25" customHeight="1" x14ac:dyDescent="0.2">
      <c r="A30" s="97"/>
      <c r="B30" s="73"/>
      <c r="C30" s="87" t="s">
        <v>2168</v>
      </c>
      <c r="D30" s="76" t="s">
        <v>52</v>
      </c>
      <c r="E30" s="13">
        <v>44430</v>
      </c>
      <c r="F30" s="74" t="s">
        <v>2138</v>
      </c>
      <c r="G30" s="13">
        <v>44437</v>
      </c>
      <c r="H30" s="75" t="s">
        <v>2139</v>
      </c>
      <c r="I30" s="15">
        <v>79</v>
      </c>
      <c r="J30" s="15">
        <v>54</v>
      </c>
      <c r="K30" s="15">
        <v>24</v>
      </c>
      <c r="L30" s="15">
        <v>5</v>
      </c>
      <c r="M30" s="81">
        <v>25.596</v>
      </c>
      <c r="N30" s="70">
        <v>26</v>
      </c>
      <c r="O30" s="62">
        <v>3000</v>
      </c>
      <c r="P30" s="63">
        <f>Table224523689101112131415161718192021222423456789101112131415[[#This Row],[PEMBULATAN]]*O30</f>
        <v>78000</v>
      </c>
    </row>
    <row r="31" spans="1:16" ht="32.25" customHeight="1" x14ac:dyDescent="0.2">
      <c r="A31" s="97"/>
      <c r="B31" s="73"/>
      <c r="C31" s="87" t="s">
        <v>2169</v>
      </c>
      <c r="D31" s="76" t="s">
        <v>52</v>
      </c>
      <c r="E31" s="13">
        <v>44430</v>
      </c>
      <c r="F31" s="74" t="s">
        <v>2138</v>
      </c>
      <c r="G31" s="13">
        <v>44437</v>
      </c>
      <c r="H31" s="75" t="s">
        <v>2139</v>
      </c>
      <c r="I31" s="15">
        <v>50</v>
      </c>
      <c r="J31" s="15">
        <v>40</v>
      </c>
      <c r="K31" s="15">
        <v>20</v>
      </c>
      <c r="L31" s="15">
        <v>6</v>
      </c>
      <c r="M31" s="81">
        <v>10</v>
      </c>
      <c r="N31" s="70">
        <v>10</v>
      </c>
      <c r="O31" s="62">
        <v>3000</v>
      </c>
      <c r="P31" s="63">
        <f>Table224523689101112131415161718192021222423456789101112131415[[#This Row],[PEMBULATAN]]*O31</f>
        <v>30000</v>
      </c>
    </row>
    <row r="32" spans="1:16" ht="32.25" customHeight="1" x14ac:dyDescent="0.2">
      <c r="A32" s="97"/>
      <c r="B32" s="73"/>
      <c r="C32" s="87" t="s">
        <v>2170</v>
      </c>
      <c r="D32" s="76" t="s">
        <v>52</v>
      </c>
      <c r="E32" s="13">
        <v>44430</v>
      </c>
      <c r="F32" s="74" t="s">
        <v>2138</v>
      </c>
      <c r="G32" s="13">
        <v>44437</v>
      </c>
      <c r="H32" s="75" t="s">
        <v>2139</v>
      </c>
      <c r="I32" s="15">
        <v>109</v>
      </c>
      <c r="J32" s="15">
        <v>108</v>
      </c>
      <c r="K32" s="15">
        <v>32</v>
      </c>
      <c r="L32" s="15">
        <v>12</v>
      </c>
      <c r="M32" s="81">
        <v>94.176000000000002</v>
      </c>
      <c r="N32" s="70">
        <v>94</v>
      </c>
      <c r="O32" s="62">
        <v>3000</v>
      </c>
      <c r="P32" s="63">
        <f>Table224523689101112131415161718192021222423456789101112131415[[#This Row],[PEMBULATAN]]*O32</f>
        <v>282000</v>
      </c>
    </row>
    <row r="33" spans="1:16" ht="32.25" customHeight="1" x14ac:dyDescent="0.2">
      <c r="A33" s="97"/>
      <c r="B33" s="73"/>
      <c r="C33" s="87" t="s">
        <v>2171</v>
      </c>
      <c r="D33" s="76" t="s">
        <v>52</v>
      </c>
      <c r="E33" s="13">
        <v>44430</v>
      </c>
      <c r="F33" s="74" t="s">
        <v>2138</v>
      </c>
      <c r="G33" s="13">
        <v>44437</v>
      </c>
      <c r="H33" s="75" t="s">
        <v>2139</v>
      </c>
      <c r="I33" s="15">
        <v>89</v>
      </c>
      <c r="J33" s="15">
        <v>60</v>
      </c>
      <c r="K33" s="15">
        <v>32</v>
      </c>
      <c r="L33" s="15">
        <v>12</v>
      </c>
      <c r="M33" s="81">
        <v>42.72</v>
      </c>
      <c r="N33" s="70">
        <v>43</v>
      </c>
      <c r="O33" s="62">
        <v>3000</v>
      </c>
      <c r="P33" s="63">
        <f>Table224523689101112131415161718192021222423456789101112131415[[#This Row],[PEMBULATAN]]*O33</f>
        <v>129000</v>
      </c>
    </row>
    <row r="34" spans="1:16" ht="32.25" customHeight="1" x14ac:dyDescent="0.2">
      <c r="A34" s="97"/>
      <c r="B34" s="73"/>
      <c r="C34" s="87" t="s">
        <v>2172</v>
      </c>
      <c r="D34" s="76" t="s">
        <v>52</v>
      </c>
      <c r="E34" s="13">
        <v>44430</v>
      </c>
      <c r="F34" s="74" t="s">
        <v>2138</v>
      </c>
      <c r="G34" s="13">
        <v>44437</v>
      </c>
      <c r="H34" s="75" t="s">
        <v>2139</v>
      </c>
      <c r="I34" s="15">
        <v>99</v>
      </c>
      <c r="J34" s="15">
        <v>67</v>
      </c>
      <c r="K34" s="15">
        <v>43</v>
      </c>
      <c r="L34" s="15">
        <v>13</v>
      </c>
      <c r="M34" s="81">
        <v>71.304749999999999</v>
      </c>
      <c r="N34" s="70">
        <v>71</v>
      </c>
      <c r="O34" s="62">
        <v>3000</v>
      </c>
      <c r="P34" s="63">
        <f>Table224523689101112131415161718192021222423456789101112131415[[#This Row],[PEMBULATAN]]*O34</f>
        <v>213000</v>
      </c>
    </row>
    <row r="35" spans="1:16" ht="32.25" customHeight="1" x14ac:dyDescent="0.2">
      <c r="A35" s="97"/>
      <c r="B35" s="73"/>
      <c r="C35" s="87" t="s">
        <v>2173</v>
      </c>
      <c r="D35" s="76" t="s">
        <v>52</v>
      </c>
      <c r="E35" s="13">
        <v>44430</v>
      </c>
      <c r="F35" s="74" t="s">
        <v>2138</v>
      </c>
      <c r="G35" s="13">
        <v>44437</v>
      </c>
      <c r="H35" s="75" t="s">
        <v>2139</v>
      </c>
      <c r="I35" s="15">
        <v>43</v>
      </c>
      <c r="J35" s="15">
        <v>99</v>
      </c>
      <c r="K35" s="15">
        <v>21</v>
      </c>
      <c r="L35" s="15">
        <v>21</v>
      </c>
      <c r="M35" s="81">
        <v>22.349250000000001</v>
      </c>
      <c r="N35" s="70">
        <v>22</v>
      </c>
      <c r="O35" s="62">
        <v>3000</v>
      </c>
      <c r="P35" s="63">
        <f>Table224523689101112131415161718192021222423456789101112131415[[#This Row],[PEMBULATAN]]*O35</f>
        <v>66000</v>
      </c>
    </row>
    <row r="36" spans="1:16" ht="32.25" customHeight="1" x14ac:dyDescent="0.2">
      <c r="A36" s="97"/>
      <c r="B36" s="73"/>
      <c r="C36" s="87" t="s">
        <v>2174</v>
      </c>
      <c r="D36" s="76" t="s">
        <v>52</v>
      </c>
      <c r="E36" s="13">
        <v>44430</v>
      </c>
      <c r="F36" s="74" t="s">
        <v>2138</v>
      </c>
      <c r="G36" s="13">
        <v>44437</v>
      </c>
      <c r="H36" s="75" t="s">
        <v>2139</v>
      </c>
      <c r="I36" s="15">
        <v>98</v>
      </c>
      <c r="J36" s="15">
        <v>65</v>
      </c>
      <c r="K36" s="15">
        <v>32</v>
      </c>
      <c r="L36" s="15">
        <v>8</v>
      </c>
      <c r="M36" s="81">
        <v>50.96</v>
      </c>
      <c r="N36" s="70">
        <v>51</v>
      </c>
      <c r="O36" s="62">
        <v>3000</v>
      </c>
      <c r="P36" s="63">
        <f>Table224523689101112131415161718192021222423456789101112131415[[#This Row],[PEMBULATAN]]*O36</f>
        <v>153000</v>
      </c>
    </row>
    <row r="37" spans="1:16" ht="32.25" customHeight="1" x14ac:dyDescent="0.2">
      <c r="A37" s="97"/>
      <c r="B37" s="73"/>
      <c r="C37" s="87" t="s">
        <v>2175</v>
      </c>
      <c r="D37" s="76" t="s">
        <v>52</v>
      </c>
      <c r="E37" s="13">
        <v>44430</v>
      </c>
      <c r="F37" s="74" t="s">
        <v>2138</v>
      </c>
      <c r="G37" s="13">
        <v>44437</v>
      </c>
      <c r="H37" s="75" t="s">
        <v>2139</v>
      </c>
      <c r="I37" s="15">
        <v>50</v>
      </c>
      <c r="J37" s="15">
        <v>67</v>
      </c>
      <c r="K37" s="15">
        <v>33</v>
      </c>
      <c r="L37" s="15">
        <v>7</v>
      </c>
      <c r="M37" s="81">
        <v>27.637499999999999</v>
      </c>
      <c r="N37" s="70">
        <v>28</v>
      </c>
      <c r="O37" s="62">
        <v>3000</v>
      </c>
      <c r="P37" s="63">
        <f>Table224523689101112131415161718192021222423456789101112131415[[#This Row],[PEMBULATAN]]*O37</f>
        <v>84000</v>
      </c>
    </row>
    <row r="38" spans="1:16" ht="32.25" customHeight="1" x14ac:dyDescent="0.2">
      <c r="A38" s="97"/>
      <c r="B38" s="73"/>
      <c r="C38" s="87" t="s">
        <v>2176</v>
      </c>
      <c r="D38" s="76" t="s">
        <v>52</v>
      </c>
      <c r="E38" s="13">
        <v>44430</v>
      </c>
      <c r="F38" s="74" t="s">
        <v>2138</v>
      </c>
      <c r="G38" s="13">
        <v>44437</v>
      </c>
      <c r="H38" s="75" t="s">
        <v>2139</v>
      </c>
      <c r="I38" s="15">
        <v>65</v>
      </c>
      <c r="J38" s="15">
        <v>89</v>
      </c>
      <c r="K38" s="15">
        <v>20</v>
      </c>
      <c r="L38" s="15">
        <v>8</v>
      </c>
      <c r="M38" s="81">
        <v>28.925000000000001</v>
      </c>
      <c r="N38" s="70">
        <v>29</v>
      </c>
      <c r="O38" s="62">
        <v>3000</v>
      </c>
      <c r="P38" s="63">
        <f>Table224523689101112131415161718192021222423456789101112131415[[#This Row],[PEMBULATAN]]*O38</f>
        <v>87000</v>
      </c>
    </row>
    <row r="39" spans="1:16" ht="32.25" customHeight="1" x14ac:dyDescent="0.2">
      <c r="A39" s="97"/>
      <c r="B39" s="73"/>
      <c r="C39" s="87" t="s">
        <v>2177</v>
      </c>
      <c r="D39" s="76" t="s">
        <v>52</v>
      </c>
      <c r="E39" s="13">
        <v>44430</v>
      </c>
      <c r="F39" s="74" t="s">
        <v>2138</v>
      </c>
      <c r="G39" s="13">
        <v>44437</v>
      </c>
      <c r="H39" s="75" t="s">
        <v>2139</v>
      </c>
      <c r="I39" s="15">
        <v>105</v>
      </c>
      <c r="J39" s="15">
        <v>66</v>
      </c>
      <c r="K39" s="15">
        <v>54</v>
      </c>
      <c r="L39" s="15">
        <v>19</v>
      </c>
      <c r="M39" s="81">
        <v>93.555000000000007</v>
      </c>
      <c r="N39" s="70">
        <v>94</v>
      </c>
      <c r="O39" s="62">
        <v>3000</v>
      </c>
      <c r="P39" s="63">
        <f>Table224523689101112131415161718192021222423456789101112131415[[#This Row],[PEMBULATAN]]*O39</f>
        <v>282000</v>
      </c>
    </row>
    <row r="40" spans="1:16" ht="32.25" customHeight="1" x14ac:dyDescent="0.2">
      <c r="A40" s="97"/>
      <c r="B40" s="73"/>
      <c r="C40" s="87" t="s">
        <v>2178</v>
      </c>
      <c r="D40" s="76" t="s">
        <v>52</v>
      </c>
      <c r="E40" s="13">
        <v>44430</v>
      </c>
      <c r="F40" s="74" t="s">
        <v>2138</v>
      </c>
      <c r="G40" s="13">
        <v>44437</v>
      </c>
      <c r="H40" s="75" t="s">
        <v>2139</v>
      </c>
      <c r="I40" s="15">
        <v>87</v>
      </c>
      <c r="J40" s="15">
        <v>43</v>
      </c>
      <c r="K40" s="15">
        <v>21</v>
      </c>
      <c r="L40" s="15">
        <v>13</v>
      </c>
      <c r="M40" s="81">
        <v>19.640250000000002</v>
      </c>
      <c r="N40" s="70">
        <v>20</v>
      </c>
      <c r="O40" s="62">
        <v>3000</v>
      </c>
      <c r="P40" s="63">
        <f>Table224523689101112131415161718192021222423456789101112131415[[#This Row],[PEMBULATAN]]*O40</f>
        <v>60000</v>
      </c>
    </row>
    <row r="41" spans="1:16" ht="32.25" customHeight="1" x14ac:dyDescent="0.2">
      <c r="A41" s="97"/>
      <c r="B41" s="73"/>
      <c r="C41" s="87" t="s">
        <v>2179</v>
      </c>
      <c r="D41" s="76" t="s">
        <v>52</v>
      </c>
      <c r="E41" s="13">
        <v>44430</v>
      </c>
      <c r="F41" s="74" t="s">
        <v>2138</v>
      </c>
      <c r="G41" s="13">
        <v>44437</v>
      </c>
      <c r="H41" s="75" t="s">
        <v>2139</v>
      </c>
      <c r="I41" s="15">
        <v>98</v>
      </c>
      <c r="J41" s="15">
        <v>54</v>
      </c>
      <c r="K41" s="15">
        <v>34</v>
      </c>
      <c r="L41" s="15">
        <v>12</v>
      </c>
      <c r="M41" s="81">
        <v>44.981999999999999</v>
      </c>
      <c r="N41" s="70">
        <v>45</v>
      </c>
      <c r="O41" s="62">
        <v>3000</v>
      </c>
      <c r="P41" s="63">
        <f>Table224523689101112131415161718192021222423456789101112131415[[#This Row],[PEMBULATAN]]*O41</f>
        <v>135000</v>
      </c>
    </row>
    <row r="42" spans="1:16" ht="32.25" customHeight="1" x14ac:dyDescent="0.2">
      <c r="A42" s="97"/>
      <c r="B42" s="73"/>
      <c r="C42" s="87" t="s">
        <v>2180</v>
      </c>
      <c r="D42" s="76" t="s">
        <v>52</v>
      </c>
      <c r="E42" s="13">
        <v>44430</v>
      </c>
      <c r="F42" s="74" t="s">
        <v>2138</v>
      </c>
      <c r="G42" s="13">
        <v>44437</v>
      </c>
      <c r="H42" s="75" t="s">
        <v>2139</v>
      </c>
      <c r="I42" s="15">
        <v>106</v>
      </c>
      <c r="J42" s="15">
        <v>66</v>
      </c>
      <c r="K42" s="15">
        <v>33</v>
      </c>
      <c r="L42" s="15">
        <v>12</v>
      </c>
      <c r="M42" s="81">
        <v>57.716999999999999</v>
      </c>
      <c r="N42" s="70">
        <v>58</v>
      </c>
      <c r="O42" s="62">
        <v>3000</v>
      </c>
      <c r="P42" s="63">
        <f>Table224523689101112131415161718192021222423456789101112131415[[#This Row],[PEMBULATAN]]*O42</f>
        <v>174000</v>
      </c>
    </row>
    <row r="43" spans="1:16" ht="32.25" customHeight="1" x14ac:dyDescent="0.2">
      <c r="A43" s="97"/>
      <c r="B43" s="73"/>
      <c r="C43" s="87" t="s">
        <v>2181</v>
      </c>
      <c r="D43" s="76" t="s">
        <v>52</v>
      </c>
      <c r="E43" s="13">
        <v>44430</v>
      </c>
      <c r="F43" s="74" t="s">
        <v>2138</v>
      </c>
      <c r="G43" s="13">
        <v>44437</v>
      </c>
      <c r="H43" s="75" t="s">
        <v>2139</v>
      </c>
      <c r="I43" s="15">
        <v>98</v>
      </c>
      <c r="J43" s="15">
        <v>54</v>
      </c>
      <c r="K43" s="15">
        <v>23</v>
      </c>
      <c r="L43" s="15">
        <v>21</v>
      </c>
      <c r="M43" s="81">
        <v>30.428999999999998</v>
      </c>
      <c r="N43" s="70">
        <v>30</v>
      </c>
      <c r="O43" s="62">
        <v>3000</v>
      </c>
      <c r="P43" s="63">
        <f>Table224523689101112131415161718192021222423456789101112131415[[#This Row],[PEMBULATAN]]*O43</f>
        <v>90000</v>
      </c>
    </row>
    <row r="44" spans="1:16" ht="32.25" customHeight="1" x14ac:dyDescent="0.2">
      <c r="A44" s="97"/>
      <c r="B44" s="73"/>
      <c r="C44" s="87" t="s">
        <v>2182</v>
      </c>
      <c r="D44" s="76" t="s">
        <v>52</v>
      </c>
      <c r="E44" s="13">
        <v>44430</v>
      </c>
      <c r="F44" s="74" t="s">
        <v>2138</v>
      </c>
      <c r="G44" s="13">
        <v>44437</v>
      </c>
      <c r="H44" s="75" t="s">
        <v>2139</v>
      </c>
      <c r="I44" s="15">
        <v>87</v>
      </c>
      <c r="J44" s="15">
        <v>56</v>
      </c>
      <c r="K44" s="15">
        <v>34</v>
      </c>
      <c r="L44" s="15">
        <v>9</v>
      </c>
      <c r="M44" s="81">
        <v>41.411999999999999</v>
      </c>
      <c r="N44" s="70">
        <v>41</v>
      </c>
      <c r="O44" s="62">
        <v>3000</v>
      </c>
      <c r="P44" s="63">
        <f>Table224523689101112131415161718192021222423456789101112131415[[#This Row],[PEMBULATAN]]*O44</f>
        <v>123000</v>
      </c>
    </row>
    <row r="45" spans="1:16" ht="32.25" customHeight="1" x14ac:dyDescent="0.2">
      <c r="A45" s="97"/>
      <c r="B45" s="73"/>
      <c r="C45" s="87" t="s">
        <v>2183</v>
      </c>
      <c r="D45" s="76" t="s">
        <v>52</v>
      </c>
      <c r="E45" s="13">
        <v>44430</v>
      </c>
      <c r="F45" s="74" t="s">
        <v>2138</v>
      </c>
      <c r="G45" s="13">
        <v>44437</v>
      </c>
      <c r="H45" s="75" t="s">
        <v>2139</v>
      </c>
      <c r="I45" s="15">
        <v>108</v>
      </c>
      <c r="J45" s="15">
        <v>43</v>
      </c>
      <c r="K45" s="15">
        <v>21</v>
      </c>
      <c r="L45" s="15">
        <v>6</v>
      </c>
      <c r="M45" s="81">
        <v>24.381</v>
      </c>
      <c r="N45" s="70">
        <v>24</v>
      </c>
      <c r="O45" s="62">
        <v>3000</v>
      </c>
      <c r="P45" s="63">
        <f>Table224523689101112131415161718192021222423456789101112131415[[#This Row],[PEMBULATAN]]*O45</f>
        <v>72000</v>
      </c>
    </row>
    <row r="46" spans="1:16" ht="32.25" customHeight="1" x14ac:dyDescent="0.2">
      <c r="A46" s="97"/>
      <c r="B46" s="73"/>
      <c r="C46" s="87" t="s">
        <v>2184</v>
      </c>
      <c r="D46" s="76" t="s">
        <v>52</v>
      </c>
      <c r="E46" s="13">
        <v>44430</v>
      </c>
      <c r="F46" s="74" t="s">
        <v>2138</v>
      </c>
      <c r="G46" s="13">
        <v>44437</v>
      </c>
      <c r="H46" s="75" t="s">
        <v>2139</v>
      </c>
      <c r="I46" s="15">
        <v>89</v>
      </c>
      <c r="J46" s="15">
        <v>65</v>
      </c>
      <c r="K46" s="15">
        <v>32</v>
      </c>
      <c r="L46" s="15">
        <v>12</v>
      </c>
      <c r="M46" s="81">
        <v>46.28</v>
      </c>
      <c r="N46" s="70">
        <v>46</v>
      </c>
      <c r="O46" s="62">
        <v>3000</v>
      </c>
      <c r="P46" s="63">
        <f>Table224523689101112131415161718192021222423456789101112131415[[#This Row],[PEMBULATAN]]*O46</f>
        <v>138000</v>
      </c>
    </row>
    <row r="47" spans="1:16" ht="32.25" customHeight="1" x14ac:dyDescent="0.2">
      <c r="A47" s="97"/>
      <c r="B47" s="73"/>
      <c r="C47" s="87" t="s">
        <v>2185</v>
      </c>
      <c r="D47" s="76" t="s">
        <v>52</v>
      </c>
      <c r="E47" s="13">
        <v>44430</v>
      </c>
      <c r="F47" s="74" t="s">
        <v>2138</v>
      </c>
      <c r="G47" s="13">
        <v>44437</v>
      </c>
      <c r="H47" s="75" t="s">
        <v>2139</v>
      </c>
      <c r="I47" s="15">
        <v>90</v>
      </c>
      <c r="J47" s="15">
        <v>76</v>
      </c>
      <c r="K47" s="15">
        <v>32</v>
      </c>
      <c r="L47" s="15">
        <v>17</v>
      </c>
      <c r="M47" s="81">
        <v>54.72</v>
      </c>
      <c r="N47" s="70">
        <v>55</v>
      </c>
      <c r="O47" s="62">
        <v>3000</v>
      </c>
      <c r="P47" s="63">
        <f>Table224523689101112131415161718192021222423456789101112131415[[#This Row],[PEMBULATAN]]*O47</f>
        <v>165000</v>
      </c>
    </row>
    <row r="48" spans="1:16" ht="32.25" customHeight="1" x14ac:dyDescent="0.2">
      <c r="A48" s="97"/>
      <c r="B48" s="73"/>
      <c r="C48" s="87" t="s">
        <v>2186</v>
      </c>
      <c r="D48" s="76" t="s">
        <v>52</v>
      </c>
      <c r="E48" s="13">
        <v>44430</v>
      </c>
      <c r="F48" s="74" t="s">
        <v>2138</v>
      </c>
      <c r="G48" s="13">
        <v>44437</v>
      </c>
      <c r="H48" s="75" t="s">
        <v>2139</v>
      </c>
      <c r="I48" s="15">
        <v>99</v>
      </c>
      <c r="J48" s="15">
        <v>45</v>
      </c>
      <c r="K48" s="15">
        <v>32</v>
      </c>
      <c r="L48" s="15">
        <v>17</v>
      </c>
      <c r="M48" s="81">
        <v>35.64</v>
      </c>
      <c r="N48" s="70">
        <v>36</v>
      </c>
      <c r="O48" s="62">
        <v>3000</v>
      </c>
      <c r="P48" s="63">
        <f>Table224523689101112131415161718192021222423456789101112131415[[#This Row],[PEMBULATAN]]*O48</f>
        <v>108000</v>
      </c>
    </row>
    <row r="49" spans="1:16" ht="32.25" customHeight="1" x14ac:dyDescent="0.2">
      <c r="A49" s="97"/>
      <c r="B49" s="73"/>
      <c r="C49" s="87" t="s">
        <v>2187</v>
      </c>
      <c r="D49" s="76" t="s">
        <v>52</v>
      </c>
      <c r="E49" s="13">
        <v>44430</v>
      </c>
      <c r="F49" s="74" t="s">
        <v>2138</v>
      </c>
      <c r="G49" s="13">
        <v>44437</v>
      </c>
      <c r="H49" s="75" t="s">
        <v>2139</v>
      </c>
      <c r="I49" s="15">
        <v>43</v>
      </c>
      <c r="J49" s="15">
        <v>98</v>
      </c>
      <c r="K49" s="15">
        <v>22</v>
      </c>
      <c r="L49" s="15">
        <v>8</v>
      </c>
      <c r="M49" s="81">
        <v>23.177</v>
      </c>
      <c r="N49" s="70">
        <v>23</v>
      </c>
      <c r="O49" s="62">
        <v>3000</v>
      </c>
      <c r="P49" s="63">
        <f>Table224523689101112131415161718192021222423456789101112131415[[#This Row],[PEMBULATAN]]*O49</f>
        <v>69000</v>
      </c>
    </row>
    <row r="50" spans="1:16" ht="32.25" customHeight="1" x14ac:dyDescent="0.2">
      <c r="A50" s="97"/>
      <c r="B50" s="73"/>
      <c r="C50" s="87" t="s">
        <v>2188</v>
      </c>
      <c r="D50" s="76" t="s">
        <v>52</v>
      </c>
      <c r="E50" s="13">
        <v>44430</v>
      </c>
      <c r="F50" s="74" t="s">
        <v>2138</v>
      </c>
      <c r="G50" s="13">
        <v>44437</v>
      </c>
      <c r="H50" s="75" t="s">
        <v>2139</v>
      </c>
      <c r="I50" s="15">
        <v>103</v>
      </c>
      <c r="J50" s="15">
        <v>87</v>
      </c>
      <c r="K50" s="15">
        <v>32</v>
      </c>
      <c r="L50" s="15">
        <v>14</v>
      </c>
      <c r="M50" s="81">
        <v>71.688000000000002</v>
      </c>
      <c r="N50" s="70">
        <v>72</v>
      </c>
      <c r="O50" s="62">
        <v>3000</v>
      </c>
      <c r="P50" s="63">
        <f>Table224523689101112131415161718192021222423456789101112131415[[#This Row],[PEMBULATAN]]*O50</f>
        <v>216000</v>
      </c>
    </row>
    <row r="51" spans="1:16" ht="32.25" customHeight="1" x14ac:dyDescent="0.2">
      <c r="A51" s="97"/>
      <c r="B51" s="73"/>
      <c r="C51" s="87" t="s">
        <v>2189</v>
      </c>
      <c r="D51" s="76" t="s">
        <v>52</v>
      </c>
      <c r="E51" s="13">
        <v>44430</v>
      </c>
      <c r="F51" s="74" t="s">
        <v>2138</v>
      </c>
      <c r="G51" s="13">
        <v>44437</v>
      </c>
      <c r="H51" s="75" t="s">
        <v>2139</v>
      </c>
      <c r="I51" s="15">
        <v>101</v>
      </c>
      <c r="J51" s="15">
        <v>78</v>
      </c>
      <c r="K51" s="15">
        <v>32</v>
      </c>
      <c r="L51" s="15">
        <v>11</v>
      </c>
      <c r="M51" s="81">
        <v>63.024000000000001</v>
      </c>
      <c r="N51" s="70">
        <v>63</v>
      </c>
      <c r="O51" s="62">
        <v>3000</v>
      </c>
      <c r="P51" s="63">
        <f>Table224523689101112131415161718192021222423456789101112131415[[#This Row],[PEMBULATAN]]*O51</f>
        <v>189000</v>
      </c>
    </row>
    <row r="52" spans="1:16" ht="32.25" customHeight="1" x14ac:dyDescent="0.2">
      <c r="A52" s="97"/>
      <c r="B52" s="73"/>
      <c r="C52" s="87" t="s">
        <v>2190</v>
      </c>
      <c r="D52" s="76" t="s">
        <v>52</v>
      </c>
      <c r="E52" s="13">
        <v>44430</v>
      </c>
      <c r="F52" s="74" t="s">
        <v>2138</v>
      </c>
      <c r="G52" s="13">
        <v>44437</v>
      </c>
      <c r="H52" s="75" t="s">
        <v>2139</v>
      </c>
      <c r="I52" s="15">
        <v>109</v>
      </c>
      <c r="J52" s="15">
        <v>76</v>
      </c>
      <c r="K52" s="15">
        <v>43</v>
      </c>
      <c r="L52" s="15">
        <v>21</v>
      </c>
      <c r="M52" s="81">
        <v>89.052999999999997</v>
      </c>
      <c r="N52" s="70">
        <v>89</v>
      </c>
      <c r="O52" s="62">
        <v>3000</v>
      </c>
      <c r="P52" s="63">
        <f>Table224523689101112131415161718192021222423456789101112131415[[#This Row],[PEMBULATAN]]*O52</f>
        <v>267000</v>
      </c>
    </row>
    <row r="53" spans="1:16" ht="32.25" customHeight="1" x14ac:dyDescent="0.2">
      <c r="A53" s="97"/>
      <c r="B53" s="73"/>
      <c r="C53" s="87" t="s">
        <v>2191</v>
      </c>
      <c r="D53" s="76" t="s">
        <v>52</v>
      </c>
      <c r="E53" s="13">
        <v>44430</v>
      </c>
      <c r="F53" s="74" t="s">
        <v>2138</v>
      </c>
      <c r="G53" s="13">
        <v>44437</v>
      </c>
      <c r="H53" s="75" t="s">
        <v>2139</v>
      </c>
      <c r="I53" s="15">
        <v>102</v>
      </c>
      <c r="J53" s="15">
        <v>68</v>
      </c>
      <c r="K53" s="15">
        <v>43</v>
      </c>
      <c r="L53" s="15">
        <v>13</v>
      </c>
      <c r="M53" s="81">
        <v>74.561999999999998</v>
      </c>
      <c r="N53" s="70">
        <v>75</v>
      </c>
      <c r="O53" s="62">
        <v>3000</v>
      </c>
      <c r="P53" s="63">
        <f>Table224523689101112131415161718192021222423456789101112131415[[#This Row],[PEMBULATAN]]*O53</f>
        <v>225000</v>
      </c>
    </row>
    <row r="54" spans="1:16" ht="32.25" customHeight="1" x14ac:dyDescent="0.2">
      <c r="A54" s="97"/>
      <c r="B54" s="73"/>
      <c r="C54" s="87" t="s">
        <v>2192</v>
      </c>
      <c r="D54" s="76" t="s">
        <v>52</v>
      </c>
      <c r="E54" s="13">
        <v>44430</v>
      </c>
      <c r="F54" s="74" t="s">
        <v>2138</v>
      </c>
      <c r="G54" s="13">
        <v>44437</v>
      </c>
      <c r="H54" s="75" t="s">
        <v>2139</v>
      </c>
      <c r="I54" s="15">
        <v>109</v>
      </c>
      <c r="J54" s="15">
        <v>76</v>
      </c>
      <c r="K54" s="15">
        <v>32</v>
      </c>
      <c r="L54" s="15">
        <v>20</v>
      </c>
      <c r="M54" s="81">
        <v>66.272000000000006</v>
      </c>
      <c r="N54" s="70">
        <v>66</v>
      </c>
      <c r="O54" s="62">
        <v>3000</v>
      </c>
      <c r="P54" s="63">
        <f>Table224523689101112131415161718192021222423456789101112131415[[#This Row],[PEMBULATAN]]*O54</f>
        <v>198000</v>
      </c>
    </row>
    <row r="55" spans="1:16" ht="32.25" customHeight="1" x14ac:dyDescent="0.2">
      <c r="A55" s="97"/>
      <c r="B55" s="73"/>
      <c r="C55" s="87" t="s">
        <v>2193</v>
      </c>
      <c r="D55" s="76" t="s">
        <v>52</v>
      </c>
      <c r="E55" s="13">
        <v>44430</v>
      </c>
      <c r="F55" s="74" t="s">
        <v>2138</v>
      </c>
      <c r="G55" s="13">
        <v>44437</v>
      </c>
      <c r="H55" s="75" t="s">
        <v>2139</v>
      </c>
      <c r="I55" s="15">
        <v>50</v>
      </c>
      <c r="J55" s="15">
        <v>43</v>
      </c>
      <c r="K55" s="15">
        <v>21</v>
      </c>
      <c r="L55" s="15">
        <v>9</v>
      </c>
      <c r="M55" s="81">
        <v>11.2875</v>
      </c>
      <c r="N55" s="70">
        <v>11</v>
      </c>
      <c r="O55" s="62">
        <v>3000</v>
      </c>
      <c r="P55" s="63">
        <f>Table224523689101112131415161718192021222423456789101112131415[[#This Row],[PEMBULATAN]]*O55</f>
        <v>33000</v>
      </c>
    </row>
    <row r="56" spans="1:16" ht="32.25" customHeight="1" x14ac:dyDescent="0.2">
      <c r="A56" s="97"/>
      <c r="B56" s="73"/>
      <c r="C56" s="87" t="s">
        <v>2194</v>
      </c>
      <c r="D56" s="76" t="s">
        <v>52</v>
      </c>
      <c r="E56" s="13">
        <v>44430</v>
      </c>
      <c r="F56" s="74" t="s">
        <v>2138</v>
      </c>
      <c r="G56" s="13">
        <v>44437</v>
      </c>
      <c r="H56" s="75" t="s">
        <v>2139</v>
      </c>
      <c r="I56" s="15">
        <v>97</v>
      </c>
      <c r="J56" s="15">
        <v>45</v>
      </c>
      <c r="K56" s="15">
        <v>32</v>
      </c>
      <c r="L56" s="15">
        <v>13</v>
      </c>
      <c r="M56" s="81">
        <v>34.92</v>
      </c>
      <c r="N56" s="70">
        <v>35</v>
      </c>
      <c r="O56" s="62">
        <v>3000</v>
      </c>
      <c r="P56" s="63">
        <f>Table224523689101112131415161718192021222423456789101112131415[[#This Row],[PEMBULATAN]]*O56</f>
        <v>105000</v>
      </c>
    </row>
    <row r="57" spans="1:16" ht="32.25" customHeight="1" x14ac:dyDescent="0.2">
      <c r="A57" s="97"/>
      <c r="B57" s="73"/>
      <c r="C57" s="87" t="s">
        <v>2195</v>
      </c>
      <c r="D57" s="76" t="s">
        <v>52</v>
      </c>
      <c r="E57" s="13">
        <v>44430</v>
      </c>
      <c r="F57" s="74" t="s">
        <v>2138</v>
      </c>
      <c r="G57" s="13">
        <v>44437</v>
      </c>
      <c r="H57" s="75" t="s">
        <v>2139</v>
      </c>
      <c r="I57" s="15">
        <v>100</v>
      </c>
      <c r="J57" s="15">
        <v>86</v>
      </c>
      <c r="K57" s="15">
        <v>32</v>
      </c>
      <c r="L57" s="15">
        <v>9</v>
      </c>
      <c r="M57" s="81">
        <v>68.8</v>
      </c>
      <c r="N57" s="70">
        <v>69</v>
      </c>
      <c r="O57" s="62">
        <v>3000</v>
      </c>
      <c r="P57" s="63">
        <f>Table224523689101112131415161718192021222423456789101112131415[[#This Row],[PEMBULATAN]]*O57</f>
        <v>207000</v>
      </c>
    </row>
    <row r="58" spans="1:16" ht="32.25" customHeight="1" x14ac:dyDescent="0.2">
      <c r="A58" s="97"/>
      <c r="B58" s="73"/>
      <c r="C58" s="87" t="s">
        <v>2196</v>
      </c>
      <c r="D58" s="76" t="s">
        <v>52</v>
      </c>
      <c r="E58" s="13">
        <v>44430</v>
      </c>
      <c r="F58" s="74" t="s">
        <v>2138</v>
      </c>
      <c r="G58" s="13">
        <v>44437</v>
      </c>
      <c r="H58" s="75" t="s">
        <v>2139</v>
      </c>
      <c r="I58" s="15">
        <v>103</v>
      </c>
      <c r="J58" s="15">
        <v>87</v>
      </c>
      <c r="K58" s="15">
        <v>33</v>
      </c>
      <c r="L58" s="15">
        <v>16</v>
      </c>
      <c r="M58" s="81">
        <v>73.928250000000006</v>
      </c>
      <c r="N58" s="70">
        <v>74</v>
      </c>
      <c r="O58" s="62">
        <v>3000</v>
      </c>
      <c r="P58" s="63">
        <f>Table224523689101112131415161718192021222423456789101112131415[[#This Row],[PEMBULATAN]]*O58</f>
        <v>222000</v>
      </c>
    </row>
    <row r="59" spans="1:16" ht="32.25" customHeight="1" x14ac:dyDescent="0.2">
      <c r="A59" s="97"/>
      <c r="B59" s="73"/>
      <c r="C59" s="87" t="s">
        <v>2197</v>
      </c>
      <c r="D59" s="76" t="s">
        <v>52</v>
      </c>
      <c r="E59" s="13">
        <v>44430</v>
      </c>
      <c r="F59" s="74" t="s">
        <v>2138</v>
      </c>
      <c r="G59" s="13">
        <v>44437</v>
      </c>
      <c r="H59" s="75" t="s">
        <v>2139</v>
      </c>
      <c r="I59" s="15">
        <v>105</v>
      </c>
      <c r="J59" s="15">
        <v>55</v>
      </c>
      <c r="K59" s="15">
        <v>31</v>
      </c>
      <c r="L59" s="15">
        <v>25</v>
      </c>
      <c r="M59" s="81">
        <v>44.756250000000001</v>
      </c>
      <c r="N59" s="70">
        <v>45</v>
      </c>
      <c r="O59" s="62">
        <v>3000</v>
      </c>
      <c r="P59" s="63">
        <f>Table224523689101112131415161718192021222423456789101112131415[[#This Row],[PEMBULATAN]]*O59</f>
        <v>135000</v>
      </c>
    </row>
    <row r="60" spans="1:16" ht="32.25" customHeight="1" x14ac:dyDescent="0.2">
      <c r="A60" s="97"/>
      <c r="B60" s="73"/>
      <c r="C60" s="87" t="s">
        <v>2198</v>
      </c>
      <c r="D60" s="76" t="s">
        <v>52</v>
      </c>
      <c r="E60" s="13">
        <v>44430</v>
      </c>
      <c r="F60" s="74" t="s">
        <v>2138</v>
      </c>
      <c r="G60" s="13">
        <v>44437</v>
      </c>
      <c r="H60" s="75" t="s">
        <v>2139</v>
      </c>
      <c r="I60" s="15">
        <v>98</v>
      </c>
      <c r="J60" s="15">
        <v>54</v>
      </c>
      <c r="K60" s="15">
        <v>23</v>
      </c>
      <c r="L60" s="15">
        <v>11</v>
      </c>
      <c r="M60" s="81">
        <v>30.428999999999998</v>
      </c>
      <c r="N60" s="70">
        <v>30</v>
      </c>
      <c r="O60" s="62">
        <v>3000</v>
      </c>
      <c r="P60" s="63">
        <f>Table224523689101112131415161718192021222423456789101112131415[[#This Row],[PEMBULATAN]]*O60</f>
        <v>90000</v>
      </c>
    </row>
    <row r="61" spans="1:16" ht="32.25" customHeight="1" x14ac:dyDescent="0.2">
      <c r="A61" s="97"/>
      <c r="B61" s="73" t="s">
        <v>2199</v>
      </c>
      <c r="C61" s="87" t="s">
        <v>2200</v>
      </c>
      <c r="D61" s="76" t="s">
        <v>52</v>
      </c>
      <c r="E61" s="13">
        <v>44430</v>
      </c>
      <c r="F61" s="74" t="s">
        <v>2138</v>
      </c>
      <c r="G61" s="13">
        <v>44437</v>
      </c>
      <c r="H61" s="75" t="s">
        <v>2139</v>
      </c>
      <c r="I61" s="15">
        <v>55</v>
      </c>
      <c r="J61" s="15">
        <v>87</v>
      </c>
      <c r="K61" s="15">
        <v>32</v>
      </c>
      <c r="L61" s="15">
        <v>18</v>
      </c>
      <c r="M61" s="81">
        <v>38.28</v>
      </c>
      <c r="N61" s="70">
        <v>38</v>
      </c>
      <c r="O61" s="62">
        <v>3000</v>
      </c>
      <c r="P61" s="63">
        <f>Table224523689101112131415161718192021222423456789101112131415[[#This Row],[PEMBULATAN]]*O61</f>
        <v>114000</v>
      </c>
    </row>
    <row r="62" spans="1:16" ht="22.5" customHeight="1" x14ac:dyDescent="0.2">
      <c r="A62" s="121" t="s">
        <v>31</v>
      </c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23"/>
      <c r="M62" s="77">
        <f>SUBTOTAL(109,Table224523689101112131415161718192021222423456789101112131415[KG VOLUME])</f>
        <v>2456.9235000000003</v>
      </c>
      <c r="N62" s="66">
        <f>SUM(N3:N61)</f>
        <v>2460</v>
      </c>
      <c r="O62" s="124">
        <f>SUM(P3:P61)</f>
        <v>7380000</v>
      </c>
      <c r="P62" s="125"/>
    </row>
    <row r="63" spans="1:16" ht="22.5" customHeight="1" x14ac:dyDescent="0.2">
      <c r="A63" s="82"/>
      <c r="B63" s="54" t="s">
        <v>43</v>
      </c>
      <c r="C63" s="53"/>
      <c r="D63" s="55" t="s">
        <v>44</v>
      </c>
      <c r="E63" s="82"/>
      <c r="F63" s="82"/>
      <c r="G63" s="82"/>
      <c r="H63" s="82"/>
      <c r="I63" s="82"/>
      <c r="J63" s="82"/>
      <c r="K63" s="82"/>
      <c r="L63" s="82"/>
      <c r="M63" s="83"/>
      <c r="N63" s="85" t="s">
        <v>50</v>
      </c>
      <c r="O63" s="84"/>
      <c r="P63" s="84">
        <f>O62*10%</f>
        <v>738000</v>
      </c>
    </row>
    <row r="64" spans="1:16" ht="22.5" customHeight="1" thickBot="1" x14ac:dyDescent="0.25">
      <c r="A64" s="82"/>
      <c r="B64" s="54"/>
      <c r="C64" s="53"/>
      <c r="D64" s="55"/>
      <c r="E64" s="82"/>
      <c r="F64" s="82"/>
      <c r="G64" s="82"/>
      <c r="H64" s="82"/>
      <c r="I64" s="82"/>
      <c r="J64" s="82"/>
      <c r="K64" s="82"/>
      <c r="L64" s="82"/>
      <c r="M64" s="83"/>
      <c r="N64" s="98" t="s">
        <v>58</v>
      </c>
      <c r="O64" s="99"/>
      <c r="P64" s="99">
        <f>O62-P63</f>
        <v>6642000</v>
      </c>
    </row>
    <row r="65" spans="1:16" x14ac:dyDescent="0.2">
      <c r="A65" s="11"/>
      <c r="H65" s="61"/>
      <c r="N65" s="60" t="s">
        <v>32</v>
      </c>
      <c r="P65" s="67">
        <f>P64*1%</f>
        <v>66420</v>
      </c>
    </row>
    <row r="66" spans="1:16" ht="15.75" thickBot="1" x14ac:dyDescent="0.25">
      <c r="A66" s="11"/>
      <c r="H66" s="61"/>
      <c r="N66" s="60" t="s">
        <v>56</v>
      </c>
      <c r="P66" s="69">
        <f>P64*2%</f>
        <v>132840</v>
      </c>
    </row>
    <row r="67" spans="1:16" x14ac:dyDescent="0.2">
      <c r="A67" s="11"/>
      <c r="H67" s="61"/>
      <c r="N67" s="64" t="s">
        <v>33</v>
      </c>
      <c r="O67" s="65"/>
      <c r="P67" s="68">
        <f>P64+P65-P66</f>
        <v>6575580</v>
      </c>
    </row>
    <row r="68" spans="1:16" x14ac:dyDescent="0.2">
      <c r="B68" s="54"/>
      <c r="C68" s="53"/>
      <c r="D68" s="55"/>
    </row>
    <row r="70" spans="1:16" x14ac:dyDescent="0.2">
      <c r="A70" s="11"/>
      <c r="H70" s="61"/>
      <c r="P70" s="69"/>
    </row>
    <row r="71" spans="1:16" x14ac:dyDescent="0.2">
      <c r="A71" s="11"/>
      <c r="H71" s="61"/>
      <c r="O71" s="56"/>
      <c r="P71" s="69"/>
    </row>
    <row r="72" spans="1:16" s="3" customFormat="1" x14ac:dyDescent="0.25">
      <c r="A72" s="11"/>
      <c r="B72" s="2"/>
      <c r="C72" s="2"/>
      <c r="E72" s="12"/>
      <c r="H72" s="61"/>
      <c r="N72" s="14"/>
      <c r="O72" s="14"/>
      <c r="P72" s="14"/>
    </row>
    <row r="73" spans="1:16" s="3" customFormat="1" x14ac:dyDescent="0.25">
      <c r="A73" s="11"/>
      <c r="B73" s="2"/>
      <c r="C73" s="2"/>
      <c r="E73" s="12"/>
      <c r="H73" s="61"/>
      <c r="N73" s="14"/>
      <c r="O73" s="14"/>
      <c r="P73" s="14"/>
    </row>
    <row r="74" spans="1:16" s="3" customFormat="1" x14ac:dyDescent="0.25">
      <c r="A74" s="11"/>
      <c r="B74" s="2"/>
      <c r="C74" s="2"/>
      <c r="E74" s="12"/>
      <c r="H74" s="61"/>
      <c r="N74" s="14"/>
      <c r="O74" s="14"/>
      <c r="P74" s="14"/>
    </row>
    <row r="75" spans="1:16" s="3" customFormat="1" x14ac:dyDescent="0.25">
      <c r="A75" s="11"/>
      <c r="B75" s="2"/>
      <c r="C75" s="2"/>
      <c r="E75" s="12"/>
      <c r="H75" s="61"/>
      <c r="N75" s="14"/>
      <c r="O75" s="14"/>
      <c r="P75" s="14"/>
    </row>
    <row r="76" spans="1:16" s="3" customFormat="1" x14ac:dyDescent="0.25">
      <c r="A76" s="11"/>
      <c r="B76" s="2"/>
      <c r="C76" s="2"/>
      <c r="E76" s="12"/>
      <c r="H76" s="61"/>
      <c r="N76" s="14"/>
      <c r="O76" s="14"/>
      <c r="P76" s="14"/>
    </row>
    <row r="77" spans="1:16" s="3" customFormat="1" x14ac:dyDescent="0.25">
      <c r="A77" s="11"/>
      <c r="B77" s="2"/>
      <c r="C77" s="2"/>
      <c r="E77" s="12"/>
      <c r="H77" s="61"/>
      <c r="N77" s="14"/>
      <c r="O77" s="14"/>
      <c r="P77" s="14"/>
    </row>
    <row r="78" spans="1:16" s="3" customFormat="1" x14ac:dyDescent="0.25">
      <c r="A78" s="11"/>
      <c r="B78" s="2"/>
      <c r="C78" s="2"/>
      <c r="E78" s="12"/>
      <c r="H78" s="61"/>
      <c r="N78" s="14"/>
      <c r="O78" s="14"/>
      <c r="P78" s="14"/>
    </row>
    <row r="79" spans="1:16" s="3" customFormat="1" x14ac:dyDescent="0.25">
      <c r="A79" s="11"/>
      <c r="B79" s="2"/>
      <c r="C79" s="2"/>
      <c r="E79" s="12"/>
      <c r="H79" s="61"/>
      <c r="N79" s="14"/>
      <c r="O79" s="14"/>
      <c r="P79" s="14"/>
    </row>
    <row r="80" spans="1:16" s="3" customFormat="1" x14ac:dyDescent="0.25">
      <c r="A80" s="11"/>
      <c r="B80" s="2"/>
      <c r="C80" s="2"/>
      <c r="E80" s="12"/>
      <c r="H80" s="61"/>
      <c r="N80" s="14"/>
      <c r="O80" s="14"/>
      <c r="P80" s="14"/>
    </row>
    <row r="81" spans="1:16" s="3" customFormat="1" x14ac:dyDescent="0.25">
      <c r="A81" s="11"/>
      <c r="B81" s="2"/>
      <c r="C81" s="2"/>
      <c r="E81" s="12"/>
      <c r="H81" s="61"/>
      <c r="N81" s="14"/>
      <c r="O81" s="14"/>
      <c r="P81" s="14"/>
    </row>
    <row r="82" spans="1:16" s="3" customFormat="1" x14ac:dyDescent="0.25">
      <c r="A82" s="11"/>
      <c r="B82" s="2"/>
      <c r="C82" s="2"/>
      <c r="E82" s="12"/>
      <c r="H82" s="61"/>
      <c r="N82" s="14"/>
      <c r="O82" s="14"/>
      <c r="P82" s="14"/>
    </row>
    <row r="83" spans="1:16" s="3" customFormat="1" x14ac:dyDescent="0.25">
      <c r="A83" s="11"/>
      <c r="B83" s="2"/>
      <c r="C83" s="2"/>
      <c r="E83" s="12"/>
      <c r="H83" s="61"/>
      <c r="N83" s="14"/>
      <c r="O83" s="14"/>
      <c r="P83" s="14"/>
    </row>
  </sheetData>
  <mergeCells count="2">
    <mergeCell ref="A62:L62"/>
    <mergeCell ref="O62:P62"/>
  </mergeCells>
  <conditionalFormatting sqref="B3">
    <cfRule type="duplicateValues" dxfId="664" priority="1"/>
  </conditionalFormatting>
  <conditionalFormatting sqref="B4:B61">
    <cfRule type="duplicateValues" dxfId="663" priority="63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92D050"/>
  </sheetPr>
  <dimension ref="A1:P191"/>
  <sheetViews>
    <sheetView zoomScale="110" zoomScaleNormal="110" workbookViewId="0">
      <pane xSplit="3" ySplit="2" topLeftCell="D163" activePane="bottomRight" state="frozen"/>
      <selection activeCell="H5" sqref="H5"/>
      <selection pane="topRight" activeCell="H5" sqref="H5"/>
      <selection pane="bottomLeft" activeCell="H5" sqref="H5"/>
      <selection pane="bottomRight" activeCell="N3" sqref="N3:N16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2.855468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28.5" customHeight="1" x14ac:dyDescent="0.2">
      <c r="A3" s="96" t="s">
        <v>6201</v>
      </c>
      <c r="B3" s="72" t="s">
        <v>62</v>
      </c>
      <c r="C3" s="9" t="s">
        <v>63</v>
      </c>
      <c r="D3" s="74" t="s">
        <v>52</v>
      </c>
      <c r="E3" s="13">
        <v>44426</v>
      </c>
      <c r="F3" s="74" t="s">
        <v>53</v>
      </c>
      <c r="G3" s="13">
        <v>44429</v>
      </c>
      <c r="H3" s="10" t="s">
        <v>54</v>
      </c>
      <c r="I3" s="1">
        <v>60</v>
      </c>
      <c r="J3" s="1">
        <v>60</v>
      </c>
      <c r="K3" s="1">
        <v>20</v>
      </c>
      <c r="L3" s="1">
        <v>11</v>
      </c>
      <c r="M3" s="80">
        <v>18</v>
      </c>
      <c r="N3" s="8">
        <v>18</v>
      </c>
      <c r="O3" s="62">
        <v>3000</v>
      </c>
      <c r="P3" s="63">
        <f>Table22452368910111213141516171819202122242[[#This Row],[PEMBULATAN]]*O3</f>
        <v>54000</v>
      </c>
    </row>
    <row r="4" spans="1:16" ht="28.5" customHeight="1" x14ac:dyDescent="0.2">
      <c r="A4" s="100"/>
      <c r="B4" s="73"/>
      <c r="C4" s="9" t="s">
        <v>64</v>
      </c>
      <c r="D4" s="74" t="s">
        <v>52</v>
      </c>
      <c r="E4" s="13">
        <v>44426</v>
      </c>
      <c r="F4" s="74" t="s">
        <v>53</v>
      </c>
      <c r="G4" s="13">
        <v>44429</v>
      </c>
      <c r="H4" s="10" t="s">
        <v>54</v>
      </c>
      <c r="I4" s="1">
        <v>70</v>
      </c>
      <c r="J4" s="1">
        <v>55</v>
      </c>
      <c r="K4" s="1">
        <v>20</v>
      </c>
      <c r="L4" s="1">
        <v>14</v>
      </c>
      <c r="M4" s="80">
        <v>19.25</v>
      </c>
      <c r="N4" s="8">
        <v>19</v>
      </c>
      <c r="O4" s="62">
        <v>3000</v>
      </c>
      <c r="P4" s="63">
        <f>Table22452368910111213141516171819202122242[[#This Row],[PEMBULATAN]]*O4</f>
        <v>57000</v>
      </c>
    </row>
    <row r="5" spans="1:16" ht="28.5" customHeight="1" x14ac:dyDescent="0.2">
      <c r="A5" s="100"/>
      <c r="B5" s="73"/>
      <c r="C5" s="87" t="s">
        <v>65</v>
      </c>
      <c r="D5" s="76" t="s">
        <v>52</v>
      </c>
      <c r="E5" s="13">
        <v>44426</v>
      </c>
      <c r="F5" s="74" t="s">
        <v>53</v>
      </c>
      <c r="G5" s="13">
        <v>44429</v>
      </c>
      <c r="H5" s="75" t="s">
        <v>54</v>
      </c>
      <c r="I5" s="15">
        <v>30</v>
      </c>
      <c r="J5" s="15">
        <v>18</v>
      </c>
      <c r="K5" s="15">
        <v>15</v>
      </c>
      <c r="L5" s="15">
        <v>1</v>
      </c>
      <c r="M5" s="81">
        <v>2.0249999999999999</v>
      </c>
      <c r="N5" s="70">
        <v>2</v>
      </c>
      <c r="O5" s="62">
        <v>3000</v>
      </c>
      <c r="P5" s="63">
        <f>Table22452368910111213141516171819202122242[[#This Row],[PEMBULATAN]]*O5</f>
        <v>6000</v>
      </c>
    </row>
    <row r="6" spans="1:16" ht="28.5" customHeight="1" x14ac:dyDescent="0.2">
      <c r="A6" s="100"/>
      <c r="B6" s="73"/>
      <c r="C6" s="87" t="s">
        <v>66</v>
      </c>
      <c r="D6" s="76" t="s">
        <v>52</v>
      </c>
      <c r="E6" s="13">
        <v>44426</v>
      </c>
      <c r="F6" s="74" t="s">
        <v>53</v>
      </c>
      <c r="G6" s="13">
        <v>44429</v>
      </c>
      <c r="H6" s="75" t="s">
        <v>54</v>
      </c>
      <c r="I6" s="15">
        <v>30</v>
      </c>
      <c r="J6" s="15">
        <v>18</v>
      </c>
      <c r="K6" s="15">
        <v>15</v>
      </c>
      <c r="L6" s="15">
        <v>1</v>
      </c>
      <c r="M6" s="81">
        <v>2.0249999999999999</v>
      </c>
      <c r="N6" s="70">
        <v>2</v>
      </c>
      <c r="O6" s="62">
        <v>3000</v>
      </c>
      <c r="P6" s="63">
        <f>Table22452368910111213141516171819202122242[[#This Row],[PEMBULATAN]]*O6</f>
        <v>6000</v>
      </c>
    </row>
    <row r="7" spans="1:16" ht="28.5" customHeight="1" x14ac:dyDescent="0.2">
      <c r="A7" s="100"/>
      <c r="B7" s="73"/>
      <c r="C7" s="87" t="s">
        <v>67</v>
      </c>
      <c r="D7" s="76" t="s">
        <v>52</v>
      </c>
      <c r="E7" s="13">
        <v>44426</v>
      </c>
      <c r="F7" s="74" t="s">
        <v>53</v>
      </c>
      <c r="G7" s="13">
        <v>44429</v>
      </c>
      <c r="H7" s="75" t="s">
        <v>54</v>
      </c>
      <c r="I7" s="15">
        <v>42</v>
      </c>
      <c r="J7" s="15">
        <v>29</v>
      </c>
      <c r="K7" s="15">
        <v>16</v>
      </c>
      <c r="L7" s="15">
        <v>1</v>
      </c>
      <c r="M7" s="81">
        <v>4.8719999999999999</v>
      </c>
      <c r="N7" s="70">
        <v>5</v>
      </c>
      <c r="O7" s="62">
        <v>3000</v>
      </c>
      <c r="P7" s="63">
        <f>Table22452368910111213141516171819202122242[[#This Row],[PEMBULATAN]]*O7</f>
        <v>15000</v>
      </c>
    </row>
    <row r="8" spans="1:16" ht="28.5" customHeight="1" x14ac:dyDescent="0.2">
      <c r="A8" s="100"/>
      <c r="B8" s="73"/>
      <c r="C8" s="87" t="s">
        <v>68</v>
      </c>
      <c r="D8" s="76" t="s">
        <v>52</v>
      </c>
      <c r="E8" s="13">
        <v>44426</v>
      </c>
      <c r="F8" s="74" t="s">
        <v>53</v>
      </c>
      <c r="G8" s="13">
        <v>44429</v>
      </c>
      <c r="H8" s="75" t="s">
        <v>54</v>
      </c>
      <c r="I8" s="15">
        <v>23</v>
      </c>
      <c r="J8" s="15">
        <v>26</v>
      </c>
      <c r="K8" s="15">
        <v>8</v>
      </c>
      <c r="L8" s="15">
        <v>1</v>
      </c>
      <c r="M8" s="81">
        <v>1.196</v>
      </c>
      <c r="N8" s="70">
        <v>1</v>
      </c>
      <c r="O8" s="62">
        <v>3000</v>
      </c>
      <c r="P8" s="63">
        <f>Table22452368910111213141516171819202122242[[#This Row],[PEMBULATAN]]*O8</f>
        <v>3000</v>
      </c>
    </row>
    <row r="9" spans="1:16" ht="28.5" customHeight="1" x14ac:dyDescent="0.2">
      <c r="A9" s="100"/>
      <c r="B9" s="88"/>
      <c r="C9" s="87" t="s">
        <v>69</v>
      </c>
      <c r="D9" s="76" t="s">
        <v>52</v>
      </c>
      <c r="E9" s="13">
        <v>44426</v>
      </c>
      <c r="F9" s="74" t="s">
        <v>53</v>
      </c>
      <c r="G9" s="13">
        <v>44429</v>
      </c>
      <c r="H9" s="75" t="s">
        <v>54</v>
      </c>
      <c r="I9" s="15">
        <v>53</v>
      </c>
      <c r="J9" s="15">
        <v>40</v>
      </c>
      <c r="K9" s="15">
        <v>30</v>
      </c>
      <c r="L9" s="15">
        <v>34</v>
      </c>
      <c r="M9" s="81">
        <v>15.9</v>
      </c>
      <c r="N9" s="70">
        <v>34</v>
      </c>
      <c r="O9" s="62">
        <v>3000</v>
      </c>
      <c r="P9" s="63">
        <f>Table22452368910111213141516171819202122242[[#This Row],[PEMBULATAN]]*O9</f>
        <v>102000</v>
      </c>
    </row>
    <row r="10" spans="1:16" ht="28.5" customHeight="1" x14ac:dyDescent="0.2">
      <c r="A10" s="100"/>
      <c r="B10" s="73" t="s">
        <v>70</v>
      </c>
      <c r="C10" s="87" t="s">
        <v>71</v>
      </c>
      <c r="D10" s="76" t="s">
        <v>52</v>
      </c>
      <c r="E10" s="13">
        <v>44426</v>
      </c>
      <c r="F10" s="74" t="s">
        <v>53</v>
      </c>
      <c r="G10" s="13">
        <v>44429</v>
      </c>
      <c r="H10" s="75" t="s">
        <v>54</v>
      </c>
      <c r="I10" s="15">
        <v>102</v>
      </c>
      <c r="J10" s="15">
        <v>57</v>
      </c>
      <c r="K10" s="15">
        <v>33</v>
      </c>
      <c r="L10" s="15">
        <v>16</v>
      </c>
      <c r="M10" s="81">
        <v>47.965499999999999</v>
      </c>
      <c r="N10" s="70">
        <v>48</v>
      </c>
      <c r="O10" s="62">
        <v>3000</v>
      </c>
      <c r="P10" s="63">
        <f>Table22452368910111213141516171819202122242[[#This Row],[PEMBULATAN]]*O10</f>
        <v>144000</v>
      </c>
    </row>
    <row r="11" spans="1:16" ht="28.5" customHeight="1" x14ac:dyDescent="0.2">
      <c r="A11" s="100"/>
      <c r="B11" s="73"/>
      <c r="C11" s="87" t="s">
        <v>72</v>
      </c>
      <c r="D11" s="76" t="s">
        <v>52</v>
      </c>
      <c r="E11" s="13">
        <v>44426</v>
      </c>
      <c r="F11" s="74" t="s">
        <v>53</v>
      </c>
      <c r="G11" s="13">
        <v>44429</v>
      </c>
      <c r="H11" s="75" t="s">
        <v>54</v>
      </c>
      <c r="I11" s="15">
        <v>100</v>
      </c>
      <c r="J11" s="15">
        <v>68</v>
      </c>
      <c r="K11" s="15">
        <v>30</v>
      </c>
      <c r="L11" s="15">
        <v>16</v>
      </c>
      <c r="M11" s="81">
        <v>51</v>
      </c>
      <c r="N11" s="70">
        <v>51</v>
      </c>
      <c r="O11" s="62">
        <v>3000</v>
      </c>
      <c r="P11" s="63">
        <f>Table22452368910111213141516171819202122242[[#This Row],[PEMBULATAN]]*O11</f>
        <v>153000</v>
      </c>
    </row>
    <row r="12" spans="1:16" ht="28.5" customHeight="1" x14ac:dyDescent="0.2">
      <c r="A12" s="100"/>
      <c r="B12" s="73"/>
      <c r="C12" s="87" t="s">
        <v>73</v>
      </c>
      <c r="D12" s="76" t="s">
        <v>52</v>
      </c>
      <c r="E12" s="13">
        <v>44426</v>
      </c>
      <c r="F12" s="74" t="s">
        <v>53</v>
      </c>
      <c r="G12" s="13">
        <v>44429</v>
      </c>
      <c r="H12" s="75" t="s">
        <v>54</v>
      </c>
      <c r="I12" s="15">
        <v>100</v>
      </c>
      <c r="J12" s="15">
        <v>49</v>
      </c>
      <c r="K12" s="15">
        <v>38</v>
      </c>
      <c r="L12" s="15">
        <v>11</v>
      </c>
      <c r="M12" s="81">
        <v>46.55</v>
      </c>
      <c r="N12" s="70">
        <v>47</v>
      </c>
      <c r="O12" s="62">
        <v>3000</v>
      </c>
      <c r="P12" s="63">
        <f>Table22452368910111213141516171819202122242[[#This Row],[PEMBULATAN]]*O12</f>
        <v>141000</v>
      </c>
    </row>
    <row r="13" spans="1:16" ht="28.5" customHeight="1" x14ac:dyDescent="0.2">
      <c r="A13" s="100"/>
      <c r="B13" s="73"/>
      <c r="C13" s="87" t="s">
        <v>74</v>
      </c>
      <c r="D13" s="76" t="s">
        <v>52</v>
      </c>
      <c r="E13" s="13">
        <v>44426</v>
      </c>
      <c r="F13" s="74" t="s">
        <v>53</v>
      </c>
      <c r="G13" s="13">
        <v>44429</v>
      </c>
      <c r="H13" s="75" t="s">
        <v>54</v>
      </c>
      <c r="I13" s="15">
        <v>104</v>
      </c>
      <c r="J13" s="15">
        <v>53</v>
      </c>
      <c r="K13" s="15">
        <v>28</v>
      </c>
      <c r="L13" s="15">
        <v>12</v>
      </c>
      <c r="M13" s="81">
        <v>38.584000000000003</v>
      </c>
      <c r="N13" s="70">
        <v>39</v>
      </c>
      <c r="O13" s="62">
        <v>3000</v>
      </c>
      <c r="P13" s="63">
        <f>Table22452368910111213141516171819202122242[[#This Row],[PEMBULATAN]]*O13</f>
        <v>117000</v>
      </c>
    </row>
    <row r="14" spans="1:16" ht="28.5" customHeight="1" x14ac:dyDescent="0.2">
      <c r="A14" s="100"/>
      <c r="B14" s="73"/>
      <c r="C14" s="87" t="s">
        <v>75</v>
      </c>
      <c r="D14" s="76" t="s">
        <v>52</v>
      </c>
      <c r="E14" s="13">
        <v>44426</v>
      </c>
      <c r="F14" s="74" t="s">
        <v>53</v>
      </c>
      <c r="G14" s="13">
        <v>44429</v>
      </c>
      <c r="H14" s="75" t="s">
        <v>54</v>
      </c>
      <c r="I14" s="15">
        <v>97</v>
      </c>
      <c r="J14" s="15">
        <v>56</v>
      </c>
      <c r="K14" s="15">
        <v>39</v>
      </c>
      <c r="L14" s="15">
        <v>13</v>
      </c>
      <c r="M14" s="81">
        <v>52.962000000000003</v>
      </c>
      <c r="N14" s="70">
        <v>53</v>
      </c>
      <c r="O14" s="62">
        <v>3000</v>
      </c>
      <c r="P14" s="63">
        <f>Table22452368910111213141516171819202122242[[#This Row],[PEMBULATAN]]*O14</f>
        <v>159000</v>
      </c>
    </row>
    <row r="15" spans="1:16" ht="28.5" customHeight="1" x14ac:dyDescent="0.2">
      <c r="A15" s="100"/>
      <c r="B15" s="73"/>
      <c r="C15" s="87" t="s">
        <v>76</v>
      </c>
      <c r="D15" s="76" t="s">
        <v>52</v>
      </c>
      <c r="E15" s="13">
        <v>44426</v>
      </c>
      <c r="F15" s="74" t="s">
        <v>53</v>
      </c>
      <c r="G15" s="13">
        <v>44429</v>
      </c>
      <c r="H15" s="75" t="s">
        <v>54</v>
      </c>
      <c r="I15" s="15">
        <v>94</v>
      </c>
      <c r="J15" s="15">
        <v>68</v>
      </c>
      <c r="K15" s="15">
        <v>37</v>
      </c>
      <c r="L15" s="15">
        <v>31</v>
      </c>
      <c r="M15" s="81">
        <v>59.125999999999998</v>
      </c>
      <c r="N15" s="70">
        <v>59</v>
      </c>
      <c r="O15" s="62">
        <v>3000</v>
      </c>
      <c r="P15" s="63">
        <f>Table22452368910111213141516171819202122242[[#This Row],[PEMBULATAN]]*O15</f>
        <v>177000</v>
      </c>
    </row>
    <row r="16" spans="1:16" ht="28.5" customHeight="1" x14ac:dyDescent="0.2">
      <c r="A16" s="100"/>
      <c r="B16" s="73"/>
      <c r="C16" s="87" t="s">
        <v>77</v>
      </c>
      <c r="D16" s="76" t="s">
        <v>52</v>
      </c>
      <c r="E16" s="13">
        <v>44426</v>
      </c>
      <c r="F16" s="74" t="s">
        <v>53</v>
      </c>
      <c r="G16" s="13">
        <v>44429</v>
      </c>
      <c r="H16" s="75" t="s">
        <v>54</v>
      </c>
      <c r="I16" s="15">
        <v>98</v>
      </c>
      <c r="J16" s="15">
        <v>60</v>
      </c>
      <c r="K16" s="15">
        <v>25</v>
      </c>
      <c r="L16" s="15">
        <v>10</v>
      </c>
      <c r="M16" s="81">
        <v>36.75</v>
      </c>
      <c r="N16" s="70">
        <v>37</v>
      </c>
      <c r="O16" s="62">
        <v>3000</v>
      </c>
      <c r="P16" s="63">
        <f>Table22452368910111213141516171819202122242[[#This Row],[PEMBULATAN]]*O16</f>
        <v>111000</v>
      </c>
    </row>
    <row r="17" spans="1:16" ht="28.5" customHeight="1" x14ac:dyDescent="0.2">
      <c r="A17" s="100"/>
      <c r="B17" s="73"/>
      <c r="C17" s="87" t="s">
        <v>78</v>
      </c>
      <c r="D17" s="76" t="s">
        <v>52</v>
      </c>
      <c r="E17" s="13">
        <v>44426</v>
      </c>
      <c r="F17" s="74" t="s">
        <v>53</v>
      </c>
      <c r="G17" s="13">
        <v>44429</v>
      </c>
      <c r="H17" s="75" t="s">
        <v>54</v>
      </c>
      <c r="I17" s="15">
        <v>95</v>
      </c>
      <c r="J17" s="15">
        <v>63</v>
      </c>
      <c r="K17" s="15">
        <v>37</v>
      </c>
      <c r="L17" s="15">
        <v>14</v>
      </c>
      <c r="M17" s="81">
        <v>55.361249999999998</v>
      </c>
      <c r="N17" s="70">
        <v>55</v>
      </c>
      <c r="O17" s="62">
        <v>3000</v>
      </c>
      <c r="P17" s="63">
        <f>Table22452368910111213141516171819202122242[[#This Row],[PEMBULATAN]]*O17</f>
        <v>165000</v>
      </c>
    </row>
    <row r="18" spans="1:16" ht="28.5" customHeight="1" x14ac:dyDescent="0.2">
      <c r="A18" s="100"/>
      <c r="B18" s="73"/>
      <c r="C18" s="87" t="s">
        <v>79</v>
      </c>
      <c r="D18" s="76" t="s">
        <v>52</v>
      </c>
      <c r="E18" s="13">
        <v>44426</v>
      </c>
      <c r="F18" s="74" t="s">
        <v>53</v>
      </c>
      <c r="G18" s="13">
        <v>44429</v>
      </c>
      <c r="H18" s="75" t="s">
        <v>54</v>
      </c>
      <c r="I18" s="15">
        <v>95</v>
      </c>
      <c r="J18" s="15">
        <v>55</v>
      </c>
      <c r="K18" s="15">
        <v>45</v>
      </c>
      <c r="L18" s="15">
        <v>18</v>
      </c>
      <c r="M18" s="81">
        <v>58.78125</v>
      </c>
      <c r="N18" s="70">
        <v>59</v>
      </c>
      <c r="O18" s="62">
        <v>3000</v>
      </c>
      <c r="P18" s="63">
        <f>Table22452368910111213141516171819202122242[[#This Row],[PEMBULATAN]]*O18</f>
        <v>177000</v>
      </c>
    </row>
    <row r="19" spans="1:16" ht="28.5" customHeight="1" x14ac:dyDescent="0.2">
      <c r="A19" s="100"/>
      <c r="B19" s="73"/>
      <c r="C19" s="87" t="s">
        <v>80</v>
      </c>
      <c r="D19" s="76" t="s">
        <v>52</v>
      </c>
      <c r="E19" s="13">
        <v>44426</v>
      </c>
      <c r="F19" s="74" t="s">
        <v>53</v>
      </c>
      <c r="G19" s="13">
        <v>44429</v>
      </c>
      <c r="H19" s="75" t="s">
        <v>54</v>
      </c>
      <c r="I19" s="15">
        <v>92</v>
      </c>
      <c r="J19" s="15">
        <v>57</v>
      </c>
      <c r="K19" s="15">
        <v>20</v>
      </c>
      <c r="L19" s="15">
        <v>8</v>
      </c>
      <c r="M19" s="81">
        <v>26.22</v>
      </c>
      <c r="N19" s="70">
        <v>26</v>
      </c>
      <c r="O19" s="62">
        <v>3000</v>
      </c>
      <c r="P19" s="63">
        <f>Table22452368910111213141516171819202122242[[#This Row],[PEMBULATAN]]*O19</f>
        <v>78000</v>
      </c>
    </row>
    <row r="20" spans="1:16" ht="28.5" customHeight="1" x14ac:dyDescent="0.2">
      <c r="A20" s="100"/>
      <c r="B20" s="73"/>
      <c r="C20" s="87" t="s">
        <v>81</v>
      </c>
      <c r="D20" s="76" t="s">
        <v>52</v>
      </c>
      <c r="E20" s="13">
        <v>44426</v>
      </c>
      <c r="F20" s="74" t="s">
        <v>53</v>
      </c>
      <c r="G20" s="13">
        <v>44429</v>
      </c>
      <c r="H20" s="75" t="s">
        <v>54</v>
      </c>
      <c r="I20" s="15">
        <v>90</v>
      </c>
      <c r="J20" s="15">
        <v>60</v>
      </c>
      <c r="K20" s="15">
        <v>32</v>
      </c>
      <c r="L20" s="15">
        <v>14</v>
      </c>
      <c r="M20" s="81">
        <v>43.2</v>
      </c>
      <c r="N20" s="70">
        <v>43</v>
      </c>
      <c r="O20" s="62">
        <v>3000</v>
      </c>
      <c r="P20" s="63">
        <f>Table22452368910111213141516171819202122242[[#This Row],[PEMBULATAN]]*O20</f>
        <v>129000</v>
      </c>
    </row>
    <row r="21" spans="1:16" ht="28.5" customHeight="1" x14ac:dyDescent="0.2">
      <c r="A21" s="100"/>
      <c r="B21" s="73"/>
      <c r="C21" s="87" t="s">
        <v>82</v>
      </c>
      <c r="D21" s="76" t="s">
        <v>52</v>
      </c>
      <c r="E21" s="13">
        <v>44426</v>
      </c>
      <c r="F21" s="74" t="s">
        <v>53</v>
      </c>
      <c r="G21" s="13">
        <v>44429</v>
      </c>
      <c r="H21" s="75" t="s">
        <v>54</v>
      </c>
      <c r="I21" s="15">
        <v>100</v>
      </c>
      <c r="J21" s="15">
        <v>60</v>
      </c>
      <c r="K21" s="15">
        <v>25</v>
      </c>
      <c r="L21" s="15">
        <v>15</v>
      </c>
      <c r="M21" s="81">
        <v>37.5</v>
      </c>
      <c r="N21" s="70">
        <v>38</v>
      </c>
      <c r="O21" s="62">
        <v>3000</v>
      </c>
      <c r="P21" s="63">
        <f>Table22452368910111213141516171819202122242[[#This Row],[PEMBULATAN]]*O21</f>
        <v>114000</v>
      </c>
    </row>
    <row r="22" spans="1:16" ht="28.5" customHeight="1" x14ac:dyDescent="0.2">
      <c r="A22" s="100"/>
      <c r="B22" s="73"/>
      <c r="C22" s="87" t="s">
        <v>83</v>
      </c>
      <c r="D22" s="76" t="s">
        <v>52</v>
      </c>
      <c r="E22" s="13">
        <v>44426</v>
      </c>
      <c r="F22" s="74" t="s">
        <v>53</v>
      </c>
      <c r="G22" s="13">
        <v>44429</v>
      </c>
      <c r="H22" s="75" t="s">
        <v>54</v>
      </c>
      <c r="I22" s="15">
        <v>46</v>
      </c>
      <c r="J22" s="15">
        <v>28</v>
      </c>
      <c r="K22" s="15">
        <v>16</v>
      </c>
      <c r="L22" s="15">
        <v>2</v>
      </c>
      <c r="M22" s="81">
        <v>5.1520000000000001</v>
      </c>
      <c r="N22" s="70">
        <v>5</v>
      </c>
      <c r="O22" s="62">
        <v>3000</v>
      </c>
      <c r="P22" s="63">
        <f>Table22452368910111213141516171819202122242[[#This Row],[PEMBULATAN]]*O22</f>
        <v>15000</v>
      </c>
    </row>
    <row r="23" spans="1:16" ht="28.5" customHeight="1" x14ac:dyDescent="0.2">
      <c r="A23" s="100"/>
      <c r="B23" s="73"/>
      <c r="C23" s="87" t="s">
        <v>84</v>
      </c>
      <c r="D23" s="76" t="s">
        <v>52</v>
      </c>
      <c r="E23" s="13">
        <v>44426</v>
      </c>
      <c r="F23" s="74" t="s">
        <v>53</v>
      </c>
      <c r="G23" s="13">
        <v>44429</v>
      </c>
      <c r="H23" s="75" t="s">
        <v>54</v>
      </c>
      <c r="I23" s="15">
        <v>52</v>
      </c>
      <c r="J23" s="15">
        <v>40</v>
      </c>
      <c r="K23" s="15">
        <v>28</v>
      </c>
      <c r="L23" s="15">
        <v>3</v>
      </c>
      <c r="M23" s="81">
        <v>14.56</v>
      </c>
      <c r="N23" s="70">
        <v>15</v>
      </c>
      <c r="O23" s="62">
        <v>3000</v>
      </c>
      <c r="P23" s="63">
        <f>Table22452368910111213141516171819202122242[[#This Row],[PEMBULATAN]]*O23</f>
        <v>45000</v>
      </c>
    </row>
    <row r="24" spans="1:16" ht="28.5" customHeight="1" x14ac:dyDescent="0.2">
      <c r="A24" s="100"/>
      <c r="B24" s="73"/>
      <c r="C24" s="87" t="s">
        <v>85</v>
      </c>
      <c r="D24" s="76" t="s">
        <v>52</v>
      </c>
      <c r="E24" s="13">
        <v>44426</v>
      </c>
      <c r="F24" s="74" t="s">
        <v>53</v>
      </c>
      <c r="G24" s="13">
        <v>44429</v>
      </c>
      <c r="H24" s="75" t="s">
        <v>54</v>
      </c>
      <c r="I24" s="15">
        <v>105</v>
      </c>
      <c r="J24" s="15">
        <v>60</v>
      </c>
      <c r="K24" s="15">
        <v>26</v>
      </c>
      <c r="L24" s="15">
        <v>21</v>
      </c>
      <c r="M24" s="81">
        <v>40.950000000000003</v>
      </c>
      <c r="N24" s="70">
        <v>41</v>
      </c>
      <c r="O24" s="62">
        <v>3000</v>
      </c>
      <c r="P24" s="63">
        <f>Table22452368910111213141516171819202122242[[#This Row],[PEMBULATAN]]*O24</f>
        <v>123000</v>
      </c>
    </row>
    <row r="25" spans="1:16" ht="28.5" customHeight="1" x14ac:dyDescent="0.2">
      <c r="A25" s="100"/>
      <c r="B25" s="73"/>
      <c r="C25" s="87" t="s">
        <v>86</v>
      </c>
      <c r="D25" s="76" t="s">
        <v>52</v>
      </c>
      <c r="E25" s="13">
        <v>44426</v>
      </c>
      <c r="F25" s="74" t="s">
        <v>53</v>
      </c>
      <c r="G25" s="13">
        <v>44429</v>
      </c>
      <c r="H25" s="75" t="s">
        <v>54</v>
      </c>
      <c r="I25" s="15">
        <v>105</v>
      </c>
      <c r="J25" s="15">
        <v>60</v>
      </c>
      <c r="K25" s="15">
        <v>25</v>
      </c>
      <c r="L25" s="15">
        <v>11</v>
      </c>
      <c r="M25" s="81">
        <v>39.375</v>
      </c>
      <c r="N25" s="70">
        <v>39</v>
      </c>
      <c r="O25" s="62">
        <v>3000</v>
      </c>
      <c r="P25" s="63">
        <f>Table22452368910111213141516171819202122242[[#This Row],[PEMBULATAN]]*O25</f>
        <v>117000</v>
      </c>
    </row>
    <row r="26" spans="1:16" ht="28.5" customHeight="1" x14ac:dyDescent="0.2">
      <c r="A26" s="100"/>
      <c r="B26" s="73"/>
      <c r="C26" s="87" t="s">
        <v>87</v>
      </c>
      <c r="D26" s="76" t="s">
        <v>52</v>
      </c>
      <c r="E26" s="13">
        <v>44426</v>
      </c>
      <c r="F26" s="74" t="s">
        <v>53</v>
      </c>
      <c r="G26" s="13">
        <v>44429</v>
      </c>
      <c r="H26" s="75" t="s">
        <v>54</v>
      </c>
      <c r="I26" s="15">
        <v>93</v>
      </c>
      <c r="J26" s="15">
        <v>60</v>
      </c>
      <c r="K26" s="15">
        <v>29</v>
      </c>
      <c r="L26" s="15">
        <v>20</v>
      </c>
      <c r="M26" s="81">
        <v>40.454999999999998</v>
      </c>
      <c r="N26" s="70">
        <v>40</v>
      </c>
      <c r="O26" s="62">
        <v>3000</v>
      </c>
      <c r="P26" s="63">
        <f>Table22452368910111213141516171819202122242[[#This Row],[PEMBULATAN]]*O26</f>
        <v>120000</v>
      </c>
    </row>
    <row r="27" spans="1:16" ht="28.5" customHeight="1" x14ac:dyDescent="0.2">
      <c r="A27" s="100"/>
      <c r="B27" s="73"/>
      <c r="C27" s="87" t="s">
        <v>88</v>
      </c>
      <c r="D27" s="76" t="s">
        <v>52</v>
      </c>
      <c r="E27" s="13">
        <v>44426</v>
      </c>
      <c r="F27" s="74" t="s">
        <v>53</v>
      </c>
      <c r="G27" s="13">
        <v>44429</v>
      </c>
      <c r="H27" s="75" t="s">
        <v>54</v>
      </c>
      <c r="I27" s="15">
        <v>98</v>
      </c>
      <c r="J27" s="15">
        <v>60</v>
      </c>
      <c r="K27" s="15">
        <v>22</v>
      </c>
      <c r="L27" s="15">
        <v>12</v>
      </c>
      <c r="M27" s="81">
        <v>32.340000000000003</v>
      </c>
      <c r="N27" s="70">
        <v>32</v>
      </c>
      <c r="O27" s="62">
        <v>3000</v>
      </c>
      <c r="P27" s="63">
        <f>Table22452368910111213141516171819202122242[[#This Row],[PEMBULATAN]]*O27</f>
        <v>96000</v>
      </c>
    </row>
    <row r="28" spans="1:16" ht="28.5" customHeight="1" x14ac:dyDescent="0.2">
      <c r="A28" s="100"/>
      <c r="B28" s="73"/>
      <c r="C28" s="87" t="s">
        <v>89</v>
      </c>
      <c r="D28" s="76" t="s">
        <v>52</v>
      </c>
      <c r="E28" s="13">
        <v>44426</v>
      </c>
      <c r="F28" s="74" t="s">
        <v>53</v>
      </c>
      <c r="G28" s="13">
        <v>44429</v>
      </c>
      <c r="H28" s="75" t="s">
        <v>54</v>
      </c>
      <c r="I28" s="15">
        <v>88</v>
      </c>
      <c r="J28" s="15">
        <v>66</v>
      </c>
      <c r="K28" s="15">
        <v>37</v>
      </c>
      <c r="L28" s="15">
        <v>20</v>
      </c>
      <c r="M28" s="81">
        <v>53.723999999999997</v>
      </c>
      <c r="N28" s="70">
        <v>54</v>
      </c>
      <c r="O28" s="62">
        <v>3000</v>
      </c>
      <c r="P28" s="63">
        <f>Table22452368910111213141516171819202122242[[#This Row],[PEMBULATAN]]*O28</f>
        <v>162000</v>
      </c>
    </row>
    <row r="29" spans="1:16" ht="28.5" customHeight="1" x14ac:dyDescent="0.2">
      <c r="A29" s="100"/>
      <c r="B29" s="73"/>
      <c r="C29" s="87" t="s">
        <v>90</v>
      </c>
      <c r="D29" s="76" t="s">
        <v>52</v>
      </c>
      <c r="E29" s="13">
        <v>44426</v>
      </c>
      <c r="F29" s="74" t="s">
        <v>53</v>
      </c>
      <c r="G29" s="13">
        <v>44429</v>
      </c>
      <c r="H29" s="75" t="s">
        <v>54</v>
      </c>
      <c r="I29" s="15">
        <v>50</v>
      </c>
      <c r="J29" s="15">
        <v>33</v>
      </c>
      <c r="K29" s="15">
        <v>15</v>
      </c>
      <c r="L29" s="15">
        <v>2</v>
      </c>
      <c r="M29" s="81">
        <v>6.1875</v>
      </c>
      <c r="N29" s="70">
        <v>6</v>
      </c>
      <c r="O29" s="62">
        <v>3000</v>
      </c>
      <c r="P29" s="63">
        <f>Table22452368910111213141516171819202122242[[#This Row],[PEMBULATAN]]*O29</f>
        <v>18000</v>
      </c>
    </row>
    <row r="30" spans="1:16" ht="28.5" customHeight="1" x14ac:dyDescent="0.2">
      <c r="A30" s="100"/>
      <c r="B30" s="73"/>
      <c r="C30" s="87" t="s">
        <v>91</v>
      </c>
      <c r="D30" s="76" t="s">
        <v>52</v>
      </c>
      <c r="E30" s="13">
        <v>44426</v>
      </c>
      <c r="F30" s="74" t="s">
        <v>53</v>
      </c>
      <c r="G30" s="13">
        <v>44429</v>
      </c>
      <c r="H30" s="75" t="s">
        <v>54</v>
      </c>
      <c r="I30" s="15">
        <v>62</v>
      </c>
      <c r="J30" s="15">
        <v>15</v>
      </c>
      <c r="K30" s="15">
        <v>12</v>
      </c>
      <c r="L30" s="15">
        <v>5</v>
      </c>
      <c r="M30" s="81">
        <v>2.79</v>
      </c>
      <c r="N30" s="70">
        <v>5</v>
      </c>
      <c r="O30" s="62">
        <v>3000</v>
      </c>
      <c r="P30" s="63">
        <f>Table22452368910111213141516171819202122242[[#This Row],[PEMBULATAN]]*O30</f>
        <v>15000</v>
      </c>
    </row>
    <row r="31" spans="1:16" ht="28.5" customHeight="1" x14ac:dyDescent="0.2">
      <c r="A31" s="100"/>
      <c r="B31" s="73"/>
      <c r="C31" s="87" t="s">
        <v>92</v>
      </c>
      <c r="D31" s="76" t="s">
        <v>52</v>
      </c>
      <c r="E31" s="13">
        <v>44426</v>
      </c>
      <c r="F31" s="74" t="s">
        <v>53</v>
      </c>
      <c r="G31" s="13">
        <v>44429</v>
      </c>
      <c r="H31" s="75" t="s">
        <v>54</v>
      </c>
      <c r="I31" s="15">
        <v>44</v>
      </c>
      <c r="J31" s="15">
        <v>30</v>
      </c>
      <c r="K31" s="15">
        <v>14</v>
      </c>
      <c r="L31" s="15">
        <v>1</v>
      </c>
      <c r="M31" s="81">
        <v>4.62</v>
      </c>
      <c r="N31" s="70">
        <v>5</v>
      </c>
      <c r="O31" s="62">
        <v>3000</v>
      </c>
      <c r="P31" s="63">
        <f>Table22452368910111213141516171819202122242[[#This Row],[PEMBULATAN]]*O31</f>
        <v>15000</v>
      </c>
    </row>
    <row r="32" spans="1:16" ht="28.5" customHeight="1" x14ac:dyDescent="0.2">
      <c r="A32" s="100"/>
      <c r="B32" s="73"/>
      <c r="C32" s="87" t="s">
        <v>93</v>
      </c>
      <c r="D32" s="76" t="s">
        <v>52</v>
      </c>
      <c r="E32" s="13">
        <v>44426</v>
      </c>
      <c r="F32" s="74" t="s">
        <v>53</v>
      </c>
      <c r="G32" s="13">
        <v>44429</v>
      </c>
      <c r="H32" s="75" t="s">
        <v>54</v>
      </c>
      <c r="I32" s="15">
        <v>54</v>
      </c>
      <c r="J32" s="15">
        <v>38</v>
      </c>
      <c r="K32" s="15">
        <v>28</v>
      </c>
      <c r="L32" s="15">
        <v>3</v>
      </c>
      <c r="M32" s="81">
        <v>14.364000000000001</v>
      </c>
      <c r="N32" s="70">
        <v>14</v>
      </c>
      <c r="O32" s="62">
        <v>3000</v>
      </c>
      <c r="P32" s="63">
        <f>Table22452368910111213141516171819202122242[[#This Row],[PEMBULATAN]]*O32</f>
        <v>42000</v>
      </c>
    </row>
    <row r="33" spans="1:16" ht="28.5" customHeight="1" x14ac:dyDescent="0.2">
      <c r="A33" s="100"/>
      <c r="B33" s="73"/>
      <c r="C33" s="87" t="s">
        <v>94</v>
      </c>
      <c r="D33" s="76" t="s">
        <v>52</v>
      </c>
      <c r="E33" s="13">
        <v>44426</v>
      </c>
      <c r="F33" s="74" t="s">
        <v>53</v>
      </c>
      <c r="G33" s="13">
        <v>44429</v>
      </c>
      <c r="H33" s="75" t="s">
        <v>54</v>
      </c>
      <c r="I33" s="15">
        <v>110</v>
      </c>
      <c r="J33" s="15">
        <v>63</v>
      </c>
      <c r="K33" s="15">
        <v>33</v>
      </c>
      <c r="L33" s="15">
        <v>10</v>
      </c>
      <c r="M33" s="81">
        <v>57.172499999999999</v>
      </c>
      <c r="N33" s="70">
        <v>57</v>
      </c>
      <c r="O33" s="62">
        <v>3000</v>
      </c>
      <c r="P33" s="63">
        <f>Table22452368910111213141516171819202122242[[#This Row],[PEMBULATAN]]*O33</f>
        <v>171000</v>
      </c>
    </row>
    <row r="34" spans="1:16" ht="28.5" customHeight="1" x14ac:dyDescent="0.2">
      <c r="A34" s="100"/>
      <c r="B34" s="73"/>
      <c r="C34" s="87" t="s">
        <v>95</v>
      </c>
      <c r="D34" s="76" t="s">
        <v>52</v>
      </c>
      <c r="E34" s="13">
        <v>44426</v>
      </c>
      <c r="F34" s="74" t="s">
        <v>53</v>
      </c>
      <c r="G34" s="13">
        <v>44429</v>
      </c>
      <c r="H34" s="75" t="s">
        <v>54</v>
      </c>
      <c r="I34" s="15">
        <v>98</v>
      </c>
      <c r="J34" s="15">
        <v>78</v>
      </c>
      <c r="K34" s="15">
        <v>37</v>
      </c>
      <c r="L34" s="15">
        <v>20</v>
      </c>
      <c r="M34" s="81">
        <v>70.706999999999994</v>
      </c>
      <c r="N34" s="70">
        <v>71</v>
      </c>
      <c r="O34" s="62">
        <v>3000</v>
      </c>
      <c r="P34" s="63">
        <f>Table22452368910111213141516171819202122242[[#This Row],[PEMBULATAN]]*O34</f>
        <v>213000</v>
      </c>
    </row>
    <row r="35" spans="1:16" ht="28.5" customHeight="1" x14ac:dyDescent="0.2">
      <c r="A35" s="100"/>
      <c r="B35" s="73"/>
      <c r="C35" s="87" t="s">
        <v>96</v>
      </c>
      <c r="D35" s="76" t="s">
        <v>52</v>
      </c>
      <c r="E35" s="13">
        <v>44426</v>
      </c>
      <c r="F35" s="74" t="s">
        <v>53</v>
      </c>
      <c r="G35" s="13">
        <v>44429</v>
      </c>
      <c r="H35" s="75" t="s">
        <v>54</v>
      </c>
      <c r="I35" s="15">
        <v>105</v>
      </c>
      <c r="J35" s="15">
        <v>65</v>
      </c>
      <c r="K35" s="15">
        <v>26</v>
      </c>
      <c r="L35" s="15">
        <v>18</v>
      </c>
      <c r="M35" s="81">
        <v>44.362499999999997</v>
      </c>
      <c r="N35" s="70">
        <v>44</v>
      </c>
      <c r="O35" s="62">
        <v>3000</v>
      </c>
      <c r="P35" s="63">
        <f>Table22452368910111213141516171819202122242[[#This Row],[PEMBULATAN]]*O35</f>
        <v>132000</v>
      </c>
    </row>
    <row r="36" spans="1:16" ht="28.5" customHeight="1" x14ac:dyDescent="0.2">
      <c r="A36" s="100"/>
      <c r="B36" s="73"/>
      <c r="C36" s="87" t="s">
        <v>97</v>
      </c>
      <c r="D36" s="76" t="s">
        <v>52</v>
      </c>
      <c r="E36" s="13">
        <v>44426</v>
      </c>
      <c r="F36" s="74" t="s">
        <v>53</v>
      </c>
      <c r="G36" s="13">
        <v>44429</v>
      </c>
      <c r="H36" s="75" t="s">
        <v>54</v>
      </c>
      <c r="I36" s="15">
        <v>98</v>
      </c>
      <c r="J36" s="15">
        <v>55</v>
      </c>
      <c r="K36" s="15">
        <v>22</v>
      </c>
      <c r="L36" s="15">
        <v>9</v>
      </c>
      <c r="M36" s="81">
        <v>29.645</v>
      </c>
      <c r="N36" s="70">
        <v>30</v>
      </c>
      <c r="O36" s="62">
        <v>3000</v>
      </c>
      <c r="P36" s="63">
        <f>Table22452368910111213141516171819202122242[[#This Row],[PEMBULATAN]]*O36</f>
        <v>90000</v>
      </c>
    </row>
    <row r="37" spans="1:16" ht="28.5" customHeight="1" x14ac:dyDescent="0.2">
      <c r="A37" s="100"/>
      <c r="B37" s="73"/>
      <c r="C37" s="87" t="s">
        <v>98</v>
      </c>
      <c r="D37" s="76" t="s">
        <v>52</v>
      </c>
      <c r="E37" s="13">
        <v>44426</v>
      </c>
      <c r="F37" s="74" t="s">
        <v>53</v>
      </c>
      <c r="G37" s="13">
        <v>44429</v>
      </c>
      <c r="H37" s="75" t="s">
        <v>54</v>
      </c>
      <c r="I37" s="15">
        <v>43</v>
      </c>
      <c r="J37" s="15">
        <v>30</v>
      </c>
      <c r="K37" s="15">
        <v>14</v>
      </c>
      <c r="L37" s="15">
        <v>2</v>
      </c>
      <c r="M37" s="81">
        <v>4.5149999999999997</v>
      </c>
      <c r="N37" s="70">
        <v>5</v>
      </c>
      <c r="O37" s="62">
        <v>3000</v>
      </c>
      <c r="P37" s="63">
        <f>Table22452368910111213141516171819202122242[[#This Row],[PEMBULATAN]]*O37</f>
        <v>15000</v>
      </c>
    </row>
    <row r="38" spans="1:16" ht="28.5" customHeight="1" x14ac:dyDescent="0.2">
      <c r="A38" s="100"/>
      <c r="B38" s="73"/>
      <c r="C38" s="87" t="s">
        <v>99</v>
      </c>
      <c r="D38" s="76" t="s">
        <v>52</v>
      </c>
      <c r="E38" s="13">
        <v>44426</v>
      </c>
      <c r="F38" s="74" t="s">
        <v>53</v>
      </c>
      <c r="G38" s="13">
        <v>44429</v>
      </c>
      <c r="H38" s="75" t="s">
        <v>54</v>
      </c>
      <c r="I38" s="15">
        <v>100</v>
      </c>
      <c r="J38" s="15">
        <v>77</v>
      </c>
      <c r="K38" s="15">
        <v>40</v>
      </c>
      <c r="L38" s="15">
        <v>39</v>
      </c>
      <c r="M38" s="81">
        <v>77</v>
      </c>
      <c r="N38" s="70">
        <v>77</v>
      </c>
      <c r="O38" s="62">
        <v>3000</v>
      </c>
      <c r="P38" s="63">
        <f>Table22452368910111213141516171819202122242[[#This Row],[PEMBULATAN]]*O38</f>
        <v>231000</v>
      </c>
    </row>
    <row r="39" spans="1:16" ht="28.5" customHeight="1" x14ac:dyDescent="0.2">
      <c r="A39" s="100"/>
      <c r="B39" s="73"/>
      <c r="C39" s="87" t="s">
        <v>100</v>
      </c>
      <c r="D39" s="76" t="s">
        <v>52</v>
      </c>
      <c r="E39" s="13">
        <v>44426</v>
      </c>
      <c r="F39" s="74" t="s">
        <v>53</v>
      </c>
      <c r="G39" s="13">
        <v>44429</v>
      </c>
      <c r="H39" s="75" t="s">
        <v>54</v>
      </c>
      <c r="I39" s="15">
        <v>46</v>
      </c>
      <c r="J39" s="15">
        <v>40</v>
      </c>
      <c r="K39" s="15">
        <v>24</v>
      </c>
      <c r="L39" s="15">
        <v>4</v>
      </c>
      <c r="M39" s="81">
        <v>11.04</v>
      </c>
      <c r="N39" s="70">
        <v>11</v>
      </c>
      <c r="O39" s="62">
        <v>3000</v>
      </c>
      <c r="P39" s="63">
        <f>Table22452368910111213141516171819202122242[[#This Row],[PEMBULATAN]]*O39</f>
        <v>33000</v>
      </c>
    </row>
    <row r="40" spans="1:16" ht="28.5" customHeight="1" x14ac:dyDescent="0.2">
      <c r="A40" s="100"/>
      <c r="B40" s="73"/>
      <c r="C40" s="87" t="s">
        <v>101</v>
      </c>
      <c r="D40" s="76" t="s">
        <v>52</v>
      </c>
      <c r="E40" s="13">
        <v>44426</v>
      </c>
      <c r="F40" s="74" t="s">
        <v>53</v>
      </c>
      <c r="G40" s="13">
        <v>44429</v>
      </c>
      <c r="H40" s="75" t="s">
        <v>54</v>
      </c>
      <c r="I40" s="15">
        <v>42</v>
      </c>
      <c r="J40" s="15">
        <v>30</v>
      </c>
      <c r="K40" s="15">
        <v>18</v>
      </c>
      <c r="L40" s="15">
        <v>1</v>
      </c>
      <c r="M40" s="81">
        <v>5.67</v>
      </c>
      <c r="N40" s="70">
        <v>6</v>
      </c>
      <c r="O40" s="62">
        <v>3000</v>
      </c>
      <c r="P40" s="63">
        <f>Table22452368910111213141516171819202122242[[#This Row],[PEMBULATAN]]*O40</f>
        <v>18000</v>
      </c>
    </row>
    <row r="41" spans="1:16" ht="28.5" customHeight="1" x14ac:dyDescent="0.2">
      <c r="A41" s="100"/>
      <c r="B41" s="73"/>
      <c r="C41" s="87" t="s">
        <v>102</v>
      </c>
      <c r="D41" s="76" t="s">
        <v>52</v>
      </c>
      <c r="E41" s="13">
        <v>44426</v>
      </c>
      <c r="F41" s="74" t="s">
        <v>53</v>
      </c>
      <c r="G41" s="13">
        <v>44429</v>
      </c>
      <c r="H41" s="75" t="s">
        <v>54</v>
      </c>
      <c r="I41" s="15">
        <v>48</v>
      </c>
      <c r="J41" s="15">
        <v>40</v>
      </c>
      <c r="K41" s="15">
        <v>18</v>
      </c>
      <c r="L41" s="15">
        <v>2</v>
      </c>
      <c r="M41" s="81">
        <v>8.64</v>
      </c>
      <c r="N41" s="70">
        <v>9</v>
      </c>
      <c r="O41" s="62">
        <v>3000</v>
      </c>
      <c r="P41" s="63">
        <f>Table22452368910111213141516171819202122242[[#This Row],[PEMBULATAN]]*O41</f>
        <v>27000</v>
      </c>
    </row>
    <row r="42" spans="1:16" ht="28.5" customHeight="1" x14ac:dyDescent="0.2">
      <c r="A42" s="100"/>
      <c r="B42" s="73"/>
      <c r="C42" s="87" t="s">
        <v>103</v>
      </c>
      <c r="D42" s="76" t="s">
        <v>52</v>
      </c>
      <c r="E42" s="13">
        <v>44426</v>
      </c>
      <c r="F42" s="74" t="s">
        <v>53</v>
      </c>
      <c r="G42" s="13">
        <v>44429</v>
      </c>
      <c r="H42" s="75" t="s">
        <v>54</v>
      </c>
      <c r="I42" s="15">
        <v>55</v>
      </c>
      <c r="J42" s="15">
        <v>50</v>
      </c>
      <c r="K42" s="15">
        <v>35</v>
      </c>
      <c r="L42" s="15">
        <v>7</v>
      </c>
      <c r="M42" s="81">
        <v>24.0625</v>
      </c>
      <c r="N42" s="70">
        <v>24</v>
      </c>
      <c r="O42" s="62">
        <v>3000</v>
      </c>
      <c r="P42" s="63">
        <f>Table22452368910111213141516171819202122242[[#This Row],[PEMBULATAN]]*O42</f>
        <v>72000</v>
      </c>
    </row>
    <row r="43" spans="1:16" ht="28.5" customHeight="1" x14ac:dyDescent="0.2">
      <c r="A43" s="100"/>
      <c r="B43" s="73"/>
      <c r="C43" s="87" t="s">
        <v>104</v>
      </c>
      <c r="D43" s="76" t="s">
        <v>52</v>
      </c>
      <c r="E43" s="13">
        <v>44426</v>
      </c>
      <c r="F43" s="74" t="s">
        <v>53</v>
      </c>
      <c r="G43" s="13">
        <v>44429</v>
      </c>
      <c r="H43" s="75" t="s">
        <v>54</v>
      </c>
      <c r="I43" s="15">
        <v>75</v>
      </c>
      <c r="J43" s="15">
        <v>60</v>
      </c>
      <c r="K43" s="15">
        <v>28</v>
      </c>
      <c r="L43" s="15">
        <v>6</v>
      </c>
      <c r="M43" s="81">
        <v>31.5</v>
      </c>
      <c r="N43" s="70">
        <v>32</v>
      </c>
      <c r="O43" s="62">
        <v>3000</v>
      </c>
      <c r="P43" s="63">
        <f>Table22452368910111213141516171819202122242[[#This Row],[PEMBULATAN]]*O43</f>
        <v>96000</v>
      </c>
    </row>
    <row r="44" spans="1:16" ht="28.5" customHeight="1" x14ac:dyDescent="0.2">
      <c r="A44" s="100"/>
      <c r="B44" s="73"/>
      <c r="C44" s="87" t="s">
        <v>105</v>
      </c>
      <c r="D44" s="76" t="s">
        <v>52</v>
      </c>
      <c r="E44" s="13">
        <v>44426</v>
      </c>
      <c r="F44" s="74" t="s">
        <v>53</v>
      </c>
      <c r="G44" s="13">
        <v>44429</v>
      </c>
      <c r="H44" s="75" t="s">
        <v>54</v>
      </c>
      <c r="I44" s="15">
        <v>84</v>
      </c>
      <c r="J44" s="15">
        <v>60</v>
      </c>
      <c r="K44" s="15">
        <v>20</v>
      </c>
      <c r="L44" s="15">
        <v>9</v>
      </c>
      <c r="M44" s="81">
        <v>25.2</v>
      </c>
      <c r="N44" s="70">
        <v>25</v>
      </c>
      <c r="O44" s="62">
        <v>3000</v>
      </c>
      <c r="P44" s="63">
        <f>Table22452368910111213141516171819202122242[[#This Row],[PEMBULATAN]]*O44</f>
        <v>75000</v>
      </c>
    </row>
    <row r="45" spans="1:16" ht="28.5" customHeight="1" x14ac:dyDescent="0.2">
      <c r="A45" s="100"/>
      <c r="B45" s="73"/>
      <c r="C45" s="87" t="s">
        <v>106</v>
      </c>
      <c r="D45" s="76" t="s">
        <v>52</v>
      </c>
      <c r="E45" s="13">
        <v>44426</v>
      </c>
      <c r="F45" s="74" t="s">
        <v>53</v>
      </c>
      <c r="G45" s="13">
        <v>44429</v>
      </c>
      <c r="H45" s="75" t="s">
        <v>54</v>
      </c>
      <c r="I45" s="15">
        <v>90</v>
      </c>
      <c r="J45" s="15">
        <v>65</v>
      </c>
      <c r="K45" s="15">
        <v>32</v>
      </c>
      <c r="L45" s="15">
        <v>9</v>
      </c>
      <c r="M45" s="81">
        <v>46.8</v>
      </c>
      <c r="N45" s="70">
        <v>47</v>
      </c>
      <c r="O45" s="62">
        <v>3000</v>
      </c>
      <c r="P45" s="63">
        <f>Table22452368910111213141516171819202122242[[#This Row],[PEMBULATAN]]*O45</f>
        <v>141000</v>
      </c>
    </row>
    <row r="46" spans="1:16" ht="28.5" customHeight="1" x14ac:dyDescent="0.2">
      <c r="A46" s="100"/>
      <c r="B46" s="73"/>
      <c r="C46" s="87" t="s">
        <v>107</v>
      </c>
      <c r="D46" s="76" t="s">
        <v>52</v>
      </c>
      <c r="E46" s="13">
        <v>44426</v>
      </c>
      <c r="F46" s="74" t="s">
        <v>53</v>
      </c>
      <c r="G46" s="13">
        <v>44429</v>
      </c>
      <c r="H46" s="75" t="s">
        <v>54</v>
      </c>
      <c r="I46" s="15">
        <v>45</v>
      </c>
      <c r="J46" s="15">
        <v>37</v>
      </c>
      <c r="K46" s="15">
        <v>19</v>
      </c>
      <c r="L46" s="15">
        <v>2</v>
      </c>
      <c r="M46" s="81">
        <v>7.9087500000000004</v>
      </c>
      <c r="N46" s="70">
        <v>8</v>
      </c>
      <c r="O46" s="62">
        <v>3000</v>
      </c>
      <c r="P46" s="63">
        <f>Table22452368910111213141516171819202122242[[#This Row],[PEMBULATAN]]*O46</f>
        <v>24000</v>
      </c>
    </row>
    <row r="47" spans="1:16" ht="28.5" customHeight="1" x14ac:dyDescent="0.2">
      <c r="A47" s="100"/>
      <c r="B47" s="73"/>
      <c r="C47" s="87" t="s">
        <v>108</v>
      </c>
      <c r="D47" s="76" t="s">
        <v>52</v>
      </c>
      <c r="E47" s="13">
        <v>44426</v>
      </c>
      <c r="F47" s="74" t="s">
        <v>53</v>
      </c>
      <c r="G47" s="13">
        <v>44429</v>
      </c>
      <c r="H47" s="75" t="s">
        <v>54</v>
      </c>
      <c r="I47" s="15">
        <v>88</v>
      </c>
      <c r="J47" s="15">
        <v>63</v>
      </c>
      <c r="K47" s="15">
        <v>24</v>
      </c>
      <c r="L47" s="15">
        <v>10</v>
      </c>
      <c r="M47" s="81">
        <v>33.264000000000003</v>
      </c>
      <c r="N47" s="70">
        <v>33</v>
      </c>
      <c r="O47" s="62">
        <v>3000</v>
      </c>
      <c r="P47" s="63">
        <f>Table22452368910111213141516171819202122242[[#This Row],[PEMBULATAN]]*O47</f>
        <v>99000</v>
      </c>
    </row>
    <row r="48" spans="1:16" ht="28.5" customHeight="1" x14ac:dyDescent="0.2">
      <c r="A48" s="100"/>
      <c r="B48" s="73"/>
      <c r="C48" s="87" t="s">
        <v>109</v>
      </c>
      <c r="D48" s="76" t="s">
        <v>52</v>
      </c>
      <c r="E48" s="13">
        <v>44426</v>
      </c>
      <c r="F48" s="74" t="s">
        <v>53</v>
      </c>
      <c r="G48" s="13">
        <v>44429</v>
      </c>
      <c r="H48" s="75" t="s">
        <v>54</v>
      </c>
      <c r="I48" s="15">
        <v>75</v>
      </c>
      <c r="J48" s="15">
        <v>60</v>
      </c>
      <c r="K48" s="15">
        <v>25</v>
      </c>
      <c r="L48" s="15">
        <v>7</v>
      </c>
      <c r="M48" s="81">
        <v>28.125</v>
      </c>
      <c r="N48" s="70">
        <v>28</v>
      </c>
      <c r="O48" s="62">
        <v>3000</v>
      </c>
      <c r="P48" s="63">
        <f>Table22452368910111213141516171819202122242[[#This Row],[PEMBULATAN]]*O48</f>
        <v>84000</v>
      </c>
    </row>
    <row r="49" spans="1:16" ht="28.5" customHeight="1" x14ac:dyDescent="0.2">
      <c r="A49" s="100"/>
      <c r="B49" s="73"/>
      <c r="C49" s="87" t="s">
        <v>110</v>
      </c>
      <c r="D49" s="76" t="s">
        <v>52</v>
      </c>
      <c r="E49" s="13">
        <v>44426</v>
      </c>
      <c r="F49" s="74" t="s">
        <v>53</v>
      </c>
      <c r="G49" s="13">
        <v>44429</v>
      </c>
      <c r="H49" s="75" t="s">
        <v>54</v>
      </c>
      <c r="I49" s="15">
        <v>94</v>
      </c>
      <c r="J49" s="15">
        <v>60</v>
      </c>
      <c r="K49" s="15">
        <v>26</v>
      </c>
      <c r="L49" s="15">
        <v>14</v>
      </c>
      <c r="M49" s="81">
        <v>36.659999999999997</v>
      </c>
      <c r="N49" s="70">
        <v>37</v>
      </c>
      <c r="O49" s="62">
        <v>3000</v>
      </c>
      <c r="P49" s="63">
        <f>Table22452368910111213141516171819202122242[[#This Row],[PEMBULATAN]]*O49</f>
        <v>111000</v>
      </c>
    </row>
    <row r="50" spans="1:16" ht="28.5" customHeight="1" x14ac:dyDescent="0.2">
      <c r="A50" s="100"/>
      <c r="B50" s="73"/>
      <c r="C50" s="87" t="s">
        <v>111</v>
      </c>
      <c r="D50" s="76" t="s">
        <v>52</v>
      </c>
      <c r="E50" s="13">
        <v>44426</v>
      </c>
      <c r="F50" s="74" t="s">
        <v>53</v>
      </c>
      <c r="G50" s="13">
        <v>44429</v>
      </c>
      <c r="H50" s="75" t="s">
        <v>54</v>
      </c>
      <c r="I50" s="15">
        <v>100</v>
      </c>
      <c r="J50" s="15">
        <v>57</v>
      </c>
      <c r="K50" s="15">
        <v>28</v>
      </c>
      <c r="L50" s="15">
        <v>14</v>
      </c>
      <c r="M50" s="81">
        <v>39.9</v>
      </c>
      <c r="N50" s="70">
        <v>40</v>
      </c>
      <c r="O50" s="62">
        <v>3000</v>
      </c>
      <c r="P50" s="63">
        <f>Table22452368910111213141516171819202122242[[#This Row],[PEMBULATAN]]*O50</f>
        <v>120000</v>
      </c>
    </row>
    <row r="51" spans="1:16" ht="28.5" customHeight="1" x14ac:dyDescent="0.2">
      <c r="A51" s="100"/>
      <c r="B51" s="73"/>
      <c r="C51" s="87" t="s">
        <v>112</v>
      </c>
      <c r="D51" s="76" t="s">
        <v>52</v>
      </c>
      <c r="E51" s="13">
        <v>44426</v>
      </c>
      <c r="F51" s="74" t="s">
        <v>53</v>
      </c>
      <c r="G51" s="13">
        <v>44429</v>
      </c>
      <c r="H51" s="75" t="s">
        <v>54</v>
      </c>
      <c r="I51" s="15">
        <v>60</v>
      </c>
      <c r="J51" s="15">
        <v>65</v>
      </c>
      <c r="K51" s="15">
        <v>32</v>
      </c>
      <c r="L51" s="15">
        <v>9</v>
      </c>
      <c r="M51" s="81">
        <v>31.2</v>
      </c>
      <c r="N51" s="70">
        <v>31</v>
      </c>
      <c r="O51" s="62">
        <v>3000</v>
      </c>
      <c r="P51" s="63">
        <f>Table22452368910111213141516171819202122242[[#This Row],[PEMBULATAN]]*O51</f>
        <v>93000</v>
      </c>
    </row>
    <row r="52" spans="1:16" ht="28.5" customHeight="1" x14ac:dyDescent="0.2">
      <c r="A52" s="100"/>
      <c r="B52" s="73"/>
      <c r="C52" s="87" t="s">
        <v>113</v>
      </c>
      <c r="D52" s="76" t="s">
        <v>52</v>
      </c>
      <c r="E52" s="13">
        <v>44426</v>
      </c>
      <c r="F52" s="74" t="s">
        <v>53</v>
      </c>
      <c r="G52" s="13">
        <v>44429</v>
      </c>
      <c r="H52" s="75" t="s">
        <v>54</v>
      </c>
      <c r="I52" s="15">
        <v>98</v>
      </c>
      <c r="J52" s="15">
        <v>60</v>
      </c>
      <c r="K52" s="15">
        <v>31</v>
      </c>
      <c r="L52" s="15">
        <v>13</v>
      </c>
      <c r="M52" s="81">
        <v>45.57</v>
      </c>
      <c r="N52" s="70">
        <v>46</v>
      </c>
      <c r="O52" s="62">
        <v>3000</v>
      </c>
      <c r="P52" s="63">
        <f>Table22452368910111213141516171819202122242[[#This Row],[PEMBULATAN]]*O52</f>
        <v>138000</v>
      </c>
    </row>
    <row r="53" spans="1:16" ht="28.5" customHeight="1" x14ac:dyDescent="0.2">
      <c r="A53" s="100"/>
      <c r="B53" s="73"/>
      <c r="C53" s="87" t="s">
        <v>114</v>
      </c>
      <c r="D53" s="76" t="s">
        <v>52</v>
      </c>
      <c r="E53" s="13">
        <v>44426</v>
      </c>
      <c r="F53" s="74" t="s">
        <v>53</v>
      </c>
      <c r="G53" s="13">
        <v>44429</v>
      </c>
      <c r="H53" s="75" t="s">
        <v>54</v>
      </c>
      <c r="I53" s="15">
        <v>106</v>
      </c>
      <c r="J53" s="15">
        <v>62</v>
      </c>
      <c r="K53" s="15">
        <v>33</v>
      </c>
      <c r="L53" s="15">
        <v>19</v>
      </c>
      <c r="M53" s="81">
        <v>54.219000000000001</v>
      </c>
      <c r="N53" s="70">
        <v>54</v>
      </c>
      <c r="O53" s="62">
        <v>3000</v>
      </c>
      <c r="P53" s="63">
        <f>Table22452368910111213141516171819202122242[[#This Row],[PEMBULATAN]]*O53</f>
        <v>162000</v>
      </c>
    </row>
    <row r="54" spans="1:16" ht="28.5" customHeight="1" x14ac:dyDescent="0.2">
      <c r="A54" s="100"/>
      <c r="B54" s="73"/>
      <c r="C54" s="87" t="s">
        <v>115</v>
      </c>
      <c r="D54" s="76" t="s">
        <v>52</v>
      </c>
      <c r="E54" s="13">
        <v>44426</v>
      </c>
      <c r="F54" s="74" t="s">
        <v>53</v>
      </c>
      <c r="G54" s="13">
        <v>44429</v>
      </c>
      <c r="H54" s="75" t="s">
        <v>54</v>
      </c>
      <c r="I54" s="15">
        <v>108</v>
      </c>
      <c r="J54" s="15">
        <v>60</v>
      </c>
      <c r="K54" s="15">
        <v>25</v>
      </c>
      <c r="L54" s="15">
        <v>16</v>
      </c>
      <c r="M54" s="81">
        <v>40.5</v>
      </c>
      <c r="N54" s="70">
        <v>41</v>
      </c>
      <c r="O54" s="62">
        <v>3000</v>
      </c>
      <c r="P54" s="63">
        <f>Table22452368910111213141516171819202122242[[#This Row],[PEMBULATAN]]*O54</f>
        <v>123000</v>
      </c>
    </row>
    <row r="55" spans="1:16" ht="28.5" customHeight="1" x14ac:dyDescent="0.2">
      <c r="A55" s="100"/>
      <c r="B55" s="73"/>
      <c r="C55" s="87" t="s">
        <v>116</v>
      </c>
      <c r="D55" s="76" t="s">
        <v>52</v>
      </c>
      <c r="E55" s="13">
        <v>44426</v>
      </c>
      <c r="F55" s="74" t="s">
        <v>53</v>
      </c>
      <c r="G55" s="13">
        <v>44429</v>
      </c>
      <c r="H55" s="75" t="s">
        <v>54</v>
      </c>
      <c r="I55" s="15">
        <v>92</v>
      </c>
      <c r="J55" s="15">
        <v>68</v>
      </c>
      <c r="K55" s="15">
        <v>18</v>
      </c>
      <c r="L55" s="15">
        <v>8</v>
      </c>
      <c r="M55" s="81">
        <v>28.152000000000001</v>
      </c>
      <c r="N55" s="70">
        <v>28</v>
      </c>
      <c r="O55" s="62">
        <v>3000</v>
      </c>
      <c r="P55" s="63">
        <f>Table22452368910111213141516171819202122242[[#This Row],[PEMBULATAN]]*O55</f>
        <v>84000</v>
      </c>
    </row>
    <row r="56" spans="1:16" ht="28.5" customHeight="1" x14ac:dyDescent="0.2">
      <c r="A56" s="100"/>
      <c r="B56" s="73"/>
      <c r="C56" s="87" t="s">
        <v>117</v>
      </c>
      <c r="D56" s="76" t="s">
        <v>52</v>
      </c>
      <c r="E56" s="13">
        <v>44426</v>
      </c>
      <c r="F56" s="74" t="s">
        <v>53</v>
      </c>
      <c r="G56" s="13">
        <v>44429</v>
      </c>
      <c r="H56" s="75" t="s">
        <v>54</v>
      </c>
      <c r="I56" s="15">
        <v>117</v>
      </c>
      <c r="J56" s="15">
        <v>68</v>
      </c>
      <c r="K56" s="15">
        <v>28</v>
      </c>
      <c r="L56" s="15">
        <v>20</v>
      </c>
      <c r="M56" s="81">
        <v>55.692</v>
      </c>
      <c r="N56" s="70">
        <v>56</v>
      </c>
      <c r="O56" s="62">
        <v>3000</v>
      </c>
      <c r="P56" s="63">
        <f>Table22452368910111213141516171819202122242[[#This Row],[PEMBULATAN]]*O56</f>
        <v>168000</v>
      </c>
    </row>
    <row r="57" spans="1:16" ht="28.5" customHeight="1" x14ac:dyDescent="0.2">
      <c r="A57" s="100"/>
      <c r="B57" s="73"/>
      <c r="C57" s="87" t="s">
        <v>118</v>
      </c>
      <c r="D57" s="76" t="s">
        <v>52</v>
      </c>
      <c r="E57" s="13">
        <v>44426</v>
      </c>
      <c r="F57" s="74" t="s">
        <v>53</v>
      </c>
      <c r="G57" s="13">
        <v>44429</v>
      </c>
      <c r="H57" s="75" t="s">
        <v>54</v>
      </c>
      <c r="I57" s="15">
        <v>97</v>
      </c>
      <c r="J57" s="15">
        <v>63</v>
      </c>
      <c r="K57" s="15">
        <v>27</v>
      </c>
      <c r="L57" s="15">
        <v>20</v>
      </c>
      <c r="M57" s="81">
        <v>41.249250000000004</v>
      </c>
      <c r="N57" s="70">
        <v>41</v>
      </c>
      <c r="O57" s="62">
        <v>3000</v>
      </c>
      <c r="P57" s="63">
        <f>Table22452368910111213141516171819202122242[[#This Row],[PEMBULATAN]]*O57</f>
        <v>123000</v>
      </c>
    </row>
    <row r="58" spans="1:16" ht="28.5" customHeight="1" x14ac:dyDescent="0.2">
      <c r="A58" s="100"/>
      <c r="B58" s="73"/>
      <c r="C58" s="87" t="s">
        <v>119</v>
      </c>
      <c r="D58" s="76" t="s">
        <v>52</v>
      </c>
      <c r="E58" s="13">
        <v>44426</v>
      </c>
      <c r="F58" s="74" t="s">
        <v>53</v>
      </c>
      <c r="G58" s="13">
        <v>44429</v>
      </c>
      <c r="H58" s="75" t="s">
        <v>54</v>
      </c>
      <c r="I58" s="15">
        <v>98</v>
      </c>
      <c r="J58" s="15">
        <v>55</v>
      </c>
      <c r="K58" s="15">
        <v>33</v>
      </c>
      <c r="L58" s="15">
        <v>17</v>
      </c>
      <c r="M58" s="81">
        <v>44.467500000000001</v>
      </c>
      <c r="N58" s="70">
        <v>44</v>
      </c>
      <c r="O58" s="62">
        <v>3000</v>
      </c>
      <c r="P58" s="63">
        <f>Table22452368910111213141516171819202122242[[#This Row],[PEMBULATAN]]*O58</f>
        <v>132000</v>
      </c>
    </row>
    <row r="59" spans="1:16" ht="28.5" customHeight="1" x14ac:dyDescent="0.2">
      <c r="A59" s="100"/>
      <c r="B59" s="73"/>
      <c r="C59" s="87" t="s">
        <v>120</v>
      </c>
      <c r="D59" s="76" t="s">
        <v>52</v>
      </c>
      <c r="E59" s="13">
        <v>44426</v>
      </c>
      <c r="F59" s="74" t="s">
        <v>53</v>
      </c>
      <c r="G59" s="13">
        <v>44429</v>
      </c>
      <c r="H59" s="75" t="s">
        <v>54</v>
      </c>
      <c r="I59" s="15">
        <v>105</v>
      </c>
      <c r="J59" s="15">
        <v>62</v>
      </c>
      <c r="K59" s="15">
        <v>25</v>
      </c>
      <c r="L59" s="15">
        <v>19</v>
      </c>
      <c r="M59" s="81">
        <v>40.6875</v>
      </c>
      <c r="N59" s="70">
        <v>41</v>
      </c>
      <c r="O59" s="62">
        <v>3000</v>
      </c>
      <c r="P59" s="63">
        <f>Table22452368910111213141516171819202122242[[#This Row],[PEMBULATAN]]*O59</f>
        <v>123000</v>
      </c>
    </row>
    <row r="60" spans="1:16" ht="28.5" customHeight="1" x14ac:dyDescent="0.2">
      <c r="A60" s="100"/>
      <c r="B60" s="73"/>
      <c r="C60" s="87" t="s">
        <v>121</v>
      </c>
      <c r="D60" s="76" t="s">
        <v>52</v>
      </c>
      <c r="E60" s="13">
        <v>44426</v>
      </c>
      <c r="F60" s="74" t="s">
        <v>53</v>
      </c>
      <c r="G60" s="13">
        <v>44429</v>
      </c>
      <c r="H60" s="75" t="s">
        <v>54</v>
      </c>
      <c r="I60" s="15">
        <v>97</v>
      </c>
      <c r="J60" s="15">
        <v>58</v>
      </c>
      <c r="K60" s="15">
        <v>32</v>
      </c>
      <c r="L60" s="15">
        <v>15</v>
      </c>
      <c r="M60" s="81">
        <v>45.008000000000003</v>
      </c>
      <c r="N60" s="70">
        <v>45</v>
      </c>
      <c r="O60" s="62">
        <v>3000</v>
      </c>
      <c r="P60" s="63">
        <f>Table22452368910111213141516171819202122242[[#This Row],[PEMBULATAN]]*O60</f>
        <v>135000</v>
      </c>
    </row>
    <row r="61" spans="1:16" ht="28.5" customHeight="1" x14ac:dyDescent="0.2">
      <c r="A61" s="100"/>
      <c r="B61" s="73"/>
      <c r="C61" s="87" t="s">
        <v>122</v>
      </c>
      <c r="D61" s="76" t="s">
        <v>52</v>
      </c>
      <c r="E61" s="13">
        <v>44426</v>
      </c>
      <c r="F61" s="74" t="s">
        <v>53</v>
      </c>
      <c r="G61" s="13">
        <v>44429</v>
      </c>
      <c r="H61" s="75" t="s">
        <v>54</v>
      </c>
      <c r="I61" s="15">
        <v>87</v>
      </c>
      <c r="J61" s="15">
        <v>64</v>
      </c>
      <c r="K61" s="15">
        <v>24</v>
      </c>
      <c r="L61" s="15">
        <v>14</v>
      </c>
      <c r="M61" s="81">
        <v>33.408000000000001</v>
      </c>
      <c r="N61" s="70">
        <v>33</v>
      </c>
      <c r="O61" s="62">
        <v>3000</v>
      </c>
      <c r="P61" s="63">
        <f>Table22452368910111213141516171819202122242[[#This Row],[PEMBULATAN]]*O61</f>
        <v>99000</v>
      </c>
    </row>
    <row r="62" spans="1:16" ht="28.5" customHeight="1" x14ac:dyDescent="0.2">
      <c r="A62" s="100"/>
      <c r="B62" s="73"/>
      <c r="C62" s="87" t="s">
        <v>123</v>
      </c>
      <c r="D62" s="76" t="s">
        <v>52</v>
      </c>
      <c r="E62" s="13">
        <v>44426</v>
      </c>
      <c r="F62" s="74" t="s">
        <v>53</v>
      </c>
      <c r="G62" s="13">
        <v>44429</v>
      </c>
      <c r="H62" s="75" t="s">
        <v>54</v>
      </c>
      <c r="I62" s="15">
        <v>96</v>
      </c>
      <c r="J62" s="15">
        <v>57</v>
      </c>
      <c r="K62" s="15">
        <v>23</v>
      </c>
      <c r="L62" s="15">
        <v>9</v>
      </c>
      <c r="M62" s="81">
        <v>31.463999999999999</v>
      </c>
      <c r="N62" s="70">
        <v>31</v>
      </c>
      <c r="O62" s="62">
        <v>3000</v>
      </c>
      <c r="P62" s="63">
        <f>Table22452368910111213141516171819202122242[[#This Row],[PEMBULATAN]]*O62</f>
        <v>93000</v>
      </c>
    </row>
    <row r="63" spans="1:16" ht="28.5" customHeight="1" x14ac:dyDescent="0.2">
      <c r="A63" s="100"/>
      <c r="B63" s="73"/>
      <c r="C63" s="87" t="s">
        <v>124</v>
      </c>
      <c r="D63" s="76" t="s">
        <v>52</v>
      </c>
      <c r="E63" s="13">
        <v>44426</v>
      </c>
      <c r="F63" s="74" t="s">
        <v>53</v>
      </c>
      <c r="G63" s="13">
        <v>44429</v>
      </c>
      <c r="H63" s="75" t="s">
        <v>54</v>
      </c>
      <c r="I63" s="15">
        <v>58</v>
      </c>
      <c r="J63" s="15">
        <v>52</v>
      </c>
      <c r="K63" s="15">
        <v>23</v>
      </c>
      <c r="L63" s="15">
        <v>8</v>
      </c>
      <c r="M63" s="81">
        <v>17.341999999999999</v>
      </c>
      <c r="N63" s="70">
        <v>17</v>
      </c>
      <c r="O63" s="62">
        <v>3000</v>
      </c>
      <c r="P63" s="63">
        <f>Table22452368910111213141516171819202122242[[#This Row],[PEMBULATAN]]*O63</f>
        <v>51000</v>
      </c>
    </row>
    <row r="64" spans="1:16" ht="28.5" customHeight="1" x14ac:dyDescent="0.2">
      <c r="A64" s="100"/>
      <c r="B64" s="73"/>
      <c r="C64" s="87" t="s">
        <v>125</v>
      </c>
      <c r="D64" s="76" t="s">
        <v>52</v>
      </c>
      <c r="E64" s="13">
        <v>44426</v>
      </c>
      <c r="F64" s="74" t="s">
        <v>53</v>
      </c>
      <c r="G64" s="13">
        <v>44429</v>
      </c>
      <c r="H64" s="75" t="s">
        <v>54</v>
      </c>
      <c r="I64" s="15">
        <v>57</v>
      </c>
      <c r="J64" s="15">
        <v>62</v>
      </c>
      <c r="K64" s="15">
        <v>25</v>
      </c>
      <c r="L64" s="15">
        <v>8</v>
      </c>
      <c r="M64" s="81">
        <v>22.087499999999999</v>
      </c>
      <c r="N64" s="70">
        <v>22</v>
      </c>
      <c r="O64" s="62">
        <v>3000</v>
      </c>
      <c r="P64" s="63">
        <f>Table22452368910111213141516171819202122242[[#This Row],[PEMBULATAN]]*O64</f>
        <v>66000</v>
      </c>
    </row>
    <row r="65" spans="1:16" ht="28.5" customHeight="1" x14ac:dyDescent="0.2">
      <c r="A65" s="100"/>
      <c r="B65" s="73"/>
      <c r="C65" s="87" t="s">
        <v>126</v>
      </c>
      <c r="D65" s="76" t="s">
        <v>52</v>
      </c>
      <c r="E65" s="13">
        <v>44426</v>
      </c>
      <c r="F65" s="74" t="s">
        <v>53</v>
      </c>
      <c r="G65" s="13">
        <v>44429</v>
      </c>
      <c r="H65" s="75" t="s">
        <v>54</v>
      </c>
      <c r="I65" s="15">
        <v>63</v>
      </c>
      <c r="J65" s="15">
        <v>62</v>
      </c>
      <c r="K65" s="15">
        <v>23</v>
      </c>
      <c r="L65" s="15">
        <v>9</v>
      </c>
      <c r="M65" s="81">
        <v>22.459499999999998</v>
      </c>
      <c r="N65" s="70">
        <v>22</v>
      </c>
      <c r="O65" s="62">
        <v>3000</v>
      </c>
      <c r="P65" s="63">
        <f>Table22452368910111213141516171819202122242[[#This Row],[PEMBULATAN]]*O65</f>
        <v>66000</v>
      </c>
    </row>
    <row r="66" spans="1:16" ht="28.5" customHeight="1" x14ac:dyDescent="0.2">
      <c r="A66" s="100"/>
      <c r="B66" s="73"/>
      <c r="C66" s="87" t="s">
        <v>127</v>
      </c>
      <c r="D66" s="76" t="s">
        <v>52</v>
      </c>
      <c r="E66" s="13">
        <v>44426</v>
      </c>
      <c r="F66" s="74" t="s">
        <v>53</v>
      </c>
      <c r="G66" s="13">
        <v>44429</v>
      </c>
      <c r="H66" s="75" t="s">
        <v>54</v>
      </c>
      <c r="I66" s="15">
        <v>94</v>
      </c>
      <c r="J66" s="15">
        <v>58</v>
      </c>
      <c r="K66" s="15">
        <v>38</v>
      </c>
      <c r="L66" s="15">
        <v>8</v>
      </c>
      <c r="M66" s="81">
        <v>51.793999999999997</v>
      </c>
      <c r="N66" s="70">
        <v>52</v>
      </c>
      <c r="O66" s="62">
        <v>3000</v>
      </c>
      <c r="P66" s="63">
        <f>Table22452368910111213141516171819202122242[[#This Row],[PEMBULATAN]]*O66</f>
        <v>156000</v>
      </c>
    </row>
    <row r="67" spans="1:16" ht="28.5" customHeight="1" x14ac:dyDescent="0.2">
      <c r="A67" s="100"/>
      <c r="B67" s="73"/>
      <c r="C67" s="87" t="s">
        <v>128</v>
      </c>
      <c r="D67" s="76" t="s">
        <v>52</v>
      </c>
      <c r="E67" s="13">
        <v>44426</v>
      </c>
      <c r="F67" s="74" t="s">
        <v>53</v>
      </c>
      <c r="G67" s="13">
        <v>44429</v>
      </c>
      <c r="H67" s="75" t="s">
        <v>54</v>
      </c>
      <c r="I67" s="15">
        <v>58</v>
      </c>
      <c r="J67" s="15">
        <v>54</v>
      </c>
      <c r="K67" s="15">
        <v>21</v>
      </c>
      <c r="L67" s="15">
        <v>4</v>
      </c>
      <c r="M67" s="81">
        <v>16.443000000000001</v>
      </c>
      <c r="N67" s="70">
        <v>16</v>
      </c>
      <c r="O67" s="62">
        <v>3000</v>
      </c>
      <c r="P67" s="63">
        <f>Table22452368910111213141516171819202122242[[#This Row],[PEMBULATAN]]*O67</f>
        <v>48000</v>
      </c>
    </row>
    <row r="68" spans="1:16" ht="28.5" customHeight="1" x14ac:dyDescent="0.2">
      <c r="A68" s="100"/>
      <c r="B68" s="73"/>
      <c r="C68" s="87" t="s">
        <v>129</v>
      </c>
      <c r="D68" s="76" t="s">
        <v>52</v>
      </c>
      <c r="E68" s="13">
        <v>44426</v>
      </c>
      <c r="F68" s="74" t="s">
        <v>53</v>
      </c>
      <c r="G68" s="13">
        <v>44429</v>
      </c>
      <c r="H68" s="75" t="s">
        <v>54</v>
      </c>
      <c r="I68" s="15">
        <v>52</v>
      </c>
      <c r="J68" s="15">
        <v>35</v>
      </c>
      <c r="K68" s="15">
        <v>14</v>
      </c>
      <c r="L68" s="15">
        <v>1</v>
      </c>
      <c r="M68" s="81">
        <v>6.37</v>
      </c>
      <c r="N68" s="70">
        <v>6</v>
      </c>
      <c r="O68" s="62">
        <v>3000</v>
      </c>
      <c r="P68" s="63">
        <f>Table22452368910111213141516171819202122242[[#This Row],[PEMBULATAN]]*O68</f>
        <v>18000</v>
      </c>
    </row>
    <row r="69" spans="1:16" ht="28.5" customHeight="1" x14ac:dyDescent="0.2">
      <c r="A69" s="100"/>
      <c r="B69" s="73"/>
      <c r="C69" s="87" t="s">
        <v>130</v>
      </c>
      <c r="D69" s="76" t="s">
        <v>52</v>
      </c>
      <c r="E69" s="13">
        <v>44426</v>
      </c>
      <c r="F69" s="74" t="s">
        <v>53</v>
      </c>
      <c r="G69" s="13">
        <v>44429</v>
      </c>
      <c r="H69" s="75" t="s">
        <v>54</v>
      </c>
      <c r="I69" s="15">
        <v>58</v>
      </c>
      <c r="J69" s="15">
        <v>38</v>
      </c>
      <c r="K69" s="15">
        <v>15</v>
      </c>
      <c r="L69" s="15">
        <v>4</v>
      </c>
      <c r="M69" s="81">
        <v>8.2650000000000006</v>
      </c>
      <c r="N69" s="70">
        <v>8</v>
      </c>
      <c r="O69" s="62">
        <v>3000</v>
      </c>
      <c r="P69" s="63">
        <f>Table22452368910111213141516171819202122242[[#This Row],[PEMBULATAN]]*O69</f>
        <v>24000</v>
      </c>
    </row>
    <row r="70" spans="1:16" ht="28.5" customHeight="1" x14ac:dyDescent="0.2">
      <c r="A70" s="100"/>
      <c r="B70" s="73"/>
      <c r="C70" s="87" t="s">
        <v>131</v>
      </c>
      <c r="D70" s="76" t="s">
        <v>52</v>
      </c>
      <c r="E70" s="13">
        <v>44426</v>
      </c>
      <c r="F70" s="74" t="s">
        <v>53</v>
      </c>
      <c r="G70" s="13">
        <v>44429</v>
      </c>
      <c r="H70" s="75" t="s">
        <v>54</v>
      </c>
      <c r="I70" s="15">
        <v>50</v>
      </c>
      <c r="J70" s="15">
        <v>44</v>
      </c>
      <c r="K70" s="15">
        <v>17</v>
      </c>
      <c r="L70" s="15">
        <v>2</v>
      </c>
      <c r="M70" s="81">
        <v>9.35</v>
      </c>
      <c r="N70" s="70">
        <v>9</v>
      </c>
      <c r="O70" s="62">
        <v>3000</v>
      </c>
      <c r="P70" s="63">
        <f>Table22452368910111213141516171819202122242[[#This Row],[PEMBULATAN]]*O70</f>
        <v>27000</v>
      </c>
    </row>
    <row r="71" spans="1:16" ht="28.5" customHeight="1" x14ac:dyDescent="0.2">
      <c r="A71" s="100"/>
      <c r="B71" s="73"/>
      <c r="C71" s="87" t="s">
        <v>132</v>
      </c>
      <c r="D71" s="76" t="s">
        <v>52</v>
      </c>
      <c r="E71" s="13">
        <v>44426</v>
      </c>
      <c r="F71" s="74" t="s">
        <v>53</v>
      </c>
      <c r="G71" s="13">
        <v>44429</v>
      </c>
      <c r="H71" s="75" t="s">
        <v>54</v>
      </c>
      <c r="I71" s="15">
        <v>93</v>
      </c>
      <c r="J71" s="15">
        <v>62</v>
      </c>
      <c r="K71" s="15">
        <v>22</v>
      </c>
      <c r="L71" s="15">
        <v>10</v>
      </c>
      <c r="M71" s="81">
        <v>31.713000000000001</v>
      </c>
      <c r="N71" s="70">
        <v>32</v>
      </c>
      <c r="O71" s="62">
        <v>3000</v>
      </c>
      <c r="P71" s="63">
        <f>Table22452368910111213141516171819202122242[[#This Row],[PEMBULATAN]]*O71</f>
        <v>96000</v>
      </c>
    </row>
    <row r="72" spans="1:16" ht="28.5" customHeight="1" x14ac:dyDescent="0.2">
      <c r="A72" s="100"/>
      <c r="B72" s="73"/>
      <c r="C72" s="87" t="s">
        <v>133</v>
      </c>
      <c r="D72" s="76" t="s">
        <v>52</v>
      </c>
      <c r="E72" s="13">
        <v>44426</v>
      </c>
      <c r="F72" s="74" t="s">
        <v>53</v>
      </c>
      <c r="G72" s="13">
        <v>44429</v>
      </c>
      <c r="H72" s="75" t="s">
        <v>54</v>
      </c>
      <c r="I72" s="15">
        <v>96</v>
      </c>
      <c r="J72" s="15">
        <v>45</v>
      </c>
      <c r="K72" s="15">
        <v>20</v>
      </c>
      <c r="L72" s="15">
        <v>12</v>
      </c>
      <c r="M72" s="81">
        <v>21.6</v>
      </c>
      <c r="N72" s="70">
        <v>22</v>
      </c>
      <c r="O72" s="62">
        <v>3000</v>
      </c>
      <c r="P72" s="63">
        <f>Table22452368910111213141516171819202122242[[#This Row],[PEMBULATAN]]*O72</f>
        <v>66000</v>
      </c>
    </row>
    <row r="73" spans="1:16" ht="28.5" customHeight="1" x14ac:dyDescent="0.2">
      <c r="A73" s="100"/>
      <c r="B73" s="73"/>
      <c r="C73" s="87" t="s">
        <v>134</v>
      </c>
      <c r="D73" s="76" t="s">
        <v>52</v>
      </c>
      <c r="E73" s="13">
        <v>44426</v>
      </c>
      <c r="F73" s="74" t="s">
        <v>53</v>
      </c>
      <c r="G73" s="13">
        <v>44429</v>
      </c>
      <c r="H73" s="75" t="s">
        <v>54</v>
      </c>
      <c r="I73" s="15">
        <v>88</v>
      </c>
      <c r="J73" s="15">
        <v>62</v>
      </c>
      <c r="K73" s="15">
        <v>30</v>
      </c>
      <c r="L73" s="15">
        <v>9</v>
      </c>
      <c r="M73" s="81">
        <v>40.92</v>
      </c>
      <c r="N73" s="70">
        <v>41</v>
      </c>
      <c r="O73" s="62">
        <v>3000</v>
      </c>
      <c r="P73" s="63">
        <f>Table22452368910111213141516171819202122242[[#This Row],[PEMBULATAN]]*O73</f>
        <v>123000</v>
      </c>
    </row>
    <row r="74" spans="1:16" ht="28.5" customHeight="1" x14ac:dyDescent="0.2">
      <c r="A74" s="100"/>
      <c r="B74" s="73"/>
      <c r="C74" s="87" t="s">
        <v>135</v>
      </c>
      <c r="D74" s="76" t="s">
        <v>52</v>
      </c>
      <c r="E74" s="13">
        <v>44426</v>
      </c>
      <c r="F74" s="74" t="s">
        <v>53</v>
      </c>
      <c r="G74" s="13">
        <v>44429</v>
      </c>
      <c r="H74" s="75" t="s">
        <v>54</v>
      </c>
      <c r="I74" s="15">
        <v>110</v>
      </c>
      <c r="J74" s="15">
        <v>58</v>
      </c>
      <c r="K74" s="15">
        <v>26</v>
      </c>
      <c r="L74" s="15">
        <v>20</v>
      </c>
      <c r="M74" s="81">
        <v>41.47</v>
      </c>
      <c r="N74" s="70">
        <v>41</v>
      </c>
      <c r="O74" s="62">
        <v>3000</v>
      </c>
      <c r="P74" s="63">
        <f>Table22452368910111213141516171819202122242[[#This Row],[PEMBULATAN]]*O74</f>
        <v>123000</v>
      </c>
    </row>
    <row r="75" spans="1:16" ht="28.5" customHeight="1" x14ac:dyDescent="0.2">
      <c r="A75" s="100"/>
      <c r="B75" s="73"/>
      <c r="C75" s="87" t="s">
        <v>136</v>
      </c>
      <c r="D75" s="76" t="s">
        <v>52</v>
      </c>
      <c r="E75" s="13">
        <v>44426</v>
      </c>
      <c r="F75" s="74" t="s">
        <v>53</v>
      </c>
      <c r="G75" s="13">
        <v>44429</v>
      </c>
      <c r="H75" s="75" t="s">
        <v>54</v>
      </c>
      <c r="I75" s="15">
        <v>52</v>
      </c>
      <c r="J75" s="15">
        <v>48</v>
      </c>
      <c r="K75" s="15">
        <v>22</v>
      </c>
      <c r="L75" s="15">
        <v>3</v>
      </c>
      <c r="M75" s="81">
        <v>13.728</v>
      </c>
      <c r="N75" s="70">
        <v>14</v>
      </c>
      <c r="O75" s="62">
        <v>3000</v>
      </c>
      <c r="P75" s="63">
        <f>Table22452368910111213141516171819202122242[[#This Row],[PEMBULATAN]]*O75</f>
        <v>42000</v>
      </c>
    </row>
    <row r="76" spans="1:16" ht="28.5" customHeight="1" x14ac:dyDescent="0.2">
      <c r="A76" s="100"/>
      <c r="B76" s="73"/>
      <c r="C76" s="87" t="s">
        <v>137</v>
      </c>
      <c r="D76" s="76" t="s">
        <v>52</v>
      </c>
      <c r="E76" s="13">
        <v>44426</v>
      </c>
      <c r="F76" s="74" t="s">
        <v>53</v>
      </c>
      <c r="G76" s="13">
        <v>44429</v>
      </c>
      <c r="H76" s="75" t="s">
        <v>54</v>
      </c>
      <c r="I76" s="15">
        <v>97</v>
      </c>
      <c r="J76" s="15">
        <v>65</v>
      </c>
      <c r="K76" s="15">
        <v>32</v>
      </c>
      <c r="L76" s="15">
        <v>18</v>
      </c>
      <c r="M76" s="81">
        <v>50.44</v>
      </c>
      <c r="N76" s="70">
        <v>50</v>
      </c>
      <c r="O76" s="62">
        <v>3000</v>
      </c>
      <c r="P76" s="63">
        <f>Table22452368910111213141516171819202122242[[#This Row],[PEMBULATAN]]*O76</f>
        <v>150000</v>
      </c>
    </row>
    <row r="77" spans="1:16" ht="28.5" customHeight="1" x14ac:dyDescent="0.2">
      <c r="A77" s="100"/>
      <c r="B77" s="73"/>
      <c r="C77" s="87" t="s">
        <v>138</v>
      </c>
      <c r="D77" s="76" t="s">
        <v>52</v>
      </c>
      <c r="E77" s="13">
        <v>44426</v>
      </c>
      <c r="F77" s="74" t="s">
        <v>53</v>
      </c>
      <c r="G77" s="13">
        <v>44429</v>
      </c>
      <c r="H77" s="75" t="s">
        <v>54</v>
      </c>
      <c r="I77" s="15">
        <v>64</v>
      </c>
      <c r="J77" s="15">
        <v>50</v>
      </c>
      <c r="K77" s="15">
        <v>76</v>
      </c>
      <c r="L77" s="15">
        <v>6</v>
      </c>
      <c r="M77" s="81">
        <v>60.8</v>
      </c>
      <c r="N77" s="70">
        <v>61</v>
      </c>
      <c r="O77" s="62">
        <v>3000</v>
      </c>
      <c r="P77" s="63">
        <f>Table22452368910111213141516171819202122242[[#This Row],[PEMBULATAN]]*O77</f>
        <v>183000</v>
      </c>
    </row>
    <row r="78" spans="1:16" ht="28.5" customHeight="1" x14ac:dyDescent="0.2">
      <c r="A78" s="100"/>
      <c r="B78" s="73"/>
      <c r="C78" s="87" t="s">
        <v>139</v>
      </c>
      <c r="D78" s="76" t="s">
        <v>52</v>
      </c>
      <c r="E78" s="13">
        <v>44426</v>
      </c>
      <c r="F78" s="74" t="s">
        <v>53</v>
      </c>
      <c r="G78" s="13">
        <v>44429</v>
      </c>
      <c r="H78" s="75" t="s">
        <v>54</v>
      </c>
      <c r="I78" s="15">
        <v>82</v>
      </c>
      <c r="J78" s="15">
        <v>70</v>
      </c>
      <c r="K78" s="15">
        <v>28</v>
      </c>
      <c r="L78" s="15">
        <v>7</v>
      </c>
      <c r="M78" s="81">
        <v>40.18</v>
      </c>
      <c r="N78" s="70">
        <v>40</v>
      </c>
      <c r="O78" s="62">
        <v>3000</v>
      </c>
      <c r="P78" s="63">
        <f>Table22452368910111213141516171819202122242[[#This Row],[PEMBULATAN]]*O78</f>
        <v>120000</v>
      </c>
    </row>
    <row r="79" spans="1:16" ht="28.5" customHeight="1" x14ac:dyDescent="0.2">
      <c r="A79" s="89"/>
      <c r="B79" s="73"/>
      <c r="C79" s="87" t="s">
        <v>140</v>
      </c>
      <c r="D79" s="76" t="s">
        <v>52</v>
      </c>
      <c r="E79" s="13">
        <v>44426</v>
      </c>
      <c r="F79" s="74" t="s">
        <v>53</v>
      </c>
      <c r="G79" s="13">
        <v>44429</v>
      </c>
      <c r="H79" s="75" t="s">
        <v>54</v>
      </c>
      <c r="I79" s="15">
        <v>75</v>
      </c>
      <c r="J79" s="15">
        <v>62</v>
      </c>
      <c r="K79" s="15">
        <v>35</v>
      </c>
      <c r="L79" s="15">
        <v>5</v>
      </c>
      <c r="M79" s="81">
        <v>40.6875</v>
      </c>
      <c r="N79" s="70">
        <v>41</v>
      </c>
      <c r="O79" s="62">
        <v>3000</v>
      </c>
      <c r="P79" s="63">
        <f>Table22452368910111213141516171819202122242[[#This Row],[PEMBULATAN]]*O79</f>
        <v>123000</v>
      </c>
    </row>
    <row r="80" spans="1:16" ht="28.5" customHeight="1" x14ac:dyDescent="0.2">
      <c r="A80" s="89"/>
      <c r="B80" s="73"/>
      <c r="C80" s="87" t="s">
        <v>141</v>
      </c>
      <c r="D80" s="76" t="s">
        <v>52</v>
      </c>
      <c r="E80" s="13">
        <v>44426</v>
      </c>
      <c r="F80" s="74" t="s">
        <v>53</v>
      </c>
      <c r="G80" s="13">
        <v>44429</v>
      </c>
      <c r="H80" s="75" t="s">
        <v>54</v>
      </c>
      <c r="I80" s="15">
        <v>66</v>
      </c>
      <c r="J80" s="15">
        <v>46</v>
      </c>
      <c r="K80" s="15">
        <v>17</v>
      </c>
      <c r="L80" s="15">
        <v>4</v>
      </c>
      <c r="M80" s="81">
        <v>12.903</v>
      </c>
      <c r="N80" s="70">
        <v>13</v>
      </c>
      <c r="O80" s="62">
        <v>3000</v>
      </c>
      <c r="P80" s="63">
        <f>Table22452368910111213141516171819202122242[[#This Row],[PEMBULATAN]]*O80</f>
        <v>39000</v>
      </c>
    </row>
    <row r="81" spans="1:16" ht="28.5" customHeight="1" x14ac:dyDescent="0.2">
      <c r="A81" s="89"/>
      <c r="B81" s="73"/>
      <c r="C81" s="87" t="s">
        <v>142</v>
      </c>
      <c r="D81" s="76" t="s">
        <v>52</v>
      </c>
      <c r="E81" s="13">
        <v>44426</v>
      </c>
      <c r="F81" s="74" t="s">
        <v>53</v>
      </c>
      <c r="G81" s="13">
        <v>44429</v>
      </c>
      <c r="H81" s="75" t="s">
        <v>54</v>
      </c>
      <c r="I81" s="15">
        <v>42</v>
      </c>
      <c r="J81" s="15">
        <v>47</v>
      </c>
      <c r="K81" s="15">
        <v>22</v>
      </c>
      <c r="L81" s="15">
        <v>4</v>
      </c>
      <c r="M81" s="81">
        <v>10.856999999999999</v>
      </c>
      <c r="N81" s="70">
        <v>11</v>
      </c>
      <c r="O81" s="62">
        <v>3000</v>
      </c>
      <c r="P81" s="63">
        <f>Table22452368910111213141516171819202122242[[#This Row],[PEMBULATAN]]*O81</f>
        <v>33000</v>
      </c>
    </row>
    <row r="82" spans="1:16" ht="28.5" customHeight="1" x14ac:dyDescent="0.2">
      <c r="A82" s="89"/>
      <c r="B82" s="73"/>
      <c r="C82" s="87" t="s">
        <v>143</v>
      </c>
      <c r="D82" s="76" t="s">
        <v>52</v>
      </c>
      <c r="E82" s="13">
        <v>44426</v>
      </c>
      <c r="F82" s="74" t="s">
        <v>53</v>
      </c>
      <c r="G82" s="13">
        <v>44429</v>
      </c>
      <c r="H82" s="75" t="s">
        <v>54</v>
      </c>
      <c r="I82" s="15">
        <v>59</v>
      </c>
      <c r="J82" s="15">
        <v>63</v>
      </c>
      <c r="K82" s="15">
        <v>25</v>
      </c>
      <c r="L82" s="15">
        <v>5</v>
      </c>
      <c r="M82" s="81">
        <v>23.231249999999999</v>
      </c>
      <c r="N82" s="70">
        <v>23</v>
      </c>
      <c r="O82" s="62">
        <v>3000</v>
      </c>
      <c r="P82" s="63">
        <f>Table22452368910111213141516171819202122242[[#This Row],[PEMBULATAN]]*O82</f>
        <v>69000</v>
      </c>
    </row>
    <row r="83" spans="1:16" ht="28.5" customHeight="1" x14ac:dyDescent="0.2">
      <c r="A83" s="89"/>
      <c r="B83" s="73"/>
      <c r="C83" s="87" t="s">
        <v>144</v>
      </c>
      <c r="D83" s="76" t="s">
        <v>52</v>
      </c>
      <c r="E83" s="13">
        <v>44426</v>
      </c>
      <c r="F83" s="74" t="s">
        <v>53</v>
      </c>
      <c r="G83" s="13">
        <v>44429</v>
      </c>
      <c r="H83" s="75" t="s">
        <v>54</v>
      </c>
      <c r="I83" s="15">
        <v>88</v>
      </c>
      <c r="J83" s="15">
        <v>58</v>
      </c>
      <c r="K83" s="15">
        <v>25</v>
      </c>
      <c r="L83" s="15">
        <v>13</v>
      </c>
      <c r="M83" s="81">
        <v>31.9</v>
      </c>
      <c r="N83" s="70">
        <v>32</v>
      </c>
      <c r="O83" s="62">
        <v>3000</v>
      </c>
      <c r="P83" s="63">
        <f>Table22452368910111213141516171819202122242[[#This Row],[PEMBULATAN]]*O83</f>
        <v>96000</v>
      </c>
    </row>
    <row r="84" spans="1:16" ht="28.5" customHeight="1" x14ac:dyDescent="0.2">
      <c r="A84" s="89"/>
      <c r="B84" s="73"/>
      <c r="C84" s="87" t="s">
        <v>145</v>
      </c>
      <c r="D84" s="76" t="s">
        <v>52</v>
      </c>
      <c r="E84" s="13">
        <v>44426</v>
      </c>
      <c r="F84" s="74" t="s">
        <v>53</v>
      </c>
      <c r="G84" s="13">
        <v>44429</v>
      </c>
      <c r="H84" s="75" t="s">
        <v>54</v>
      </c>
      <c r="I84" s="15">
        <v>63</v>
      </c>
      <c r="J84" s="15">
        <v>49</v>
      </c>
      <c r="K84" s="15">
        <v>18</v>
      </c>
      <c r="L84" s="15">
        <v>5</v>
      </c>
      <c r="M84" s="81">
        <v>13.891500000000001</v>
      </c>
      <c r="N84" s="70">
        <v>14</v>
      </c>
      <c r="O84" s="62">
        <v>3000</v>
      </c>
      <c r="P84" s="63">
        <f>Table22452368910111213141516171819202122242[[#This Row],[PEMBULATAN]]*O84</f>
        <v>42000</v>
      </c>
    </row>
    <row r="85" spans="1:16" ht="28.5" customHeight="1" x14ac:dyDescent="0.2">
      <c r="A85" s="89"/>
      <c r="B85" s="73"/>
      <c r="C85" s="87" t="s">
        <v>146</v>
      </c>
      <c r="D85" s="76" t="s">
        <v>52</v>
      </c>
      <c r="E85" s="13">
        <v>44426</v>
      </c>
      <c r="F85" s="74" t="s">
        <v>53</v>
      </c>
      <c r="G85" s="13">
        <v>44429</v>
      </c>
      <c r="H85" s="75" t="s">
        <v>54</v>
      </c>
      <c r="I85" s="15">
        <v>54</v>
      </c>
      <c r="J85" s="15">
        <v>40</v>
      </c>
      <c r="K85" s="15">
        <v>18</v>
      </c>
      <c r="L85" s="15">
        <v>4</v>
      </c>
      <c r="M85" s="81">
        <v>9.7200000000000006</v>
      </c>
      <c r="N85" s="70">
        <v>10</v>
      </c>
      <c r="O85" s="62">
        <v>3000</v>
      </c>
      <c r="P85" s="63">
        <f>Table22452368910111213141516171819202122242[[#This Row],[PEMBULATAN]]*O85</f>
        <v>30000</v>
      </c>
    </row>
    <row r="86" spans="1:16" ht="28.5" customHeight="1" x14ac:dyDescent="0.2">
      <c r="A86" s="89"/>
      <c r="B86" s="73"/>
      <c r="C86" s="87" t="s">
        <v>147</v>
      </c>
      <c r="D86" s="76" t="s">
        <v>52</v>
      </c>
      <c r="E86" s="13">
        <v>44426</v>
      </c>
      <c r="F86" s="74" t="s">
        <v>53</v>
      </c>
      <c r="G86" s="13">
        <v>44429</v>
      </c>
      <c r="H86" s="75" t="s">
        <v>54</v>
      </c>
      <c r="I86" s="15">
        <v>57</v>
      </c>
      <c r="J86" s="15">
        <v>60</v>
      </c>
      <c r="K86" s="15">
        <v>18</v>
      </c>
      <c r="L86" s="15">
        <v>7</v>
      </c>
      <c r="M86" s="81">
        <v>15.39</v>
      </c>
      <c r="N86" s="70">
        <v>15</v>
      </c>
      <c r="O86" s="62">
        <v>3000</v>
      </c>
      <c r="P86" s="63">
        <f>Table22452368910111213141516171819202122242[[#This Row],[PEMBULATAN]]*O86</f>
        <v>45000</v>
      </c>
    </row>
    <row r="87" spans="1:16" ht="28.5" customHeight="1" x14ac:dyDescent="0.2">
      <c r="A87" s="89"/>
      <c r="B87" s="73"/>
      <c r="C87" s="87" t="s">
        <v>148</v>
      </c>
      <c r="D87" s="76" t="s">
        <v>52</v>
      </c>
      <c r="E87" s="13">
        <v>44426</v>
      </c>
      <c r="F87" s="74" t="s">
        <v>53</v>
      </c>
      <c r="G87" s="13">
        <v>44429</v>
      </c>
      <c r="H87" s="75" t="s">
        <v>54</v>
      </c>
      <c r="I87" s="15">
        <v>98</v>
      </c>
      <c r="J87" s="15">
        <v>65</v>
      </c>
      <c r="K87" s="15">
        <v>24</v>
      </c>
      <c r="L87" s="15">
        <v>20</v>
      </c>
      <c r="M87" s="81">
        <v>38.22</v>
      </c>
      <c r="N87" s="70">
        <v>38</v>
      </c>
      <c r="O87" s="62">
        <v>3000</v>
      </c>
      <c r="P87" s="63">
        <f>Table22452368910111213141516171819202122242[[#This Row],[PEMBULATAN]]*O87</f>
        <v>114000</v>
      </c>
    </row>
    <row r="88" spans="1:16" ht="28.5" customHeight="1" x14ac:dyDescent="0.2">
      <c r="A88" s="89"/>
      <c r="B88" s="73"/>
      <c r="C88" s="87" t="s">
        <v>149</v>
      </c>
      <c r="D88" s="76" t="s">
        <v>52</v>
      </c>
      <c r="E88" s="13">
        <v>44426</v>
      </c>
      <c r="F88" s="74" t="s">
        <v>53</v>
      </c>
      <c r="G88" s="13">
        <v>44429</v>
      </c>
      <c r="H88" s="75" t="s">
        <v>54</v>
      </c>
      <c r="I88" s="15">
        <v>100</v>
      </c>
      <c r="J88" s="15">
        <v>58</v>
      </c>
      <c r="K88" s="15">
        <v>26</v>
      </c>
      <c r="L88" s="15">
        <v>16</v>
      </c>
      <c r="M88" s="81">
        <v>37.700000000000003</v>
      </c>
      <c r="N88" s="70">
        <v>38</v>
      </c>
      <c r="O88" s="62">
        <v>3000</v>
      </c>
      <c r="P88" s="63">
        <f>Table22452368910111213141516171819202122242[[#This Row],[PEMBULATAN]]*O88</f>
        <v>114000</v>
      </c>
    </row>
    <row r="89" spans="1:16" ht="28.5" customHeight="1" x14ac:dyDescent="0.2">
      <c r="A89" s="89"/>
      <c r="B89" s="73"/>
      <c r="C89" s="87" t="s">
        <v>150</v>
      </c>
      <c r="D89" s="76" t="s">
        <v>52</v>
      </c>
      <c r="E89" s="13">
        <v>44426</v>
      </c>
      <c r="F89" s="74" t="s">
        <v>53</v>
      </c>
      <c r="G89" s="13">
        <v>44429</v>
      </c>
      <c r="H89" s="75" t="s">
        <v>54</v>
      </c>
      <c r="I89" s="15">
        <v>75</v>
      </c>
      <c r="J89" s="15">
        <v>60</v>
      </c>
      <c r="K89" s="15">
        <v>36</v>
      </c>
      <c r="L89" s="15">
        <v>5</v>
      </c>
      <c r="M89" s="81">
        <v>40.5</v>
      </c>
      <c r="N89" s="70">
        <v>41</v>
      </c>
      <c r="O89" s="62">
        <v>3000</v>
      </c>
      <c r="P89" s="63">
        <f>Table22452368910111213141516171819202122242[[#This Row],[PEMBULATAN]]*O89</f>
        <v>123000</v>
      </c>
    </row>
    <row r="90" spans="1:16" ht="28.5" customHeight="1" x14ac:dyDescent="0.2">
      <c r="A90" s="89"/>
      <c r="B90" s="73"/>
      <c r="C90" s="87" t="s">
        <v>151</v>
      </c>
      <c r="D90" s="76" t="s">
        <v>52</v>
      </c>
      <c r="E90" s="13">
        <v>44426</v>
      </c>
      <c r="F90" s="74" t="s">
        <v>53</v>
      </c>
      <c r="G90" s="13">
        <v>44429</v>
      </c>
      <c r="H90" s="75" t="s">
        <v>54</v>
      </c>
      <c r="I90" s="15">
        <v>77</v>
      </c>
      <c r="J90" s="15">
        <v>57</v>
      </c>
      <c r="K90" s="15">
        <v>20</v>
      </c>
      <c r="L90" s="15">
        <v>7</v>
      </c>
      <c r="M90" s="81">
        <v>21.945</v>
      </c>
      <c r="N90" s="70">
        <v>22</v>
      </c>
      <c r="O90" s="62">
        <v>3000</v>
      </c>
      <c r="P90" s="63">
        <f>Table22452368910111213141516171819202122242[[#This Row],[PEMBULATAN]]*O90</f>
        <v>66000</v>
      </c>
    </row>
    <row r="91" spans="1:16" ht="28.5" customHeight="1" x14ac:dyDescent="0.2">
      <c r="A91" s="89"/>
      <c r="B91" s="73"/>
      <c r="C91" s="87" t="s">
        <v>152</v>
      </c>
      <c r="D91" s="76" t="s">
        <v>52</v>
      </c>
      <c r="E91" s="13">
        <v>44426</v>
      </c>
      <c r="F91" s="74" t="s">
        <v>53</v>
      </c>
      <c r="G91" s="13">
        <v>44429</v>
      </c>
      <c r="H91" s="75" t="s">
        <v>54</v>
      </c>
      <c r="I91" s="15">
        <v>108</v>
      </c>
      <c r="J91" s="15">
        <v>60</v>
      </c>
      <c r="K91" s="15">
        <v>20</v>
      </c>
      <c r="L91" s="15">
        <v>19</v>
      </c>
      <c r="M91" s="81">
        <v>32.4</v>
      </c>
      <c r="N91" s="70">
        <v>32</v>
      </c>
      <c r="O91" s="62">
        <v>3000</v>
      </c>
      <c r="P91" s="63">
        <f>Table22452368910111213141516171819202122242[[#This Row],[PEMBULATAN]]*O91</f>
        <v>96000</v>
      </c>
    </row>
    <row r="92" spans="1:16" ht="28.5" customHeight="1" x14ac:dyDescent="0.2">
      <c r="A92" s="89"/>
      <c r="B92" s="73"/>
      <c r="C92" s="87" t="s">
        <v>153</v>
      </c>
      <c r="D92" s="76" t="s">
        <v>52</v>
      </c>
      <c r="E92" s="13">
        <v>44426</v>
      </c>
      <c r="F92" s="74" t="s">
        <v>53</v>
      </c>
      <c r="G92" s="13">
        <v>44429</v>
      </c>
      <c r="H92" s="75" t="s">
        <v>54</v>
      </c>
      <c r="I92" s="15">
        <v>63</v>
      </c>
      <c r="J92" s="15">
        <v>60</v>
      </c>
      <c r="K92" s="15">
        <v>23</v>
      </c>
      <c r="L92" s="15">
        <v>13</v>
      </c>
      <c r="M92" s="81">
        <v>21.734999999999999</v>
      </c>
      <c r="N92" s="70">
        <v>22</v>
      </c>
      <c r="O92" s="62">
        <v>3000</v>
      </c>
      <c r="P92" s="63">
        <f>Table22452368910111213141516171819202122242[[#This Row],[PEMBULATAN]]*O92</f>
        <v>66000</v>
      </c>
    </row>
    <row r="93" spans="1:16" ht="28.5" customHeight="1" x14ac:dyDescent="0.2">
      <c r="A93" s="89"/>
      <c r="B93" s="73"/>
      <c r="C93" s="87" t="s">
        <v>154</v>
      </c>
      <c r="D93" s="76" t="s">
        <v>52</v>
      </c>
      <c r="E93" s="13">
        <v>44426</v>
      </c>
      <c r="F93" s="74" t="s">
        <v>53</v>
      </c>
      <c r="G93" s="13">
        <v>44429</v>
      </c>
      <c r="H93" s="75" t="s">
        <v>54</v>
      </c>
      <c r="I93" s="15">
        <v>107</v>
      </c>
      <c r="J93" s="15">
        <v>65</v>
      </c>
      <c r="K93" s="15">
        <v>17</v>
      </c>
      <c r="L93" s="15">
        <v>8</v>
      </c>
      <c r="M93" s="81">
        <v>29.55875</v>
      </c>
      <c r="N93" s="70">
        <v>30</v>
      </c>
      <c r="O93" s="62">
        <v>3000</v>
      </c>
      <c r="P93" s="63">
        <f>Table22452368910111213141516171819202122242[[#This Row],[PEMBULATAN]]*O93</f>
        <v>90000</v>
      </c>
    </row>
    <row r="94" spans="1:16" ht="28.5" customHeight="1" x14ac:dyDescent="0.2">
      <c r="A94" s="89"/>
      <c r="B94" s="73"/>
      <c r="C94" s="87" t="s">
        <v>155</v>
      </c>
      <c r="D94" s="76" t="s">
        <v>52</v>
      </c>
      <c r="E94" s="13">
        <v>44426</v>
      </c>
      <c r="F94" s="74" t="s">
        <v>53</v>
      </c>
      <c r="G94" s="13">
        <v>44429</v>
      </c>
      <c r="H94" s="75" t="s">
        <v>54</v>
      </c>
      <c r="I94" s="15">
        <v>76</v>
      </c>
      <c r="J94" s="15">
        <v>56</v>
      </c>
      <c r="K94" s="15">
        <v>40</v>
      </c>
      <c r="L94" s="15">
        <v>7</v>
      </c>
      <c r="M94" s="81">
        <v>42.56</v>
      </c>
      <c r="N94" s="70">
        <v>43</v>
      </c>
      <c r="O94" s="62">
        <v>3000</v>
      </c>
      <c r="P94" s="63">
        <f>Table22452368910111213141516171819202122242[[#This Row],[PEMBULATAN]]*O94</f>
        <v>129000</v>
      </c>
    </row>
    <row r="95" spans="1:16" ht="28.5" customHeight="1" x14ac:dyDescent="0.2">
      <c r="A95" s="89"/>
      <c r="B95" s="73"/>
      <c r="C95" s="87" t="s">
        <v>156</v>
      </c>
      <c r="D95" s="76" t="s">
        <v>52</v>
      </c>
      <c r="E95" s="13">
        <v>44426</v>
      </c>
      <c r="F95" s="74" t="s">
        <v>53</v>
      </c>
      <c r="G95" s="13">
        <v>44429</v>
      </c>
      <c r="H95" s="75" t="s">
        <v>54</v>
      </c>
      <c r="I95" s="15">
        <v>77</v>
      </c>
      <c r="J95" s="15">
        <v>62</v>
      </c>
      <c r="K95" s="15">
        <v>25</v>
      </c>
      <c r="L95" s="15">
        <v>9</v>
      </c>
      <c r="M95" s="81">
        <v>29.837499999999999</v>
      </c>
      <c r="N95" s="70">
        <v>30</v>
      </c>
      <c r="O95" s="62">
        <v>3000</v>
      </c>
      <c r="P95" s="63">
        <f>Table22452368910111213141516171819202122242[[#This Row],[PEMBULATAN]]*O95</f>
        <v>90000</v>
      </c>
    </row>
    <row r="96" spans="1:16" ht="28.5" customHeight="1" x14ac:dyDescent="0.2">
      <c r="A96" s="89"/>
      <c r="B96" s="73"/>
      <c r="C96" s="87" t="s">
        <v>157</v>
      </c>
      <c r="D96" s="76" t="s">
        <v>52</v>
      </c>
      <c r="E96" s="13">
        <v>44426</v>
      </c>
      <c r="F96" s="74" t="s">
        <v>53</v>
      </c>
      <c r="G96" s="13">
        <v>44429</v>
      </c>
      <c r="H96" s="75" t="s">
        <v>54</v>
      </c>
      <c r="I96" s="15">
        <v>66</v>
      </c>
      <c r="J96" s="15">
        <v>44</v>
      </c>
      <c r="K96" s="15">
        <v>14</v>
      </c>
      <c r="L96" s="15">
        <v>5</v>
      </c>
      <c r="M96" s="81">
        <v>10.164</v>
      </c>
      <c r="N96" s="70">
        <v>10</v>
      </c>
      <c r="O96" s="62">
        <v>3000</v>
      </c>
      <c r="P96" s="63">
        <f>Table22452368910111213141516171819202122242[[#This Row],[PEMBULATAN]]*O96</f>
        <v>30000</v>
      </c>
    </row>
    <row r="97" spans="1:16" ht="28.5" customHeight="1" x14ac:dyDescent="0.2">
      <c r="A97" s="89"/>
      <c r="B97" s="73"/>
      <c r="C97" s="87" t="s">
        <v>158</v>
      </c>
      <c r="D97" s="76" t="s">
        <v>52</v>
      </c>
      <c r="E97" s="13">
        <v>44426</v>
      </c>
      <c r="F97" s="74" t="s">
        <v>53</v>
      </c>
      <c r="G97" s="13">
        <v>44429</v>
      </c>
      <c r="H97" s="75" t="s">
        <v>54</v>
      </c>
      <c r="I97" s="15">
        <v>97</v>
      </c>
      <c r="J97" s="15">
        <v>60</v>
      </c>
      <c r="K97" s="15">
        <v>32</v>
      </c>
      <c r="L97" s="15">
        <v>9</v>
      </c>
      <c r="M97" s="81">
        <v>46.56</v>
      </c>
      <c r="N97" s="70">
        <v>47</v>
      </c>
      <c r="O97" s="62">
        <v>3000</v>
      </c>
      <c r="P97" s="63">
        <f>Table22452368910111213141516171819202122242[[#This Row],[PEMBULATAN]]*O97</f>
        <v>141000</v>
      </c>
    </row>
    <row r="98" spans="1:16" ht="28.5" customHeight="1" x14ac:dyDescent="0.2">
      <c r="A98" s="89"/>
      <c r="B98" s="73"/>
      <c r="C98" s="87" t="s">
        <v>159</v>
      </c>
      <c r="D98" s="76" t="s">
        <v>52</v>
      </c>
      <c r="E98" s="13">
        <v>44426</v>
      </c>
      <c r="F98" s="74" t="s">
        <v>53</v>
      </c>
      <c r="G98" s="13">
        <v>44429</v>
      </c>
      <c r="H98" s="75" t="s">
        <v>54</v>
      </c>
      <c r="I98" s="15">
        <v>102</v>
      </c>
      <c r="J98" s="15">
        <v>78</v>
      </c>
      <c r="K98" s="15">
        <v>30</v>
      </c>
      <c r="L98" s="15">
        <v>11</v>
      </c>
      <c r="M98" s="81">
        <v>59.67</v>
      </c>
      <c r="N98" s="70">
        <v>60</v>
      </c>
      <c r="O98" s="62">
        <v>3000</v>
      </c>
      <c r="P98" s="63">
        <f>Table22452368910111213141516171819202122242[[#This Row],[PEMBULATAN]]*O98</f>
        <v>180000</v>
      </c>
    </row>
    <row r="99" spans="1:16" ht="28.5" customHeight="1" x14ac:dyDescent="0.2">
      <c r="A99" s="89"/>
      <c r="B99" s="73"/>
      <c r="C99" s="87" t="s">
        <v>160</v>
      </c>
      <c r="D99" s="76" t="s">
        <v>52</v>
      </c>
      <c r="E99" s="13">
        <v>44426</v>
      </c>
      <c r="F99" s="74" t="s">
        <v>53</v>
      </c>
      <c r="G99" s="13">
        <v>44429</v>
      </c>
      <c r="H99" s="75" t="s">
        <v>54</v>
      </c>
      <c r="I99" s="15">
        <v>63</v>
      </c>
      <c r="J99" s="15">
        <v>42</v>
      </c>
      <c r="K99" s="15">
        <v>18</v>
      </c>
      <c r="L99" s="15">
        <v>8</v>
      </c>
      <c r="M99" s="81">
        <v>11.907</v>
      </c>
      <c r="N99" s="70">
        <v>12</v>
      </c>
      <c r="O99" s="62">
        <v>3000</v>
      </c>
      <c r="P99" s="63">
        <f>Table22452368910111213141516171819202122242[[#This Row],[PEMBULATAN]]*O99</f>
        <v>36000</v>
      </c>
    </row>
    <row r="100" spans="1:16" ht="28.5" customHeight="1" x14ac:dyDescent="0.2">
      <c r="A100" s="89"/>
      <c r="B100" s="73"/>
      <c r="C100" s="87" t="s">
        <v>161</v>
      </c>
      <c r="D100" s="76" t="s">
        <v>52</v>
      </c>
      <c r="E100" s="13">
        <v>44426</v>
      </c>
      <c r="F100" s="74" t="s">
        <v>53</v>
      </c>
      <c r="G100" s="13">
        <v>44429</v>
      </c>
      <c r="H100" s="75" t="s">
        <v>54</v>
      </c>
      <c r="I100" s="15">
        <v>83</v>
      </c>
      <c r="J100" s="15">
        <v>60</v>
      </c>
      <c r="K100" s="15">
        <v>30</v>
      </c>
      <c r="L100" s="15">
        <v>6</v>
      </c>
      <c r="M100" s="81">
        <v>37.35</v>
      </c>
      <c r="N100" s="70">
        <v>37</v>
      </c>
      <c r="O100" s="62">
        <v>3000</v>
      </c>
      <c r="P100" s="63">
        <f>Table22452368910111213141516171819202122242[[#This Row],[PEMBULATAN]]*O100</f>
        <v>111000</v>
      </c>
    </row>
    <row r="101" spans="1:16" ht="28.5" customHeight="1" x14ac:dyDescent="0.2">
      <c r="A101" s="89"/>
      <c r="B101" s="73"/>
      <c r="C101" s="87" t="s">
        <v>162</v>
      </c>
      <c r="D101" s="76" t="s">
        <v>52</v>
      </c>
      <c r="E101" s="13">
        <v>44426</v>
      </c>
      <c r="F101" s="74" t="s">
        <v>53</v>
      </c>
      <c r="G101" s="13">
        <v>44429</v>
      </c>
      <c r="H101" s="75" t="s">
        <v>54</v>
      </c>
      <c r="I101" s="15">
        <v>65</v>
      </c>
      <c r="J101" s="15">
        <v>57</v>
      </c>
      <c r="K101" s="15">
        <v>25</v>
      </c>
      <c r="L101" s="15">
        <v>5</v>
      </c>
      <c r="M101" s="81">
        <v>23.15625</v>
      </c>
      <c r="N101" s="70">
        <v>23</v>
      </c>
      <c r="O101" s="62">
        <v>3000</v>
      </c>
      <c r="P101" s="63">
        <f>Table22452368910111213141516171819202122242[[#This Row],[PEMBULATAN]]*O101</f>
        <v>69000</v>
      </c>
    </row>
    <row r="102" spans="1:16" ht="28.5" customHeight="1" x14ac:dyDescent="0.2">
      <c r="A102" s="89"/>
      <c r="B102" s="73"/>
      <c r="C102" s="87" t="s">
        <v>163</v>
      </c>
      <c r="D102" s="76" t="s">
        <v>52</v>
      </c>
      <c r="E102" s="13">
        <v>44426</v>
      </c>
      <c r="F102" s="74" t="s">
        <v>53</v>
      </c>
      <c r="G102" s="13">
        <v>44429</v>
      </c>
      <c r="H102" s="75" t="s">
        <v>54</v>
      </c>
      <c r="I102" s="15">
        <v>83</v>
      </c>
      <c r="J102" s="15">
        <v>60</v>
      </c>
      <c r="K102" s="15">
        <v>14</v>
      </c>
      <c r="L102" s="15">
        <v>4</v>
      </c>
      <c r="M102" s="81">
        <v>17.43</v>
      </c>
      <c r="N102" s="70">
        <v>17</v>
      </c>
      <c r="O102" s="62">
        <v>3000</v>
      </c>
      <c r="P102" s="63">
        <f>Table22452368910111213141516171819202122242[[#This Row],[PEMBULATAN]]*O102</f>
        <v>51000</v>
      </c>
    </row>
    <row r="103" spans="1:16" ht="28.5" customHeight="1" x14ac:dyDescent="0.2">
      <c r="A103" s="89"/>
      <c r="B103" s="73"/>
      <c r="C103" s="87" t="s">
        <v>164</v>
      </c>
      <c r="D103" s="76" t="s">
        <v>52</v>
      </c>
      <c r="E103" s="13">
        <v>44426</v>
      </c>
      <c r="F103" s="74" t="s">
        <v>53</v>
      </c>
      <c r="G103" s="13">
        <v>44429</v>
      </c>
      <c r="H103" s="75" t="s">
        <v>54</v>
      </c>
      <c r="I103" s="15">
        <v>100</v>
      </c>
      <c r="J103" s="15">
        <v>60</v>
      </c>
      <c r="K103" s="15">
        <v>22</v>
      </c>
      <c r="L103" s="15">
        <v>10</v>
      </c>
      <c r="M103" s="81">
        <v>33</v>
      </c>
      <c r="N103" s="70">
        <v>33</v>
      </c>
      <c r="O103" s="62">
        <v>3000</v>
      </c>
      <c r="P103" s="63">
        <f>Table22452368910111213141516171819202122242[[#This Row],[PEMBULATAN]]*O103</f>
        <v>99000</v>
      </c>
    </row>
    <row r="104" spans="1:16" ht="28.5" customHeight="1" x14ac:dyDescent="0.2">
      <c r="A104" s="89"/>
      <c r="B104" s="73"/>
      <c r="C104" s="87" t="s">
        <v>165</v>
      </c>
      <c r="D104" s="76" t="s">
        <v>52</v>
      </c>
      <c r="E104" s="13">
        <v>44426</v>
      </c>
      <c r="F104" s="74" t="s">
        <v>53</v>
      </c>
      <c r="G104" s="13">
        <v>44429</v>
      </c>
      <c r="H104" s="75" t="s">
        <v>54</v>
      </c>
      <c r="I104" s="15">
        <v>98</v>
      </c>
      <c r="J104" s="15">
        <v>62</v>
      </c>
      <c r="K104" s="15">
        <v>30</v>
      </c>
      <c r="L104" s="15">
        <v>12</v>
      </c>
      <c r="M104" s="81">
        <v>45.57</v>
      </c>
      <c r="N104" s="70">
        <v>46</v>
      </c>
      <c r="O104" s="62">
        <v>3000</v>
      </c>
      <c r="P104" s="63">
        <f>Table22452368910111213141516171819202122242[[#This Row],[PEMBULATAN]]*O104</f>
        <v>138000</v>
      </c>
    </row>
    <row r="105" spans="1:16" ht="28.5" customHeight="1" x14ac:dyDescent="0.2">
      <c r="A105" s="89"/>
      <c r="B105" s="73"/>
      <c r="C105" s="87" t="s">
        <v>166</v>
      </c>
      <c r="D105" s="76" t="s">
        <v>52</v>
      </c>
      <c r="E105" s="13">
        <v>44426</v>
      </c>
      <c r="F105" s="74" t="s">
        <v>53</v>
      </c>
      <c r="G105" s="13">
        <v>44429</v>
      </c>
      <c r="H105" s="75" t="s">
        <v>54</v>
      </c>
      <c r="I105" s="15">
        <v>104</v>
      </c>
      <c r="J105" s="15">
        <v>62</v>
      </c>
      <c r="K105" s="15">
        <v>28</v>
      </c>
      <c r="L105" s="15">
        <v>13</v>
      </c>
      <c r="M105" s="81">
        <v>45.136000000000003</v>
      </c>
      <c r="N105" s="70">
        <v>45</v>
      </c>
      <c r="O105" s="62">
        <v>3000</v>
      </c>
      <c r="P105" s="63">
        <f>Table22452368910111213141516171819202122242[[#This Row],[PEMBULATAN]]*O105</f>
        <v>135000</v>
      </c>
    </row>
    <row r="106" spans="1:16" ht="28.5" customHeight="1" x14ac:dyDescent="0.2">
      <c r="A106" s="89"/>
      <c r="B106" s="73"/>
      <c r="C106" s="87" t="s">
        <v>167</v>
      </c>
      <c r="D106" s="76" t="s">
        <v>52</v>
      </c>
      <c r="E106" s="13">
        <v>44426</v>
      </c>
      <c r="F106" s="74" t="s">
        <v>53</v>
      </c>
      <c r="G106" s="13">
        <v>44429</v>
      </c>
      <c r="H106" s="75" t="s">
        <v>54</v>
      </c>
      <c r="I106" s="15">
        <v>55</v>
      </c>
      <c r="J106" s="15">
        <v>40</v>
      </c>
      <c r="K106" s="15">
        <v>13</v>
      </c>
      <c r="L106" s="15">
        <v>3</v>
      </c>
      <c r="M106" s="81">
        <v>7.15</v>
      </c>
      <c r="N106" s="70">
        <v>7</v>
      </c>
      <c r="O106" s="62">
        <v>3000</v>
      </c>
      <c r="P106" s="63">
        <f>Table22452368910111213141516171819202122242[[#This Row],[PEMBULATAN]]*O106</f>
        <v>21000</v>
      </c>
    </row>
    <row r="107" spans="1:16" ht="28.5" customHeight="1" x14ac:dyDescent="0.2">
      <c r="A107" s="89"/>
      <c r="B107" s="73"/>
      <c r="C107" s="87" t="s">
        <v>168</v>
      </c>
      <c r="D107" s="76" t="s">
        <v>52</v>
      </c>
      <c r="E107" s="13">
        <v>44426</v>
      </c>
      <c r="F107" s="74" t="s">
        <v>53</v>
      </c>
      <c r="G107" s="13">
        <v>44429</v>
      </c>
      <c r="H107" s="75" t="s">
        <v>54</v>
      </c>
      <c r="I107" s="15">
        <v>60</v>
      </c>
      <c r="J107" s="15">
        <v>66</v>
      </c>
      <c r="K107" s="15">
        <v>27</v>
      </c>
      <c r="L107" s="15">
        <v>4</v>
      </c>
      <c r="M107" s="81">
        <v>26.73</v>
      </c>
      <c r="N107" s="70">
        <v>27</v>
      </c>
      <c r="O107" s="62">
        <v>3000</v>
      </c>
      <c r="P107" s="63">
        <f>Table22452368910111213141516171819202122242[[#This Row],[PEMBULATAN]]*O107</f>
        <v>81000</v>
      </c>
    </row>
    <row r="108" spans="1:16" ht="28.5" customHeight="1" x14ac:dyDescent="0.2">
      <c r="A108" s="89"/>
      <c r="B108" s="73"/>
      <c r="C108" s="87" t="s">
        <v>169</v>
      </c>
      <c r="D108" s="76" t="s">
        <v>52</v>
      </c>
      <c r="E108" s="13">
        <v>44426</v>
      </c>
      <c r="F108" s="74" t="s">
        <v>53</v>
      </c>
      <c r="G108" s="13">
        <v>44429</v>
      </c>
      <c r="H108" s="75" t="s">
        <v>54</v>
      </c>
      <c r="I108" s="15">
        <v>67</v>
      </c>
      <c r="J108" s="15">
        <v>48</v>
      </c>
      <c r="K108" s="15">
        <v>24</v>
      </c>
      <c r="L108" s="15">
        <v>5</v>
      </c>
      <c r="M108" s="81">
        <v>19.295999999999999</v>
      </c>
      <c r="N108" s="70">
        <v>19</v>
      </c>
      <c r="O108" s="62">
        <v>3000</v>
      </c>
      <c r="P108" s="63">
        <f>Table22452368910111213141516171819202122242[[#This Row],[PEMBULATAN]]*O108</f>
        <v>57000</v>
      </c>
    </row>
    <row r="109" spans="1:16" ht="28.5" customHeight="1" x14ac:dyDescent="0.2">
      <c r="A109" s="89"/>
      <c r="B109" s="73"/>
      <c r="C109" s="87" t="s">
        <v>170</v>
      </c>
      <c r="D109" s="76" t="s">
        <v>52</v>
      </c>
      <c r="E109" s="13">
        <v>44426</v>
      </c>
      <c r="F109" s="74" t="s">
        <v>53</v>
      </c>
      <c r="G109" s="13">
        <v>44429</v>
      </c>
      <c r="H109" s="75" t="s">
        <v>54</v>
      </c>
      <c r="I109" s="15">
        <v>93</v>
      </c>
      <c r="J109" s="15">
        <v>58</v>
      </c>
      <c r="K109" s="15">
        <v>29</v>
      </c>
      <c r="L109" s="15">
        <v>10</v>
      </c>
      <c r="M109" s="81">
        <v>39.106499999999997</v>
      </c>
      <c r="N109" s="70">
        <v>39</v>
      </c>
      <c r="O109" s="62">
        <v>3000</v>
      </c>
      <c r="P109" s="63">
        <f>Table22452368910111213141516171819202122242[[#This Row],[PEMBULATAN]]*O109</f>
        <v>117000</v>
      </c>
    </row>
    <row r="110" spans="1:16" ht="28.5" customHeight="1" x14ac:dyDescent="0.2">
      <c r="A110" s="89"/>
      <c r="B110" s="73"/>
      <c r="C110" s="87" t="s">
        <v>171</v>
      </c>
      <c r="D110" s="76" t="s">
        <v>52</v>
      </c>
      <c r="E110" s="13">
        <v>44426</v>
      </c>
      <c r="F110" s="74" t="s">
        <v>53</v>
      </c>
      <c r="G110" s="13">
        <v>44429</v>
      </c>
      <c r="H110" s="75" t="s">
        <v>54</v>
      </c>
      <c r="I110" s="15">
        <v>94</v>
      </c>
      <c r="J110" s="15">
        <v>65</v>
      </c>
      <c r="K110" s="15">
        <v>20</v>
      </c>
      <c r="L110" s="15">
        <v>9</v>
      </c>
      <c r="M110" s="81">
        <v>30.55</v>
      </c>
      <c r="N110" s="70">
        <v>31</v>
      </c>
      <c r="O110" s="62">
        <v>3000</v>
      </c>
      <c r="P110" s="63">
        <f>Table22452368910111213141516171819202122242[[#This Row],[PEMBULATAN]]*O110</f>
        <v>93000</v>
      </c>
    </row>
    <row r="111" spans="1:16" ht="28.5" customHeight="1" x14ac:dyDescent="0.2">
      <c r="A111" s="89"/>
      <c r="B111" s="73"/>
      <c r="C111" s="87" t="s">
        <v>172</v>
      </c>
      <c r="D111" s="76" t="s">
        <v>52</v>
      </c>
      <c r="E111" s="13">
        <v>44426</v>
      </c>
      <c r="F111" s="74" t="s">
        <v>53</v>
      </c>
      <c r="G111" s="13">
        <v>44429</v>
      </c>
      <c r="H111" s="75" t="s">
        <v>54</v>
      </c>
      <c r="I111" s="15">
        <v>60</v>
      </c>
      <c r="J111" s="15">
        <v>46</v>
      </c>
      <c r="K111" s="15">
        <v>32</v>
      </c>
      <c r="L111" s="15">
        <v>5</v>
      </c>
      <c r="M111" s="81">
        <v>22.08</v>
      </c>
      <c r="N111" s="70">
        <v>22</v>
      </c>
      <c r="O111" s="62">
        <v>3000</v>
      </c>
      <c r="P111" s="63">
        <f>Table22452368910111213141516171819202122242[[#This Row],[PEMBULATAN]]*O111</f>
        <v>66000</v>
      </c>
    </row>
    <row r="112" spans="1:16" ht="28.5" customHeight="1" x14ac:dyDescent="0.2">
      <c r="A112" s="89"/>
      <c r="B112" s="73"/>
      <c r="C112" s="87" t="s">
        <v>173</v>
      </c>
      <c r="D112" s="76" t="s">
        <v>52</v>
      </c>
      <c r="E112" s="13">
        <v>44426</v>
      </c>
      <c r="F112" s="74" t="s">
        <v>53</v>
      </c>
      <c r="G112" s="13">
        <v>44429</v>
      </c>
      <c r="H112" s="75" t="s">
        <v>54</v>
      </c>
      <c r="I112" s="15">
        <v>58</v>
      </c>
      <c r="J112" s="15">
        <v>53</v>
      </c>
      <c r="K112" s="15">
        <v>24</v>
      </c>
      <c r="L112" s="15">
        <v>6</v>
      </c>
      <c r="M112" s="81">
        <v>18.443999999999999</v>
      </c>
      <c r="N112" s="70">
        <v>18</v>
      </c>
      <c r="O112" s="62">
        <v>3000</v>
      </c>
      <c r="P112" s="63">
        <f>Table22452368910111213141516171819202122242[[#This Row],[PEMBULATAN]]*O112</f>
        <v>54000</v>
      </c>
    </row>
    <row r="113" spans="1:16" ht="28.5" customHeight="1" x14ac:dyDescent="0.2">
      <c r="A113" s="89"/>
      <c r="B113" s="73"/>
      <c r="C113" s="87" t="s">
        <v>174</v>
      </c>
      <c r="D113" s="76" t="s">
        <v>52</v>
      </c>
      <c r="E113" s="13">
        <v>44426</v>
      </c>
      <c r="F113" s="74" t="s">
        <v>53</v>
      </c>
      <c r="G113" s="13">
        <v>44429</v>
      </c>
      <c r="H113" s="75" t="s">
        <v>54</v>
      </c>
      <c r="I113" s="15">
        <v>57</v>
      </c>
      <c r="J113" s="15">
        <v>40</v>
      </c>
      <c r="K113" s="15">
        <v>13</v>
      </c>
      <c r="L113" s="15">
        <v>2</v>
      </c>
      <c r="M113" s="81">
        <v>7.41</v>
      </c>
      <c r="N113" s="70">
        <v>7</v>
      </c>
      <c r="O113" s="62">
        <v>3000</v>
      </c>
      <c r="P113" s="63">
        <f>Table22452368910111213141516171819202122242[[#This Row],[PEMBULATAN]]*O113</f>
        <v>21000</v>
      </c>
    </row>
    <row r="114" spans="1:16" ht="28.5" customHeight="1" x14ac:dyDescent="0.2">
      <c r="A114" s="89"/>
      <c r="B114" s="73"/>
      <c r="C114" s="87" t="s">
        <v>175</v>
      </c>
      <c r="D114" s="76" t="s">
        <v>52</v>
      </c>
      <c r="E114" s="13">
        <v>44426</v>
      </c>
      <c r="F114" s="74" t="s">
        <v>53</v>
      </c>
      <c r="G114" s="13">
        <v>44429</v>
      </c>
      <c r="H114" s="75" t="s">
        <v>54</v>
      </c>
      <c r="I114" s="15">
        <v>80</v>
      </c>
      <c r="J114" s="15">
        <v>78</v>
      </c>
      <c r="K114" s="15">
        <v>22</v>
      </c>
      <c r="L114" s="15">
        <v>8</v>
      </c>
      <c r="M114" s="81">
        <v>34.32</v>
      </c>
      <c r="N114" s="70">
        <v>34</v>
      </c>
      <c r="O114" s="62">
        <v>3000</v>
      </c>
      <c r="P114" s="63">
        <f>Table22452368910111213141516171819202122242[[#This Row],[PEMBULATAN]]*O114</f>
        <v>102000</v>
      </c>
    </row>
    <row r="115" spans="1:16" ht="28.5" customHeight="1" x14ac:dyDescent="0.2">
      <c r="A115" s="89"/>
      <c r="B115" s="73"/>
      <c r="C115" s="87" t="s">
        <v>176</v>
      </c>
      <c r="D115" s="76" t="s">
        <v>52</v>
      </c>
      <c r="E115" s="13">
        <v>44426</v>
      </c>
      <c r="F115" s="74" t="s">
        <v>53</v>
      </c>
      <c r="G115" s="13">
        <v>44429</v>
      </c>
      <c r="H115" s="75" t="s">
        <v>54</v>
      </c>
      <c r="I115" s="15">
        <v>60</v>
      </c>
      <c r="J115" s="15">
        <v>56</v>
      </c>
      <c r="K115" s="15">
        <v>24</v>
      </c>
      <c r="L115" s="15">
        <v>5</v>
      </c>
      <c r="M115" s="81">
        <v>20.16</v>
      </c>
      <c r="N115" s="70">
        <v>20</v>
      </c>
      <c r="O115" s="62">
        <v>3000</v>
      </c>
      <c r="P115" s="63">
        <f>Table22452368910111213141516171819202122242[[#This Row],[PEMBULATAN]]*O115</f>
        <v>60000</v>
      </c>
    </row>
    <row r="116" spans="1:16" ht="28.5" customHeight="1" x14ac:dyDescent="0.2">
      <c r="A116" s="89"/>
      <c r="B116" s="73"/>
      <c r="C116" s="87" t="s">
        <v>177</v>
      </c>
      <c r="D116" s="76" t="s">
        <v>52</v>
      </c>
      <c r="E116" s="13">
        <v>44426</v>
      </c>
      <c r="F116" s="74" t="s">
        <v>53</v>
      </c>
      <c r="G116" s="13">
        <v>44429</v>
      </c>
      <c r="H116" s="75" t="s">
        <v>54</v>
      </c>
      <c r="I116" s="15">
        <v>61</v>
      </c>
      <c r="J116" s="15">
        <v>67</v>
      </c>
      <c r="K116" s="15">
        <v>29</v>
      </c>
      <c r="L116" s="15">
        <v>4</v>
      </c>
      <c r="M116" s="81">
        <v>29.630749999999999</v>
      </c>
      <c r="N116" s="70">
        <v>30</v>
      </c>
      <c r="O116" s="62">
        <v>3000</v>
      </c>
      <c r="P116" s="63">
        <f>Table22452368910111213141516171819202122242[[#This Row],[PEMBULATAN]]*O116</f>
        <v>90000</v>
      </c>
    </row>
    <row r="117" spans="1:16" ht="28.5" customHeight="1" x14ac:dyDescent="0.2">
      <c r="A117" s="89"/>
      <c r="B117" s="73"/>
      <c r="C117" s="87" t="s">
        <v>178</v>
      </c>
      <c r="D117" s="76" t="s">
        <v>52</v>
      </c>
      <c r="E117" s="13">
        <v>44426</v>
      </c>
      <c r="F117" s="74" t="s">
        <v>53</v>
      </c>
      <c r="G117" s="13">
        <v>44429</v>
      </c>
      <c r="H117" s="75" t="s">
        <v>54</v>
      </c>
      <c r="I117" s="15">
        <v>32</v>
      </c>
      <c r="J117" s="15">
        <v>63</v>
      </c>
      <c r="K117" s="15">
        <v>30</v>
      </c>
      <c r="L117" s="15">
        <v>13</v>
      </c>
      <c r="M117" s="81">
        <v>15.12</v>
      </c>
      <c r="N117" s="70">
        <v>15</v>
      </c>
      <c r="O117" s="62">
        <v>3000</v>
      </c>
      <c r="P117" s="63">
        <f>Table22452368910111213141516171819202122242[[#This Row],[PEMBULATAN]]*O117</f>
        <v>45000</v>
      </c>
    </row>
    <row r="118" spans="1:16" ht="28.5" customHeight="1" x14ac:dyDescent="0.2">
      <c r="A118" s="89"/>
      <c r="B118" s="73"/>
      <c r="C118" s="87" t="s">
        <v>179</v>
      </c>
      <c r="D118" s="76" t="s">
        <v>52</v>
      </c>
      <c r="E118" s="13">
        <v>44426</v>
      </c>
      <c r="F118" s="74" t="s">
        <v>53</v>
      </c>
      <c r="G118" s="13">
        <v>44429</v>
      </c>
      <c r="H118" s="75" t="s">
        <v>54</v>
      </c>
      <c r="I118" s="15">
        <v>30</v>
      </c>
      <c r="J118" s="15">
        <v>22</v>
      </c>
      <c r="K118" s="15">
        <v>18</v>
      </c>
      <c r="L118" s="15">
        <v>1</v>
      </c>
      <c r="M118" s="81">
        <v>2.97</v>
      </c>
      <c r="N118" s="70">
        <v>3</v>
      </c>
      <c r="O118" s="62">
        <v>3000</v>
      </c>
      <c r="P118" s="63">
        <f>Table22452368910111213141516171819202122242[[#This Row],[PEMBULATAN]]*O118</f>
        <v>9000</v>
      </c>
    </row>
    <row r="119" spans="1:16" ht="28.5" customHeight="1" x14ac:dyDescent="0.2">
      <c r="A119" s="89"/>
      <c r="B119" s="73"/>
      <c r="C119" s="87" t="s">
        <v>180</v>
      </c>
      <c r="D119" s="76" t="s">
        <v>52</v>
      </c>
      <c r="E119" s="13">
        <v>44426</v>
      </c>
      <c r="F119" s="74" t="s">
        <v>53</v>
      </c>
      <c r="G119" s="13">
        <v>44429</v>
      </c>
      <c r="H119" s="75" t="s">
        <v>54</v>
      </c>
      <c r="I119" s="15">
        <v>54</v>
      </c>
      <c r="J119" s="15">
        <v>60</v>
      </c>
      <c r="K119" s="15">
        <v>28</v>
      </c>
      <c r="L119" s="15">
        <v>8</v>
      </c>
      <c r="M119" s="81">
        <v>22.68</v>
      </c>
      <c r="N119" s="70">
        <v>23</v>
      </c>
      <c r="O119" s="62">
        <v>3000</v>
      </c>
      <c r="P119" s="63">
        <f>Table22452368910111213141516171819202122242[[#This Row],[PEMBULATAN]]*O119</f>
        <v>69000</v>
      </c>
    </row>
    <row r="120" spans="1:16" ht="28.5" customHeight="1" x14ac:dyDescent="0.2">
      <c r="A120" s="89"/>
      <c r="B120" s="73"/>
      <c r="C120" s="87" t="s">
        <v>181</v>
      </c>
      <c r="D120" s="76" t="s">
        <v>52</v>
      </c>
      <c r="E120" s="13">
        <v>44426</v>
      </c>
      <c r="F120" s="74" t="s">
        <v>53</v>
      </c>
      <c r="G120" s="13">
        <v>44429</v>
      </c>
      <c r="H120" s="75" t="s">
        <v>54</v>
      </c>
      <c r="I120" s="15">
        <v>54</v>
      </c>
      <c r="J120" s="15">
        <v>67</v>
      </c>
      <c r="K120" s="15">
        <v>23</v>
      </c>
      <c r="L120" s="15">
        <v>7</v>
      </c>
      <c r="M120" s="81">
        <v>20.8035</v>
      </c>
      <c r="N120" s="70">
        <v>21</v>
      </c>
      <c r="O120" s="62">
        <v>3000</v>
      </c>
      <c r="P120" s="63">
        <f>Table22452368910111213141516171819202122242[[#This Row],[PEMBULATAN]]*O120</f>
        <v>63000</v>
      </c>
    </row>
    <row r="121" spans="1:16" ht="28.5" customHeight="1" x14ac:dyDescent="0.2">
      <c r="A121" s="89"/>
      <c r="B121" s="73"/>
      <c r="C121" s="87" t="s">
        <v>182</v>
      </c>
      <c r="D121" s="76" t="s">
        <v>52</v>
      </c>
      <c r="E121" s="13">
        <v>44426</v>
      </c>
      <c r="F121" s="74" t="s">
        <v>53</v>
      </c>
      <c r="G121" s="13">
        <v>44429</v>
      </c>
      <c r="H121" s="75" t="s">
        <v>54</v>
      </c>
      <c r="I121" s="15">
        <v>62</v>
      </c>
      <c r="J121" s="15">
        <v>38</v>
      </c>
      <c r="K121" s="15">
        <v>23</v>
      </c>
      <c r="L121" s="15">
        <v>6</v>
      </c>
      <c r="M121" s="81">
        <v>13.547000000000001</v>
      </c>
      <c r="N121" s="70">
        <v>14</v>
      </c>
      <c r="O121" s="62">
        <v>3000</v>
      </c>
      <c r="P121" s="63">
        <f>Table22452368910111213141516171819202122242[[#This Row],[PEMBULATAN]]*O121</f>
        <v>42000</v>
      </c>
    </row>
    <row r="122" spans="1:16" ht="28.5" customHeight="1" x14ac:dyDescent="0.2">
      <c r="A122" s="89"/>
      <c r="B122" s="73"/>
      <c r="C122" s="87" t="s">
        <v>183</v>
      </c>
      <c r="D122" s="76" t="s">
        <v>52</v>
      </c>
      <c r="E122" s="13">
        <v>44426</v>
      </c>
      <c r="F122" s="74" t="s">
        <v>53</v>
      </c>
      <c r="G122" s="13">
        <v>44429</v>
      </c>
      <c r="H122" s="75" t="s">
        <v>54</v>
      </c>
      <c r="I122" s="15">
        <v>52</v>
      </c>
      <c r="J122" s="15">
        <v>61</v>
      </c>
      <c r="K122" s="15">
        <v>19</v>
      </c>
      <c r="L122" s="15">
        <v>4</v>
      </c>
      <c r="M122" s="81">
        <v>15.067</v>
      </c>
      <c r="N122" s="70">
        <v>15</v>
      </c>
      <c r="O122" s="62">
        <v>3000</v>
      </c>
      <c r="P122" s="63">
        <f>Table22452368910111213141516171819202122242[[#This Row],[PEMBULATAN]]*O122</f>
        <v>45000</v>
      </c>
    </row>
    <row r="123" spans="1:16" ht="28.5" customHeight="1" x14ac:dyDescent="0.2">
      <c r="A123" s="89"/>
      <c r="B123" s="73"/>
      <c r="C123" s="87" t="s">
        <v>184</v>
      </c>
      <c r="D123" s="76" t="s">
        <v>52</v>
      </c>
      <c r="E123" s="13">
        <v>44426</v>
      </c>
      <c r="F123" s="74" t="s">
        <v>53</v>
      </c>
      <c r="G123" s="13">
        <v>44429</v>
      </c>
      <c r="H123" s="75" t="s">
        <v>54</v>
      </c>
      <c r="I123" s="15">
        <v>72</v>
      </c>
      <c r="J123" s="15">
        <v>57</v>
      </c>
      <c r="K123" s="15">
        <v>30</v>
      </c>
      <c r="L123" s="15">
        <v>10</v>
      </c>
      <c r="M123" s="81">
        <v>30.78</v>
      </c>
      <c r="N123" s="70">
        <v>31</v>
      </c>
      <c r="O123" s="62">
        <v>3000</v>
      </c>
      <c r="P123" s="63">
        <f>Table22452368910111213141516171819202122242[[#This Row],[PEMBULATAN]]*O123</f>
        <v>93000</v>
      </c>
    </row>
    <row r="124" spans="1:16" ht="28.5" customHeight="1" x14ac:dyDescent="0.2">
      <c r="A124" s="89"/>
      <c r="B124" s="73"/>
      <c r="C124" s="87" t="s">
        <v>185</v>
      </c>
      <c r="D124" s="76" t="s">
        <v>52</v>
      </c>
      <c r="E124" s="13">
        <v>44426</v>
      </c>
      <c r="F124" s="74" t="s">
        <v>53</v>
      </c>
      <c r="G124" s="13">
        <v>44429</v>
      </c>
      <c r="H124" s="75" t="s">
        <v>54</v>
      </c>
      <c r="I124" s="15">
        <v>82</v>
      </c>
      <c r="J124" s="15">
        <v>63</v>
      </c>
      <c r="K124" s="15">
        <v>31</v>
      </c>
      <c r="L124" s="15">
        <v>6</v>
      </c>
      <c r="M124" s="81">
        <v>40.036499999999997</v>
      </c>
      <c r="N124" s="70">
        <v>40</v>
      </c>
      <c r="O124" s="62">
        <v>3000</v>
      </c>
      <c r="P124" s="63">
        <f>Table22452368910111213141516171819202122242[[#This Row],[PEMBULATAN]]*O124</f>
        <v>120000</v>
      </c>
    </row>
    <row r="125" spans="1:16" ht="28.5" customHeight="1" x14ac:dyDescent="0.2">
      <c r="A125" s="89"/>
      <c r="B125" s="73"/>
      <c r="C125" s="87" t="s">
        <v>186</v>
      </c>
      <c r="D125" s="76" t="s">
        <v>52</v>
      </c>
      <c r="E125" s="13">
        <v>44426</v>
      </c>
      <c r="F125" s="74" t="s">
        <v>53</v>
      </c>
      <c r="G125" s="13">
        <v>44429</v>
      </c>
      <c r="H125" s="75" t="s">
        <v>54</v>
      </c>
      <c r="I125" s="15">
        <v>98</v>
      </c>
      <c r="J125" s="15">
        <v>67</v>
      </c>
      <c r="K125" s="15">
        <v>31</v>
      </c>
      <c r="L125" s="15">
        <v>17</v>
      </c>
      <c r="M125" s="81">
        <v>50.886499999999998</v>
      </c>
      <c r="N125" s="70">
        <v>51</v>
      </c>
      <c r="O125" s="62">
        <v>3000</v>
      </c>
      <c r="P125" s="63">
        <f>Table22452368910111213141516171819202122242[[#This Row],[PEMBULATAN]]*O125</f>
        <v>153000</v>
      </c>
    </row>
    <row r="126" spans="1:16" ht="28.5" customHeight="1" x14ac:dyDescent="0.2">
      <c r="A126" s="89"/>
      <c r="B126" s="73"/>
      <c r="C126" s="87" t="s">
        <v>187</v>
      </c>
      <c r="D126" s="76" t="s">
        <v>52</v>
      </c>
      <c r="E126" s="13">
        <v>44426</v>
      </c>
      <c r="F126" s="74" t="s">
        <v>53</v>
      </c>
      <c r="G126" s="13">
        <v>44429</v>
      </c>
      <c r="H126" s="75" t="s">
        <v>54</v>
      </c>
      <c r="I126" s="15">
        <v>105</v>
      </c>
      <c r="J126" s="15">
        <v>62</v>
      </c>
      <c r="K126" s="15">
        <v>32</v>
      </c>
      <c r="L126" s="15">
        <v>25</v>
      </c>
      <c r="M126" s="81">
        <v>52.08</v>
      </c>
      <c r="N126" s="70">
        <v>52</v>
      </c>
      <c r="O126" s="62">
        <v>3000</v>
      </c>
      <c r="P126" s="63">
        <f>Table22452368910111213141516171819202122242[[#This Row],[PEMBULATAN]]*O126</f>
        <v>156000</v>
      </c>
    </row>
    <row r="127" spans="1:16" ht="28.5" customHeight="1" x14ac:dyDescent="0.2">
      <c r="A127" s="89"/>
      <c r="B127" s="73"/>
      <c r="C127" s="87" t="s">
        <v>188</v>
      </c>
      <c r="D127" s="76" t="s">
        <v>52</v>
      </c>
      <c r="E127" s="13">
        <v>44426</v>
      </c>
      <c r="F127" s="74" t="s">
        <v>53</v>
      </c>
      <c r="G127" s="13">
        <v>44429</v>
      </c>
      <c r="H127" s="75" t="s">
        <v>54</v>
      </c>
      <c r="I127" s="15">
        <v>103</v>
      </c>
      <c r="J127" s="15">
        <v>64</v>
      </c>
      <c r="K127" s="15">
        <v>22</v>
      </c>
      <c r="L127" s="15">
        <v>20</v>
      </c>
      <c r="M127" s="81">
        <v>36.256</v>
      </c>
      <c r="N127" s="70">
        <v>36</v>
      </c>
      <c r="O127" s="62">
        <v>3000</v>
      </c>
      <c r="P127" s="63">
        <f>Table22452368910111213141516171819202122242[[#This Row],[PEMBULATAN]]*O127</f>
        <v>108000</v>
      </c>
    </row>
    <row r="128" spans="1:16" ht="28.5" customHeight="1" x14ac:dyDescent="0.2">
      <c r="A128" s="89"/>
      <c r="B128" s="73"/>
      <c r="C128" s="87" t="s">
        <v>189</v>
      </c>
      <c r="D128" s="76" t="s">
        <v>52</v>
      </c>
      <c r="E128" s="13">
        <v>44426</v>
      </c>
      <c r="F128" s="74" t="s">
        <v>53</v>
      </c>
      <c r="G128" s="13">
        <v>44429</v>
      </c>
      <c r="H128" s="75" t="s">
        <v>54</v>
      </c>
      <c r="I128" s="15">
        <v>81</v>
      </c>
      <c r="J128" s="15">
        <v>62</v>
      </c>
      <c r="K128" s="15">
        <v>24</v>
      </c>
      <c r="L128" s="15">
        <v>14</v>
      </c>
      <c r="M128" s="81">
        <v>30.132000000000001</v>
      </c>
      <c r="N128" s="70">
        <v>30</v>
      </c>
      <c r="O128" s="62">
        <v>3000</v>
      </c>
      <c r="P128" s="63">
        <f>Table22452368910111213141516171819202122242[[#This Row],[PEMBULATAN]]*O128</f>
        <v>90000</v>
      </c>
    </row>
    <row r="129" spans="1:16" ht="28.5" customHeight="1" x14ac:dyDescent="0.2">
      <c r="A129" s="89"/>
      <c r="B129" s="73"/>
      <c r="C129" s="87" t="s">
        <v>190</v>
      </c>
      <c r="D129" s="76" t="s">
        <v>52</v>
      </c>
      <c r="E129" s="13">
        <v>44426</v>
      </c>
      <c r="F129" s="74" t="s">
        <v>53</v>
      </c>
      <c r="G129" s="13">
        <v>44429</v>
      </c>
      <c r="H129" s="75" t="s">
        <v>54</v>
      </c>
      <c r="I129" s="15">
        <v>78</v>
      </c>
      <c r="J129" s="15">
        <v>59</v>
      </c>
      <c r="K129" s="15">
        <v>29</v>
      </c>
      <c r="L129" s="15">
        <v>7</v>
      </c>
      <c r="M129" s="81">
        <v>33.3645</v>
      </c>
      <c r="N129" s="70">
        <v>33</v>
      </c>
      <c r="O129" s="62">
        <v>3000</v>
      </c>
      <c r="P129" s="63">
        <f>Table22452368910111213141516171819202122242[[#This Row],[PEMBULATAN]]*O129</f>
        <v>99000</v>
      </c>
    </row>
    <row r="130" spans="1:16" ht="28.5" customHeight="1" x14ac:dyDescent="0.2">
      <c r="A130" s="89"/>
      <c r="B130" s="73"/>
      <c r="C130" s="87" t="s">
        <v>191</v>
      </c>
      <c r="D130" s="76" t="s">
        <v>52</v>
      </c>
      <c r="E130" s="13">
        <v>44426</v>
      </c>
      <c r="F130" s="74" t="s">
        <v>53</v>
      </c>
      <c r="G130" s="13">
        <v>44429</v>
      </c>
      <c r="H130" s="75" t="s">
        <v>54</v>
      </c>
      <c r="I130" s="15">
        <v>66</v>
      </c>
      <c r="J130" s="15">
        <v>62</v>
      </c>
      <c r="K130" s="15">
        <v>28</v>
      </c>
      <c r="L130" s="15">
        <v>6</v>
      </c>
      <c r="M130" s="81">
        <v>28.643999999999998</v>
      </c>
      <c r="N130" s="70">
        <v>29</v>
      </c>
      <c r="O130" s="62">
        <v>3000</v>
      </c>
      <c r="P130" s="63">
        <f>Table22452368910111213141516171819202122242[[#This Row],[PEMBULATAN]]*O130</f>
        <v>87000</v>
      </c>
    </row>
    <row r="131" spans="1:16" ht="28.5" customHeight="1" x14ac:dyDescent="0.2">
      <c r="A131" s="89"/>
      <c r="B131" s="73"/>
      <c r="C131" s="87" t="s">
        <v>192</v>
      </c>
      <c r="D131" s="76" t="s">
        <v>52</v>
      </c>
      <c r="E131" s="13">
        <v>44426</v>
      </c>
      <c r="F131" s="74" t="s">
        <v>53</v>
      </c>
      <c r="G131" s="13">
        <v>44429</v>
      </c>
      <c r="H131" s="75" t="s">
        <v>54</v>
      </c>
      <c r="I131" s="15">
        <v>34</v>
      </c>
      <c r="J131" s="15">
        <v>39</v>
      </c>
      <c r="K131" s="15">
        <v>18</v>
      </c>
      <c r="L131" s="15">
        <v>3</v>
      </c>
      <c r="M131" s="81">
        <v>5.9669999999999996</v>
      </c>
      <c r="N131" s="70">
        <v>6</v>
      </c>
      <c r="O131" s="62">
        <v>3000</v>
      </c>
      <c r="P131" s="63">
        <f>Table22452368910111213141516171819202122242[[#This Row],[PEMBULATAN]]*O131</f>
        <v>18000</v>
      </c>
    </row>
    <row r="132" spans="1:16" ht="28.5" customHeight="1" x14ac:dyDescent="0.2">
      <c r="A132" s="89"/>
      <c r="B132" s="73"/>
      <c r="C132" s="87" t="s">
        <v>193</v>
      </c>
      <c r="D132" s="76" t="s">
        <v>52</v>
      </c>
      <c r="E132" s="13">
        <v>44426</v>
      </c>
      <c r="F132" s="74" t="s">
        <v>53</v>
      </c>
      <c r="G132" s="13">
        <v>44429</v>
      </c>
      <c r="H132" s="75" t="s">
        <v>54</v>
      </c>
      <c r="I132" s="15">
        <v>48</v>
      </c>
      <c r="J132" s="15">
        <v>37</v>
      </c>
      <c r="K132" s="15">
        <v>17</v>
      </c>
      <c r="L132" s="15">
        <v>3</v>
      </c>
      <c r="M132" s="81">
        <v>7.548</v>
      </c>
      <c r="N132" s="70">
        <v>8</v>
      </c>
      <c r="O132" s="62">
        <v>3000</v>
      </c>
      <c r="P132" s="63">
        <f>Table22452368910111213141516171819202122242[[#This Row],[PEMBULATAN]]*O132</f>
        <v>24000</v>
      </c>
    </row>
    <row r="133" spans="1:16" ht="28.5" customHeight="1" x14ac:dyDescent="0.2">
      <c r="A133" s="89"/>
      <c r="B133" s="73"/>
      <c r="C133" s="87" t="s">
        <v>194</v>
      </c>
      <c r="D133" s="76" t="s">
        <v>52</v>
      </c>
      <c r="E133" s="13">
        <v>44426</v>
      </c>
      <c r="F133" s="74" t="s">
        <v>53</v>
      </c>
      <c r="G133" s="13">
        <v>44429</v>
      </c>
      <c r="H133" s="75" t="s">
        <v>54</v>
      </c>
      <c r="I133" s="15">
        <v>50</v>
      </c>
      <c r="J133" s="15">
        <v>29</v>
      </c>
      <c r="K133" s="15">
        <v>12</v>
      </c>
      <c r="L133" s="15">
        <v>1</v>
      </c>
      <c r="M133" s="81">
        <v>4.3499999999999996</v>
      </c>
      <c r="N133" s="70">
        <v>4</v>
      </c>
      <c r="O133" s="62">
        <v>3000</v>
      </c>
      <c r="P133" s="63">
        <f>Table22452368910111213141516171819202122242[[#This Row],[PEMBULATAN]]*O133</f>
        <v>12000</v>
      </c>
    </row>
    <row r="134" spans="1:16" ht="28.5" customHeight="1" x14ac:dyDescent="0.2">
      <c r="A134" s="89"/>
      <c r="B134" s="73"/>
      <c r="C134" s="87" t="s">
        <v>195</v>
      </c>
      <c r="D134" s="76" t="s">
        <v>52</v>
      </c>
      <c r="E134" s="13">
        <v>44426</v>
      </c>
      <c r="F134" s="74" t="s">
        <v>53</v>
      </c>
      <c r="G134" s="13">
        <v>44429</v>
      </c>
      <c r="H134" s="75" t="s">
        <v>54</v>
      </c>
      <c r="I134" s="15">
        <v>50</v>
      </c>
      <c r="J134" s="15">
        <v>40</v>
      </c>
      <c r="K134" s="15">
        <v>18</v>
      </c>
      <c r="L134" s="15">
        <v>5</v>
      </c>
      <c r="M134" s="81">
        <v>9</v>
      </c>
      <c r="N134" s="70">
        <v>9</v>
      </c>
      <c r="O134" s="62">
        <v>3000</v>
      </c>
      <c r="P134" s="63">
        <f>Table22452368910111213141516171819202122242[[#This Row],[PEMBULATAN]]*O134</f>
        <v>27000</v>
      </c>
    </row>
    <row r="135" spans="1:16" ht="28.5" customHeight="1" x14ac:dyDescent="0.2">
      <c r="A135" s="89"/>
      <c r="B135" s="73"/>
      <c r="C135" s="87" t="s">
        <v>196</v>
      </c>
      <c r="D135" s="76" t="s">
        <v>52</v>
      </c>
      <c r="E135" s="13">
        <v>44426</v>
      </c>
      <c r="F135" s="74" t="s">
        <v>53</v>
      </c>
      <c r="G135" s="13">
        <v>44429</v>
      </c>
      <c r="H135" s="75" t="s">
        <v>54</v>
      </c>
      <c r="I135" s="15">
        <v>40</v>
      </c>
      <c r="J135" s="15">
        <v>37</v>
      </c>
      <c r="K135" s="15">
        <v>18</v>
      </c>
      <c r="L135" s="15">
        <v>1</v>
      </c>
      <c r="M135" s="81">
        <v>6.66</v>
      </c>
      <c r="N135" s="70">
        <v>7</v>
      </c>
      <c r="O135" s="62">
        <v>3000</v>
      </c>
      <c r="P135" s="63">
        <f>Table22452368910111213141516171819202122242[[#This Row],[PEMBULATAN]]*O135</f>
        <v>21000</v>
      </c>
    </row>
    <row r="136" spans="1:16" ht="28.5" customHeight="1" x14ac:dyDescent="0.2">
      <c r="A136" s="89"/>
      <c r="B136" s="73"/>
      <c r="C136" s="87" t="s">
        <v>197</v>
      </c>
      <c r="D136" s="76" t="s">
        <v>52</v>
      </c>
      <c r="E136" s="13">
        <v>44426</v>
      </c>
      <c r="F136" s="74" t="s">
        <v>53</v>
      </c>
      <c r="G136" s="13">
        <v>44429</v>
      </c>
      <c r="H136" s="75" t="s">
        <v>54</v>
      </c>
      <c r="I136" s="15">
        <v>105</v>
      </c>
      <c r="J136" s="15">
        <v>60</v>
      </c>
      <c r="K136" s="15">
        <v>32</v>
      </c>
      <c r="L136" s="15">
        <v>20</v>
      </c>
      <c r="M136" s="81">
        <v>50.4</v>
      </c>
      <c r="N136" s="70">
        <v>50</v>
      </c>
      <c r="O136" s="62">
        <v>3000</v>
      </c>
      <c r="P136" s="63">
        <f>Table22452368910111213141516171819202122242[[#This Row],[PEMBULATAN]]*O136</f>
        <v>150000</v>
      </c>
    </row>
    <row r="137" spans="1:16" ht="28.5" customHeight="1" x14ac:dyDescent="0.2">
      <c r="A137" s="89"/>
      <c r="B137" s="73"/>
      <c r="C137" s="87" t="s">
        <v>198</v>
      </c>
      <c r="D137" s="76" t="s">
        <v>52</v>
      </c>
      <c r="E137" s="13">
        <v>44426</v>
      </c>
      <c r="F137" s="74" t="s">
        <v>53</v>
      </c>
      <c r="G137" s="13">
        <v>44429</v>
      </c>
      <c r="H137" s="75" t="s">
        <v>54</v>
      </c>
      <c r="I137" s="15">
        <v>108</v>
      </c>
      <c r="J137" s="15">
        <v>60</v>
      </c>
      <c r="K137" s="15">
        <v>32</v>
      </c>
      <c r="L137" s="15">
        <v>23</v>
      </c>
      <c r="M137" s="81">
        <v>51.84</v>
      </c>
      <c r="N137" s="70">
        <v>52</v>
      </c>
      <c r="O137" s="62">
        <v>3000</v>
      </c>
      <c r="P137" s="63">
        <f>Table22452368910111213141516171819202122242[[#This Row],[PEMBULATAN]]*O137</f>
        <v>156000</v>
      </c>
    </row>
    <row r="138" spans="1:16" ht="28.5" customHeight="1" x14ac:dyDescent="0.2">
      <c r="A138" s="89"/>
      <c r="B138" s="73"/>
      <c r="C138" s="87" t="s">
        <v>199</v>
      </c>
      <c r="D138" s="76" t="s">
        <v>52</v>
      </c>
      <c r="E138" s="13">
        <v>44426</v>
      </c>
      <c r="F138" s="74" t="s">
        <v>53</v>
      </c>
      <c r="G138" s="13">
        <v>44429</v>
      </c>
      <c r="H138" s="75" t="s">
        <v>54</v>
      </c>
      <c r="I138" s="15">
        <v>76</v>
      </c>
      <c r="J138" s="15">
        <v>63</v>
      </c>
      <c r="K138" s="15">
        <v>20</v>
      </c>
      <c r="L138" s="15">
        <v>8</v>
      </c>
      <c r="M138" s="81">
        <v>23.94</v>
      </c>
      <c r="N138" s="70">
        <v>24</v>
      </c>
      <c r="O138" s="62">
        <v>3000</v>
      </c>
      <c r="P138" s="63">
        <f>Table22452368910111213141516171819202122242[[#This Row],[PEMBULATAN]]*O138</f>
        <v>72000</v>
      </c>
    </row>
    <row r="139" spans="1:16" ht="28.5" customHeight="1" x14ac:dyDescent="0.2">
      <c r="A139" s="89"/>
      <c r="B139" s="73"/>
      <c r="C139" s="87" t="s">
        <v>200</v>
      </c>
      <c r="D139" s="76" t="s">
        <v>52</v>
      </c>
      <c r="E139" s="13">
        <v>44426</v>
      </c>
      <c r="F139" s="74" t="s">
        <v>53</v>
      </c>
      <c r="G139" s="13">
        <v>44429</v>
      </c>
      <c r="H139" s="75" t="s">
        <v>54</v>
      </c>
      <c r="I139" s="15">
        <v>95</v>
      </c>
      <c r="J139" s="15">
        <v>66</v>
      </c>
      <c r="K139" s="15">
        <v>22</v>
      </c>
      <c r="L139" s="15">
        <v>22</v>
      </c>
      <c r="M139" s="81">
        <v>34.484999999999999</v>
      </c>
      <c r="N139" s="70">
        <v>34</v>
      </c>
      <c r="O139" s="62">
        <v>3000</v>
      </c>
      <c r="P139" s="63">
        <f>Table22452368910111213141516171819202122242[[#This Row],[PEMBULATAN]]*O139</f>
        <v>102000</v>
      </c>
    </row>
    <row r="140" spans="1:16" ht="28.5" customHeight="1" x14ac:dyDescent="0.2">
      <c r="A140" s="89"/>
      <c r="B140" s="73"/>
      <c r="C140" s="87" t="s">
        <v>201</v>
      </c>
      <c r="D140" s="76" t="s">
        <v>52</v>
      </c>
      <c r="E140" s="13">
        <v>44426</v>
      </c>
      <c r="F140" s="74" t="s">
        <v>53</v>
      </c>
      <c r="G140" s="13">
        <v>44429</v>
      </c>
      <c r="H140" s="75" t="s">
        <v>54</v>
      </c>
      <c r="I140" s="15">
        <v>100</v>
      </c>
      <c r="J140" s="15">
        <v>62</v>
      </c>
      <c r="K140" s="15">
        <v>34</v>
      </c>
      <c r="L140" s="15">
        <v>23</v>
      </c>
      <c r="M140" s="81">
        <v>52.7</v>
      </c>
      <c r="N140" s="70">
        <v>53</v>
      </c>
      <c r="O140" s="62">
        <v>3000</v>
      </c>
      <c r="P140" s="63">
        <f>Table22452368910111213141516171819202122242[[#This Row],[PEMBULATAN]]*O140</f>
        <v>159000</v>
      </c>
    </row>
    <row r="141" spans="1:16" ht="28.5" customHeight="1" x14ac:dyDescent="0.2">
      <c r="A141" s="89"/>
      <c r="B141" s="73"/>
      <c r="C141" s="87" t="s">
        <v>202</v>
      </c>
      <c r="D141" s="76" t="s">
        <v>52</v>
      </c>
      <c r="E141" s="13">
        <v>44426</v>
      </c>
      <c r="F141" s="74" t="s">
        <v>53</v>
      </c>
      <c r="G141" s="13">
        <v>44429</v>
      </c>
      <c r="H141" s="75" t="s">
        <v>54</v>
      </c>
      <c r="I141" s="15">
        <v>106</v>
      </c>
      <c r="J141" s="15">
        <v>65</v>
      </c>
      <c r="K141" s="15">
        <v>35</v>
      </c>
      <c r="L141" s="15">
        <v>22</v>
      </c>
      <c r="M141" s="81">
        <v>60.287500000000001</v>
      </c>
      <c r="N141" s="70">
        <v>60</v>
      </c>
      <c r="O141" s="62">
        <v>3000</v>
      </c>
      <c r="P141" s="63">
        <f>Table22452368910111213141516171819202122242[[#This Row],[PEMBULATAN]]*O141</f>
        <v>180000</v>
      </c>
    </row>
    <row r="142" spans="1:16" ht="28.5" customHeight="1" x14ac:dyDescent="0.2">
      <c r="A142" s="89"/>
      <c r="B142" s="73"/>
      <c r="C142" s="87" t="s">
        <v>203</v>
      </c>
      <c r="D142" s="76" t="s">
        <v>52</v>
      </c>
      <c r="E142" s="13">
        <v>44426</v>
      </c>
      <c r="F142" s="74" t="s">
        <v>53</v>
      </c>
      <c r="G142" s="13">
        <v>44429</v>
      </c>
      <c r="H142" s="75" t="s">
        <v>54</v>
      </c>
      <c r="I142" s="15">
        <v>97</v>
      </c>
      <c r="J142" s="15">
        <v>59</v>
      </c>
      <c r="K142" s="15">
        <v>38</v>
      </c>
      <c r="L142" s="15">
        <v>15</v>
      </c>
      <c r="M142" s="81">
        <v>54.368499999999997</v>
      </c>
      <c r="N142" s="70">
        <v>54</v>
      </c>
      <c r="O142" s="62">
        <v>3000</v>
      </c>
      <c r="P142" s="63">
        <f>Table22452368910111213141516171819202122242[[#This Row],[PEMBULATAN]]*O142</f>
        <v>162000</v>
      </c>
    </row>
    <row r="143" spans="1:16" ht="28.5" customHeight="1" x14ac:dyDescent="0.2">
      <c r="A143" s="89"/>
      <c r="B143" s="73"/>
      <c r="C143" s="87" t="s">
        <v>204</v>
      </c>
      <c r="D143" s="76" t="s">
        <v>52</v>
      </c>
      <c r="E143" s="13">
        <v>44426</v>
      </c>
      <c r="F143" s="74" t="s">
        <v>53</v>
      </c>
      <c r="G143" s="13">
        <v>44429</v>
      </c>
      <c r="H143" s="75" t="s">
        <v>54</v>
      </c>
      <c r="I143" s="15">
        <v>93</v>
      </c>
      <c r="J143" s="15">
        <v>61</v>
      </c>
      <c r="K143" s="15">
        <v>29</v>
      </c>
      <c r="L143" s="15">
        <v>24</v>
      </c>
      <c r="M143" s="81">
        <v>41.129249999999999</v>
      </c>
      <c r="N143" s="70">
        <v>41</v>
      </c>
      <c r="O143" s="62">
        <v>3000</v>
      </c>
      <c r="P143" s="63">
        <f>Table22452368910111213141516171819202122242[[#This Row],[PEMBULATAN]]*O143</f>
        <v>123000</v>
      </c>
    </row>
    <row r="144" spans="1:16" ht="28.5" customHeight="1" x14ac:dyDescent="0.2">
      <c r="A144" s="89"/>
      <c r="B144" s="73"/>
      <c r="C144" s="87" t="s">
        <v>205</v>
      </c>
      <c r="D144" s="76" t="s">
        <v>52</v>
      </c>
      <c r="E144" s="13">
        <v>44426</v>
      </c>
      <c r="F144" s="74" t="s">
        <v>53</v>
      </c>
      <c r="G144" s="13">
        <v>44429</v>
      </c>
      <c r="H144" s="75" t="s">
        <v>54</v>
      </c>
      <c r="I144" s="15">
        <v>52</v>
      </c>
      <c r="J144" s="15">
        <v>64</v>
      </c>
      <c r="K144" s="15">
        <v>31</v>
      </c>
      <c r="L144" s="15">
        <v>10</v>
      </c>
      <c r="M144" s="81">
        <v>25.792000000000002</v>
      </c>
      <c r="N144" s="70">
        <v>26</v>
      </c>
      <c r="O144" s="62">
        <v>3000</v>
      </c>
      <c r="P144" s="63">
        <f>Table22452368910111213141516171819202122242[[#This Row],[PEMBULATAN]]*O144</f>
        <v>78000</v>
      </c>
    </row>
    <row r="145" spans="1:16" ht="28.5" customHeight="1" x14ac:dyDescent="0.2">
      <c r="A145" s="89"/>
      <c r="B145" s="73"/>
      <c r="C145" s="87" t="s">
        <v>206</v>
      </c>
      <c r="D145" s="76" t="s">
        <v>52</v>
      </c>
      <c r="E145" s="13">
        <v>44426</v>
      </c>
      <c r="F145" s="74" t="s">
        <v>53</v>
      </c>
      <c r="G145" s="13">
        <v>44429</v>
      </c>
      <c r="H145" s="75" t="s">
        <v>54</v>
      </c>
      <c r="I145" s="15">
        <v>102</v>
      </c>
      <c r="J145" s="15">
        <v>64</v>
      </c>
      <c r="K145" s="15">
        <v>25</v>
      </c>
      <c r="L145" s="15">
        <v>23</v>
      </c>
      <c r="M145" s="81">
        <v>40.799999999999997</v>
      </c>
      <c r="N145" s="70">
        <v>41</v>
      </c>
      <c r="O145" s="62">
        <v>3000</v>
      </c>
      <c r="P145" s="63">
        <f>Table22452368910111213141516171819202122242[[#This Row],[PEMBULATAN]]*O145</f>
        <v>123000</v>
      </c>
    </row>
    <row r="146" spans="1:16" ht="28.5" customHeight="1" x14ac:dyDescent="0.2">
      <c r="A146" s="89"/>
      <c r="B146" s="73"/>
      <c r="C146" s="87" t="s">
        <v>207</v>
      </c>
      <c r="D146" s="76" t="s">
        <v>52</v>
      </c>
      <c r="E146" s="13">
        <v>44426</v>
      </c>
      <c r="F146" s="74" t="s">
        <v>53</v>
      </c>
      <c r="G146" s="13">
        <v>44429</v>
      </c>
      <c r="H146" s="75" t="s">
        <v>54</v>
      </c>
      <c r="I146" s="15">
        <v>86</v>
      </c>
      <c r="J146" s="15">
        <v>63</v>
      </c>
      <c r="K146" s="15">
        <v>42</v>
      </c>
      <c r="L146" s="15">
        <v>23</v>
      </c>
      <c r="M146" s="81">
        <v>56.889000000000003</v>
      </c>
      <c r="N146" s="70">
        <v>57</v>
      </c>
      <c r="O146" s="62">
        <v>3000</v>
      </c>
      <c r="P146" s="63">
        <f>Table22452368910111213141516171819202122242[[#This Row],[PEMBULATAN]]*O146</f>
        <v>171000</v>
      </c>
    </row>
    <row r="147" spans="1:16" ht="28.5" customHeight="1" x14ac:dyDescent="0.2">
      <c r="A147" s="89"/>
      <c r="B147" s="73"/>
      <c r="C147" s="87" t="s">
        <v>208</v>
      </c>
      <c r="D147" s="76" t="s">
        <v>52</v>
      </c>
      <c r="E147" s="13">
        <v>44426</v>
      </c>
      <c r="F147" s="74" t="s">
        <v>53</v>
      </c>
      <c r="G147" s="13">
        <v>44429</v>
      </c>
      <c r="H147" s="75" t="s">
        <v>54</v>
      </c>
      <c r="I147" s="15">
        <v>46</v>
      </c>
      <c r="J147" s="15">
        <v>43</v>
      </c>
      <c r="K147" s="15">
        <v>32</v>
      </c>
      <c r="L147" s="15">
        <v>5</v>
      </c>
      <c r="M147" s="81">
        <v>15.824</v>
      </c>
      <c r="N147" s="70">
        <v>16</v>
      </c>
      <c r="O147" s="62">
        <v>3000</v>
      </c>
      <c r="P147" s="63">
        <f>Table22452368910111213141516171819202122242[[#This Row],[PEMBULATAN]]*O147</f>
        <v>48000</v>
      </c>
    </row>
    <row r="148" spans="1:16" ht="28.5" customHeight="1" x14ac:dyDescent="0.2">
      <c r="A148" s="89"/>
      <c r="B148" s="73"/>
      <c r="C148" s="87" t="s">
        <v>209</v>
      </c>
      <c r="D148" s="76" t="s">
        <v>52</v>
      </c>
      <c r="E148" s="13">
        <v>44426</v>
      </c>
      <c r="F148" s="74" t="s">
        <v>53</v>
      </c>
      <c r="G148" s="13">
        <v>44429</v>
      </c>
      <c r="H148" s="75" t="s">
        <v>54</v>
      </c>
      <c r="I148" s="15">
        <v>47</v>
      </c>
      <c r="J148" s="15">
        <v>28</v>
      </c>
      <c r="K148" s="15">
        <v>26</v>
      </c>
      <c r="L148" s="15">
        <v>2</v>
      </c>
      <c r="M148" s="81">
        <v>8.5540000000000003</v>
      </c>
      <c r="N148" s="70">
        <v>9</v>
      </c>
      <c r="O148" s="62">
        <v>3000</v>
      </c>
      <c r="P148" s="63">
        <f>Table22452368910111213141516171819202122242[[#This Row],[PEMBULATAN]]*O148</f>
        <v>27000</v>
      </c>
    </row>
    <row r="149" spans="1:16" ht="28.5" customHeight="1" x14ac:dyDescent="0.2">
      <c r="A149" s="89"/>
      <c r="B149" s="73"/>
      <c r="C149" s="87" t="s">
        <v>210</v>
      </c>
      <c r="D149" s="76" t="s">
        <v>52</v>
      </c>
      <c r="E149" s="13">
        <v>44426</v>
      </c>
      <c r="F149" s="74" t="s">
        <v>53</v>
      </c>
      <c r="G149" s="13">
        <v>44429</v>
      </c>
      <c r="H149" s="75" t="s">
        <v>54</v>
      </c>
      <c r="I149" s="15">
        <v>71</v>
      </c>
      <c r="J149" s="15">
        <v>70</v>
      </c>
      <c r="K149" s="15">
        <v>22</v>
      </c>
      <c r="L149" s="15">
        <v>11</v>
      </c>
      <c r="M149" s="81">
        <v>27.335000000000001</v>
      </c>
      <c r="N149" s="70">
        <v>27</v>
      </c>
      <c r="O149" s="62">
        <v>3000</v>
      </c>
      <c r="P149" s="63">
        <f>Table22452368910111213141516171819202122242[[#This Row],[PEMBULATAN]]*O149</f>
        <v>81000</v>
      </c>
    </row>
    <row r="150" spans="1:16" ht="28.5" customHeight="1" x14ac:dyDescent="0.2">
      <c r="A150" s="89"/>
      <c r="B150" s="73"/>
      <c r="C150" s="87" t="s">
        <v>211</v>
      </c>
      <c r="D150" s="76" t="s">
        <v>52</v>
      </c>
      <c r="E150" s="13">
        <v>44426</v>
      </c>
      <c r="F150" s="74" t="s">
        <v>53</v>
      </c>
      <c r="G150" s="13">
        <v>44429</v>
      </c>
      <c r="H150" s="75" t="s">
        <v>54</v>
      </c>
      <c r="I150" s="15">
        <v>131</v>
      </c>
      <c r="J150" s="15">
        <v>27</v>
      </c>
      <c r="K150" s="15">
        <v>11</v>
      </c>
      <c r="L150" s="15">
        <v>9</v>
      </c>
      <c r="M150" s="81">
        <v>9.7267499999999991</v>
      </c>
      <c r="N150" s="70">
        <v>10</v>
      </c>
      <c r="O150" s="62">
        <v>3000</v>
      </c>
      <c r="P150" s="63">
        <f>Table22452368910111213141516171819202122242[[#This Row],[PEMBULATAN]]*O150</f>
        <v>30000</v>
      </c>
    </row>
    <row r="151" spans="1:16" ht="28.5" customHeight="1" x14ac:dyDescent="0.2">
      <c r="A151" s="89"/>
      <c r="B151" s="73"/>
      <c r="C151" s="71" t="s">
        <v>212</v>
      </c>
      <c r="D151" s="76" t="s">
        <v>52</v>
      </c>
      <c r="E151" s="13">
        <v>44426</v>
      </c>
      <c r="F151" s="74" t="s">
        <v>53</v>
      </c>
      <c r="G151" s="13">
        <v>44429</v>
      </c>
      <c r="H151" s="75" t="s">
        <v>54</v>
      </c>
      <c r="I151" s="15">
        <v>56</v>
      </c>
      <c r="J151" s="15">
        <v>32</v>
      </c>
      <c r="K151" s="15">
        <v>31</v>
      </c>
      <c r="L151" s="15">
        <v>1</v>
      </c>
      <c r="M151" s="81">
        <v>13.888</v>
      </c>
      <c r="N151" s="70">
        <v>14</v>
      </c>
      <c r="O151" s="62">
        <v>3000</v>
      </c>
      <c r="P151" s="63">
        <f>Table22452368910111213141516171819202122242[[#This Row],[PEMBULATAN]]*O151</f>
        <v>42000</v>
      </c>
    </row>
    <row r="152" spans="1:16" ht="28.5" customHeight="1" x14ac:dyDescent="0.2">
      <c r="A152" s="89"/>
      <c r="B152" s="73"/>
      <c r="C152" s="71" t="s">
        <v>213</v>
      </c>
      <c r="D152" s="76" t="s">
        <v>52</v>
      </c>
      <c r="E152" s="13">
        <v>44426</v>
      </c>
      <c r="F152" s="74" t="s">
        <v>53</v>
      </c>
      <c r="G152" s="13">
        <v>44429</v>
      </c>
      <c r="H152" s="75" t="s">
        <v>54</v>
      </c>
      <c r="I152" s="15">
        <v>100</v>
      </c>
      <c r="J152" s="15">
        <v>30</v>
      </c>
      <c r="K152" s="15">
        <v>12</v>
      </c>
      <c r="L152" s="15">
        <v>1</v>
      </c>
      <c r="M152" s="81">
        <v>9</v>
      </c>
      <c r="N152" s="70">
        <v>9</v>
      </c>
      <c r="O152" s="62">
        <v>3000</v>
      </c>
      <c r="P152" s="63">
        <f>Table22452368910111213141516171819202122242[[#This Row],[PEMBULATAN]]*O152</f>
        <v>27000</v>
      </c>
    </row>
    <row r="153" spans="1:16" ht="28.5" customHeight="1" x14ac:dyDescent="0.2">
      <c r="A153" s="89"/>
      <c r="B153" s="73"/>
      <c r="C153" s="71" t="s">
        <v>214</v>
      </c>
      <c r="D153" s="76" t="s">
        <v>52</v>
      </c>
      <c r="E153" s="13">
        <v>44426</v>
      </c>
      <c r="F153" s="74" t="s">
        <v>53</v>
      </c>
      <c r="G153" s="13">
        <v>44429</v>
      </c>
      <c r="H153" s="75" t="s">
        <v>54</v>
      </c>
      <c r="I153" s="15">
        <v>105</v>
      </c>
      <c r="J153" s="15">
        <v>25</v>
      </c>
      <c r="K153" s="15">
        <v>15</v>
      </c>
      <c r="L153" s="15">
        <v>6</v>
      </c>
      <c r="M153" s="81">
        <v>9.84375</v>
      </c>
      <c r="N153" s="70">
        <v>10</v>
      </c>
      <c r="O153" s="62">
        <v>3000</v>
      </c>
      <c r="P153" s="63">
        <f>Table22452368910111213141516171819202122242[[#This Row],[PEMBULATAN]]*O153</f>
        <v>30000</v>
      </c>
    </row>
    <row r="154" spans="1:16" ht="28.5" customHeight="1" x14ac:dyDescent="0.2">
      <c r="A154" s="89"/>
      <c r="B154" s="73"/>
      <c r="C154" s="71" t="s">
        <v>215</v>
      </c>
      <c r="D154" s="76" t="s">
        <v>52</v>
      </c>
      <c r="E154" s="13">
        <v>44426</v>
      </c>
      <c r="F154" s="74" t="s">
        <v>53</v>
      </c>
      <c r="G154" s="13">
        <v>44429</v>
      </c>
      <c r="H154" s="75" t="s">
        <v>54</v>
      </c>
      <c r="I154" s="15">
        <v>39</v>
      </c>
      <c r="J154" s="15">
        <v>35</v>
      </c>
      <c r="K154" s="15">
        <v>28</v>
      </c>
      <c r="L154" s="15">
        <v>10</v>
      </c>
      <c r="M154" s="81">
        <v>9.5549999999999997</v>
      </c>
      <c r="N154" s="70">
        <v>10</v>
      </c>
      <c r="O154" s="62">
        <v>3000</v>
      </c>
      <c r="P154" s="63">
        <f>Table22452368910111213141516171819202122242[[#This Row],[PEMBULATAN]]*O154</f>
        <v>30000</v>
      </c>
    </row>
    <row r="155" spans="1:16" ht="28.5" customHeight="1" x14ac:dyDescent="0.2">
      <c r="A155" s="89"/>
      <c r="B155" s="73"/>
      <c r="C155" s="71" t="s">
        <v>216</v>
      </c>
      <c r="D155" s="76" t="s">
        <v>52</v>
      </c>
      <c r="E155" s="13">
        <v>44426</v>
      </c>
      <c r="F155" s="74" t="s">
        <v>53</v>
      </c>
      <c r="G155" s="13">
        <v>44429</v>
      </c>
      <c r="H155" s="75" t="s">
        <v>54</v>
      </c>
      <c r="I155" s="15">
        <v>119</v>
      </c>
      <c r="J155" s="15">
        <v>8</v>
      </c>
      <c r="K155" s="15">
        <v>6</v>
      </c>
      <c r="L155" s="15">
        <v>1</v>
      </c>
      <c r="M155" s="81">
        <v>1.4279999999999999</v>
      </c>
      <c r="N155" s="70">
        <v>1</v>
      </c>
      <c r="O155" s="62">
        <v>3000</v>
      </c>
      <c r="P155" s="63">
        <f>Table22452368910111213141516171819202122242[[#This Row],[PEMBULATAN]]*O155</f>
        <v>3000</v>
      </c>
    </row>
    <row r="156" spans="1:16" ht="28.5" customHeight="1" x14ac:dyDescent="0.2">
      <c r="A156" s="89"/>
      <c r="B156" s="73"/>
      <c r="C156" s="71" t="s">
        <v>217</v>
      </c>
      <c r="D156" s="76" t="s">
        <v>52</v>
      </c>
      <c r="E156" s="13">
        <v>44426</v>
      </c>
      <c r="F156" s="74" t="s">
        <v>53</v>
      </c>
      <c r="G156" s="13">
        <v>44429</v>
      </c>
      <c r="H156" s="75" t="s">
        <v>54</v>
      </c>
      <c r="I156" s="15">
        <v>30</v>
      </c>
      <c r="J156" s="15">
        <v>26</v>
      </c>
      <c r="K156" s="15">
        <v>18</v>
      </c>
      <c r="L156" s="15">
        <v>6</v>
      </c>
      <c r="M156" s="81">
        <v>3.51</v>
      </c>
      <c r="N156" s="70">
        <v>6</v>
      </c>
      <c r="O156" s="62">
        <v>3000</v>
      </c>
      <c r="P156" s="63">
        <f>Table22452368910111213141516171819202122242[[#This Row],[PEMBULATAN]]*O156</f>
        <v>18000</v>
      </c>
    </row>
    <row r="157" spans="1:16" ht="28.5" customHeight="1" x14ac:dyDescent="0.2">
      <c r="A157" s="89"/>
      <c r="B157" s="73"/>
      <c r="C157" s="71" t="s">
        <v>218</v>
      </c>
      <c r="D157" s="76" t="s">
        <v>52</v>
      </c>
      <c r="E157" s="13">
        <v>44426</v>
      </c>
      <c r="F157" s="74" t="s">
        <v>53</v>
      </c>
      <c r="G157" s="13">
        <v>44429</v>
      </c>
      <c r="H157" s="75" t="s">
        <v>54</v>
      </c>
      <c r="I157" s="15">
        <v>59</v>
      </c>
      <c r="J157" s="15">
        <v>33</v>
      </c>
      <c r="K157" s="15">
        <v>14</v>
      </c>
      <c r="L157" s="15">
        <v>3</v>
      </c>
      <c r="M157" s="81">
        <v>6.8144999999999998</v>
      </c>
      <c r="N157" s="70">
        <v>7</v>
      </c>
      <c r="O157" s="62">
        <v>3000</v>
      </c>
      <c r="P157" s="63">
        <f>Table22452368910111213141516171819202122242[[#This Row],[PEMBULATAN]]*O157</f>
        <v>21000</v>
      </c>
    </row>
    <row r="158" spans="1:16" ht="28.5" customHeight="1" x14ac:dyDescent="0.2">
      <c r="A158" s="89"/>
      <c r="B158" s="73"/>
      <c r="C158" s="71" t="s">
        <v>219</v>
      </c>
      <c r="D158" s="76" t="s">
        <v>52</v>
      </c>
      <c r="E158" s="13">
        <v>44426</v>
      </c>
      <c r="F158" s="74" t="s">
        <v>53</v>
      </c>
      <c r="G158" s="13">
        <v>44429</v>
      </c>
      <c r="H158" s="75" t="s">
        <v>54</v>
      </c>
      <c r="I158" s="15">
        <v>90</v>
      </c>
      <c r="J158" s="15">
        <v>40</v>
      </c>
      <c r="K158" s="15">
        <v>9</v>
      </c>
      <c r="L158" s="15">
        <v>3</v>
      </c>
      <c r="M158" s="81">
        <v>8.1</v>
      </c>
      <c r="N158" s="70">
        <v>8</v>
      </c>
      <c r="O158" s="62">
        <v>3000</v>
      </c>
      <c r="P158" s="63">
        <f>Table22452368910111213141516171819202122242[[#This Row],[PEMBULATAN]]*O158</f>
        <v>24000</v>
      </c>
    </row>
    <row r="159" spans="1:16" ht="28.5" customHeight="1" x14ac:dyDescent="0.2">
      <c r="A159" s="89"/>
      <c r="B159" s="73"/>
      <c r="C159" s="71" t="s">
        <v>220</v>
      </c>
      <c r="D159" s="76" t="s">
        <v>52</v>
      </c>
      <c r="E159" s="13">
        <v>44426</v>
      </c>
      <c r="F159" s="74" t="s">
        <v>53</v>
      </c>
      <c r="G159" s="13">
        <v>44429</v>
      </c>
      <c r="H159" s="75" t="s">
        <v>54</v>
      </c>
      <c r="I159" s="15">
        <v>54</v>
      </c>
      <c r="J159" s="15">
        <v>54</v>
      </c>
      <c r="K159" s="15">
        <v>18</v>
      </c>
      <c r="L159" s="15">
        <v>10</v>
      </c>
      <c r="M159" s="81">
        <v>13.122</v>
      </c>
      <c r="N159" s="70">
        <v>13</v>
      </c>
      <c r="O159" s="62">
        <v>3000</v>
      </c>
      <c r="P159" s="63">
        <f>Table22452368910111213141516171819202122242[[#This Row],[PEMBULATAN]]*O159</f>
        <v>39000</v>
      </c>
    </row>
    <row r="160" spans="1:16" ht="28.5" customHeight="1" x14ac:dyDescent="0.2">
      <c r="A160" s="89"/>
      <c r="B160" s="73"/>
      <c r="C160" s="71" t="s">
        <v>221</v>
      </c>
      <c r="D160" s="76" t="s">
        <v>52</v>
      </c>
      <c r="E160" s="13">
        <v>44426</v>
      </c>
      <c r="F160" s="74" t="s">
        <v>53</v>
      </c>
      <c r="G160" s="13">
        <v>44429</v>
      </c>
      <c r="H160" s="75" t="s">
        <v>54</v>
      </c>
      <c r="I160" s="15">
        <v>202</v>
      </c>
      <c r="J160" s="15">
        <v>6</v>
      </c>
      <c r="K160" s="15">
        <v>6</v>
      </c>
      <c r="L160" s="15">
        <v>1</v>
      </c>
      <c r="M160" s="81">
        <v>1.8180000000000001</v>
      </c>
      <c r="N160" s="70">
        <v>2</v>
      </c>
      <c r="O160" s="62">
        <v>3000</v>
      </c>
      <c r="P160" s="63">
        <f>Table22452368910111213141516171819202122242[[#This Row],[PEMBULATAN]]*O160</f>
        <v>6000</v>
      </c>
    </row>
    <row r="161" spans="1:16" ht="28.5" customHeight="1" x14ac:dyDescent="0.2">
      <c r="A161" s="89"/>
      <c r="B161" s="73"/>
      <c r="C161" s="71" t="s">
        <v>222</v>
      </c>
      <c r="D161" s="76" t="s">
        <v>52</v>
      </c>
      <c r="E161" s="13">
        <v>44426</v>
      </c>
      <c r="F161" s="74" t="s">
        <v>53</v>
      </c>
      <c r="G161" s="13">
        <v>44429</v>
      </c>
      <c r="H161" s="75" t="s">
        <v>54</v>
      </c>
      <c r="I161" s="15">
        <v>51</v>
      </c>
      <c r="J161" s="15">
        <v>29</v>
      </c>
      <c r="K161" s="15">
        <v>25</v>
      </c>
      <c r="L161" s="15">
        <v>1</v>
      </c>
      <c r="M161" s="81">
        <v>9.2437500000000004</v>
      </c>
      <c r="N161" s="70">
        <v>9</v>
      </c>
      <c r="O161" s="62">
        <v>3000</v>
      </c>
      <c r="P161" s="63">
        <f>Table22452368910111213141516171819202122242[[#This Row],[PEMBULATAN]]*O161</f>
        <v>27000</v>
      </c>
    </row>
    <row r="162" spans="1:16" ht="28.5" customHeight="1" x14ac:dyDescent="0.2">
      <c r="A162" s="89"/>
      <c r="B162" s="73"/>
      <c r="C162" s="71" t="s">
        <v>223</v>
      </c>
      <c r="D162" s="76" t="s">
        <v>52</v>
      </c>
      <c r="E162" s="13">
        <v>44426</v>
      </c>
      <c r="F162" s="74" t="s">
        <v>53</v>
      </c>
      <c r="G162" s="13">
        <v>44429</v>
      </c>
      <c r="H162" s="75" t="s">
        <v>54</v>
      </c>
      <c r="I162" s="15">
        <v>106</v>
      </c>
      <c r="J162" s="15">
        <v>34</v>
      </c>
      <c r="K162" s="15">
        <v>15</v>
      </c>
      <c r="L162" s="15">
        <v>10</v>
      </c>
      <c r="M162" s="81">
        <v>13.515000000000001</v>
      </c>
      <c r="N162" s="70">
        <v>14</v>
      </c>
      <c r="O162" s="62">
        <v>3000</v>
      </c>
      <c r="P162" s="63">
        <f>Table22452368910111213141516171819202122242[[#This Row],[PEMBULATAN]]*O162</f>
        <v>42000</v>
      </c>
    </row>
    <row r="163" spans="1:16" ht="28.5" customHeight="1" x14ac:dyDescent="0.2">
      <c r="A163" s="89"/>
      <c r="B163" s="73"/>
      <c r="C163" s="71" t="s">
        <v>224</v>
      </c>
      <c r="D163" s="76" t="s">
        <v>52</v>
      </c>
      <c r="E163" s="13">
        <v>44426</v>
      </c>
      <c r="F163" s="74" t="s">
        <v>53</v>
      </c>
      <c r="G163" s="13">
        <v>44429</v>
      </c>
      <c r="H163" s="75" t="s">
        <v>54</v>
      </c>
      <c r="I163" s="15">
        <v>80</v>
      </c>
      <c r="J163" s="15">
        <v>15</v>
      </c>
      <c r="K163" s="15">
        <v>66</v>
      </c>
      <c r="L163" s="15">
        <v>1</v>
      </c>
      <c r="M163" s="81">
        <v>19.8</v>
      </c>
      <c r="N163" s="70">
        <v>20</v>
      </c>
      <c r="O163" s="62">
        <v>3000</v>
      </c>
      <c r="P163" s="63">
        <f>Table22452368910111213141516171819202122242[[#This Row],[PEMBULATAN]]*O163</f>
        <v>60000</v>
      </c>
    </row>
    <row r="164" spans="1:16" ht="28.5" customHeight="1" x14ac:dyDescent="0.2">
      <c r="A164" s="89"/>
      <c r="B164" s="73"/>
      <c r="C164" s="71" t="s">
        <v>225</v>
      </c>
      <c r="D164" s="76" t="s">
        <v>52</v>
      </c>
      <c r="E164" s="13">
        <v>44426</v>
      </c>
      <c r="F164" s="74" t="s">
        <v>53</v>
      </c>
      <c r="G164" s="13">
        <v>44429</v>
      </c>
      <c r="H164" s="75" t="s">
        <v>54</v>
      </c>
      <c r="I164" s="15">
        <v>54</v>
      </c>
      <c r="J164" s="15">
        <v>49</v>
      </c>
      <c r="K164" s="15">
        <v>41</v>
      </c>
      <c r="L164" s="15">
        <v>16</v>
      </c>
      <c r="M164" s="81">
        <v>27.121500000000001</v>
      </c>
      <c r="N164" s="70">
        <v>27</v>
      </c>
      <c r="O164" s="62">
        <v>3000</v>
      </c>
      <c r="P164" s="63">
        <f>Table22452368910111213141516171819202122242[[#This Row],[PEMBULATAN]]*O164</f>
        <v>81000</v>
      </c>
    </row>
    <row r="165" spans="1:16" ht="28.5" customHeight="1" x14ac:dyDescent="0.2">
      <c r="A165" s="89"/>
      <c r="B165" s="73"/>
      <c r="C165" s="71" t="s">
        <v>226</v>
      </c>
      <c r="D165" s="76" t="s">
        <v>52</v>
      </c>
      <c r="E165" s="13">
        <v>44426</v>
      </c>
      <c r="F165" s="74" t="s">
        <v>53</v>
      </c>
      <c r="G165" s="13">
        <v>44429</v>
      </c>
      <c r="H165" s="75" t="s">
        <v>54</v>
      </c>
      <c r="I165" s="15">
        <v>77</v>
      </c>
      <c r="J165" s="15">
        <v>15</v>
      </c>
      <c r="K165" s="15">
        <v>5</v>
      </c>
      <c r="L165" s="15">
        <v>25</v>
      </c>
      <c r="M165" s="81">
        <v>1.4437500000000001</v>
      </c>
      <c r="N165" s="70">
        <v>25</v>
      </c>
      <c r="O165" s="62">
        <v>3000</v>
      </c>
      <c r="P165" s="63">
        <f>Table22452368910111213141516171819202122242[[#This Row],[PEMBULATAN]]*O165</f>
        <v>75000</v>
      </c>
    </row>
    <row r="166" spans="1:16" ht="28.5" customHeight="1" x14ac:dyDescent="0.2">
      <c r="A166" s="89"/>
      <c r="B166" s="73"/>
      <c r="C166" s="71" t="s">
        <v>227</v>
      </c>
      <c r="D166" s="76" t="s">
        <v>52</v>
      </c>
      <c r="E166" s="13">
        <v>44426</v>
      </c>
      <c r="F166" s="74" t="s">
        <v>53</v>
      </c>
      <c r="G166" s="13">
        <v>44429</v>
      </c>
      <c r="H166" s="75" t="s">
        <v>54</v>
      </c>
      <c r="I166" s="15">
        <v>36</v>
      </c>
      <c r="J166" s="15">
        <v>29</v>
      </c>
      <c r="K166" s="15">
        <v>27</v>
      </c>
      <c r="L166" s="15">
        <v>5</v>
      </c>
      <c r="M166" s="81">
        <v>7.0469999999999997</v>
      </c>
      <c r="N166" s="70">
        <v>7</v>
      </c>
      <c r="O166" s="62">
        <v>3000</v>
      </c>
      <c r="P166" s="63">
        <f>Table22452368910111213141516171819202122242[[#This Row],[PEMBULATAN]]*O166</f>
        <v>21000</v>
      </c>
    </row>
    <row r="167" spans="1:16" ht="28.5" customHeight="1" x14ac:dyDescent="0.2">
      <c r="A167" s="89"/>
      <c r="B167" s="73"/>
      <c r="C167" s="71" t="s">
        <v>228</v>
      </c>
      <c r="D167" s="76" t="s">
        <v>52</v>
      </c>
      <c r="E167" s="13">
        <v>44426</v>
      </c>
      <c r="F167" s="74" t="s">
        <v>53</v>
      </c>
      <c r="G167" s="13">
        <v>44429</v>
      </c>
      <c r="H167" s="75" t="s">
        <v>54</v>
      </c>
      <c r="I167" s="15">
        <v>95</v>
      </c>
      <c r="J167" s="15">
        <v>45</v>
      </c>
      <c r="K167" s="15">
        <v>2</v>
      </c>
      <c r="L167" s="15">
        <v>1</v>
      </c>
      <c r="M167" s="81">
        <v>2.1375000000000002</v>
      </c>
      <c r="N167" s="70">
        <v>2</v>
      </c>
      <c r="O167" s="62">
        <v>3000</v>
      </c>
      <c r="P167" s="63">
        <f>Table22452368910111213141516171819202122242[[#This Row],[PEMBULATAN]]*O167</f>
        <v>6000</v>
      </c>
    </row>
    <row r="168" spans="1:16" ht="28.5" customHeight="1" x14ac:dyDescent="0.2">
      <c r="A168" s="89"/>
      <c r="B168" s="73"/>
      <c r="C168" s="71" t="s">
        <v>229</v>
      </c>
      <c r="D168" s="76" t="s">
        <v>52</v>
      </c>
      <c r="E168" s="13">
        <v>44426</v>
      </c>
      <c r="F168" s="74" t="s">
        <v>53</v>
      </c>
      <c r="G168" s="13">
        <v>44429</v>
      </c>
      <c r="H168" s="75" t="s">
        <v>54</v>
      </c>
      <c r="I168" s="15">
        <v>65</v>
      </c>
      <c r="J168" s="15">
        <v>52</v>
      </c>
      <c r="K168" s="15">
        <v>24</v>
      </c>
      <c r="L168" s="15">
        <v>4</v>
      </c>
      <c r="M168" s="81">
        <v>20.28</v>
      </c>
      <c r="N168" s="70">
        <v>20</v>
      </c>
      <c r="O168" s="62">
        <v>3000</v>
      </c>
      <c r="P168" s="63">
        <f>Table22452368910111213141516171819202122242[[#This Row],[PEMBULATAN]]*O168</f>
        <v>60000</v>
      </c>
    </row>
    <row r="169" spans="1:16" ht="28.5" customHeight="1" x14ac:dyDescent="0.2">
      <c r="A169" s="89"/>
      <c r="B169" s="73"/>
      <c r="C169" s="71" t="s">
        <v>230</v>
      </c>
      <c r="D169" s="76" t="s">
        <v>52</v>
      </c>
      <c r="E169" s="13">
        <v>44426</v>
      </c>
      <c r="F169" s="74" t="s">
        <v>53</v>
      </c>
      <c r="G169" s="13">
        <v>44429</v>
      </c>
      <c r="H169" s="75" t="s">
        <v>54</v>
      </c>
      <c r="I169" s="15">
        <v>106</v>
      </c>
      <c r="J169" s="15">
        <v>28</v>
      </c>
      <c r="K169" s="15">
        <v>7</v>
      </c>
      <c r="L169" s="15">
        <v>1</v>
      </c>
      <c r="M169" s="81">
        <v>5.194</v>
      </c>
      <c r="N169" s="70">
        <v>5</v>
      </c>
      <c r="O169" s="62">
        <v>3000</v>
      </c>
      <c r="P169" s="63">
        <f>Table22452368910111213141516171819202122242[[#This Row],[PEMBULATAN]]*O169</f>
        <v>15000</v>
      </c>
    </row>
    <row r="170" spans="1:16" ht="22.5" customHeight="1" x14ac:dyDescent="0.2">
      <c r="A170" s="121" t="s">
        <v>31</v>
      </c>
      <c r="B170" s="122"/>
      <c r="C170" s="122"/>
      <c r="D170" s="122"/>
      <c r="E170" s="122"/>
      <c r="F170" s="122"/>
      <c r="G170" s="122"/>
      <c r="H170" s="122"/>
      <c r="I170" s="122"/>
      <c r="J170" s="122"/>
      <c r="K170" s="122"/>
      <c r="L170" s="123"/>
      <c r="M170" s="77">
        <f>SUBTOTAL(109,Table22452368910111213141516171819202122242[KG VOLUME])</f>
        <v>4601.2187500000018</v>
      </c>
      <c r="N170" s="66">
        <f>SUM(N3:N169)</f>
        <v>4649</v>
      </c>
      <c r="O170" s="124">
        <f>SUM(P3:P169)</f>
        <v>13947000</v>
      </c>
      <c r="P170" s="125"/>
    </row>
    <row r="171" spans="1:16" ht="22.5" customHeight="1" x14ac:dyDescent="0.2">
      <c r="A171" s="82"/>
      <c r="B171" s="54" t="s">
        <v>43</v>
      </c>
      <c r="C171" s="53"/>
      <c r="D171" s="55" t="s">
        <v>44</v>
      </c>
      <c r="E171" s="82"/>
      <c r="F171" s="82"/>
      <c r="G171" s="82"/>
      <c r="H171" s="82"/>
      <c r="I171" s="82"/>
      <c r="J171" s="82"/>
      <c r="K171" s="82"/>
      <c r="L171" s="82"/>
      <c r="M171" s="83"/>
      <c r="N171" s="85" t="s">
        <v>50</v>
      </c>
      <c r="O171" s="84"/>
      <c r="P171" s="84">
        <f>O170*10%</f>
        <v>1394700</v>
      </c>
    </row>
    <row r="172" spans="1:16" ht="22.5" customHeight="1" thickBot="1" x14ac:dyDescent="0.25">
      <c r="A172" s="82"/>
      <c r="B172" s="54"/>
      <c r="C172" s="53"/>
      <c r="D172" s="55"/>
      <c r="E172" s="82"/>
      <c r="F172" s="82"/>
      <c r="G172" s="82"/>
      <c r="H172" s="82"/>
      <c r="I172" s="82"/>
      <c r="J172" s="82"/>
      <c r="K172" s="82"/>
      <c r="L172" s="82"/>
      <c r="M172" s="83"/>
      <c r="N172" s="98" t="s">
        <v>58</v>
      </c>
      <c r="O172" s="99"/>
      <c r="P172" s="99">
        <f>O170-P171</f>
        <v>12552300</v>
      </c>
    </row>
    <row r="173" spans="1:16" x14ac:dyDescent="0.2">
      <c r="A173" s="11"/>
      <c r="H173" s="61"/>
      <c r="N173" s="60" t="s">
        <v>32</v>
      </c>
      <c r="P173" s="67">
        <f>P172*1%</f>
        <v>125523</v>
      </c>
    </row>
    <row r="174" spans="1:16" ht="15.75" thickBot="1" x14ac:dyDescent="0.25">
      <c r="A174" s="11"/>
      <c r="H174" s="61"/>
      <c r="N174" s="60" t="s">
        <v>56</v>
      </c>
      <c r="P174" s="69">
        <f>P172*2%</f>
        <v>251046</v>
      </c>
    </row>
    <row r="175" spans="1:16" x14ac:dyDescent="0.2">
      <c r="A175" s="11"/>
      <c r="H175" s="61"/>
      <c r="N175" s="64" t="s">
        <v>33</v>
      </c>
      <c r="O175" s="65"/>
      <c r="P175" s="68">
        <f>P172+P173-P174</f>
        <v>12426777</v>
      </c>
    </row>
    <row r="176" spans="1:16" x14ac:dyDescent="0.2">
      <c r="B176" s="54"/>
      <c r="C176" s="53"/>
      <c r="D176" s="55"/>
    </row>
    <row r="178" spans="1:16" x14ac:dyDescent="0.2">
      <c r="A178" s="11"/>
      <c r="H178" s="61"/>
      <c r="P178" s="69"/>
    </row>
    <row r="179" spans="1:16" x14ac:dyDescent="0.2">
      <c r="A179" s="11"/>
      <c r="H179" s="61"/>
      <c r="O179" s="56"/>
      <c r="P179" s="69"/>
    </row>
    <row r="180" spans="1:16" s="3" customFormat="1" x14ac:dyDescent="0.25">
      <c r="A180" s="11"/>
      <c r="B180" s="2"/>
      <c r="C180" s="2"/>
      <c r="E180" s="12"/>
      <c r="H180" s="61"/>
      <c r="N180" s="14"/>
      <c r="O180" s="14"/>
      <c r="P180" s="14"/>
    </row>
    <row r="181" spans="1:16" s="3" customFormat="1" x14ac:dyDescent="0.25">
      <c r="A181" s="11"/>
      <c r="B181" s="2"/>
      <c r="C181" s="2"/>
      <c r="E181" s="12"/>
      <c r="H181" s="61"/>
      <c r="N181" s="14"/>
      <c r="O181" s="14"/>
      <c r="P181" s="14"/>
    </row>
    <row r="182" spans="1:16" s="3" customFormat="1" x14ac:dyDescent="0.25">
      <c r="A182" s="11"/>
      <c r="B182" s="2"/>
      <c r="C182" s="2"/>
      <c r="E182" s="12"/>
      <c r="H182" s="61"/>
      <c r="N182" s="14"/>
      <c r="O182" s="14"/>
      <c r="P182" s="14"/>
    </row>
    <row r="183" spans="1:16" s="3" customFormat="1" x14ac:dyDescent="0.25">
      <c r="A183" s="11"/>
      <c r="B183" s="2"/>
      <c r="C183" s="2"/>
      <c r="E183" s="12"/>
      <c r="H183" s="61"/>
      <c r="N183" s="14"/>
      <c r="O183" s="14"/>
      <c r="P183" s="14"/>
    </row>
    <row r="184" spans="1:16" s="3" customFormat="1" x14ac:dyDescent="0.25">
      <c r="A184" s="11"/>
      <c r="B184" s="2"/>
      <c r="C184" s="2"/>
      <c r="E184" s="12"/>
      <c r="H184" s="61"/>
      <c r="N184" s="14"/>
      <c r="O184" s="14"/>
      <c r="P184" s="14"/>
    </row>
    <row r="185" spans="1:16" s="3" customFormat="1" x14ac:dyDescent="0.25">
      <c r="A185" s="11"/>
      <c r="B185" s="2"/>
      <c r="C185" s="2"/>
      <c r="E185" s="12"/>
      <c r="H185" s="61"/>
      <c r="N185" s="14"/>
      <c r="O185" s="14"/>
      <c r="P185" s="14"/>
    </row>
    <row r="186" spans="1:16" s="3" customFormat="1" x14ac:dyDescent="0.25">
      <c r="A186" s="11"/>
      <c r="B186" s="2"/>
      <c r="C186" s="2"/>
      <c r="E186" s="12"/>
      <c r="H186" s="61"/>
      <c r="N186" s="14"/>
      <c r="O186" s="14"/>
      <c r="P186" s="14"/>
    </row>
    <row r="187" spans="1:16" s="3" customFormat="1" x14ac:dyDescent="0.25">
      <c r="A187" s="11"/>
      <c r="B187" s="2"/>
      <c r="C187" s="2"/>
      <c r="E187" s="12"/>
      <c r="H187" s="61"/>
      <c r="N187" s="14"/>
      <c r="O187" s="14"/>
      <c r="P187" s="14"/>
    </row>
    <row r="188" spans="1:16" s="3" customFormat="1" x14ac:dyDescent="0.25">
      <c r="A188" s="11"/>
      <c r="B188" s="2"/>
      <c r="C188" s="2"/>
      <c r="E188" s="12"/>
      <c r="H188" s="61"/>
      <c r="N188" s="14"/>
      <c r="O188" s="14"/>
      <c r="P188" s="14"/>
    </row>
    <row r="189" spans="1:16" s="3" customFormat="1" x14ac:dyDescent="0.25">
      <c r="A189" s="11"/>
      <c r="B189" s="2"/>
      <c r="C189" s="2"/>
      <c r="E189" s="12"/>
      <c r="H189" s="61"/>
      <c r="N189" s="14"/>
      <c r="O189" s="14"/>
      <c r="P189" s="14"/>
    </row>
    <row r="190" spans="1:16" s="3" customFormat="1" x14ac:dyDescent="0.25">
      <c r="A190" s="11"/>
      <c r="B190" s="2"/>
      <c r="C190" s="2"/>
      <c r="E190" s="12"/>
      <c r="H190" s="61"/>
      <c r="N190" s="14"/>
      <c r="O190" s="14"/>
      <c r="P190" s="14"/>
    </row>
    <row r="191" spans="1:16" s="3" customFormat="1" x14ac:dyDescent="0.25">
      <c r="A191" s="11"/>
      <c r="B191" s="2"/>
      <c r="C191" s="2"/>
      <c r="E191" s="12"/>
      <c r="H191" s="61"/>
      <c r="N191" s="14"/>
      <c r="O191" s="14"/>
      <c r="P191" s="14"/>
    </row>
  </sheetData>
  <mergeCells count="2">
    <mergeCell ref="A170:L170"/>
    <mergeCell ref="O170:P170"/>
  </mergeCells>
  <conditionalFormatting sqref="B3">
    <cfRule type="duplicateValues" dxfId="951" priority="2"/>
  </conditionalFormatting>
  <conditionalFormatting sqref="B4:B169">
    <cfRule type="duplicateValues" dxfId="950" priority="119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01"/>
  <sheetViews>
    <sheetView zoomScale="110" zoomScaleNormal="110" workbookViewId="0">
      <pane xSplit="3" ySplit="2" topLeftCell="D74" activePane="bottomRight" state="frozen"/>
      <selection activeCell="H5" sqref="H5"/>
      <selection pane="topRight" activeCell="H5" sqref="H5"/>
      <selection pane="bottomLeft" activeCell="H5" sqref="H5"/>
      <selection pane="bottomRight" activeCell="N3" sqref="N3:N7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0.140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3" customHeight="1" x14ac:dyDescent="0.2">
      <c r="A3" s="96" t="s">
        <v>6219</v>
      </c>
      <c r="B3" s="72" t="s">
        <v>2201</v>
      </c>
      <c r="C3" s="9" t="s">
        <v>2202</v>
      </c>
      <c r="D3" s="74" t="s">
        <v>52</v>
      </c>
      <c r="E3" s="13">
        <v>44431</v>
      </c>
      <c r="F3" s="74" t="s">
        <v>2281</v>
      </c>
      <c r="G3" s="13">
        <v>44440</v>
      </c>
      <c r="H3" s="10" t="s">
        <v>2282</v>
      </c>
      <c r="I3" s="1">
        <v>70</v>
      </c>
      <c r="J3" s="1">
        <v>64</v>
      </c>
      <c r="K3" s="1">
        <v>19</v>
      </c>
      <c r="L3" s="1">
        <v>6</v>
      </c>
      <c r="M3" s="80">
        <v>21.28</v>
      </c>
      <c r="N3" s="8">
        <v>21</v>
      </c>
      <c r="O3" s="62">
        <v>3000</v>
      </c>
      <c r="P3" s="63">
        <f>Table22452368910111213141516171819202122242345678910111213141516[[#This Row],[PEMBULATAN]]*O3</f>
        <v>63000</v>
      </c>
    </row>
    <row r="4" spans="1:16" ht="33" customHeight="1" x14ac:dyDescent="0.2">
      <c r="A4" s="100"/>
      <c r="B4" s="88"/>
      <c r="C4" s="9" t="s">
        <v>2203</v>
      </c>
      <c r="D4" s="74" t="s">
        <v>52</v>
      </c>
      <c r="E4" s="13">
        <v>44431</v>
      </c>
      <c r="F4" s="74" t="s">
        <v>2281</v>
      </c>
      <c r="G4" s="13">
        <v>44440</v>
      </c>
      <c r="H4" s="10" t="s">
        <v>2282</v>
      </c>
      <c r="I4" s="1">
        <v>28</v>
      </c>
      <c r="J4" s="1">
        <v>28</v>
      </c>
      <c r="K4" s="1">
        <v>44</v>
      </c>
      <c r="L4" s="1">
        <v>2</v>
      </c>
      <c r="M4" s="80">
        <v>8.6240000000000006</v>
      </c>
      <c r="N4" s="8">
        <v>9</v>
      </c>
      <c r="O4" s="62">
        <v>3000</v>
      </c>
      <c r="P4" s="63">
        <f>Table22452368910111213141516171819202122242345678910111213141516[[#This Row],[PEMBULATAN]]*O4</f>
        <v>27000</v>
      </c>
    </row>
    <row r="5" spans="1:16" ht="33" customHeight="1" x14ac:dyDescent="0.2">
      <c r="A5" s="97"/>
      <c r="B5" s="90" t="s">
        <v>2204</v>
      </c>
      <c r="C5" s="87" t="s">
        <v>2205</v>
      </c>
      <c r="D5" s="76" t="s">
        <v>52</v>
      </c>
      <c r="E5" s="13">
        <v>44431</v>
      </c>
      <c r="F5" s="74" t="s">
        <v>2281</v>
      </c>
      <c r="G5" s="13">
        <v>44440</v>
      </c>
      <c r="H5" s="75" t="s">
        <v>2282</v>
      </c>
      <c r="I5" s="15">
        <v>65</v>
      </c>
      <c r="J5" s="15">
        <v>58</v>
      </c>
      <c r="K5" s="15">
        <v>11</v>
      </c>
      <c r="L5" s="15">
        <v>5</v>
      </c>
      <c r="M5" s="81">
        <v>10.3675</v>
      </c>
      <c r="N5" s="70">
        <v>10</v>
      </c>
      <c r="O5" s="62">
        <v>3000</v>
      </c>
      <c r="P5" s="63">
        <f>Table22452368910111213141516171819202122242345678910111213141516[[#This Row],[PEMBULATAN]]*O5</f>
        <v>30000</v>
      </c>
    </row>
    <row r="6" spans="1:16" ht="33" customHeight="1" x14ac:dyDescent="0.2">
      <c r="A6" s="97"/>
      <c r="B6" s="73" t="s">
        <v>2206</v>
      </c>
      <c r="C6" s="87" t="s">
        <v>2207</v>
      </c>
      <c r="D6" s="76" t="s">
        <v>52</v>
      </c>
      <c r="E6" s="13">
        <v>44431</v>
      </c>
      <c r="F6" s="74" t="s">
        <v>2281</v>
      </c>
      <c r="G6" s="13">
        <v>44440</v>
      </c>
      <c r="H6" s="75" t="s">
        <v>2282</v>
      </c>
      <c r="I6" s="15">
        <v>77</v>
      </c>
      <c r="J6" s="15">
        <v>52</v>
      </c>
      <c r="K6" s="15">
        <v>18</v>
      </c>
      <c r="L6" s="15">
        <v>24</v>
      </c>
      <c r="M6" s="81">
        <v>18.018000000000001</v>
      </c>
      <c r="N6" s="70">
        <v>24</v>
      </c>
      <c r="O6" s="62">
        <v>3000</v>
      </c>
      <c r="P6" s="63">
        <f>Table22452368910111213141516171819202122242345678910111213141516[[#This Row],[PEMBULATAN]]*O6</f>
        <v>72000</v>
      </c>
    </row>
    <row r="7" spans="1:16" ht="33" customHeight="1" x14ac:dyDescent="0.2">
      <c r="A7" s="97"/>
      <c r="B7" s="73"/>
      <c r="C7" s="87" t="s">
        <v>2208</v>
      </c>
      <c r="D7" s="76" t="s">
        <v>52</v>
      </c>
      <c r="E7" s="13">
        <v>44431</v>
      </c>
      <c r="F7" s="74" t="s">
        <v>2281</v>
      </c>
      <c r="G7" s="13">
        <v>44440</v>
      </c>
      <c r="H7" s="75" t="s">
        <v>2282</v>
      </c>
      <c r="I7" s="15">
        <v>87</v>
      </c>
      <c r="J7" s="15">
        <v>60</v>
      </c>
      <c r="K7" s="15">
        <v>16</v>
      </c>
      <c r="L7" s="15">
        <v>27</v>
      </c>
      <c r="M7" s="81">
        <v>20.88</v>
      </c>
      <c r="N7" s="70">
        <v>27</v>
      </c>
      <c r="O7" s="62">
        <v>3000</v>
      </c>
      <c r="P7" s="63">
        <f>Table22452368910111213141516171819202122242345678910111213141516[[#This Row],[PEMBULATAN]]*O7</f>
        <v>81000</v>
      </c>
    </row>
    <row r="8" spans="1:16" ht="33" customHeight="1" x14ac:dyDescent="0.2">
      <c r="A8" s="97"/>
      <c r="B8" s="73"/>
      <c r="C8" s="87" t="s">
        <v>2209</v>
      </c>
      <c r="D8" s="76" t="s">
        <v>52</v>
      </c>
      <c r="E8" s="13">
        <v>44431</v>
      </c>
      <c r="F8" s="74" t="s">
        <v>2281</v>
      </c>
      <c r="G8" s="13">
        <v>44440</v>
      </c>
      <c r="H8" s="75" t="s">
        <v>2282</v>
      </c>
      <c r="I8" s="15">
        <v>94</v>
      </c>
      <c r="J8" s="15">
        <v>60</v>
      </c>
      <c r="K8" s="15">
        <v>22</v>
      </c>
      <c r="L8" s="15">
        <v>3</v>
      </c>
      <c r="M8" s="81">
        <v>31.02</v>
      </c>
      <c r="N8" s="70">
        <v>31</v>
      </c>
      <c r="O8" s="62">
        <v>3000</v>
      </c>
      <c r="P8" s="63">
        <f>Table22452368910111213141516171819202122242345678910111213141516[[#This Row],[PEMBULATAN]]*O8</f>
        <v>93000</v>
      </c>
    </row>
    <row r="9" spans="1:16" ht="33" customHeight="1" x14ac:dyDescent="0.2">
      <c r="A9" s="97"/>
      <c r="B9" s="73"/>
      <c r="C9" s="87" t="s">
        <v>2210</v>
      </c>
      <c r="D9" s="76" t="s">
        <v>52</v>
      </c>
      <c r="E9" s="13">
        <v>44431</v>
      </c>
      <c r="F9" s="74" t="s">
        <v>2281</v>
      </c>
      <c r="G9" s="13">
        <v>44440</v>
      </c>
      <c r="H9" s="75" t="s">
        <v>2282</v>
      </c>
      <c r="I9" s="15">
        <v>68</v>
      </c>
      <c r="J9" s="15">
        <v>53</v>
      </c>
      <c r="K9" s="15">
        <v>25</v>
      </c>
      <c r="L9" s="15">
        <v>30</v>
      </c>
      <c r="M9" s="81">
        <v>22.524999999999999</v>
      </c>
      <c r="N9" s="70">
        <v>30</v>
      </c>
      <c r="O9" s="62">
        <v>3000</v>
      </c>
      <c r="P9" s="63">
        <f>Table22452368910111213141516171819202122242345678910111213141516[[#This Row],[PEMBULATAN]]*O9</f>
        <v>90000</v>
      </c>
    </row>
    <row r="10" spans="1:16" ht="33" customHeight="1" x14ac:dyDescent="0.2">
      <c r="A10" s="97"/>
      <c r="B10" s="73"/>
      <c r="C10" s="87" t="s">
        <v>2211</v>
      </c>
      <c r="D10" s="76" t="s">
        <v>52</v>
      </c>
      <c r="E10" s="13">
        <v>44431</v>
      </c>
      <c r="F10" s="74" t="s">
        <v>2281</v>
      </c>
      <c r="G10" s="13">
        <v>44440</v>
      </c>
      <c r="H10" s="75" t="s">
        <v>2282</v>
      </c>
      <c r="I10" s="15">
        <v>108</v>
      </c>
      <c r="J10" s="15">
        <v>63</v>
      </c>
      <c r="K10" s="15">
        <v>24</v>
      </c>
      <c r="L10" s="15">
        <v>22</v>
      </c>
      <c r="M10" s="81">
        <v>40.823999999999998</v>
      </c>
      <c r="N10" s="70">
        <v>41</v>
      </c>
      <c r="O10" s="62">
        <v>3000</v>
      </c>
      <c r="P10" s="63">
        <f>Table22452368910111213141516171819202122242345678910111213141516[[#This Row],[PEMBULATAN]]*O10</f>
        <v>123000</v>
      </c>
    </row>
    <row r="11" spans="1:16" ht="33" customHeight="1" x14ac:dyDescent="0.2">
      <c r="A11" s="97"/>
      <c r="B11" s="73"/>
      <c r="C11" s="87" t="s">
        <v>2212</v>
      </c>
      <c r="D11" s="76" t="s">
        <v>52</v>
      </c>
      <c r="E11" s="13">
        <v>44431</v>
      </c>
      <c r="F11" s="74" t="s">
        <v>2281</v>
      </c>
      <c r="G11" s="13">
        <v>44440</v>
      </c>
      <c r="H11" s="75" t="s">
        <v>2282</v>
      </c>
      <c r="I11" s="15">
        <v>91</v>
      </c>
      <c r="J11" s="15">
        <v>60</v>
      </c>
      <c r="K11" s="15">
        <v>24</v>
      </c>
      <c r="L11" s="15">
        <v>17</v>
      </c>
      <c r="M11" s="81">
        <v>32.76</v>
      </c>
      <c r="N11" s="70">
        <v>33</v>
      </c>
      <c r="O11" s="62">
        <v>3000</v>
      </c>
      <c r="P11" s="63">
        <f>Table22452368910111213141516171819202122242345678910111213141516[[#This Row],[PEMBULATAN]]*O11</f>
        <v>99000</v>
      </c>
    </row>
    <row r="12" spans="1:16" ht="33" customHeight="1" x14ac:dyDescent="0.2">
      <c r="A12" s="97"/>
      <c r="B12" s="73"/>
      <c r="C12" s="87" t="s">
        <v>2213</v>
      </c>
      <c r="D12" s="76" t="s">
        <v>52</v>
      </c>
      <c r="E12" s="13">
        <v>44431</v>
      </c>
      <c r="F12" s="74" t="s">
        <v>2281</v>
      </c>
      <c r="G12" s="13">
        <v>44440</v>
      </c>
      <c r="H12" s="75" t="s">
        <v>2282</v>
      </c>
      <c r="I12" s="15">
        <v>74</v>
      </c>
      <c r="J12" s="15">
        <v>48</v>
      </c>
      <c r="K12" s="15">
        <v>32</v>
      </c>
      <c r="L12" s="15">
        <v>20</v>
      </c>
      <c r="M12" s="81">
        <v>28.416</v>
      </c>
      <c r="N12" s="70">
        <v>28</v>
      </c>
      <c r="O12" s="62">
        <v>3000</v>
      </c>
      <c r="P12" s="63">
        <f>Table22452368910111213141516171819202122242345678910111213141516[[#This Row],[PEMBULATAN]]*O12</f>
        <v>84000</v>
      </c>
    </row>
    <row r="13" spans="1:16" ht="33" customHeight="1" x14ac:dyDescent="0.2">
      <c r="A13" s="97"/>
      <c r="B13" s="73"/>
      <c r="C13" s="87" t="s">
        <v>2214</v>
      </c>
      <c r="D13" s="76" t="s">
        <v>52</v>
      </c>
      <c r="E13" s="13">
        <v>44431</v>
      </c>
      <c r="F13" s="74" t="s">
        <v>2281</v>
      </c>
      <c r="G13" s="13">
        <v>44440</v>
      </c>
      <c r="H13" s="75" t="s">
        <v>2282</v>
      </c>
      <c r="I13" s="15">
        <v>100</v>
      </c>
      <c r="J13" s="15">
        <v>54</v>
      </c>
      <c r="K13" s="15">
        <v>30</v>
      </c>
      <c r="L13" s="15">
        <v>13</v>
      </c>
      <c r="M13" s="81">
        <v>40.5</v>
      </c>
      <c r="N13" s="70">
        <v>41</v>
      </c>
      <c r="O13" s="62">
        <v>3000</v>
      </c>
      <c r="P13" s="63">
        <f>Table22452368910111213141516171819202122242345678910111213141516[[#This Row],[PEMBULATAN]]*O13</f>
        <v>123000</v>
      </c>
    </row>
    <row r="14" spans="1:16" ht="33" customHeight="1" x14ac:dyDescent="0.2">
      <c r="A14" s="97"/>
      <c r="B14" s="73"/>
      <c r="C14" s="87" t="s">
        <v>2215</v>
      </c>
      <c r="D14" s="76" t="s">
        <v>52</v>
      </c>
      <c r="E14" s="13">
        <v>44431</v>
      </c>
      <c r="F14" s="74" t="s">
        <v>2281</v>
      </c>
      <c r="G14" s="13">
        <v>44440</v>
      </c>
      <c r="H14" s="75" t="s">
        <v>2282</v>
      </c>
      <c r="I14" s="15">
        <v>80</v>
      </c>
      <c r="J14" s="15">
        <v>50</v>
      </c>
      <c r="K14" s="15">
        <v>28</v>
      </c>
      <c r="L14" s="15">
        <v>1</v>
      </c>
      <c r="M14" s="81">
        <v>28</v>
      </c>
      <c r="N14" s="70">
        <v>28</v>
      </c>
      <c r="O14" s="62">
        <v>3000</v>
      </c>
      <c r="P14" s="63">
        <f>Table22452368910111213141516171819202122242345678910111213141516[[#This Row],[PEMBULATAN]]*O14</f>
        <v>84000</v>
      </c>
    </row>
    <row r="15" spans="1:16" ht="33" customHeight="1" x14ac:dyDescent="0.2">
      <c r="A15" s="97"/>
      <c r="B15" s="73"/>
      <c r="C15" s="87" t="s">
        <v>2216</v>
      </c>
      <c r="D15" s="76" t="s">
        <v>52</v>
      </c>
      <c r="E15" s="13">
        <v>44431</v>
      </c>
      <c r="F15" s="74" t="s">
        <v>2281</v>
      </c>
      <c r="G15" s="13">
        <v>44440</v>
      </c>
      <c r="H15" s="75" t="s">
        <v>2282</v>
      </c>
      <c r="I15" s="15">
        <v>77</v>
      </c>
      <c r="J15" s="15">
        <v>52</v>
      </c>
      <c r="K15" s="15">
        <v>18</v>
      </c>
      <c r="L15" s="15">
        <v>5</v>
      </c>
      <c r="M15" s="81">
        <v>18.018000000000001</v>
      </c>
      <c r="N15" s="70">
        <v>18</v>
      </c>
      <c r="O15" s="62">
        <v>3000</v>
      </c>
      <c r="P15" s="63">
        <f>Table22452368910111213141516171819202122242345678910111213141516[[#This Row],[PEMBULATAN]]*O15</f>
        <v>54000</v>
      </c>
    </row>
    <row r="16" spans="1:16" ht="33" customHeight="1" x14ac:dyDescent="0.2">
      <c r="A16" s="97"/>
      <c r="B16" s="73"/>
      <c r="C16" s="87" t="s">
        <v>2217</v>
      </c>
      <c r="D16" s="76" t="s">
        <v>52</v>
      </c>
      <c r="E16" s="13">
        <v>44431</v>
      </c>
      <c r="F16" s="74" t="s">
        <v>2281</v>
      </c>
      <c r="G16" s="13">
        <v>44440</v>
      </c>
      <c r="H16" s="75" t="s">
        <v>2282</v>
      </c>
      <c r="I16" s="15">
        <v>87</v>
      </c>
      <c r="J16" s="15">
        <v>60</v>
      </c>
      <c r="K16" s="15">
        <v>16</v>
      </c>
      <c r="L16" s="15">
        <v>24</v>
      </c>
      <c r="M16" s="81">
        <v>20.88</v>
      </c>
      <c r="N16" s="70">
        <v>24</v>
      </c>
      <c r="O16" s="62">
        <v>3000</v>
      </c>
      <c r="P16" s="63">
        <f>Table22452368910111213141516171819202122242345678910111213141516[[#This Row],[PEMBULATAN]]*O16</f>
        <v>72000</v>
      </c>
    </row>
    <row r="17" spans="1:16" ht="33" customHeight="1" x14ac:dyDescent="0.2">
      <c r="A17" s="97"/>
      <c r="B17" s="73"/>
      <c r="C17" s="87" t="s">
        <v>2218</v>
      </c>
      <c r="D17" s="76" t="s">
        <v>52</v>
      </c>
      <c r="E17" s="13">
        <v>44431</v>
      </c>
      <c r="F17" s="74" t="s">
        <v>2281</v>
      </c>
      <c r="G17" s="13">
        <v>44440</v>
      </c>
      <c r="H17" s="75" t="s">
        <v>2282</v>
      </c>
      <c r="I17" s="15">
        <v>60</v>
      </c>
      <c r="J17" s="15">
        <v>40</v>
      </c>
      <c r="K17" s="15">
        <v>22</v>
      </c>
      <c r="L17" s="15">
        <v>12</v>
      </c>
      <c r="M17" s="81">
        <v>13.2</v>
      </c>
      <c r="N17" s="70">
        <v>13</v>
      </c>
      <c r="O17" s="62">
        <v>3000</v>
      </c>
      <c r="P17" s="63">
        <f>Table22452368910111213141516171819202122242345678910111213141516[[#This Row],[PEMBULATAN]]*O17</f>
        <v>39000</v>
      </c>
    </row>
    <row r="18" spans="1:16" ht="33" customHeight="1" x14ac:dyDescent="0.2">
      <c r="A18" s="97"/>
      <c r="B18" s="73"/>
      <c r="C18" s="87" t="s">
        <v>2219</v>
      </c>
      <c r="D18" s="76" t="s">
        <v>52</v>
      </c>
      <c r="E18" s="13">
        <v>44431</v>
      </c>
      <c r="F18" s="74" t="s">
        <v>2281</v>
      </c>
      <c r="G18" s="13">
        <v>44440</v>
      </c>
      <c r="H18" s="75" t="s">
        <v>2282</v>
      </c>
      <c r="I18" s="15">
        <v>68</v>
      </c>
      <c r="J18" s="15">
        <v>53</v>
      </c>
      <c r="K18" s="15">
        <v>25</v>
      </c>
      <c r="L18" s="15">
        <v>6</v>
      </c>
      <c r="M18" s="81">
        <v>22.524999999999999</v>
      </c>
      <c r="N18" s="70">
        <v>23</v>
      </c>
      <c r="O18" s="62">
        <v>3000</v>
      </c>
      <c r="P18" s="63">
        <f>Table22452368910111213141516171819202122242345678910111213141516[[#This Row],[PEMBULATAN]]*O18</f>
        <v>69000</v>
      </c>
    </row>
    <row r="19" spans="1:16" ht="33" customHeight="1" x14ac:dyDescent="0.2">
      <c r="A19" s="97"/>
      <c r="B19" s="73"/>
      <c r="C19" s="87" t="s">
        <v>2220</v>
      </c>
      <c r="D19" s="76" t="s">
        <v>52</v>
      </c>
      <c r="E19" s="13">
        <v>44431</v>
      </c>
      <c r="F19" s="74" t="s">
        <v>2281</v>
      </c>
      <c r="G19" s="13">
        <v>44440</v>
      </c>
      <c r="H19" s="75" t="s">
        <v>2282</v>
      </c>
      <c r="I19" s="15">
        <v>90</v>
      </c>
      <c r="J19" s="15">
        <v>45</v>
      </c>
      <c r="K19" s="15">
        <v>21</v>
      </c>
      <c r="L19" s="15">
        <v>9</v>
      </c>
      <c r="M19" s="81">
        <v>21.262499999999999</v>
      </c>
      <c r="N19" s="70">
        <v>21</v>
      </c>
      <c r="O19" s="62">
        <v>3000</v>
      </c>
      <c r="P19" s="63">
        <f>Table22452368910111213141516171819202122242345678910111213141516[[#This Row],[PEMBULATAN]]*O19</f>
        <v>63000</v>
      </c>
    </row>
    <row r="20" spans="1:16" ht="33" customHeight="1" x14ac:dyDescent="0.2">
      <c r="A20" s="97"/>
      <c r="B20" s="73"/>
      <c r="C20" s="87" t="s">
        <v>2221</v>
      </c>
      <c r="D20" s="76" t="s">
        <v>52</v>
      </c>
      <c r="E20" s="13">
        <v>44431</v>
      </c>
      <c r="F20" s="74" t="s">
        <v>2281</v>
      </c>
      <c r="G20" s="13">
        <v>44440</v>
      </c>
      <c r="H20" s="75" t="s">
        <v>2282</v>
      </c>
      <c r="I20" s="15">
        <v>85</v>
      </c>
      <c r="J20" s="15">
        <v>60</v>
      </c>
      <c r="K20" s="15">
        <v>22</v>
      </c>
      <c r="L20" s="15">
        <v>4</v>
      </c>
      <c r="M20" s="81">
        <v>28.05</v>
      </c>
      <c r="N20" s="70">
        <v>28</v>
      </c>
      <c r="O20" s="62">
        <v>3000</v>
      </c>
      <c r="P20" s="63">
        <f>Table22452368910111213141516171819202122242345678910111213141516[[#This Row],[PEMBULATAN]]*O20</f>
        <v>84000</v>
      </c>
    </row>
    <row r="21" spans="1:16" ht="33" customHeight="1" x14ac:dyDescent="0.2">
      <c r="A21" s="97"/>
      <c r="B21" s="73"/>
      <c r="C21" s="87" t="s">
        <v>2222</v>
      </c>
      <c r="D21" s="76" t="s">
        <v>52</v>
      </c>
      <c r="E21" s="13">
        <v>44431</v>
      </c>
      <c r="F21" s="74" t="s">
        <v>2281</v>
      </c>
      <c r="G21" s="13">
        <v>44440</v>
      </c>
      <c r="H21" s="75" t="s">
        <v>2282</v>
      </c>
      <c r="I21" s="15">
        <v>60</v>
      </c>
      <c r="J21" s="15">
        <v>46</v>
      </c>
      <c r="K21" s="15">
        <v>20</v>
      </c>
      <c r="L21" s="15">
        <v>19</v>
      </c>
      <c r="M21" s="81">
        <v>13.8</v>
      </c>
      <c r="N21" s="70">
        <v>19</v>
      </c>
      <c r="O21" s="62">
        <v>3000</v>
      </c>
      <c r="P21" s="63">
        <f>Table22452368910111213141516171819202122242345678910111213141516[[#This Row],[PEMBULATAN]]*O21</f>
        <v>57000</v>
      </c>
    </row>
    <row r="22" spans="1:16" ht="33" customHeight="1" x14ac:dyDescent="0.2">
      <c r="A22" s="97"/>
      <c r="B22" s="73"/>
      <c r="C22" s="87" t="s">
        <v>2223</v>
      </c>
      <c r="D22" s="76" t="s">
        <v>52</v>
      </c>
      <c r="E22" s="13">
        <v>44431</v>
      </c>
      <c r="F22" s="74" t="s">
        <v>2281</v>
      </c>
      <c r="G22" s="13">
        <v>44440</v>
      </c>
      <c r="H22" s="75" t="s">
        <v>2282</v>
      </c>
      <c r="I22" s="15">
        <v>92</v>
      </c>
      <c r="J22" s="15">
        <v>60</v>
      </c>
      <c r="K22" s="15">
        <v>23</v>
      </c>
      <c r="L22" s="15">
        <v>23</v>
      </c>
      <c r="M22" s="81">
        <v>31.74</v>
      </c>
      <c r="N22" s="70">
        <v>32</v>
      </c>
      <c r="O22" s="62">
        <v>3000</v>
      </c>
      <c r="P22" s="63">
        <f>Table22452368910111213141516171819202122242345678910111213141516[[#This Row],[PEMBULATAN]]*O22</f>
        <v>96000</v>
      </c>
    </row>
    <row r="23" spans="1:16" ht="33" customHeight="1" x14ac:dyDescent="0.2">
      <c r="A23" s="97"/>
      <c r="B23" s="73"/>
      <c r="C23" s="87" t="s">
        <v>2224</v>
      </c>
      <c r="D23" s="76" t="s">
        <v>52</v>
      </c>
      <c r="E23" s="13">
        <v>44431</v>
      </c>
      <c r="F23" s="74" t="s">
        <v>2281</v>
      </c>
      <c r="G23" s="13">
        <v>44440</v>
      </c>
      <c r="H23" s="75" t="s">
        <v>2282</v>
      </c>
      <c r="I23" s="15">
        <v>104</v>
      </c>
      <c r="J23" s="15">
        <v>52</v>
      </c>
      <c r="K23" s="15">
        <v>32</v>
      </c>
      <c r="L23" s="15">
        <v>12</v>
      </c>
      <c r="M23" s="81">
        <v>43.264000000000003</v>
      </c>
      <c r="N23" s="70">
        <v>43</v>
      </c>
      <c r="O23" s="62">
        <v>3000</v>
      </c>
      <c r="P23" s="63">
        <f>Table22452368910111213141516171819202122242345678910111213141516[[#This Row],[PEMBULATAN]]*O23</f>
        <v>129000</v>
      </c>
    </row>
    <row r="24" spans="1:16" ht="33" customHeight="1" x14ac:dyDescent="0.2">
      <c r="A24" s="97"/>
      <c r="B24" s="73"/>
      <c r="C24" s="87" t="s">
        <v>2225</v>
      </c>
      <c r="D24" s="76" t="s">
        <v>52</v>
      </c>
      <c r="E24" s="13">
        <v>44431</v>
      </c>
      <c r="F24" s="74" t="s">
        <v>2281</v>
      </c>
      <c r="G24" s="13">
        <v>44440</v>
      </c>
      <c r="H24" s="75" t="s">
        <v>2282</v>
      </c>
      <c r="I24" s="15">
        <v>74</v>
      </c>
      <c r="J24" s="15">
        <v>49</v>
      </c>
      <c r="K24" s="15">
        <v>35</v>
      </c>
      <c r="L24" s="15">
        <v>21</v>
      </c>
      <c r="M24" s="81">
        <v>31.727499999999999</v>
      </c>
      <c r="N24" s="70">
        <v>32</v>
      </c>
      <c r="O24" s="62">
        <v>3000</v>
      </c>
      <c r="P24" s="63">
        <f>Table22452368910111213141516171819202122242345678910111213141516[[#This Row],[PEMBULATAN]]*O24</f>
        <v>96000</v>
      </c>
    </row>
    <row r="25" spans="1:16" ht="33" customHeight="1" x14ac:dyDescent="0.2">
      <c r="A25" s="97"/>
      <c r="B25" s="73"/>
      <c r="C25" s="87" t="s">
        <v>2226</v>
      </c>
      <c r="D25" s="76" t="s">
        <v>52</v>
      </c>
      <c r="E25" s="13">
        <v>44431</v>
      </c>
      <c r="F25" s="74" t="s">
        <v>2281</v>
      </c>
      <c r="G25" s="13">
        <v>44440</v>
      </c>
      <c r="H25" s="75" t="s">
        <v>2282</v>
      </c>
      <c r="I25" s="15">
        <v>101</v>
      </c>
      <c r="J25" s="15">
        <v>61</v>
      </c>
      <c r="K25" s="15">
        <v>26</v>
      </c>
      <c r="L25" s="15">
        <v>5</v>
      </c>
      <c r="M25" s="81">
        <v>40.046500000000002</v>
      </c>
      <c r="N25" s="70">
        <v>40</v>
      </c>
      <c r="O25" s="62">
        <v>3000</v>
      </c>
      <c r="P25" s="63">
        <f>Table22452368910111213141516171819202122242345678910111213141516[[#This Row],[PEMBULATAN]]*O25</f>
        <v>120000</v>
      </c>
    </row>
    <row r="26" spans="1:16" ht="33" customHeight="1" x14ac:dyDescent="0.2">
      <c r="A26" s="97"/>
      <c r="B26" s="73"/>
      <c r="C26" s="87" t="s">
        <v>2227</v>
      </c>
      <c r="D26" s="76" t="s">
        <v>52</v>
      </c>
      <c r="E26" s="13">
        <v>44431</v>
      </c>
      <c r="F26" s="74" t="s">
        <v>2281</v>
      </c>
      <c r="G26" s="13">
        <v>44440</v>
      </c>
      <c r="H26" s="75" t="s">
        <v>2282</v>
      </c>
      <c r="I26" s="15">
        <v>46</v>
      </c>
      <c r="J26" s="15">
        <v>40</v>
      </c>
      <c r="K26" s="15">
        <v>17</v>
      </c>
      <c r="L26" s="15">
        <v>2</v>
      </c>
      <c r="M26" s="81">
        <v>7.82</v>
      </c>
      <c r="N26" s="70">
        <v>8</v>
      </c>
      <c r="O26" s="62">
        <v>3000</v>
      </c>
      <c r="P26" s="63">
        <f>Table22452368910111213141516171819202122242345678910111213141516[[#This Row],[PEMBULATAN]]*O26</f>
        <v>24000</v>
      </c>
    </row>
    <row r="27" spans="1:16" ht="33" customHeight="1" x14ac:dyDescent="0.2">
      <c r="A27" s="97"/>
      <c r="B27" s="73"/>
      <c r="C27" s="87" t="s">
        <v>2228</v>
      </c>
      <c r="D27" s="76" t="s">
        <v>52</v>
      </c>
      <c r="E27" s="13">
        <v>44431</v>
      </c>
      <c r="F27" s="74" t="s">
        <v>2281</v>
      </c>
      <c r="G27" s="13">
        <v>44440</v>
      </c>
      <c r="H27" s="75" t="s">
        <v>2282</v>
      </c>
      <c r="I27" s="15">
        <v>52</v>
      </c>
      <c r="J27" s="15">
        <v>35</v>
      </c>
      <c r="K27" s="15">
        <v>30</v>
      </c>
      <c r="L27" s="15">
        <v>7</v>
      </c>
      <c r="M27" s="81">
        <v>13.65</v>
      </c>
      <c r="N27" s="70">
        <v>14</v>
      </c>
      <c r="O27" s="62">
        <v>3000</v>
      </c>
      <c r="P27" s="63">
        <f>Table22452368910111213141516171819202122242345678910111213141516[[#This Row],[PEMBULATAN]]*O27</f>
        <v>42000</v>
      </c>
    </row>
    <row r="28" spans="1:16" ht="33" customHeight="1" x14ac:dyDescent="0.2">
      <c r="A28" s="97"/>
      <c r="B28" s="73"/>
      <c r="C28" s="87" t="s">
        <v>2229</v>
      </c>
      <c r="D28" s="76" t="s">
        <v>52</v>
      </c>
      <c r="E28" s="13">
        <v>44431</v>
      </c>
      <c r="F28" s="74" t="s">
        <v>2281</v>
      </c>
      <c r="G28" s="13">
        <v>44440</v>
      </c>
      <c r="H28" s="75" t="s">
        <v>2282</v>
      </c>
      <c r="I28" s="15">
        <v>85</v>
      </c>
      <c r="J28" s="15">
        <v>59</v>
      </c>
      <c r="K28" s="15">
        <v>26</v>
      </c>
      <c r="L28" s="15">
        <v>3</v>
      </c>
      <c r="M28" s="81">
        <v>32.597499999999997</v>
      </c>
      <c r="N28" s="70">
        <v>33</v>
      </c>
      <c r="O28" s="62">
        <v>3000</v>
      </c>
      <c r="P28" s="63">
        <f>Table22452368910111213141516171819202122242345678910111213141516[[#This Row],[PEMBULATAN]]*O28</f>
        <v>99000</v>
      </c>
    </row>
    <row r="29" spans="1:16" ht="33" customHeight="1" x14ac:dyDescent="0.2">
      <c r="A29" s="97"/>
      <c r="B29" s="73"/>
      <c r="C29" s="87" t="s">
        <v>2230</v>
      </c>
      <c r="D29" s="76" t="s">
        <v>52</v>
      </c>
      <c r="E29" s="13">
        <v>44431</v>
      </c>
      <c r="F29" s="74" t="s">
        <v>2281</v>
      </c>
      <c r="G29" s="13">
        <v>44440</v>
      </c>
      <c r="H29" s="75" t="s">
        <v>2282</v>
      </c>
      <c r="I29" s="15">
        <v>87</v>
      </c>
      <c r="J29" s="15">
        <v>62</v>
      </c>
      <c r="K29" s="15">
        <v>24</v>
      </c>
      <c r="L29" s="15">
        <v>25</v>
      </c>
      <c r="M29" s="81">
        <v>32.363999999999997</v>
      </c>
      <c r="N29" s="70">
        <v>32</v>
      </c>
      <c r="O29" s="62">
        <v>3000</v>
      </c>
      <c r="P29" s="63">
        <f>Table22452368910111213141516171819202122242345678910111213141516[[#This Row],[PEMBULATAN]]*O29</f>
        <v>96000</v>
      </c>
    </row>
    <row r="30" spans="1:16" ht="33" customHeight="1" x14ac:dyDescent="0.2">
      <c r="A30" s="97"/>
      <c r="B30" s="73"/>
      <c r="C30" s="87" t="s">
        <v>2231</v>
      </c>
      <c r="D30" s="76" t="s">
        <v>52</v>
      </c>
      <c r="E30" s="13">
        <v>44431</v>
      </c>
      <c r="F30" s="74" t="s">
        <v>2281</v>
      </c>
      <c r="G30" s="13">
        <v>44440</v>
      </c>
      <c r="H30" s="75" t="s">
        <v>2282</v>
      </c>
      <c r="I30" s="15">
        <v>95</v>
      </c>
      <c r="J30" s="15">
        <v>47</v>
      </c>
      <c r="K30" s="15">
        <v>34</v>
      </c>
      <c r="L30" s="15">
        <v>26</v>
      </c>
      <c r="M30" s="81">
        <v>37.952500000000001</v>
      </c>
      <c r="N30" s="70">
        <v>38</v>
      </c>
      <c r="O30" s="62">
        <v>3000</v>
      </c>
      <c r="P30" s="63">
        <f>Table22452368910111213141516171819202122242345678910111213141516[[#This Row],[PEMBULATAN]]*O30</f>
        <v>114000</v>
      </c>
    </row>
    <row r="31" spans="1:16" ht="33" customHeight="1" x14ac:dyDescent="0.2">
      <c r="A31" s="97"/>
      <c r="B31" s="73"/>
      <c r="C31" s="87" t="s">
        <v>2232</v>
      </c>
      <c r="D31" s="76" t="s">
        <v>52</v>
      </c>
      <c r="E31" s="13">
        <v>44431</v>
      </c>
      <c r="F31" s="74" t="s">
        <v>2281</v>
      </c>
      <c r="G31" s="13">
        <v>44440</v>
      </c>
      <c r="H31" s="75" t="s">
        <v>2282</v>
      </c>
      <c r="I31" s="15">
        <v>103</v>
      </c>
      <c r="J31" s="15">
        <v>43</v>
      </c>
      <c r="K31" s="15">
        <v>35</v>
      </c>
      <c r="L31" s="15">
        <v>1</v>
      </c>
      <c r="M31" s="81">
        <v>38.753749999999997</v>
      </c>
      <c r="N31" s="70">
        <v>39</v>
      </c>
      <c r="O31" s="62">
        <v>3000</v>
      </c>
      <c r="P31" s="63">
        <f>Table22452368910111213141516171819202122242345678910111213141516[[#This Row],[PEMBULATAN]]*O31</f>
        <v>117000</v>
      </c>
    </row>
    <row r="32" spans="1:16" ht="33" customHeight="1" x14ac:dyDescent="0.2">
      <c r="A32" s="97"/>
      <c r="B32" s="73"/>
      <c r="C32" s="87" t="s">
        <v>2233</v>
      </c>
      <c r="D32" s="76" t="s">
        <v>52</v>
      </c>
      <c r="E32" s="13">
        <v>44431</v>
      </c>
      <c r="F32" s="74" t="s">
        <v>2281</v>
      </c>
      <c r="G32" s="13">
        <v>44440</v>
      </c>
      <c r="H32" s="75" t="s">
        <v>2282</v>
      </c>
      <c r="I32" s="15">
        <v>92</v>
      </c>
      <c r="J32" s="15">
        <v>54</v>
      </c>
      <c r="K32" s="15">
        <v>22</v>
      </c>
      <c r="L32" s="15">
        <v>3</v>
      </c>
      <c r="M32" s="81">
        <v>27.324000000000002</v>
      </c>
      <c r="N32" s="70">
        <v>27</v>
      </c>
      <c r="O32" s="62">
        <v>3000</v>
      </c>
      <c r="P32" s="63">
        <f>Table22452368910111213141516171819202122242345678910111213141516[[#This Row],[PEMBULATAN]]*O32</f>
        <v>81000</v>
      </c>
    </row>
    <row r="33" spans="1:16" ht="33" customHeight="1" x14ac:dyDescent="0.2">
      <c r="A33" s="97"/>
      <c r="B33" s="73"/>
      <c r="C33" s="87" t="s">
        <v>2234</v>
      </c>
      <c r="D33" s="76" t="s">
        <v>52</v>
      </c>
      <c r="E33" s="13">
        <v>44431</v>
      </c>
      <c r="F33" s="74" t="s">
        <v>2281</v>
      </c>
      <c r="G33" s="13">
        <v>44440</v>
      </c>
      <c r="H33" s="75" t="s">
        <v>2282</v>
      </c>
      <c r="I33" s="15">
        <v>105</v>
      </c>
      <c r="J33" s="15">
        <v>62</v>
      </c>
      <c r="K33" s="15">
        <v>28</v>
      </c>
      <c r="L33" s="15">
        <v>4</v>
      </c>
      <c r="M33" s="81">
        <v>45.57</v>
      </c>
      <c r="N33" s="70">
        <v>46</v>
      </c>
      <c r="O33" s="62">
        <v>3000</v>
      </c>
      <c r="P33" s="63">
        <f>Table22452368910111213141516171819202122242345678910111213141516[[#This Row],[PEMBULATAN]]*O33</f>
        <v>138000</v>
      </c>
    </row>
    <row r="34" spans="1:16" ht="33" customHeight="1" x14ac:dyDescent="0.2">
      <c r="A34" s="97"/>
      <c r="B34" s="73"/>
      <c r="C34" s="87" t="s">
        <v>2235</v>
      </c>
      <c r="D34" s="76" t="s">
        <v>52</v>
      </c>
      <c r="E34" s="13">
        <v>44431</v>
      </c>
      <c r="F34" s="74" t="s">
        <v>2281</v>
      </c>
      <c r="G34" s="13">
        <v>44440</v>
      </c>
      <c r="H34" s="75" t="s">
        <v>2282</v>
      </c>
      <c r="I34" s="15">
        <v>40</v>
      </c>
      <c r="J34" s="15">
        <v>36</v>
      </c>
      <c r="K34" s="15">
        <v>14</v>
      </c>
      <c r="L34" s="15">
        <v>2</v>
      </c>
      <c r="M34" s="81">
        <v>5.04</v>
      </c>
      <c r="N34" s="70">
        <v>5</v>
      </c>
      <c r="O34" s="62">
        <v>3000</v>
      </c>
      <c r="P34" s="63">
        <f>Table22452368910111213141516171819202122242345678910111213141516[[#This Row],[PEMBULATAN]]*O34</f>
        <v>15000</v>
      </c>
    </row>
    <row r="35" spans="1:16" ht="33" customHeight="1" x14ac:dyDescent="0.2">
      <c r="A35" s="97"/>
      <c r="B35" s="73"/>
      <c r="C35" s="87" t="s">
        <v>2236</v>
      </c>
      <c r="D35" s="76" t="s">
        <v>52</v>
      </c>
      <c r="E35" s="13">
        <v>44431</v>
      </c>
      <c r="F35" s="74" t="s">
        <v>2281</v>
      </c>
      <c r="G35" s="13">
        <v>44440</v>
      </c>
      <c r="H35" s="75" t="s">
        <v>2282</v>
      </c>
      <c r="I35" s="15">
        <v>89</v>
      </c>
      <c r="J35" s="15">
        <v>58</v>
      </c>
      <c r="K35" s="15">
        <v>32</v>
      </c>
      <c r="L35" s="15">
        <v>3</v>
      </c>
      <c r="M35" s="81">
        <v>41.295999999999999</v>
      </c>
      <c r="N35" s="70">
        <v>41</v>
      </c>
      <c r="O35" s="62">
        <v>3000</v>
      </c>
      <c r="P35" s="63">
        <f>Table22452368910111213141516171819202122242345678910111213141516[[#This Row],[PEMBULATAN]]*O35</f>
        <v>123000</v>
      </c>
    </row>
    <row r="36" spans="1:16" ht="33" customHeight="1" x14ac:dyDescent="0.2">
      <c r="A36" s="97"/>
      <c r="B36" s="73"/>
      <c r="C36" s="87" t="s">
        <v>2237</v>
      </c>
      <c r="D36" s="76" t="s">
        <v>52</v>
      </c>
      <c r="E36" s="13">
        <v>44431</v>
      </c>
      <c r="F36" s="74" t="s">
        <v>2281</v>
      </c>
      <c r="G36" s="13">
        <v>44440</v>
      </c>
      <c r="H36" s="75" t="s">
        <v>2282</v>
      </c>
      <c r="I36" s="15">
        <v>83</v>
      </c>
      <c r="J36" s="15">
        <v>62</v>
      </c>
      <c r="K36" s="15">
        <v>22</v>
      </c>
      <c r="L36" s="15">
        <v>3</v>
      </c>
      <c r="M36" s="81">
        <v>28.303000000000001</v>
      </c>
      <c r="N36" s="70">
        <v>28</v>
      </c>
      <c r="O36" s="62">
        <v>3000</v>
      </c>
      <c r="P36" s="63">
        <f>Table22452368910111213141516171819202122242345678910111213141516[[#This Row],[PEMBULATAN]]*O36</f>
        <v>84000</v>
      </c>
    </row>
    <row r="37" spans="1:16" ht="33" customHeight="1" x14ac:dyDescent="0.2">
      <c r="A37" s="97"/>
      <c r="B37" s="73"/>
      <c r="C37" s="87" t="s">
        <v>2238</v>
      </c>
      <c r="D37" s="76" t="s">
        <v>52</v>
      </c>
      <c r="E37" s="13">
        <v>44431</v>
      </c>
      <c r="F37" s="74" t="s">
        <v>2281</v>
      </c>
      <c r="G37" s="13">
        <v>44440</v>
      </c>
      <c r="H37" s="75" t="s">
        <v>2282</v>
      </c>
      <c r="I37" s="15">
        <v>100</v>
      </c>
      <c r="J37" s="15">
        <v>54</v>
      </c>
      <c r="K37" s="15">
        <v>19</v>
      </c>
      <c r="L37" s="15">
        <v>17</v>
      </c>
      <c r="M37" s="81">
        <v>25.65</v>
      </c>
      <c r="N37" s="70">
        <v>26</v>
      </c>
      <c r="O37" s="62">
        <v>3000</v>
      </c>
      <c r="P37" s="63">
        <f>Table22452368910111213141516171819202122242345678910111213141516[[#This Row],[PEMBULATAN]]*O37</f>
        <v>78000</v>
      </c>
    </row>
    <row r="38" spans="1:16" ht="33" customHeight="1" x14ac:dyDescent="0.2">
      <c r="A38" s="97"/>
      <c r="B38" s="73"/>
      <c r="C38" s="87" t="s">
        <v>2239</v>
      </c>
      <c r="D38" s="76" t="s">
        <v>52</v>
      </c>
      <c r="E38" s="13">
        <v>44431</v>
      </c>
      <c r="F38" s="74" t="s">
        <v>2281</v>
      </c>
      <c r="G38" s="13">
        <v>44440</v>
      </c>
      <c r="H38" s="75" t="s">
        <v>2282</v>
      </c>
      <c r="I38" s="15">
        <v>80</v>
      </c>
      <c r="J38" s="15">
        <v>51</v>
      </c>
      <c r="K38" s="15">
        <v>26</v>
      </c>
      <c r="L38" s="15">
        <v>8</v>
      </c>
      <c r="M38" s="81">
        <v>26.52</v>
      </c>
      <c r="N38" s="70">
        <v>27</v>
      </c>
      <c r="O38" s="62">
        <v>3000</v>
      </c>
      <c r="P38" s="63">
        <f>Table22452368910111213141516171819202122242345678910111213141516[[#This Row],[PEMBULATAN]]*O38</f>
        <v>81000</v>
      </c>
    </row>
    <row r="39" spans="1:16" ht="33" customHeight="1" x14ac:dyDescent="0.2">
      <c r="A39" s="97"/>
      <c r="B39" s="73"/>
      <c r="C39" s="87" t="s">
        <v>2240</v>
      </c>
      <c r="D39" s="76" t="s">
        <v>52</v>
      </c>
      <c r="E39" s="13">
        <v>44431</v>
      </c>
      <c r="F39" s="74" t="s">
        <v>2281</v>
      </c>
      <c r="G39" s="13">
        <v>44440</v>
      </c>
      <c r="H39" s="75" t="s">
        <v>2282</v>
      </c>
      <c r="I39" s="15">
        <v>88</v>
      </c>
      <c r="J39" s="15">
        <v>52</v>
      </c>
      <c r="K39" s="15">
        <v>25</v>
      </c>
      <c r="L39" s="15">
        <v>15</v>
      </c>
      <c r="M39" s="81">
        <v>28.6</v>
      </c>
      <c r="N39" s="70">
        <v>29</v>
      </c>
      <c r="O39" s="62">
        <v>3000</v>
      </c>
      <c r="P39" s="63">
        <f>Table22452368910111213141516171819202122242345678910111213141516[[#This Row],[PEMBULATAN]]*O39</f>
        <v>87000</v>
      </c>
    </row>
    <row r="40" spans="1:16" ht="33" customHeight="1" x14ac:dyDescent="0.2">
      <c r="A40" s="97"/>
      <c r="B40" s="73"/>
      <c r="C40" s="87" t="s">
        <v>2241</v>
      </c>
      <c r="D40" s="76" t="s">
        <v>52</v>
      </c>
      <c r="E40" s="13">
        <v>44431</v>
      </c>
      <c r="F40" s="74" t="s">
        <v>2281</v>
      </c>
      <c r="G40" s="13">
        <v>44440</v>
      </c>
      <c r="H40" s="75" t="s">
        <v>2282</v>
      </c>
      <c r="I40" s="15">
        <v>97</v>
      </c>
      <c r="J40" s="15">
        <v>52</v>
      </c>
      <c r="K40" s="15">
        <v>23</v>
      </c>
      <c r="L40" s="15">
        <v>19</v>
      </c>
      <c r="M40" s="81">
        <v>29.003</v>
      </c>
      <c r="N40" s="70">
        <v>29</v>
      </c>
      <c r="O40" s="62">
        <v>3000</v>
      </c>
      <c r="P40" s="63">
        <f>Table22452368910111213141516171819202122242345678910111213141516[[#This Row],[PEMBULATAN]]*O40</f>
        <v>87000</v>
      </c>
    </row>
    <row r="41" spans="1:16" ht="33" customHeight="1" x14ac:dyDescent="0.2">
      <c r="A41" s="97"/>
      <c r="B41" s="73"/>
      <c r="C41" s="87" t="s">
        <v>2242</v>
      </c>
      <c r="D41" s="76" t="s">
        <v>52</v>
      </c>
      <c r="E41" s="13">
        <v>44431</v>
      </c>
      <c r="F41" s="74" t="s">
        <v>2281</v>
      </c>
      <c r="G41" s="13">
        <v>44440</v>
      </c>
      <c r="H41" s="75" t="s">
        <v>2282</v>
      </c>
      <c r="I41" s="15">
        <v>95</v>
      </c>
      <c r="J41" s="15">
        <v>57</v>
      </c>
      <c r="K41" s="15">
        <v>23</v>
      </c>
      <c r="L41" s="15">
        <v>20</v>
      </c>
      <c r="M41" s="81">
        <v>31.13625</v>
      </c>
      <c r="N41" s="70">
        <v>31</v>
      </c>
      <c r="O41" s="62">
        <v>3000</v>
      </c>
      <c r="P41" s="63">
        <f>Table22452368910111213141516171819202122242345678910111213141516[[#This Row],[PEMBULATAN]]*O41</f>
        <v>93000</v>
      </c>
    </row>
    <row r="42" spans="1:16" ht="33" customHeight="1" x14ac:dyDescent="0.2">
      <c r="A42" s="97"/>
      <c r="B42" s="73"/>
      <c r="C42" s="87" t="s">
        <v>2243</v>
      </c>
      <c r="D42" s="76" t="s">
        <v>52</v>
      </c>
      <c r="E42" s="13">
        <v>44431</v>
      </c>
      <c r="F42" s="74" t="s">
        <v>2281</v>
      </c>
      <c r="G42" s="13">
        <v>44440</v>
      </c>
      <c r="H42" s="75" t="s">
        <v>2282</v>
      </c>
      <c r="I42" s="15">
        <v>95</v>
      </c>
      <c r="J42" s="15">
        <v>60</v>
      </c>
      <c r="K42" s="15">
        <v>25</v>
      </c>
      <c r="L42" s="15">
        <v>2</v>
      </c>
      <c r="M42" s="81">
        <v>35.625</v>
      </c>
      <c r="N42" s="70">
        <v>36</v>
      </c>
      <c r="O42" s="62">
        <v>3000</v>
      </c>
      <c r="P42" s="63">
        <f>Table22452368910111213141516171819202122242345678910111213141516[[#This Row],[PEMBULATAN]]*O42</f>
        <v>108000</v>
      </c>
    </row>
    <row r="43" spans="1:16" ht="33" customHeight="1" x14ac:dyDescent="0.2">
      <c r="A43" s="97"/>
      <c r="B43" s="73"/>
      <c r="C43" s="87" t="s">
        <v>2244</v>
      </c>
      <c r="D43" s="76" t="s">
        <v>52</v>
      </c>
      <c r="E43" s="13">
        <v>44431</v>
      </c>
      <c r="F43" s="74" t="s">
        <v>2281</v>
      </c>
      <c r="G43" s="13">
        <v>44440</v>
      </c>
      <c r="H43" s="75" t="s">
        <v>2282</v>
      </c>
      <c r="I43" s="15">
        <v>73</v>
      </c>
      <c r="J43" s="15">
        <v>46</v>
      </c>
      <c r="K43" s="15">
        <v>33</v>
      </c>
      <c r="L43" s="15">
        <v>3</v>
      </c>
      <c r="M43" s="81">
        <v>27.703499999999998</v>
      </c>
      <c r="N43" s="70">
        <v>28</v>
      </c>
      <c r="O43" s="62">
        <v>3000</v>
      </c>
      <c r="P43" s="63">
        <f>Table22452368910111213141516171819202122242345678910111213141516[[#This Row],[PEMBULATAN]]*O43</f>
        <v>84000</v>
      </c>
    </row>
    <row r="44" spans="1:16" ht="33" customHeight="1" x14ac:dyDescent="0.2">
      <c r="A44" s="97"/>
      <c r="B44" s="73"/>
      <c r="C44" s="87" t="s">
        <v>2245</v>
      </c>
      <c r="D44" s="76" t="s">
        <v>52</v>
      </c>
      <c r="E44" s="13">
        <v>44431</v>
      </c>
      <c r="F44" s="74" t="s">
        <v>2281</v>
      </c>
      <c r="G44" s="13">
        <v>44440</v>
      </c>
      <c r="H44" s="75" t="s">
        <v>2282</v>
      </c>
      <c r="I44" s="15">
        <v>73</v>
      </c>
      <c r="J44" s="15">
        <v>53</v>
      </c>
      <c r="K44" s="15">
        <v>29</v>
      </c>
      <c r="L44" s="15">
        <v>4</v>
      </c>
      <c r="M44" s="81">
        <v>28.050249999999998</v>
      </c>
      <c r="N44" s="70">
        <v>28</v>
      </c>
      <c r="O44" s="62">
        <v>3000</v>
      </c>
      <c r="P44" s="63">
        <f>Table22452368910111213141516171819202122242345678910111213141516[[#This Row],[PEMBULATAN]]*O44</f>
        <v>84000</v>
      </c>
    </row>
    <row r="45" spans="1:16" ht="33" customHeight="1" x14ac:dyDescent="0.2">
      <c r="A45" s="97"/>
      <c r="B45" s="73"/>
      <c r="C45" s="87" t="s">
        <v>2246</v>
      </c>
      <c r="D45" s="76" t="s">
        <v>52</v>
      </c>
      <c r="E45" s="13">
        <v>44431</v>
      </c>
      <c r="F45" s="74" t="s">
        <v>2281</v>
      </c>
      <c r="G45" s="13">
        <v>44440</v>
      </c>
      <c r="H45" s="75" t="s">
        <v>2282</v>
      </c>
      <c r="I45" s="15">
        <v>93</v>
      </c>
      <c r="J45" s="15">
        <v>55</v>
      </c>
      <c r="K45" s="15">
        <v>27</v>
      </c>
      <c r="L45" s="15">
        <v>1</v>
      </c>
      <c r="M45" s="81">
        <v>34.526249999999997</v>
      </c>
      <c r="N45" s="70">
        <v>35</v>
      </c>
      <c r="O45" s="62">
        <v>3000</v>
      </c>
      <c r="P45" s="63">
        <f>Table22452368910111213141516171819202122242345678910111213141516[[#This Row],[PEMBULATAN]]*O45</f>
        <v>105000</v>
      </c>
    </row>
    <row r="46" spans="1:16" ht="33" customHeight="1" x14ac:dyDescent="0.2">
      <c r="A46" s="97"/>
      <c r="B46" s="73"/>
      <c r="C46" s="87" t="s">
        <v>2247</v>
      </c>
      <c r="D46" s="76" t="s">
        <v>52</v>
      </c>
      <c r="E46" s="13">
        <v>44431</v>
      </c>
      <c r="F46" s="74" t="s">
        <v>2281</v>
      </c>
      <c r="G46" s="13">
        <v>44440</v>
      </c>
      <c r="H46" s="75" t="s">
        <v>2282</v>
      </c>
      <c r="I46" s="15">
        <v>64</v>
      </c>
      <c r="J46" s="15">
        <v>45</v>
      </c>
      <c r="K46" s="15">
        <v>30</v>
      </c>
      <c r="L46" s="15">
        <v>4</v>
      </c>
      <c r="M46" s="81">
        <v>21.6</v>
      </c>
      <c r="N46" s="70">
        <v>22</v>
      </c>
      <c r="O46" s="62">
        <v>3000</v>
      </c>
      <c r="P46" s="63">
        <f>Table22452368910111213141516171819202122242345678910111213141516[[#This Row],[PEMBULATAN]]*O46</f>
        <v>66000</v>
      </c>
    </row>
    <row r="47" spans="1:16" ht="33" customHeight="1" x14ac:dyDescent="0.2">
      <c r="A47" s="97"/>
      <c r="B47" s="73"/>
      <c r="C47" s="87" t="s">
        <v>2248</v>
      </c>
      <c r="D47" s="76" t="s">
        <v>52</v>
      </c>
      <c r="E47" s="13">
        <v>44431</v>
      </c>
      <c r="F47" s="74" t="s">
        <v>2281</v>
      </c>
      <c r="G47" s="13">
        <v>44440</v>
      </c>
      <c r="H47" s="75" t="s">
        <v>2282</v>
      </c>
      <c r="I47" s="15">
        <v>60</v>
      </c>
      <c r="J47" s="15">
        <v>52</v>
      </c>
      <c r="K47" s="15">
        <v>22</v>
      </c>
      <c r="L47" s="15">
        <v>1</v>
      </c>
      <c r="M47" s="81">
        <v>17.16</v>
      </c>
      <c r="N47" s="70">
        <v>17</v>
      </c>
      <c r="O47" s="62">
        <v>3000</v>
      </c>
      <c r="P47" s="63">
        <f>Table22452368910111213141516171819202122242345678910111213141516[[#This Row],[PEMBULATAN]]*O47</f>
        <v>51000</v>
      </c>
    </row>
    <row r="48" spans="1:16" ht="33" customHeight="1" x14ac:dyDescent="0.2">
      <c r="A48" s="97"/>
      <c r="B48" s="73"/>
      <c r="C48" s="87" t="s">
        <v>2249</v>
      </c>
      <c r="D48" s="76" t="s">
        <v>52</v>
      </c>
      <c r="E48" s="13">
        <v>44431</v>
      </c>
      <c r="F48" s="74" t="s">
        <v>2281</v>
      </c>
      <c r="G48" s="13">
        <v>44440</v>
      </c>
      <c r="H48" s="75" t="s">
        <v>2282</v>
      </c>
      <c r="I48" s="15">
        <v>100</v>
      </c>
      <c r="J48" s="15">
        <v>60</v>
      </c>
      <c r="K48" s="15">
        <v>25</v>
      </c>
      <c r="L48" s="15">
        <v>5</v>
      </c>
      <c r="M48" s="81">
        <v>37.5</v>
      </c>
      <c r="N48" s="70">
        <v>38</v>
      </c>
      <c r="O48" s="62">
        <v>3000</v>
      </c>
      <c r="P48" s="63">
        <f>Table22452368910111213141516171819202122242345678910111213141516[[#This Row],[PEMBULATAN]]*O48</f>
        <v>114000</v>
      </c>
    </row>
    <row r="49" spans="1:16" ht="33" customHeight="1" x14ac:dyDescent="0.2">
      <c r="A49" s="97"/>
      <c r="B49" s="73"/>
      <c r="C49" s="87" t="s">
        <v>2250</v>
      </c>
      <c r="D49" s="76" t="s">
        <v>52</v>
      </c>
      <c r="E49" s="13">
        <v>44431</v>
      </c>
      <c r="F49" s="74" t="s">
        <v>2281</v>
      </c>
      <c r="G49" s="13">
        <v>44440</v>
      </c>
      <c r="H49" s="75" t="s">
        <v>2282</v>
      </c>
      <c r="I49" s="15">
        <v>80</v>
      </c>
      <c r="J49" s="15">
        <v>55</v>
      </c>
      <c r="K49" s="15">
        <v>22</v>
      </c>
      <c r="L49" s="15">
        <v>29</v>
      </c>
      <c r="M49" s="81">
        <v>24.2</v>
      </c>
      <c r="N49" s="70">
        <v>29</v>
      </c>
      <c r="O49" s="62">
        <v>3000</v>
      </c>
      <c r="P49" s="63">
        <f>Table22452368910111213141516171819202122242345678910111213141516[[#This Row],[PEMBULATAN]]*O49</f>
        <v>87000</v>
      </c>
    </row>
    <row r="50" spans="1:16" ht="33" customHeight="1" x14ac:dyDescent="0.2">
      <c r="A50" s="97"/>
      <c r="B50" s="73"/>
      <c r="C50" s="87" t="s">
        <v>2251</v>
      </c>
      <c r="D50" s="76" t="s">
        <v>52</v>
      </c>
      <c r="E50" s="13">
        <v>44431</v>
      </c>
      <c r="F50" s="74" t="s">
        <v>2281</v>
      </c>
      <c r="G50" s="13">
        <v>44440</v>
      </c>
      <c r="H50" s="75" t="s">
        <v>2282</v>
      </c>
      <c r="I50" s="15">
        <v>100</v>
      </c>
      <c r="J50" s="15">
        <v>49</v>
      </c>
      <c r="K50" s="15">
        <v>29</v>
      </c>
      <c r="L50" s="15">
        <v>8</v>
      </c>
      <c r="M50" s="81">
        <v>35.524999999999999</v>
      </c>
      <c r="N50" s="70">
        <v>36</v>
      </c>
      <c r="O50" s="62">
        <v>3000</v>
      </c>
      <c r="P50" s="63">
        <f>Table22452368910111213141516171819202122242345678910111213141516[[#This Row],[PEMBULATAN]]*O50</f>
        <v>108000</v>
      </c>
    </row>
    <row r="51" spans="1:16" ht="33" customHeight="1" x14ac:dyDescent="0.2">
      <c r="A51" s="97"/>
      <c r="B51" s="73"/>
      <c r="C51" s="87" t="s">
        <v>2252</v>
      </c>
      <c r="D51" s="76" t="s">
        <v>52</v>
      </c>
      <c r="E51" s="13">
        <v>44431</v>
      </c>
      <c r="F51" s="74" t="s">
        <v>2281</v>
      </c>
      <c r="G51" s="13">
        <v>44440</v>
      </c>
      <c r="H51" s="75" t="s">
        <v>2282</v>
      </c>
      <c r="I51" s="15">
        <v>84</v>
      </c>
      <c r="J51" s="15">
        <v>55</v>
      </c>
      <c r="K51" s="15">
        <v>30</v>
      </c>
      <c r="L51" s="15">
        <v>3</v>
      </c>
      <c r="M51" s="81">
        <v>34.65</v>
      </c>
      <c r="N51" s="70">
        <v>35</v>
      </c>
      <c r="O51" s="62">
        <v>3000</v>
      </c>
      <c r="P51" s="63">
        <f>Table22452368910111213141516171819202122242345678910111213141516[[#This Row],[PEMBULATAN]]*O51</f>
        <v>105000</v>
      </c>
    </row>
    <row r="52" spans="1:16" ht="33" customHeight="1" x14ac:dyDescent="0.2">
      <c r="A52" s="97"/>
      <c r="B52" s="73"/>
      <c r="C52" s="87" t="s">
        <v>2253</v>
      </c>
      <c r="D52" s="76" t="s">
        <v>52</v>
      </c>
      <c r="E52" s="13">
        <v>44431</v>
      </c>
      <c r="F52" s="74" t="s">
        <v>2281</v>
      </c>
      <c r="G52" s="13">
        <v>44440</v>
      </c>
      <c r="H52" s="75" t="s">
        <v>2282</v>
      </c>
      <c r="I52" s="15">
        <v>100</v>
      </c>
      <c r="J52" s="15">
        <v>58</v>
      </c>
      <c r="K52" s="15">
        <v>20</v>
      </c>
      <c r="L52" s="15">
        <v>1</v>
      </c>
      <c r="M52" s="81">
        <v>29</v>
      </c>
      <c r="N52" s="70">
        <v>29</v>
      </c>
      <c r="O52" s="62">
        <v>3000</v>
      </c>
      <c r="P52" s="63">
        <f>Table22452368910111213141516171819202122242345678910111213141516[[#This Row],[PEMBULATAN]]*O52</f>
        <v>87000</v>
      </c>
    </row>
    <row r="53" spans="1:16" ht="33" customHeight="1" x14ac:dyDescent="0.2">
      <c r="A53" s="97"/>
      <c r="B53" s="73"/>
      <c r="C53" s="87" t="s">
        <v>2254</v>
      </c>
      <c r="D53" s="76" t="s">
        <v>52</v>
      </c>
      <c r="E53" s="13">
        <v>44431</v>
      </c>
      <c r="F53" s="74" t="s">
        <v>2281</v>
      </c>
      <c r="G53" s="13">
        <v>44440</v>
      </c>
      <c r="H53" s="75" t="s">
        <v>2282</v>
      </c>
      <c r="I53" s="15">
        <v>87</v>
      </c>
      <c r="J53" s="15">
        <v>53</v>
      </c>
      <c r="K53" s="15">
        <v>34</v>
      </c>
      <c r="L53" s="15">
        <v>7</v>
      </c>
      <c r="M53" s="81">
        <v>39.1935</v>
      </c>
      <c r="N53" s="70">
        <v>39</v>
      </c>
      <c r="O53" s="62">
        <v>3000</v>
      </c>
      <c r="P53" s="63">
        <f>Table22452368910111213141516171819202122242345678910111213141516[[#This Row],[PEMBULATAN]]*O53</f>
        <v>117000</v>
      </c>
    </row>
    <row r="54" spans="1:16" ht="33" customHeight="1" x14ac:dyDescent="0.2">
      <c r="A54" s="97"/>
      <c r="B54" s="73"/>
      <c r="C54" s="87" t="s">
        <v>2255</v>
      </c>
      <c r="D54" s="76" t="s">
        <v>52</v>
      </c>
      <c r="E54" s="13">
        <v>44431</v>
      </c>
      <c r="F54" s="74" t="s">
        <v>2281</v>
      </c>
      <c r="G54" s="13">
        <v>44440</v>
      </c>
      <c r="H54" s="75" t="s">
        <v>2282</v>
      </c>
      <c r="I54" s="15">
        <v>64</v>
      </c>
      <c r="J54" s="15">
        <v>54</v>
      </c>
      <c r="K54" s="15">
        <v>30</v>
      </c>
      <c r="L54" s="15">
        <v>12</v>
      </c>
      <c r="M54" s="81">
        <v>25.92</v>
      </c>
      <c r="N54" s="70">
        <v>26</v>
      </c>
      <c r="O54" s="62">
        <v>3000</v>
      </c>
      <c r="P54" s="63">
        <f>Table22452368910111213141516171819202122242345678910111213141516[[#This Row],[PEMBULATAN]]*O54</f>
        <v>78000</v>
      </c>
    </row>
    <row r="55" spans="1:16" ht="33" customHeight="1" x14ac:dyDescent="0.2">
      <c r="A55" s="97"/>
      <c r="B55" s="73"/>
      <c r="C55" s="87" t="s">
        <v>2256</v>
      </c>
      <c r="D55" s="76" t="s">
        <v>52</v>
      </c>
      <c r="E55" s="13">
        <v>44431</v>
      </c>
      <c r="F55" s="74" t="s">
        <v>2281</v>
      </c>
      <c r="G55" s="13">
        <v>44440</v>
      </c>
      <c r="H55" s="75" t="s">
        <v>2282</v>
      </c>
      <c r="I55" s="15">
        <v>51</v>
      </c>
      <c r="J55" s="15">
        <v>51</v>
      </c>
      <c r="K55" s="15">
        <v>17</v>
      </c>
      <c r="L55" s="15">
        <v>4</v>
      </c>
      <c r="M55" s="81">
        <v>11.05425</v>
      </c>
      <c r="N55" s="70">
        <v>11</v>
      </c>
      <c r="O55" s="62">
        <v>3000</v>
      </c>
      <c r="P55" s="63">
        <f>Table22452368910111213141516171819202122242345678910111213141516[[#This Row],[PEMBULATAN]]*O55</f>
        <v>33000</v>
      </c>
    </row>
    <row r="56" spans="1:16" ht="33" customHeight="1" x14ac:dyDescent="0.2">
      <c r="A56" s="97"/>
      <c r="B56" s="73"/>
      <c r="C56" s="87" t="s">
        <v>2257</v>
      </c>
      <c r="D56" s="76" t="s">
        <v>52</v>
      </c>
      <c r="E56" s="13">
        <v>44431</v>
      </c>
      <c r="F56" s="74" t="s">
        <v>2281</v>
      </c>
      <c r="G56" s="13">
        <v>44440</v>
      </c>
      <c r="H56" s="75" t="s">
        <v>2282</v>
      </c>
      <c r="I56" s="15">
        <v>92</v>
      </c>
      <c r="J56" s="15">
        <v>58</v>
      </c>
      <c r="K56" s="15">
        <v>34</v>
      </c>
      <c r="L56" s="15">
        <v>8</v>
      </c>
      <c r="M56" s="81">
        <v>45.356000000000002</v>
      </c>
      <c r="N56" s="70">
        <v>45</v>
      </c>
      <c r="O56" s="62">
        <v>3000</v>
      </c>
      <c r="P56" s="63">
        <f>Table22452368910111213141516171819202122242345678910111213141516[[#This Row],[PEMBULATAN]]*O56</f>
        <v>135000</v>
      </c>
    </row>
    <row r="57" spans="1:16" ht="33" customHeight="1" x14ac:dyDescent="0.2">
      <c r="A57" s="97"/>
      <c r="B57" s="73"/>
      <c r="C57" s="87" t="s">
        <v>2258</v>
      </c>
      <c r="D57" s="76" t="s">
        <v>52</v>
      </c>
      <c r="E57" s="13">
        <v>44431</v>
      </c>
      <c r="F57" s="74" t="s">
        <v>2281</v>
      </c>
      <c r="G57" s="13">
        <v>44440</v>
      </c>
      <c r="H57" s="75" t="s">
        <v>2282</v>
      </c>
      <c r="I57" s="15">
        <v>90</v>
      </c>
      <c r="J57" s="15">
        <v>50</v>
      </c>
      <c r="K57" s="15">
        <v>30</v>
      </c>
      <c r="L57" s="15">
        <v>2</v>
      </c>
      <c r="M57" s="81">
        <v>33.75</v>
      </c>
      <c r="N57" s="70">
        <v>34</v>
      </c>
      <c r="O57" s="62">
        <v>3000</v>
      </c>
      <c r="P57" s="63">
        <f>Table22452368910111213141516171819202122242345678910111213141516[[#This Row],[PEMBULATAN]]*O57</f>
        <v>102000</v>
      </c>
    </row>
    <row r="58" spans="1:16" ht="33" customHeight="1" x14ac:dyDescent="0.2">
      <c r="A58" s="97"/>
      <c r="B58" s="73"/>
      <c r="C58" s="87" t="s">
        <v>2259</v>
      </c>
      <c r="D58" s="76" t="s">
        <v>52</v>
      </c>
      <c r="E58" s="13">
        <v>44431</v>
      </c>
      <c r="F58" s="74" t="s">
        <v>2281</v>
      </c>
      <c r="G58" s="13">
        <v>44440</v>
      </c>
      <c r="H58" s="75" t="s">
        <v>2282</v>
      </c>
      <c r="I58" s="15">
        <v>65</v>
      </c>
      <c r="J58" s="15">
        <v>54</v>
      </c>
      <c r="K58" s="15">
        <v>26</v>
      </c>
      <c r="L58" s="15">
        <v>5</v>
      </c>
      <c r="M58" s="81">
        <v>22.815000000000001</v>
      </c>
      <c r="N58" s="70">
        <v>23</v>
      </c>
      <c r="O58" s="62">
        <v>3000</v>
      </c>
      <c r="P58" s="63">
        <f>Table22452368910111213141516171819202122242345678910111213141516[[#This Row],[PEMBULATAN]]*O58</f>
        <v>69000</v>
      </c>
    </row>
    <row r="59" spans="1:16" ht="33" customHeight="1" x14ac:dyDescent="0.2">
      <c r="A59" s="97"/>
      <c r="B59" s="73"/>
      <c r="C59" s="87" t="s">
        <v>2260</v>
      </c>
      <c r="D59" s="76" t="s">
        <v>52</v>
      </c>
      <c r="E59" s="13">
        <v>44431</v>
      </c>
      <c r="F59" s="74" t="s">
        <v>2281</v>
      </c>
      <c r="G59" s="13">
        <v>44440</v>
      </c>
      <c r="H59" s="75" t="s">
        <v>2282</v>
      </c>
      <c r="I59" s="15">
        <v>55</v>
      </c>
      <c r="J59" s="15">
        <v>54</v>
      </c>
      <c r="K59" s="15">
        <v>24</v>
      </c>
      <c r="L59" s="15">
        <v>4</v>
      </c>
      <c r="M59" s="81">
        <v>17.82</v>
      </c>
      <c r="N59" s="70">
        <v>18</v>
      </c>
      <c r="O59" s="62">
        <v>3000</v>
      </c>
      <c r="P59" s="63">
        <f>Table22452368910111213141516171819202122242345678910111213141516[[#This Row],[PEMBULATAN]]*O59</f>
        <v>54000</v>
      </c>
    </row>
    <row r="60" spans="1:16" ht="33" customHeight="1" x14ac:dyDescent="0.2">
      <c r="A60" s="97"/>
      <c r="B60" s="73"/>
      <c r="C60" s="87" t="s">
        <v>2261</v>
      </c>
      <c r="D60" s="76" t="s">
        <v>52</v>
      </c>
      <c r="E60" s="13">
        <v>44431</v>
      </c>
      <c r="F60" s="74" t="s">
        <v>2281</v>
      </c>
      <c r="G60" s="13">
        <v>44440</v>
      </c>
      <c r="H60" s="75" t="s">
        <v>2282</v>
      </c>
      <c r="I60" s="15">
        <v>92</v>
      </c>
      <c r="J60" s="15">
        <v>50</v>
      </c>
      <c r="K60" s="15">
        <v>25</v>
      </c>
      <c r="L60" s="15">
        <v>18</v>
      </c>
      <c r="M60" s="81">
        <v>28.75</v>
      </c>
      <c r="N60" s="70">
        <v>29</v>
      </c>
      <c r="O60" s="62">
        <v>3000</v>
      </c>
      <c r="P60" s="63">
        <f>Table22452368910111213141516171819202122242345678910111213141516[[#This Row],[PEMBULATAN]]*O60</f>
        <v>87000</v>
      </c>
    </row>
    <row r="61" spans="1:16" ht="33" customHeight="1" x14ac:dyDescent="0.2">
      <c r="A61" s="97"/>
      <c r="B61" s="73"/>
      <c r="C61" s="87" t="s">
        <v>2262</v>
      </c>
      <c r="D61" s="76" t="s">
        <v>52</v>
      </c>
      <c r="E61" s="13">
        <v>44431</v>
      </c>
      <c r="F61" s="74" t="s">
        <v>2281</v>
      </c>
      <c r="G61" s="13">
        <v>44440</v>
      </c>
      <c r="H61" s="75" t="s">
        <v>2282</v>
      </c>
      <c r="I61" s="15">
        <v>90</v>
      </c>
      <c r="J61" s="15">
        <v>60</v>
      </c>
      <c r="K61" s="15">
        <v>30</v>
      </c>
      <c r="L61" s="15">
        <v>17</v>
      </c>
      <c r="M61" s="81">
        <v>40.5</v>
      </c>
      <c r="N61" s="70">
        <v>41</v>
      </c>
      <c r="O61" s="62">
        <v>3000</v>
      </c>
      <c r="P61" s="63">
        <f>Table22452368910111213141516171819202122242345678910111213141516[[#This Row],[PEMBULATAN]]*O61</f>
        <v>123000</v>
      </c>
    </row>
    <row r="62" spans="1:16" ht="33" customHeight="1" x14ac:dyDescent="0.2">
      <c r="A62" s="97"/>
      <c r="B62" s="73"/>
      <c r="C62" s="87" t="s">
        <v>2263</v>
      </c>
      <c r="D62" s="76" t="s">
        <v>52</v>
      </c>
      <c r="E62" s="13">
        <v>44431</v>
      </c>
      <c r="F62" s="74" t="s">
        <v>2281</v>
      </c>
      <c r="G62" s="13">
        <v>44440</v>
      </c>
      <c r="H62" s="75" t="s">
        <v>2282</v>
      </c>
      <c r="I62" s="15">
        <v>90</v>
      </c>
      <c r="J62" s="15">
        <v>60</v>
      </c>
      <c r="K62" s="15">
        <v>19</v>
      </c>
      <c r="L62" s="15">
        <v>17</v>
      </c>
      <c r="M62" s="81">
        <v>25.65</v>
      </c>
      <c r="N62" s="70">
        <v>26</v>
      </c>
      <c r="O62" s="62">
        <v>3000</v>
      </c>
      <c r="P62" s="63">
        <f>Table22452368910111213141516171819202122242345678910111213141516[[#This Row],[PEMBULATAN]]*O62</f>
        <v>78000</v>
      </c>
    </row>
    <row r="63" spans="1:16" ht="33" customHeight="1" x14ac:dyDescent="0.2">
      <c r="A63" s="97"/>
      <c r="B63" s="73"/>
      <c r="C63" s="87" t="s">
        <v>2264</v>
      </c>
      <c r="D63" s="76" t="s">
        <v>52</v>
      </c>
      <c r="E63" s="13">
        <v>44431</v>
      </c>
      <c r="F63" s="74" t="s">
        <v>2281</v>
      </c>
      <c r="G63" s="13">
        <v>44440</v>
      </c>
      <c r="H63" s="75" t="s">
        <v>2282</v>
      </c>
      <c r="I63" s="15">
        <v>53</v>
      </c>
      <c r="J63" s="15">
        <v>51</v>
      </c>
      <c r="K63" s="15">
        <v>21</v>
      </c>
      <c r="L63" s="15">
        <v>28</v>
      </c>
      <c r="M63" s="81">
        <v>14.19075</v>
      </c>
      <c r="N63" s="70">
        <v>28</v>
      </c>
      <c r="O63" s="62">
        <v>3000</v>
      </c>
      <c r="P63" s="63">
        <f>Table22452368910111213141516171819202122242345678910111213141516[[#This Row],[PEMBULATAN]]*O63</f>
        <v>84000</v>
      </c>
    </row>
    <row r="64" spans="1:16" ht="33" customHeight="1" x14ac:dyDescent="0.2">
      <c r="A64" s="97"/>
      <c r="B64" s="73"/>
      <c r="C64" s="87" t="s">
        <v>2265</v>
      </c>
      <c r="D64" s="76" t="s">
        <v>52</v>
      </c>
      <c r="E64" s="13">
        <v>44431</v>
      </c>
      <c r="F64" s="74" t="s">
        <v>2281</v>
      </c>
      <c r="G64" s="13">
        <v>44440</v>
      </c>
      <c r="H64" s="75" t="s">
        <v>2282</v>
      </c>
      <c r="I64" s="15">
        <v>87</v>
      </c>
      <c r="J64" s="15">
        <v>55</v>
      </c>
      <c r="K64" s="15">
        <v>27</v>
      </c>
      <c r="L64" s="15">
        <v>18</v>
      </c>
      <c r="M64" s="81">
        <v>32.298749999999998</v>
      </c>
      <c r="N64" s="70">
        <v>32</v>
      </c>
      <c r="O64" s="62">
        <v>3000</v>
      </c>
      <c r="P64" s="63">
        <f>Table22452368910111213141516171819202122242345678910111213141516[[#This Row],[PEMBULATAN]]*O64</f>
        <v>96000</v>
      </c>
    </row>
    <row r="65" spans="1:16" ht="33" customHeight="1" x14ac:dyDescent="0.2">
      <c r="A65" s="97"/>
      <c r="B65" s="73"/>
      <c r="C65" s="87" t="s">
        <v>2266</v>
      </c>
      <c r="D65" s="76" t="s">
        <v>52</v>
      </c>
      <c r="E65" s="13">
        <v>44431</v>
      </c>
      <c r="F65" s="74" t="s">
        <v>2281</v>
      </c>
      <c r="G65" s="13">
        <v>44440</v>
      </c>
      <c r="H65" s="75" t="s">
        <v>2282</v>
      </c>
      <c r="I65" s="15">
        <v>98</v>
      </c>
      <c r="J65" s="15">
        <v>55</v>
      </c>
      <c r="K65" s="15">
        <v>20</v>
      </c>
      <c r="L65" s="15">
        <v>25</v>
      </c>
      <c r="M65" s="81">
        <v>26.95</v>
      </c>
      <c r="N65" s="70">
        <v>27</v>
      </c>
      <c r="O65" s="62">
        <v>3000</v>
      </c>
      <c r="P65" s="63">
        <f>Table22452368910111213141516171819202122242345678910111213141516[[#This Row],[PEMBULATAN]]*O65</f>
        <v>81000</v>
      </c>
    </row>
    <row r="66" spans="1:16" ht="33" customHeight="1" x14ac:dyDescent="0.2">
      <c r="A66" s="97"/>
      <c r="B66" s="73"/>
      <c r="C66" s="87" t="s">
        <v>2267</v>
      </c>
      <c r="D66" s="76" t="s">
        <v>52</v>
      </c>
      <c r="E66" s="13">
        <v>44431</v>
      </c>
      <c r="F66" s="74" t="s">
        <v>2281</v>
      </c>
      <c r="G66" s="13">
        <v>44440</v>
      </c>
      <c r="H66" s="75" t="s">
        <v>2282</v>
      </c>
      <c r="I66" s="15">
        <v>80</v>
      </c>
      <c r="J66" s="15">
        <v>54</v>
      </c>
      <c r="K66" s="15">
        <v>21</v>
      </c>
      <c r="L66" s="15">
        <v>11</v>
      </c>
      <c r="M66" s="81">
        <v>22.68</v>
      </c>
      <c r="N66" s="70">
        <v>23</v>
      </c>
      <c r="O66" s="62">
        <v>3000</v>
      </c>
      <c r="P66" s="63">
        <f>Table22452368910111213141516171819202122242345678910111213141516[[#This Row],[PEMBULATAN]]*O66</f>
        <v>69000</v>
      </c>
    </row>
    <row r="67" spans="1:16" ht="33" customHeight="1" x14ac:dyDescent="0.2">
      <c r="A67" s="97"/>
      <c r="B67" s="73"/>
      <c r="C67" s="87" t="s">
        <v>2268</v>
      </c>
      <c r="D67" s="76" t="s">
        <v>52</v>
      </c>
      <c r="E67" s="13">
        <v>44431</v>
      </c>
      <c r="F67" s="74" t="s">
        <v>2281</v>
      </c>
      <c r="G67" s="13">
        <v>44440</v>
      </c>
      <c r="H67" s="75" t="s">
        <v>2282</v>
      </c>
      <c r="I67" s="15">
        <v>92</v>
      </c>
      <c r="J67" s="15">
        <v>53</v>
      </c>
      <c r="K67" s="15">
        <v>36</v>
      </c>
      <c r="L67" s="15">
        <v>22</v>
      </c>
      <c r="M67" s="81">
        <v>43.884</v>
      </c>
      <c r="N67" s="70">
        <v>44</v>
      </c>
      <c r="O67" s="62">
        <v>3000</v>
      </c>
      <c r="P67" s="63">
        <f>Table22452368910111213141516171819202122242345678910111213141516[[#This Row],[PEMBULATAN]]*O67</f>
        <v>132000</v>
      </c>
    </row>
    <row r="68" spans="1:16" ht="33" customHeight="1" x14ac:dyDescent="0.2">
      <c r="A68" s="97"/>
      <c r="B68" s="73"/>
      <c r="C68" s="87" t="s">
        <v>2269</v>
      </c>
      <c r="D68" s="76" t="s">
        <v>52</v>
      </c>
      <c r="E68" s="13">
        <v>44431</v>
      </c>
      <c r="F68" s="74" t="s">
        <v>2281</v>
      </c>
      <c r="G68" s="13">
        <v>44440</v>
      </c>
      <c r="H68" s="75" t="s">
        <v>2282</v>
      </c>
      <c r="I68" s="15">
        <v>58</v>
      </c>
      <c r="J68" s="15">
        <v>50</v>
      </c>
      <c r="K68" s="15">
        <v>33</v>
      </c>
      <c r="L68" s="15">
        <v>16</v>
      </c>
      <c r="M68" s="81">
        <v>23.925000000000001</v>
      </c>
      <c r="N68" s="70">
        <v>24</v>
      </c>
      <c r="O68" s="62">
        <v>3000</v>
      </c>
      <c r="P68" s="63">
        <f>Table22452368910111213141516171819202122242345678910111213141516[[#This Row],[PEMBULATAN]]*O68</f>
        <v>72000</v>
      </c>
    </row>
    <row r="69" spans="1:16" ht="33" customHeight="1" x14ac:dyDescent="0.2">
      <c r="A69" s="97"/>
      <c r="B69" s="73"/>
      <c r="C69" s="87" t="s">
        <v>2270</v>
      </c>
      <c r="D69" s="76" t="s">
        <v>52</v>
      </c>
      <c r="E69" s="13">
        <v>44431</v>
      </c>
      <c r="F69" s="74" t="s">
        <v>2281</v>
      </c>
      <c r="G69" s="13">
        <v>44440</v>
      </c>
      <c r="H69" s="75" t="s">
        <v>2282</v>
      </c>
      <c r="I69" s="15">
        <v>50</v>
      </c>
      <c r="J69" s="15">
        <v>40</v>
      </c>
      <c r="K69" s="15">
        <v>10</v>
      </c>
      <c r="L69" s="15">
        <v>7</v>
      </c>
      <c r="M69" s="81">
        <v>5</v>
      </c>
      <c r="N69" s="70">
        <v>7</v>
      </c>
      <c r="O69" s="62">
        <v>3000</v>
      </c>
      <c r="P69" s="63">
        <f>Table22452368910111213141516171819202122242345678910111213141516[[#This Row],[PEMBULATAN]]*O69</f>
        <v>21000</v>
      </c>
    </row>
    <row r="70" spans="1:16" ht="33" customHeight="1" x14ac:dyDescent="0.2">
      <c r="A70" s="97"/>
      <c r="B70" s="73"/>
      <c r="C70" s="87" t="s">
        <v>2271</v>
      </c>
      <c r="D70" s="76" t="s">
        <v>52</v>
      </c>
      <c r="E70" s="13">
        <v>44431</v>
      </c>
      <c r="F70" s="74" t="s">
        <v>2281</v>
      </c>
      <c r="G70" s="13">
        <v>44440</v>
      </c>
      <c r="H70" s="75" t="s">
        <v>2282</v>
      </c>
      <c r="I70" s="15">
        <v>50</v>
      </c>
      <c r="J70" s="15">
        <v>40</v>
      </c>
      <c r="K70" s="15">
        <v>10</v>
      </c>
      <c r="L70" s="15">
        <v>6</v>
      </c>
      <c r="M70" s="81">
        <v>5</v>
      </c>
      <c r="N70" s="70">
        <v>6</v>
      </c>
      <c r="O70" s="62">
        <v>3000</v>
      </c>
      <c r="P70" s="63">
        <f>Table22452368910111213141516171819202122242345678910111213141516[[#This Row],[PEMBULATAN]]*O70</f>
        <v>18000</v>
      </c>
    </row>
    <row r="71" spans="1:16" ht="33" customHeight="1" x14ac:dyDescent="0.2">
      <c r="A71" s="97"/>
      <c r="B71" s="73"/>
      <c r="C71" s="87" t="s">
        <v>2272</v>
      </c>
      <c r="D71" s="76" t="s">
        <v>52</v>
      </c>
      <c r="E71" s="13">
        <v>44431</v>
      </c>
      <c r="F71" s="74" t="s">
        <v>2281</v>
      </c>
      <c r="G71" s="13">
        <v>44440</v>
      </c>
      <c r="H71" s="75" t="s">
        <v>2282</v>
      </c>
      <c r="I71" s="15">
        <v>73</v>
      </c>
      <c r="J71" s="15">
        <v>31</v>
      </c>
      <c r="K71" s="15">
        <v>6</v>
      </c>
      <c r="L71" s="15">
        <v>6</v>
      </c>
      <c r="M71" s="81">
        <v>3.3944999999999999</v>
      </c>
      <c r="N71" s="70">
        <v>6</v>
      </c>
      <c r="O71" s="62">
        <v>3000</v>
      </c>
      <c r="P71" s="63">
        <f>Table22452368910111213141516171819202122242345678910111213141516[[#This Row],[PEMBULATAN]]*O71</f>
        <v>18000</v>
      </c>
    </row>
    <row r="72" spans="1:16" ht="33" customHeight="1" x14ac:dyDescent="0.2">
      <c r="A72" s="97"/>
      <c r="B72" s="73"/>
      <c r="C72" s="87" t="s">
        <v>2273</v>
      </c>
      <c r="D72" s="76" t="s">
        <v>52</v>
      </c>
      <c r="E72" s="13">
        <v>44431</v>
      </c>
      <c r="F72" s="74" t="s">
        <v>2281</v>
      </c>
      <c r="G72" s="13">
        <v>44440</v>
      </c>
      <c r="H72" s="75" t="s">
        <v>2282</v>
      </c>
      <c r="I72" s="15">
        <v>50</v>
      </c>
      <c r="J72" s="15">
        <v>35</v>
      </c>
      <c r="K72" s="15">
        <v>8</v>
      </c>
      <c r="L72" s="15">
        <v>6</v>
      </c>
      <c r="M72" s="81">
        <v>3.5</v>
      </c>
      <c r="N72" s="70">
        <v>6</v>
      </c>
      <c r="O72" s="62">
        <v>3000</v>
      </c>
      <c r="P72" s="63">
        <f>Table22452368910111213141516171819202122242345678910111213141516[[#This Row],[PEMBULATAN]]*O72</f>
        <v>18000</v>
      </c>
    </row>
    <row r="73" spans="1:16" ht="33" customHeight="1" x14ac:dyDescent="0.2">
      <c r="A73" s="97"/>
      <c r="B73" s="73"/>
      <c r="C73" s="87" t="s">
        <v>2274</v>
      </c>
      <c r="D73" s="76" t="s">
        <v>52</v>
      </c>
      <c r="E73" s="13">
        <v>44431</v>
      </c>
      <c r="F73" s="74" t="s">
        <v>2281</v>
      </c>
      <c r="G73" s="13">
        <v>44440</v>
      </c>
      <c r="H73" s="75" t="s">
        <v>2282</v>
      </c>
      <c r="I73" s="15">
        <v>26</v>
      </c>
      <c r="J73" s="15">
        <v>23</v>
      </c>
      <c r="K73" s="15">
        <v>18</v>
      </c>
      <c r="L73" s="15">
        <v>2</v>
      </c>
      <c r="M73" s="81">
        <v>2.6909999999999998</v>
      </c>
      <c r="N73" s="70">
        <v>3</v>
      </c>
      <c r="O73" s="62">
        <v>3000</v>
      </c>
      <c r="P73" s="63">
        <f>Table22452368910111213141516171819202122242345678910111213141516[[#This Row],[PEMBULATAN]]*O73</f>
        <v>9000</v>
      </c>
    </row>
    <row r="74" spans="1:16" ht="33" customHeight="1" x14ac:dyDescent="0.2">
      <c r="A74" s="97"/>
      <c r="B74" s="73"/>
      <c r="C74" s="87" t="s">
        <v>2275</v>
      </c>
      <c r="D74" s="76" t="s">
        <v>52</v>
      </c>
      <c r="E74" s="13">
        <v>44431</v>
      </c>
      <c r="F74" s="74" t="s">
        <v>2281</v>
      </c>
      <c r="G74" s="13">
        <v>44440</v>
      </c>
      <c r="H74" s="75" t="s">
        <v>2282</v>
      </c>
      <c r="I74" s="15">
        <v>94</v>
      </c>
      <c r="J74" s="15">
        <v>48</v>
      </c>
      <c r="K74" s="15">
        <v>32</v>
      </c>
      <c r="L74" s="15">
        <v>2</v>
      </c>
      <c r="M74" s="81">
        <v>36.095999999999997</v>
      </c>
      <c r="N74" s="70">
        <v>36</v>
      </c>
      <c r="O74" s="62">
        <v>3000</v>
      </c>
      <c r="P74" s="63">
        <f>Table22452368910111213141516171819202122242345678910111213141516[[#This Row],[PEMBULATAN]]*O74</f>
        <v>108000</v>
      </c>
    </row>
    <row r="75" spans="1:16" ht="33" customHeight="1" x14ac:dyDescent="0.2">
      <c r="A75" s="97"/>
      <c r="B75" s="73"/>
      <c r="C75" s="87" t="s">
        <v>2276</v>
      </c>
      <c r="D75" s="76" t="s">
        <v>52</v>
      </c>
      <c r="E75" s="13">
        <v>44431</v>
      </c>
      <c r="F75" s="74" t="s">
        <v>2281</v>
      </c>
      <c r="G75" s="13">
        <v>44440</v>
      </c>
      <c r="H75" s="75" t="s">
        <v>2282</v>
      </c>
      <c r="I75" s="15">
        <v>45</v>
      </c>
      <c r="J75" s="15">
        <v>25</v>
      </c>
      <c r="K75" s="15">
        <v>28</v>
      </c>
      <c r="L75" s="15">
        <v>10</v>
      </c>
      <c r="M75" s="81">
        <v>7.875</v>
      </c>
      <c r="N75" s="70">
        <v>10</v>
      </c>
      <c r="O75" s="62">
        <v>3000</v>
      </c>
      <c r="P75" s="63">
        <f>Table22452368910111213141516171819202122242345678910111213141516[[#This Row],[PEMBULATAN]]*O75</f>
        <v>30000</v>
      </c>
    </row>
    <row r="76" spans="1:16" ht="33" customHeight="1" x14ac:dyDescent="0.2">
      <c r="A76" s="97"/>
      <c r="B76" s="73"/>
      <c r="C76" s="87" t="s">
        <v>2277</v>
      </c>
      <c r="D76" s="76" t="s">
        <v>52</v>
      </c>
      <c r="E76" s="13">
        <v>44431</v>
      </c>
      <c r="F76" s="74" t="s">
        <v>2281</v>
      </c>
      <c r="G76" s="13">
        <v>44440</v>
      </c>
      <c r="H76" s="75" t="s">
        <v>2282</v>
      </c>
      <c r="I76" s="15">
        <v>46</v>
      </c>
      <c r="J76" s="15">
        <v>30</v>
      </c>
      <c r="K76" s="15">
        <v>44</v>
      </c>
      <c r="L76" s="15">
        <v>27</v>
      </c>
      <c r="M76" s="81">
        <v>15.18</v>
      </c>
      <c r="N76" s="70">
        <v>27</v>
      </c>
      <c r="O76" s="62">
        <v>3000</v>
      </c>
      <c r="P76" s="63">
        <f>Table22452368910111213141516171819202122242345678910111213141516[[#This Row],[PEMBULATAN]]*O76</f>
        <v>81000</v>
      </c>
    </row>
    <row r="77" spans="1:16" ht="33" customHeight="1" x14ac:dyDescent="0.2">
      <c r="A77" s="97"/>
      <c r="B77" s="73"/>
      <c r="C77" s="71" t="s">
        <v>2278</v>
      </c>
      <c r="D77" s="76" t="s">
        <v>52</v>
      </c>
      <c r="E77" s="13">
        <v>44431</v>
      </c>
      <c r="F77" s="74" t="s">
        <v>2281</v>
      </c>
      <c r="G77" s="13">
        <v>44440</v>
      </c>
      <c r="H77" s="75" t="s">
        <v>2282</v>
      </c>
      <c r="I77" s="15">
        <v>62</v>
      </c>
      <c r="J77" s="15">
        <v>41</v>
      </c>
      <c r="K77" s="15">
        <v>18</v>
      </c>
      <c r="L77" s="15">
        <v>3</v>
      </c>
      <c r="M77" s="81">
        <v>11.439</v>
      </c>
      <c r="N77" s="70">
        <v>11</v>
      </c>
      <c r="O77" s="62">
        <v>3000</v>
      </c>
      <c r="P77" s="63">
        <f>Table22452368910111213141516171819202122242345678910111213141516[[#This Row],[PEMBULATAN]]*O77</f>
        <v>33000</v>
      </c>
    </row>
    <row r="78" spans="1:16" ht="33" customHeight="1" x14ac:dyDescent="0.2">
      <c r="A78" s="97"/>
      <c r="B78" s="73"/>
      <c r="C78" s="71" t="s">
        <v>2279</v>
      </c>
      <c r="D78" s="76" t="s">
        <v>52</v>
      </c>
      <c r="E78" s="13">
        <v>44431</v>
      </c>
      <c r="F78" s="74" t="s">
        <v>2281</v>
      </c>
      <c r="G78" s="13">
        <v>44440</v>
      </c>
      <c r="H78" s="75" t="s">
        <v>2282</v>
      </c>
      <c r="I78" s="15">
        <v>50</v>
      </c>
      <c r="J78" s="15">
        <v>25</v>
      </c>
      <c r="K78" s="15">
        <v>30</v>
      </c>
      <c r="L78" s="15">
        <v>1</v>
      </c>
      <c r="M78" s="81">
        <v>9.375</v>
      </c>
      <c r="N78" s="70">
        <v>9</v>
      </c>
      <c r="O78" s="62">
        <v>3000</v>
      </c>
      <c r="P78" s="63">
        <f>Table22452368910111213141516171819202122242345678910111213141516[[#This Row],[PEMBULATAN]]*O78</f>
        <v>27000</v>
      </c>
    </row>
    <row r="79" spans="1:16" ht="33" customHeight="1" x14ac:dyDescent="0.2">
      <c r="A79" s="97"/>
      <c r="B79" s="73"/>
      <c r="C79" s="71" t="s">
        <v>2280</v>
      </c>
      <c r="D79" s="76" t="s">
        <v>52</v>
      </c>
      <c r="E79" s="13">
        <v>44431</v>
      </c>
      <c r="F79" s="74" t="s">
        <v>2281</v>
      </c>
      <c r="G79" s="13">
        <v>44440</v>
      </c>
      <c r="H79" s="75" t="s">
        <v>2282</v>
      </c>
      <c r="I79" s="15">
        <v>90</v>
      </c>
      <c r="J79" s="15">
        <v>64</v>
      </c>
      <c r="K79" s="15">
        <v>21</v>
      </c>
      <c r="L79" s="15">
        <v>13</v>
      </c>
      <c r="M79" s="81">
        <v>30.24</v>
      </c>
      <c r="N79" s="70">
        <v>30</v>
      </c>
      <c r="O79" s="62">
        <v>3000</v>
      </c>
      <c r="P79" s="63">
        <f>Table22452368910111213141516171819202122242345678910111213141516[[#This Row],[PEMBULATAN]]*O79</f>
        <v>90000</v>
      </c>
    </row>
    <row r="80" spans="1:16" ht="22.5" customHeight="1" x14ac:dyDescent="0.2">
      <c r="A80" s="121" t="s">
        <v>31</v>
      </c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3"/>
      <c r="M80" s="77">
        <f>SUBTOTAL(109,Table22452368910111213141516171819202122242345678910111213141516[KG VOLUME])</f>
        <v>1949.3757500000006</v>
      </c>
      <c r="N80" s="66">
        <f>SUM(N3:N79)</f>
        <v>2023</v>
      </c>
      <c r="O80" s="124">
        <f>SUM(P3:P79)</f>
        <v>6069000</v>
      </c>
      <c r="P80" s="125"/>
    </row>
    <row r="81" spans="1:16" ht="22.5" customHeight="1" x14ac:dyDescent="0.2">
      <c r="A81" s="82"/>
      <c r="B81" s="54" t="s">
        <v>43</v>
      </c>
      <c r="C81" s="53"/>
      <c r="D81" s="55" t="s">
        <v>44</v>
      </c>
      <c r="E81" s="82"/>
      <c r="F81" s="82"/>
      <c r="G81" s="82"/>
      <c r="H81" s="82"/>
      <c r="I81" s="82"/>
      <c r="J81" s="82"/>
      <c r="K81" s="82"/>
      <c r="L81" s="82"/>
      <c r="M81" s="83"/>
      <c r="N81" s="85" t="s">
        <v>50</v>
      </c>
      <c r="O81" s="84"/>
      <c r="P81" s="84">
        <f>O80*10%</f>
        <v>606900</v>
      </c>
    </row>
    <row r="82" spans="1:16" ht="22.5" customHeight="1" thickBot="1" x14ac:dyDescent="0.25">
      <c r="A82" s="82"/>
      <c r="B82" s="54"/>
      <c r="C82" s="53"/>
      <c r="D82" s="55"/>
      <c r="E82" s="82"/>
      <c r="F82" s="82"/>
      <c r="G82" s="82"/>
      <c r="H82" s="82"/>
      <c r="I82" s="82"/>
      <c r="J82" s="82"/>
      <c r="K82" s="82"/>
      <c r="L82" s="82"/>
      <c r="M82" s="83"/>
      <c r="N82" s="98" t="s">
        <v>58</v>
      </c>
      <c r="O82" s="99"/>
      <c r="P82" s="99">
        <f>O80-P81</f>
        <v>5462100</v>
      </c>
    </row>
    <row r="83" spans="1:16" x14ac:dyDescent="0.2">
      <c r="A83" s="11"/>
      <c r="H83" s="61"/>
      <c r="N83" s="60" t="s">
        <v>32</v>
      </c>
      <c r="P83" s="67">
        <f>P82*1%</f>
        <v>54621</v>
      </c>
    </row>
    <row r="84" spans="1:16" ht="15.75" thickBot="1" x14ac:dyDescent="0.25">
      <c r="A84" s="11"/>
      <c r="H84" s="61"/>
      <c r="N84" s="60" t="s">
        <v>56</v>
      </c>
      <c r="P84" s="69">
        <f>P82*2%</f>
        <v>109242</v>
      </c>
    </row>
    <row r="85" spans="1:16" x14ac:dyDescent="0.2">
      <c r="A85" s="11"/>
      <c r="H85" s="61"/>
      <c r="N85" s="64" t="s">
        <v>33</v>
      </c>
      <c r="O85" s="65"/>
      <c r="P85" s="68">
        <f>P82+P83-P84</f>
        <v>5407479</v>
      </c>
    </row>
    <row r="86" spans="1:16" x14ac:dyDescent="0.2">
      <c r="B86" s="54"/>
      <c r="C86" s="53"/>
      <c r="D86" s="55"/>
    </row>
    <row r="88" spans="1:16" x14ac:dyDescent="0.2">
      <c r="A88" s="11"/>
      <c r="H88" s="61"/>
      <c r="P88" s="69"/>
    </row>
    <row r="89" spans="1:16" x14ac:dyDescent="0.2">
      <c r="A89" s="11"/>
      <c r="H89" s="61"/>
      <c r="O89" s="56"/>
      <c r="P89" s="69"/>
    </row>
    <row r="90" spans="1:16" s="3" customFormat="1" x14ac:dyDescent="0.25">
      <c r="A90" s="11"/>
      <c r="B90" s="2"/>
      <c r="C90" s="2"/>
      <c r="E90" s="12"/>
      <c r="H90" s="61"/>
      <c r="N90" s="14"/>
      <c r="O90" s="14"/>
      <c r="P90" s="14"/>
    </row>
    <row r="91" spans="1:16" s="3" customFormat="1" x14ac:dyDescent="0.25">
      <c r="A91" s="11"/>
      <c r="B91" s="2"/>
      <c r="C91" s="2"/>
      <c r="E91" s="12"/>
      <c r="H91" s="61"/>
      <c r="N91" s="14"/>
      <c r="O91" s="14"/>
      <c r="P91" s="14"/>
    </row>
    <row r="92" spans="1:16" s="3" customFormat="1" x14ac:dyDescent="0.25">
      <c r="A92" s="11"/>
      <c r="B92" s="2"/>
      <c r="C92" s="2"/>
      <c r="E92" s="12"/>
      <c r="H92" s="61"/>
      <c r="N92" s="14"/>
      <c r="O92" s="14"/>
      <c r="P92" s="14"/>
    </row>
    <row r="93" spans="1:16" s="3" customFormat="1" x14ac:dyDescent="0.25">
      <c r="A93" s="11"/>
      <c r="B93" s="2"/>
      <c r="C93" s="2"/>
      <c r="E93" s="12"/>
      <c r="H93" s="61"/>
      <c r="N93" s="14"/>
      <c r="O93" s="14"/>
      <c r="P93" s="14"/>
    </row>
    <row r="94" spans="1:16" s="3" customFormat="1" x14ac:dyDescent="0.25">
      <c r="A94" s="11"/>
      <c r="B94" s="2"/>
      <c r="C94" s="2"/>
      <c r="E94" s="12"/>
      <c r="H94" s="61"/>
      <c r="N94" s="14"/>
      <c r="O94" s="14"/>
      <c r="P94" s="14"/>
    </row>
    <row r="95" spans="1:16" s="3" customFormat="1" x14ac:dyDescent="0.25">
      <c r="A95" s="11"/>
      <c r="B95" s="2"/>
      <c r="C95" s="2"/>
      <c r="E95" s="12"/>
      <c r="H95" s="61"/>
      <c r="N95" s="14"/>
      <c r="O95" s="14"/>
      <c r="P95" s="14"/>
    </row>
    <row r="96" spans="1:16" s="3" customFormat="1" x14ac:dyDescent="0.25">
      <c r="A96" s="11"/>
      <c r="B96" s="2"/>
      <c r="C96" s="2"/>
      <c r="E96" s="12"/>
      <c r="H96" s="61"/>
      <c r="N96" s="14"/>
      <c r="O96" s="14"/>
      <c r="P96" s="14"/>
    </row>
    <row r="97" spans="1:16" s="3" customFormat="1" x14ac:dyDescent="0.25">
      <c r="A97" s="11"/>
      <c r="B97" s="2"/>
      <c r="C97" s="2"/>
      <c r="E97" s="12"/>
      <c r="H97" s="61"/>
      <c r="N97" s="14"/>
      <c r="O97" s="14"/>
      <c r="P97" s="14"/>
    </row>
    <row r="98" spans="1:16" s="3" customFormat="1" x14ac:dyDescent="0.25">
      <c r="A98" s="11"/>
      <c r="B98" s="2"/>
      <c r="C98" s="2"/>
      <c r="E98" s="12"/>
      <c r="H98" s="61"/>
      <c r="N98" s="14"/>
      <c r="O98" s="14"/>
      <c r="P98" s="14"/>
    </row>
    <row r="99" spans="1:16" s="3" customFormat="1" x14ac:dyDescent="0.25">
      <c r="A99" s="11"/>
      <c r="B99" s="2"/>
      <c r="C99" s="2"/>
      <c r="E99" s="12"/>
      <c r="H99" s="61"/>
      <c r="N99" s="14"/>
      <c r="O99" s="14"/>
      <c r="P99" s="14"/>
    </row>
    <row r="100" spans="1:16" s="3" customFormat="1" x14ac:dyDescent="0.25">
      <c r="A100" s="11"/>
      <c r="B100" s="2"/>
      <c r="C100" s="2"/>
      <c r="E100" s="12"/>
      <c r="H100" s="61"/>
      <c r="N100" s="14"/>
      <c r="O100" s="14"/>
      <c r="P100" s="14"/>
    </row>
    <row r="101" spans="1:16" s="3" customFormat="1" x14ac:dyDescent="0.25">
      <c r="A101" s="11"/>
      <c r="B101" s="2"/>
      <c r="C101" s="2"/>
      <c r="E101" s="12"/>
      <c r="H101" s="61"/>
      <c r="N101" s="14"/>
      <c r="O101" s="14"/>
      <c r="P101" s="14"/>
    </row>
  </sheetData>
  <mergeCells count="2">
    <mergeCell ref="A80:L80"/>
    <mergeCell ref="O80:P80"/>
  </mergeCells>
  <conditionalFormatting sqref="B3">
    <cfRule type="duplicateValues" dxfId="647" priority="1"/>
  </conditionalFormatting>
  <conditionalFormatting sqref="B4:B79">
    <cfRule type="duplicateValues" dxfId="646" priority="64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13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N3" sqref="N3:N9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0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1.5" customHeight="1" x14ac:dyDescent="0.2">
      <c r="A3" s="96" t="s">
        <v>6220</v>
      </c>
      <c r="B3" s="72" t="s">
        <v>2283</v>
      </c>
      <c r="C3" s="9" t="s">
        <v>2284</v>
      </c>
      <c r="D3" s="74" t="s">
        <v>51</v>
      </c>
      <c r="E3" s="13">
        <v>44431</v>
      </c>
      <c r="F3" s="74" t="s">
        <v>1776</v>
      </c>
      <c r="G3" s="13">
        <v>44433</v>
      </c>
      <c r="H3" s="10" t="s">
        <v>2374</v>
      </c>
      <c r="I3" s="1">
        <v>87</v>
      </c>
      <c r="J3" s="1">
        <v>55</v>
      </c>
      <c r="K3" s="1">
        <v>27</v>
      </c>
      <c r="L3" s="1">
        <v>25</v>
      </c>
      <c r="M3" s="80">
        <v>32.298749999999998</v>
      </c>
      <c r="N3" s="8">
        <v>32</v>
      </c>
      <c r="O3" s="62">
        <v>3000</v>
      </c>
      <c r="P3" s="63">
        <f>Table2245236891011121314151617181920212224234567891011121314151617[[#This Row],[PEMBULATAN]]*O3</f>
        <v>96000</v>
      </c>
    </row>
    <row r="4" spans="1:16" ht="31.5" customHeight="1" x14ac:dyDescent="0.2">
      <c r="A4" s="100"/>
      <c r="B4" s="73"/>
      <c r="C4" s="9" t="s">
        <v>2285</v>
      </c>
      <c r="D4" s="74" t="s">
        <v>51</v>
      </c>
      <c r="E4" s="13">
        <v>44431</v>
      </c>
      <c r="F4" s="74" t="s">
        <v>1776</v>
      </c>
      <c r="G4" s="13">
        <v>44433</v>
      </c>
      <c r="H4" s="10" t="s">
        <v>2374</v>
      </c>
      <c r="I4" s="1">
        <v>98</v>
      </c>
      <c r="J4" s="1">
        <v>55</v>
      </c>
      <c r="K4" s="1">
        <v>20</v>
      </c>
      <c r="L4" s="1">
        <v>21</v>
      </c>
      <c r="M4" s="80">
        <v>26.95</v>
      </c>
      <c r="N4" s="8">
        <v>27</v>
      </c>
      <c r="O4" s="62">
        <v>3000</v>
      </c>
      <c r="P4" s="63">
        <f>Table2245236891011121314151617181920212224234567891011121314151617[[#This Row],[PEMBULATAN]]*O4</f>
        <v>81000</v>
      </c>
    </row>
    <row r="5" spans="1:16" ht="31.5" customHeight="1" x14ac:dyDescent="0.2">
      <c r="A5" s="97"/>
      <c r="B5" s="88"/>
      <c r="C5" s="87" t="s">
        <v>2286</v>
      </c>
      <c r="D5" s="76" t="s">
        <v>51</v>
      </c>
      <c r="E5" s="13">
        <v>44431</v>
      </c>
      <c r="F5" s="74" t="s">
        <v>1776</v>
      </c>
      <c r="G5" s="13">
        <v>44433</v>
      </c>
      <c r="H5" s="75" t="s">
        <v>2374</v>
      </c>
      <c r="I5" s="15">
        <v>80</v>
      </c>
      <c r="J5" s="15">
        <v>54</v>
      </c>
      <c r="K5" s="15">
        <v>21</v>
      </c>
      <c r="L5" s="15">
        <v>9</v>
      </c>
      <c r="M5" s="81">
        <v>22.68</v>
      </c>
      <c r="N5" s="70">
        <v>23</v>
      </c>
      <c r="O5" s="62">
        <v>3000</v>
      </c>
      <c r="P5" s="63">
        <f>Table2245236891011121314151617181920212224234567891011121314151617[[#This Row],[PEMBULATAN]]*O5</f>
        <v>69000</v>
      </c>
    </row>
    <row r="6" spans="1:16" ht="31.5" customHeight="1" x14ac:dyDescent="0.2">
      <c r="A6" s="97"/>
      <c r="B6" s="73" t="s">
        <v>2287</v>
      </c>
      <c r="C6" s="87" t="s">
        <v>2288</v>
      </c>
      <c r="D6" s="76" t="s">
        <v>51</v>
      </c>
      <c r="E6" s="13">
        <v>44431</v>
      </c>
      <c r="F6" s="74" t="s">
        <v>1776</v>
      </c>
      <c r="G6" s="13">
        <v>44433</v>
      </c>
      <c r="H6" s="75" t="s">
        <v>2374</v>
      </c>
      <c r="I6" s="15">
        <v>90</v>
      </c>
      <c r="J6" s="15">
        <v>52</v>
      </c>
      <c r="K6" s="15">
        <v>31</v>
      </c>
      <c r="L6" s="15">
        <v>10</v>
      </c>
      <c r="M6" s="81">
        <v>36.270000000000003</v>
      </c>
      <c r="N6" s="70">
        <v>36</v>
      </c>
      <c r="O6" s="62">
        <v>3000</v>
      </c>
      <c r="P6" s="63">
        <f>Table2245236891011121314151617181920212224234567891011121314151617[[#This Row],[PEMBULATAN]]*O6</f>
        <v>108000</v>
      </c>
    </row>
    <row r="7" spans="1:16" ht="31.5" customHeight="1" x14ac:dyDescent="0.2">
      <c r="A7" s="97"/>
      <c r="B7" s="73"/>
      <c r="C7" s="87" t="s">
        <v>2289</v>
      </c>
      <c r="D7" s="76" t="s">
        <v>51</v>
      </c>
      <c r="E7" s="13">
        <v>44431</v>
      </c>
      <c r="F7" s="74" t="s">
        <v>1776</v>
      </c>
      <c r="G7" s="13">
        <v>44433</v>
      </c>
      <c r="H7" s="75" t="s">
        <v>2374</v>
      </c>
      <c r="I7" s="15">
        <v>45</v>
      </c>
      <c r="J7" s="15">
        <v>35</v>
      </c>
      <c r="K7" s="15">
        <v>20</v>
      </c>
      <c r="L7" s="15">
        <v>10</v>
      </c>
      <c r="M7" s="81">
        <v>7.875</v>
      </c>
      <c r="N7" s="70">
        <v>10</v>
      </c>
      <c r="O7" s="62">
        <v>3000</v>
      </c>
      <c r="P7" s="63">
        <f>Table2245236891011121314151617181920212224234567891011121314151617[[#This Row],[PEMBULATAN]]*O7</f>
        <v>30000</v>
      </c>
    </row>
    <row r="8" spans="1:16" ht="31.5" customHeight="1" x14ac:dyDescent="0.2">
      <c r="A8" s="97"/>
      <c r="B8" s="73"/>
      <c r="C8" s="87" t="s">
        <v>2290</v>
      </c>
      <c r="D8" s="76" t="s">
        <v>51</v>
      </c>
      <c r="E8" s="13">
        <v>44431</v>
      </c>
      <c r="F8" s="74" t="s">
        <v>1776</v>
      </c>
      <c r="G8" s="13">
        <v>44433</v>
      </c>
      <c r="H8" s="75" t="s">
        <v>2374</v>
      </c>
      <c r="I8" s="15">
        <v>75</v>
      </c>
      <c r="J8" s="15">
        <v>40</v>
      </c>
      <c r="K8" s="15">
        <v>25</v>
      </c>
      <c r="L8" s="15">
        <v>27</v>
      </c>
      <c r="M8" s="81">
        <v>18.75</v>
      </c>
      <c r="N8" s="70">
        <v>27</v>
      </c>
      <c r="O8" s="62">
        <v>3000</v>
      </c>
      <c r="P8" s="63">
        <f>Table2245236891011121314151617181920212224234567891011121314151617[[#This Row],[PEMBULATAN]]*O8</f>
        <v>81000</v>
      </c>
    </row>
    <row r="9" spans="1:16" ht="31.5" customHeight="1" x14ac:dyDescent="0.2">
      <c r="A9" s="97"/>
      <c r="B9" s="73"/>
      <c r="C9" s="87" t="s">
        <v>2291</v>
      </c>
      <c r="D9" s="76" t="s">
        <v>51</v>
      </c>
      <c r="E9" s="13">
        <v>44431</v>
      </c>
      <c r="F9" s="74" t="s">
        <v>1776</v>
      </c>
      <c r="G9" s="13">
        <v>44433</v>
      </c>
      <c r="H9" s="75" t="s">
        <v>2374</v>
      </c>
      <c r="I9" s="15">
        <v>52</v>
      </c>
      <c r="J9" s="15">
        <v>55</v>
      </c>
      <c r="K9" s="15">
        <v>24</v>
      </c>
      <c r="L9" s="15">
        <v>10</v>
      </c>
      <c r="M9" s="81">
        <v>17.16</v>
      </c>
      <c r="N9" s="70">
        <v>17</v>
      </c>
      <c r="O9" s="62">
        <v>3000</v>
      </c>
      <c r="P9" s="63">
        <f>Table2245236891011121314151617181920212224234567891011121314151617[[#This Row],[PEMBULATAN]]*O9</f>
        <v>51000</v>
      </c>
    </row>
    <row r="10" spans="1:16" ht="31.5" customHeight="1" x14ac:dyDescent="0.2">
      <c r="A10" s="97"/>
      <c r="B10" s="73"/>
      <c r="C10" s="87" t="s">
        <v>2292</v>
      </c>
      <c r="D10" s="76" t="s">
        <v>51</v>
      </c>
      <c r="E10" s="13">
        <v>44431</v>
      </c>
      <c r="F10" s="74" t="s">
        <v>1776</v>
      </c>
      <c r="G10" s="13">
        <v>44433</v>
      </c>
      <c r="H10" s="75" t="s">
        <v>2374</v>
      </c>
      <c r="I10" s="15">
        <v>65</v>
      </c>
      <c r="J10" s="15">
        <v>55</v>
      </c>
      <c r="K10" s="15">
        <v>20</v>
      </c>
      <c r="L10" s="15">
        <v>20</v>
      </c>
      <c r="M10" s="81">
        <v>17.875</v>
      </c>
      <c r="N10" s="70">
        <v>20</v>
      </c>
      <c r="O10" s="62">
        <v>3000</v>
      </c>
      <c r="P10" s="63">
        <f>Table2245236891011121314151617181920212224234567891011121314151617[[#This Row],[PEMBULATAN]]*O10</f>
        <v>60000</v>
      </c>
    </row>
    <row r="11" spans="1:16" ht="31.5" customHeight="1" x14ac:dyDescent="0.2">
      <c r="A11" s="97"/>
      <c r="B11" s="73"/>
      <c r="C11" s="87" t="s">
        <v>2293</v>
      </c>
      <c r="D11" s="76" t="s">
        <v>51</v>
      </c>
      <c r="E11" s="13">
        <v>44431</v>
      </c>
      <c r="F11" s="74" t="s">
        <v>1776</v>
      </c>
      <c r="G11" s="13">
        <v>44433</v>
      </c>
      <c r="H11" s="75" t="s">
        <v>2374</v>
      </c>
      <c r="I11" s="15">
        <v>90</v>
      </c>
      <c r="J11" s="15">
        <v>50</v>
      </c>
      <c r="K11" s="15">
        <v>20</v>
      </c>
      <c r="L11" s="15">
        <v>1</v>
      </c>
      <c r="M11" s="81">
        <v>22.5</v>
      </c>
      <c r="N11" s="70">
        <v>23</v>
      </c>
      <c r="O11" s="62">
        <v>3000</v>
      </c>
      <c r="P11" s="63">
        <f>Table2245236891011121314151617181920212224234567891011121314151617[[#This Row],[PEMBULATAN]]*O11</f>
        <v>69000</v>
      </c>
    </row>
    <row r="12" spans="1:16" ht="31.5" customHeight="1" x14ac:dyDescent="0.2">
      <c r="A12" s="97"/>
      <c r="B12" s="73"/>
      <c r="C12" s="87" t="s">
        <v>2294</v>
      </c>
      <c r="D12" s="76" t="s">
        <v>51</v>
      </c>
      <c r="E12" s="13">
        <v>44431</v>
      </c>
      <c r="F12" s="74" t="s">
        <v>1776</v>
      </c>
      <c r="G12" s="13">
        <v>44433</v>
      </c>
      <c r="H12" s="75" t="s">
        <v>2374</v>
      </c>
      <c r="I12" s="15">
        <v>98</v>
      </c>
      <c r="J12" s="15">
        <v>55</v>
      </c>
      <c r="K12" s="15">
        <v>28</v>
      </c>
      <c r="L12" s="15">
        <v>20</v>
      </c>
      <c r="M12" s="81">
        <v>37.729999999999997</v>
      </c>
      <c r="N12" s="70">
        <v>38</v>
      </c>
      <c r="O12" s="62">
        <v>3000</v>
      </c>
      <c r="P12" s="63">
        <f>Table2245236891011121314151617181920212224234567891011121314151617[[#This Row],[PEMBULATAN]]*O12</f>
        <v>114000</v>
      </c>
    </row>
    <row r="13" spans="1:16" ht="31.5" customHeight="1" x14ac:dyDescent="0.2">
      <c r="A13" s="97"/>
      <c r="B13" s="73"/>
      <c r="C13" s="87" t="s">
        <v>2295</v>
      </c>
      <c r="D13" s="76" t="s">
        <v>51</v>
      </c>
      <c r="E13" s="13">
        <v>44431</v>
      </c>
      <c r="F13" s="74" t="s">
        <v>1776</v>
      </c>
      <c r="G13" s="13">
        <v>44433</v>
      </c>
      <c r="H13" s="75" t="s">
        <v>2374</v>
      </c>
      <c r="I13" s="15">
        <v>41</v>
      </c>
      <c r="J13" s="15">
        <v>38</v>
      </c>
      <c r="K13" s="15">
        <v>43</v>
      </c>
      <c r="L13" s="15">
        <v>6</v>
      </c>
      <c r="M13" s="81">
        <v>16.7485</v>
      </c>
      <c r="N13" s="70">
        <v>17</v>
      </c>
      <c r="O13" s="62">
        <v>3000</v>
      </c>
      <c r="P13" s="63">
        <f>Table2245236891011121314151617181920212224234567891011121314151617[[#This Row],[PEMBULATAN]]*O13</f>
        <v>51000</v>
      </c>
    </row>
    <row r="14" spans="1:16" ht="31.5" customHeight="1" x14ac:dyDescent="0.2">
      <c r="A14" s="97"/>
      <c r="B14" s="73"/>
      <c r="C14" s="87" t="s">
        <v>2296</v>
      </c>
      <c r="D14" s="76" t="s">
        <v>51</v>
      </c>
      <c r="E14" s="13">
        <v>44431</v>
      </c>
      <c r="F14" s="74" t="s">
        <v>1776</v>
      </c>
      <c r="G14" s="13">
        <v>44433</v>
      </c>
      <c r="H14" s="75" t="s">
        <v>2374</v>
      </c>
      <c r="I14" s="15">
        <v>50</v>
      </c>
      <c r="J14" s="15">
        <v>32</v>
      </c>
      <c r="K14" s="15">
        <v>30</v>
      </c>
      <c r="L14" s="15">
        <v>10</v>
      </c>
      <c r="M14" s="81">
        <v>12</v>
      </c>
      <c r="N14" s="70">
        <v>12</v>
      </c>
      <c r="O14" s="62">
        <v>3000</v>
      </c>
      <c r="P14" s="63">
        <f>Table2245236891011121314151617181920212224234567891011121314151617[[#This Row],[PEMBULATAN]]*O14</f>
        <v>36000</v>
      </c>
    </row>
    <row r="15" spans="1:16" ht="31.5" customHeight="1" x14ac:dyDescent="0.2">
      <c r="A15" s="97"/>
      <c r="B15" s="73"/>
      <c r="C15" s="87" t="s">
        <v>2297</v>
      </c>
      <c r="D15" s="76" t="s">
        <v>51</v>
      </c>
      <c r="E15" s="13">
        <v>44431</v>
      </c>
      <c r="F15" s="74" t="s">
        <v>1776</v>
      </c>
      <c r="G15" s="13">
        <v>44433</v>
      </c>
      <c r="H15" s="75" t="s">
        <v>2374</v>
      </c>
      <c r="I15" s="15">
        <v>70</v>
      </c>
      <c r="J15" s="15">
        <v>16</v>
      </c>
      <c r="K15" s="15">
        <v>16</v>
      </c>
      <c r="L15" s="15">
        <v>20</v>
      </c>
      <c r="M15" s="81">
        <v>4.4800000000000004</v>
      </c>
      <c r="N15" s="70">
        <v>20</v>
      </c>
      <c r="O15" s="62">
        <v>3000</v>
      </c>
      <c r="P15" s="63">
        <f>Table2245236891011121314151617181920212224234567891011121314151617[[#This Row],[PEMBULATAN]]*O15</f>
        <v>60000</v>
      </c>
    </row>
    <row r="16" spans="1:16" ht="31.5" customHeight="1" x14ac:dyDescent="0.2">
      <c r="A16" s="97"/>
      <c r="B16" s="73"/>
      <c r="C16" s="87" t="s">
        <v>2298</v>
      </c>
      <c r="D16" s="76" t="s">
        <v>51</v>
      </c>
      <c r="E16" s="13">
        <v>44431</v>
      </c>
      <c r="F16" s="74" t="s">
        <v>1776</v>
      </c>
      <c r="G16" s="13">
        <v>44433</v>
      </c>
      <c r="H16" s="75" t="s">
        <v>2374</v>
      </c>
      <c r="I16" s="15">
        <v>53</v>
      </c>
      <c r="J16" s="15">
        <v>34</v>
      </c>
      <c r="K16" s="15">
        <v>60</v>
      </c>
      <c r="L16" s="15">
        <v>6</v>
      </c>
      <c r="M16" s="81">
        <v>27.03</v>
      </c>
      <c r="N16" s="70">
        <v>27</v>
      </c>
      <c r="O16" s="62">
        <v>3000</v>
      </c>
      <c r="P16" s="63">
        <f>Table2245236891011121314151617181920212224234567891011121314151617[[#This Row],[PEMBULATAN]]*O16</f>
        <v>81000</v>
      </c>
    </row>
    <row r="17" spans="1:16" ht="31.5" customHeight="1" x14ac:dyDescent="0.2">
      <c r="A17" s="97"/>
      <c r="B17" s="73"/>
      <c r="C17" s="87" t="s">
        <v>2299</v>
      </c>
      <c r="D17" s="76" t="s">
        <v>51</v>
      </c>
      <c r="E17" s="13">
        <v>44431</v>
      </c>
      <c r="F17" s="74" t="s">
        <v>1776</v>
      </c>
      <c r="G17" s="13">
        <v>44433</v>
      </c>
      <c r="H17" s="75" t="s">
        <v>2374</v>
      </c>
      <c r="I17" s="15">
        <v>90</v>
      </c>
      <c r="J17" s="15">
        <v>55</v>
      </c>
      <c r="K17" s="15">
        <v>40</v>
      </c>
      <c r="L17" s="15">
        <v>17</v>
      </c>
      <c r="M17" s="81">
        <v>49.5</v>
      </c>
      <c r="N17" s="70">
        <v>50</v>
      </c>
      <c r="O17" s="62">
        <v>3000</v>
      </c>
      <c r="P17" s="63">
        <f>Table2245236891011121314151617181920212224234567891011121314151617[[#This Row],[PEMBULATAN]]*O17</f>
        <v>150000</v>
      </c>
    </row>
    <row r="18" spans="1:16" ht="31.5" customHeight="1" x14ac:dyDescent="0.2">
      <c r="A18" s="97"/>
      <c r="B18" s="73"/>
      <c r="C18" s="87" t="s">
        <v>2300</v>
      </c>
      <c r="D18" s="76" t="s">
        <v>51</v>
      </c>
      <c r="E18" s="13">
        <v>44431</v>
      </c>
      <c r="F18" s="74" t="s">
        <v>1776</v>
      </c>
      <c r="G18" s="13">
        <v>44433</v>
      </c>
      <c r="H18" s="75" t="s">
        <v>2374</v>
      </c>
      <c r="I18" s="15">
        <v>40</v>
      </c>
      <c r="J18" s="15">
        <v>26</v>
      </c>
      <c r="K18" s="15">
        <v>120</v>
      </c>
      <c r="L18" s="15">
        <v>15</v>
      </c>
      <c r="M18" s="81">
        <v>31.2</v>
      </c>
      <c r="N18" s="70">
        <v>31</v>
      </c>
      <c r="O18" s="62">
        <v>3000</v>
      </c>
      <c r="P18" s="63">
        <f>Table2245236891011121314151617181920212224234567891011121314151617[[#This Row],[PEMBULATAN]]*O18</f>
        <v>93000</v>
      </c>
    </row>
    <row r="19" spans="1:16" ht="31.5" customHeight="1" x14ac:dyDescent="0.2">
      <c r="A19" s="97"/>
      <c r="B19" s="73"/>
      <c r="C19" s="87" t="s">
        <v>2301</v>
      </c>
      <c r="D19" s="76" t="s">
        <v>51</v>
      </c>
      <c r="E19" s="13">
        <v>44431</v>
      </c>
      <c r="F19" s="74" t="s">
        <v>1776</v>
      </c>
      <c r="G19" s="13">
        <v>44433</v>
      </c>
      <c r="H19" s="75" t="s">
        <v>2374</v>
      </c>
      <c r="I19" s="15">
        <v>60</v>
      </c>
      <c r="J19" s="15">
        <v>55</v>
      </c>
      <c r="K19" s="15">
        <v>20</v>
      </c>
      <c r="L19" s="15">
        <v>1</v>
      </c>
      <c r="M19" s="81">
        <v>16.5</v>
      </c>
      <c r="N19" s="70">
        <v>17</v>
      </c>
      <c r="O19" s="62">
        <v>3000</v>
      </c>
      <c r="P19" s="63">
        <f>Table2245236891011121314151617181920212224234567891011121314151617[[#This Row],[PEMBULATAN]]*O19</f>
        <v>51000</v>
      </c>
    </row>
    <row r="20" spans="1:16" ht="31.5" customHeight="1" x14ac:dyDescent="0.2">
      <c r="A20" s="97"/>
      <c r="B20" s="73"/>
      <c r="C20" s="87" t="s">
        <v>2302</v>
      </c>
      <c r="D20" s="76" t="s">
        <v>51</v>
      </c>
      <c r="E20" s="13">
        <v>44431</v>
      </c>
      <c r="F20" s="74" t="s">
        <v>1776</v>
      </c>
      <c r="G20" s="13">
        <v>44433</v>
      </c>
      <c r="H20" s="75" t="s">
        <v>2374</v>
      </c>
      <c r="I20" s="15">
        <v>48</v>
      </c>
      <c r="J20" s="15">
        <v>48</v>
      </c>
      <c r="K20" s="15">
        <v>27</v>
      </c>
      <c r="L20" s="15">
        <v>1</v>
      </c>
      <c r="M20" s="81">
        <v>15.552</v>
      </c>
      <c r="N20" s="70">
        <v>16</v>
      </c>
      <c r="O20" s="62">
        <v>3000</v>
      </c>
      <c r="P20" s="63">
        <f>Table2245236891011121314151617181920212224234567891011121314151617[[#This Row],[PEMBULATAN]]*O20</f>
        <v>48000</v>
      </c>
    </row>
    <row r="21" spans="1:16" ht="31.5" customHeight="1" x14ac:dyDescent="0.2">
      <c r="A21" s="97"/>
      <c r="B21" s="73"/>
      <c r="C21" s="87" t="s">
        <v>2303</v>
      </c>
      <c r="D21" s="76" t="s">
        <v>51</v>
      </c>
      <c r="E21" s="13">
        <v>44431</v>
      </c>
      <c r="F21" s="74" t="s">
        <v>1776</v>
      </c>
      <c r="G21" s="13">
        <v>44433</v>
      </c>
      <c r="H21" s="75" t="s">
        <v>2374</v>
      </c>
      <c r="I21" s="15">
        <v>47</v>
      </c>
      <c r="J21" s="15">
        <v>26</v>
      </c>
      <c r="K21" s="15">
        <v>28</v>
      </c>
      <c r="L21" s="15">
        <v>15</v>
      </c>
      <c r="M21" s="81">
        <v>8.5540000000000003</v>
      </c>
      <c r="N21" s="70">
        <v>15</v>
      </c>
      <c r="O21" s="62">
        <v>3000</v>
      </c>
      <c r="P21" s="63">
        <f>Table2245236891011121314151617181920212224234567891011121314151617[[#This Row],[PEMBULATAN]]*O21</f>
        <v>45000</v>
      </c>
    </row>
    <row r="22" spans="1:16" ht="31.5" customHeight="1" x14ac:dyDescent="0.2">
      <c r="A22" s="97"/>
      <c r="B22" s="73"/>
      <c r="C22" s="87" t="s">
        <v>2304</v>
      </c>
      <c r="D22" s="76" t="s">
        <v>51</v>
      </c>
      <c r="E22" s="13">
        <v>44431</v>
      </c>
      <c r="F22" s="74" t="s">
        <v>1776</v>
      </c>
      <c r="G22" s="13">
        <v>44433</v>
      </c>
      <c r="H22" s="75" t="s">
        <v>2374</v>
      </c>
      <c r="I22" s="15">
        <v>115</v>
      </c>
      <c r="J22" s="15">
        <v>55</v>
      </c>
      <c r="K22" s="15">
        <v>25</v>
      </c>
      <c r="L22" s="15">
        <v>12</v>
      </c>
      <c r="M22" s="81">
        <v>39.53125</v>
      </c>
      <c r="N22" s="70">
        <v>40</v>
      </c>
      <c r="O22" s="62">
        <v>3000</v>
      </c>
      <c r="P22" s="63">
        <f>Table2245236891011121314151617181920212224234567891011121314151617[[#This Row],[PEMBULATAN]]*O22</f>
        <v>120000</v>
      </c>
    </row>
    <row r="23" spans="1:16" ht="31.5" customHeight="1" x14ac:dyDescent="0.2">
      <c r="A23" s="97"/>
      <c r="B23" s="73"/>
      <c r="C23" s="87" t="s">
        <v>2305</v>
      </c>
      <c r="D23" s="76" t="s">
        <v>51</v>
      </c>
      <c r="E23" s="13">
        <v>44431</v>
      </c>
      <c r="F23" s="74" t="s">
        <v>1776</v>
      </c>
      <c r="G23" s="13">
        <v>44433</v>
      </c>
      <c r="H23" s="75" t="s">
        <v>2374</v>
      </c>
      <c r="I23" s="15">
        <v>75</v>
      </c>
      <c r="J23" s="15">
        <v>59</v>
      </c>
      <c r="K23" s="15">
        <v>29</v>
      </c>
      <c r="L23" s="15">
        <v>7</v>
      </c>
      <c r="M23" s="81">
        <v>32.081249999999997</v>
      </c>
      <c r="N23" s="70">
        <v>32</v>
      </c>
      <c r="O23" s="62">
        <v>3000</v>
      </c>
      <c r="P23" s="63">
        <f>Table2245236891011121314151617181920212224234567891011121314151617[[#This Row],[PEMBULATAN]]*O23</f>
        <v>96000</v>
      </c>
    </row>
    <row r="24" spans="1:16" ht="31.5" customHeight="1" x14ac:dyDescent="0.2">
      <c r="A24" s="97"/>
      <c r="B24" s="73"/>
      <c r="C24" s="87" t="s">
        <v>2306</v>
      </c>
      <c r="D24" s="76" t="s">
        <v>51</v>
      </c>
      <c r="E24" s="13">
        <v>44431</v>
      </c>
      <c r="F24" s="74" t="s">
        <v>1776</v>
      </c>
      <c r="G24" s="13">
        <v>44433</v>
      </c>
      <c r="H24" s="75" t="s">
        <v>2374</v>
      </c>
      <c r="I24" s="15">
        <v>32</v>
      </c>
      <c r="J24" s="15">
        <v>32</v>
      </c>
      <c r="K24" s="15">
        <v>30</v>
      </c>
      <c r="L24" s="15">
        <v>7</v>
      </c>
      <c r="M24" s="81">
        <v>7.68</v>
      </c>
      <c r="N24" s="70">
        <v>8</v>
      </c>
      <c r="O24" s="62">
        <v>3000</v>
      </c>
      <c r="P24" s="63">
        <f>Table2245236891011121314151617181920212224234567891011121314151617[[#This Row],[PEMBULATAN]]*O24</f>
        <v>24000</v>
      </c>
    </row>
    <row r="25" spans="1:16" ht="31.5" customHeight="1" x14ac:dyDescent="0.2">
      <c r="A25" s="97"/>
      <c r="B25" s="73"/>
      <c r="C25" s="87" t="s">
        <v>2307</v>
      </c>
      <c r="D25" s="76" t="s">
        <v>51</v>
      </c>
      <c r="E25" s="13">
        <v>44431</v>
      </c>
      <c r="F25" s="74" t="s">
        <v>1776</v>
      </c>
      <c r="G25" s="13">
        <v>44433</v>
      </c>
      <c r="H25" s="75" t="s">
        <v>2374</v>
      </c>
      <c r="I25" s="15">
        <v>53</v>
      </c>
      <c r="J25" s="15">
        <v>41</v>
      </c>
      <c r="K25" s="15">
        <v>13</v>
      </c>
      <c r="L25" s="15">
        <v>11</v>
      </c>
      <c r="M25" s="81">
        <v>7.0622499999999997</v>
      </c>
      <c r="N25" s="70">
        <v>11</v>
      </c>
      <c r="O25" s="62">
        <v>3000</v>
      </c>
      <c r="P25" s="63">
        <f>Table2245236891011121314151617181920212224234567891011121314151617[[#This Row],[PEMBULATAN]]*O25</f>
        <v>33000</v>
      </c>
    </row>
    <row r="26" spans="1:16" ht="31.5" customHeight="1" x14ac:dyDescent="0.2">
      <c r="A26" s="97"/>
      <c r="B26" s="73"/>
      <c r="C26" s="87" t="s">
        <v>2308</v>
      </c>
      <c r="D26" s="76" t="s">
        <v>51</v>
      </c>
      <c r="E26" s="13">
        <v>44431</v>
      </c>
      <c r="F26" s="74" t="s">
        <v>1776</v>
      </c>
      <c r="G26" s="13">
        <v>44433</v>
      </c>
      <c r="H26" s="75" t="s">
        <v>2374</v>
      </c>
      <c r="I26" s="15">
        <v>76</v>
      </c>
      <c r="J26" s="15">
        <v>55</v>
      </c>
      <c r="K26" s="15">
        <v>36</v>
      </c>
      <c r="L26" s="15">
        <v>13</v>
      </c>
      <c r="M26" s="81">
        <v>37.619999999999997</v>
      </c>
      <c r="N26" s="70">
        <v>38</v>
      </c>
      <c r="O26" s="62">
        <v>3000</v>
      </c>
      <c r="P26" s="63">
        <f>Table2245236891011121314151617181920212224234567891011121314151617[[#This Row],[PEMBULATAN]]*O26</f>
        <v>114000</v>
      </c>
    </row>
    <row r="27" spans="1:16" ht="31.5" customHeight="1" x14ac:dyDescent="0.2">
      <c r="A27" s="97"/>
      <c r="B27" s="73"/>
      <c r="C27" s="87" t="s">
        <v>2309</v>
      </c>
      <c r="D27" s="76" t="s">
        <v>51</v>
      </c>
      <c r="E27" s="13">
        <v>44431</v>
      </c>
      <c r="F27" s="74" t="s">
        <v>1776</v>
      </c>
      <c r="G27" s="13">
        <v>44433</v>
      </c>
      <c r="H27" s="75" t="s">
        <v>2374</v>
      </c>
      <c r="I27" s="15">
        <v>85</v>
      </c>
      <c r="J27" s="15">
        <v>53</v>
      </c>
      <c r="K27" s="15">
        <v>25</v>
      </c>
      <c r="L27" s="15">
        <v>11</v>
      </c>
      <c r="M27" s="81">
        <v>28.15625</v>
      </c>
      <c r="N27" s="70">
        <v>28</v>
      </c>
      <c r="O27" s="62">
        <v>3000</v>
      </c>
      <c r="P27" s="63">
        <f>Table2245236891011121314151617181920212224234567891011121314151617[[#This Row],[PEMBULATAN]]*O27</f>
        <v>84000</v>
      </c>
    </row>
    <row r="28" spans="1:16" ht="31.5" customHeight="1" x14ac:dyDescent="0.2">
      <c r="A28" s="97"/>
      <c r="B28" s="73"/>
      <c r="C28" s="87" t="s">
        <v>2310</v>
      </c>
      <c r="D28" s="76" t="s">
        <v>51</v>
      </c>
      <c r="E28" s="13">
        <v>44431</v>
      </c>
      <c r="F28" s="74" t="s">
        <v>1776</v>
      </c>
      <c r="G28" s="13">
        <v>44433</v>
      </c>
      <c r="H28" s="75" t="s">
        <v>2374</v>
      </c>
      <c r="I28" s="15">
        <v>53</v>
      </c>
      <c r="J28" s="15">
        <v>35</v>
      </c>
      <c r="K28" s="15">
        <v>30</v>
      </c>
      <c r="L28" s="15">
        <v>10</v>
      </c>
      <c r="M28" s="81">
        <v>13.9125</v>
      </c>
      <c r="N28" s="70">
        <v>14</v>
      </c>
      <c r="O28" s="62">
        <v>3000</v>
      </c>
      <c r="P28" s="63">
        <f>Table2245236891011121314151617181920212224234567891011121314151617[[#This Row],[PEMBULATAN]]*O28</f>
        <v>42000</v>
      </c>
    </row>
    <row r="29" spans="1:16" ht="31.5" customHeight="1" x14ac:dyDescent="0.2">
      <c r="A29" s="97"/>
      <c r="B29" s="73"/>
      <c r="C29" s="87" t="s">
        <v>2311</v>
      </c>
      <c r="D29" s="76" t="s">
        <v>51</v>
      </c>
      <c r="E29" s="13">
        <v>44431</v>
      </c>
      <c r="F29" s="74" t="s">
        <v>1776</v>
      </c>
      <c r="G29" s="13">
        <v>44433</v>
      </c>
      <c r="H29" s="75" t="s">
        <v>2374</v>
      </c>
      <c r="I29" s="15">
        <v>64</v>
      </c>
      <c r="J29" s="15">
        <v>54</v>
      </c>
      <c r="K29" s="15">
        <v>30</v>
      </c>
      <c r="L29" s="15">
        <v>6</v>
      </c>
      <c r="M29" s="81">
        <v>25.92</v>
      </c>
      <c r="N29" s="70">
        <v>26</v>
      </c>
      <c r="O29" s="62">
        <v>3000</v>
      </c>
      <c r="P29" s="63">
        <f>Table2245236891011121314151617181920212224234567891011121314151617[[#This Row],[PEMBULATAN]]*O29</f>
        <v>78000</v>
      </c>
    </row>
    <row r="30" spans="1:16" ht="31.5" customHeight="1" x14ac:dyDescent="0.2">
      <c r="A30" s="97"/>
      <c r="B30" s="73"/>
      <c r="C30" s="87" t="s">
        <v>2312</v>
      </c>
      <c r="D30" s="76" t="s">
        <v>51</v>
      </c>
      <c r="E30" s="13">
        <v>44431</v>
      </c>
      <c r="F30" s="74" t="s">
        <v>1776</v>
      </c>
      <c r="G30" s="13">
        <v>44433</v>
      </c>
      <c r="H30" s="75" t="s">
        <v>2374</v>
      </c>
      <c r="I30" s="15">
        <v>51</v>
      </c>
      <c r="J30" s="15">
        <v>51</v>
      </c>
      <c r="K30" s="15">
        <v>17</v>
      </c>
      <c r="L30" s="15">
        <v>10</v>
      </c>
      <c r="M30" s="81">
        <v>11.05425</v>
      </c>
      <c r="N30" s="70">
        <v>11</v>
      </c>
      <c r="O30" s="62">
        <v>3000</v>
      </c>
      <c r="P30" s="63">
        <f>Table2245236891011121314151617181920212224234567891011121314151617[[#This Row],[PEMBULATAN]]*O30</f>
        <v>33000</v>
      </c>
    </row>
    <row r="31" spans="1:16" ht="31.5" customHeight="1" x14ac:dyDescent="0.2">
      <c r="A31" s="97"/>
      <c r="B31" s="73"/>
      <c r="C31" s="87" t="s">
        <v>2313</v>
      </c>
      <c r="D31" s="76" t="s">
        <v>51</v>
      </c>
      <c r="E31" s="13">
        <v>44431</v>
      </c>
      <c r="F31" s="74" t="s">
        <v>1776</v>
      </c>
      <c r="G31" s="13">
        <v>44433</v>
      </c>
      <c r="H31" s="75" t="s">
        <v>2374</v>
      </c>
      <c r="I31" s="15">
        <v>92</v>
      </c>
      <c r="J31" s="15">
        <v>58</v>
      </c>
      <c r="K31" s="15">
        <v>34</v>
      </c>
      <c r="L31" s="15">
        <v>6</v>
      </c>
      <c r="M31" s="81">
        <v>45.356000000000002</v>
      </c>
      <c r="N31" s="70">
        <v>45</v>
      </c>
      <c r="O31" s="62">
        <v>3000</v>
      </c>
      <c r="P31" s="63">
        <f>Table2245236891011121314151617181920212224234567891011121314151617[[#This Row],[PEMBULATAN]]*O31</f>
        <v>135000</v>
      </c>
    </row>
    <row r="32" spans="1:16" ht="31.5" customHeight="1" x14ac:dyDescent="0.2">
      <c r="A32" s="97"/>
      <c r="B32" s="73"/>
      <c r="C32" s="87" t="s">
        <v>2314</v>
      </c>
      <c r="D32" s="76" t="s">
        <v>51</v>
      </c>
      <c r="E32" s="13">
        <v>44431</v>
      </c>
      <c r="F32" s="74" t="s">
        <v>1776</v>
      </c>
      <c r="G32" s="13">
        <v>44433</v>
      </c>
      <c r="H32" s="75" t="s">
        <v>2374</v>
      </c>
      <c r="I32" s="15">
        <v>90</v>
      </c>
      <c r="J32" s="15">
        <v>50</v>
      </c>
      <c r="K32" s="15">
        <v>30</v>
      </c>
      <c r="L32" s="15">
        <v>7</v>
      </c>
      <c r="M32" s="81">
        <v>33.75</v>
      </c>
      <c r="N32" s="70">
        <v>34</v>
      </c>
      <c r="O32" s="62">
        <v>3000</v>
      </c>
      <c r="P32" s="63">
        <f>Table2245236891011121314151617181920212224234567891011121314151617[[#This Row],[PEMBULATAN]]*O32</f>
        <v>102000</v>
      </c>
    </row>
    <row r="33" spans="1:16" ht="31.5" customHeight="1" x14ac:dyDescent="0.2">
      <c r="A33" s="97"/>
      <c r="B33" s="73"/>
      <c r="C33" s="87" t="s">
        <v>2315</v>
      </c>
      <c r="D33" s="76" t="s">
        <v>51</v>
      </c>
      <c r="E33" s="13">
        <v>44431</v>
      </c>
      <c r="F33" s="74" t="s">
        <v>1776</v>
      </c>
      <c r="G33" s="13">
        <v>44433</v>
      </c>
      <c r="H33" s="75" t="s">
        <v>2374</v>
      </c>
      <c r="I33" s="15">
        <v>65</v>
      </c>
      <c r="J33" s="15">
        <v>54</v>
      </c>
      <c r="K33" s="15">
        <v>26</v>
      </c>
      <c r="L33" s="15">
        <v>6</v>
      </c>
      <c r="M33" s="81">
        <v>22.815000000000001</v>
      </c>
      <c r="N33" s="70">
        <v>23</v>
      </c>
      <c r="O33" s="62">
        <v>3000</v>
      </c>
      <c r="P33" s="63">
        <f>Table2245236891011121314151617181920212224234567891011121314151617[[#This Row],[PEMBULATAN]]*O33</f>
        <v>69000</v>
      </c>
    </row>
    <row r="34" spans="1:16" ht="31.5" customHeight="1" x14ac:dyDescent="0.2">
      <c r="A34" s="97"/>
      <c r="B34" s="73"/>
      <c r="C34" s="87" t="s">
        <v>2316</v>
      </c>
      <c r="D34" s="76" t="s">
        <v>51</v>
      </c>
      <c r="E34" s="13">
        <v>44431</v>
      </c>
      <c r="F34" s="74" t="s">
        <v>1776</v>
      </c>
      <c r="G34" s="13">
        <v>44433</v>
      </c>
      <c r="H34" s="75" t="s">
        <v>2374</v>
      </c>
      <c r="I34" s="15">
        <v>55</v>
      </c>
      <c r="J34" s="15">
        <v>54</v>
      </c>
      <c r="K34" s="15">
        <v>24</v>
      </c>
      <c r="L34" s="15">
        <v>19</v>
      </c>
      <c r="M34" s="81">
        <v>17.82</v>
      </c>
      <c r="N34" s="70">
        <v>19</v>
      </c>
      <c r="O34" s="62">
        <v>3000</v>
      </c>
      <c r="P34" s="63">
        <f>Table2245236891011121314151617181920212224234567891011121314151617[[#This Row],[PEMBULATAN]]*O34</f>
        <v>57000</v>
      </c>
    </row>
    <row r="35" spans="1:16" ht="31.5" customHeight="1" x14ac:dyDescent="0.2">
      <c r="A35" s="97"/>
      <c r="B35" s="73"/>
      <c r="C35" s="87" t="s">
        <v>2317</v>
      </c>
      <c r="D35" s="76" t="s">
        <v>51</v>
      </c>
      <c r="E35" s="13">
        <v>44431</v>
      </c>
      <c r="F35" s="74" t="s">
        <v>1776</v>
      </c>
      <c r="G35" s="13">
        <v>44433</v>
      </c>
      <c r="H35" s="75" t="s">
        <v>2374</v>
      </c>
      <c r="I35" s="15">
        <v>92</v>
      </c>
      <c r="J35" s="15">
        <v>50</v>
      </c>
      <c r="K35" s="15">
        <v>25</v>
      </c>
      <c r="L35" s="15">
        <v>2</v>
      </c>
      <c r="M35" s="81">
        <v>28.75</v>
      </c>
      <c r="N35" s="70">
        <v>29</v>
      </c>
      <c r="O35" s="62">
        <v>3000</v>
      </c>
      <c r="P35" s="63">
        <f>Table2245236891011121314151617181920212224234567891011121314151617[[#This Row],[PEMBULATAN]]*O35</f>
        <v>87000</v>
      </c>
    </row>
    <row r="36" spans="1:16" ht="31.5" customHeight="1" x14ac:dyDescent="0.2">
      <c r="A36" s="97"/>
      <c r="B36" s="73"/>
      <c r="C36" s="87" t="s">
        <v>2318</v>
      </c>
      <c r="D36" s="76" t="s">
        <v>51</v>
      </c>
      <c r="E36" s="13">
        <v>44431</v>
      </c>
      <c r="F36" s="74" t="s">
        <v>1776</v>
      </c>
      <c r="G36" s="13">
        <v>44433</v>
      </c>
      <c r="H36" s="75" t="s">
        <v>2374</v>
      </c>
      <c r="I36" s="15">
        <v>90</v>
      </c>
      <c r="J36" s="15">
        <v>60</v>
      </c>
      <c r="K36" s="15">
        <v>30</v>
      </c>
      <c r="L36" s="15">
        <v>7</v>
      </c>
      <c r="M36" s="81">
        <v>40.5</v>
      </c>
      <c r="N36" s="70">
        <v>41</v>
      </c>
      <c r="O36" s="62">
        <v>3000</v>
      </c>
      <c r="P36" s="63">
        <f>Table2245236891011121314151617181920212224234567891011121314151617[[#This Row],[PEMBULATAN]]*O36</f>
        <v>123000</v>
      </c>
    </row>
    <row r="37" spans="1:16" ht="31.5" customHeight="1" x14ac:dyDescent="0.2">
      <c r="A37" s="97"/>
      <c r="B37" s="73"/>
      <c r="C37" s="87" t="s">
        <v>2319</v>
      </c>
      <c r="D37" s="76" t="s">
        <v>51</v>
      </c>
      <c r="E37" s="13">
        <v>44431</v>
      </c>
      <c r="F37" s="74" t="s">
        <v>1776</v>
      </c>
      <c r="G37" s="13">
        <v>44433</v>
      </c>
      <c r="H37" s="75" t="s">
        <v>2374</v>
      </c>
      <c r="I37" s="15">
        <v>90</v>
      </c>
      <c r="J37" s="15">
        <v>60</v>
      </c>
      <c r="K37" s="15">
        <v>19</v>
      </c>
      <c r="L37" s="15">
        <v>7</v>
      </c>
      <c r="M37" s="81">
        <v>25.65</v>
      </c>
      <c r="N37" s="70">
        <v>26</v>
      </c>
      <c r="O37" s="62">
        <v>3000</v>
      </c>
      <c r="P37" s="63">
        <f>Table2245236891011121314151617181920212224234567891011121314151617[[#This Row],[PEMBULATAN]]*O37</f>
        <v>78000</v>
      </c>
    </row>
    <row r="38" spans="1:16" ht="31.5" customHeight="1" x14ac:dyDescent="0.2">
      <c r="A38" s="97"/>
      <c r="B38" s="73"/>
      <c r="C38" s="87" t="s">
        <v>2320</v>
      </c>
      <c r="D38" s="76" t="s">
        <v>51</v>
      </c>
      <c r="E38" s="13">
        <v>44431</v>
      </c>
      <c r="F38" s="74" t="s">
        <v>1776</v>
      </c>
      <c r="G38" s="13">
        <v>44433</v>
      </c>
      <c r="H38" s="75" t="s">
        <v>2374</v>
      </c>
      <c r="I38" s="15">
        <v>53</v>
      </c>
      <c r="J38" s="15">
        <v>51</v>
      </c>
      <c r="K38" s="15">
        <v>21</v>
      </c>
      <c r="L38" s="15">
        <v>1</v>
      </c>
      <c r="M38" s="81">
        <v>14.19075</v>
      </c>
      <c r="N38" s="70">
        <v>14</v>
      </c>
      <c r="O38" s="62">
        <v>3000</v>
      </c>
      <c r="P38" s="63">
        <f>Table2245236891011121314151617181920212224234567891011121314151617[[#This Row],[PEMBULATAN]]*O38</f>
        <v>42000</v>
      </c>
    </row>
    <row r="39" spans="1:16" ht="31.5" customHeight="1" x14ac:dyDescent="0.2">
      <c r="A39" s="97"/>
      <c r="B39" s="73"/>
      <c r="C39" s="87" t="s">
        <v>2321</v>
      </c>
      <c r="D39" s="76" t="s">
        <v>51</v>
      </c>
      <c r="E39" s="13">
        <v>44431</v>
      </c>
      <c r="F39" s="74" t="s">
        <v>1776</v>
      </c>
      <c r="G39" s="13">
        <v>44433</v>
      </c>
      <c r="H39" s="75" t="s">
        <v>2374</v>
      </c>
      <c r="I39" s="15">
        <v>87</v>
      </c>
      <c r="J39" s="15">
        <v>55</v>
      </c>
      <c r="K39" s="15">
        <v>27</v>
      </c>
      <c r="L39" s="15">
        <v>5</v>
      </c>
      <c r="M39" s="81">
        <v>32.298749999999998</v>
      </c>
      <c r="N39" s="70">
        <v>32</v>
      </c>
      <c r="O39" s="62">
        <v>3000</v>
      </c>
      <c r="P39" s="63">
        <f>Table2245236891011121314151617181920212224234567891011121314151617[[#This Row],[PEMBULATAN]]*O39</f>
        <v>96000</v>
      </c>
    </row>
    <row r="40" spans="1:16" ht="31.5" customHeight="1" x14ac:dyDescent="0.2">
      <c r="A40" s="97"/>
      <c r="B40" s="73"/>
      <c r="C40" s="87" t="s">
        <v>2322</v>
      </c>
      <c r="D40" s="76" t="s">
        <v>51</v>
      </c>
      <c r="E40" s="13">
        <v>44431</v>
      </c>
      <c r="F40" s="74" t="s">
        <v>1776</v>
      </c>
      <c r="G40" s="13">
        <v>44433</v>
      </c>
      <c r="H40" s="75" t="s">
        <v>2374</v>
      </c>
      <c r="I40" s="15">
        <v>98</v>
      </c>
      <c r="J40" s="15">
        <v>55</v>
      </c>
      <c r="K40" s="15">
        <v>20</v>
      </c>
      <c r="L40" s="15">
        <v>17</v>
      </c>
      <c r="M40" s="81">
        <v>26.95</v>
      </c>
      <c r="N40" s="70">
        <v>27</v>
      </c>
      <c r="O40" s="62">
        <v>3000</v>
      </c>
      <c r="P40" s="63">
        <f>Table2245236891011121314151617181920212224234567891011121314151617[[#This Row],[PEMBULATAN]]*O40</f>
        <v>81000</v>
      </c>
    </row>
    <row r="41" spans="1:16" ht="31.5" customHeight="1" x14ac:dyDescent="0.2">
      <c r="A41" s="97"/>
      <c r="B41" s="73"/>
      <c r="C41" s="87" t="s">
        <v>2323</v>
      </c>
      <c r="D41" s="76" t="s">
        <v>51</v>
      </c>
      <c r="E41" s="13">
        <v>44431</v>
      </c>
      <c r="F41" s="74" t="s">
        <v>1776</v>
      </c>
      <c r="G41" s="13">
        <v>44433</v>
      </c>
      <c r="H41" s="75" t="s">
        <v>2374</v>
      </c>
      <c r="I41" s="15">
        <v>80</v>
      </c>
      <c r="J41" s="15">
        <v>54</v>
      </c>
      <c r="K41" s="15">
        <v>21</v>
      </c>
      <c r="L41" s="15">
        <v>17</v>
      </c>
      <c r="M41" s="81">
        <v>22.68</v>
      </c>
      <c r="N41" s="70">
        <v>23</v>
      </c>
      <c r="O41" s="62">
        <v>3000</v>
      </c>
      <c r="P41" s="63">
        <f>Table2245236891011121314151617181920212224234567891011121314151617[[#This Row],[PEMBULATAN]]*O41</f>
        <v>69000</v>
      </c>
    </row>
    <row r="42" spans="1:16" ht="31.5" customHeight="1" x14ac:dyDescent="0.2">
      <c r="A42" s="97"/>
      <c r="B42" s="73"/>
      <c r="C42" s="87" t="s">
        <v>2324</v>
      </c>
      <c r="D42" s="76" t="s">
        <v>51</v>
      </c>
      <c r="E42" s="13">
        <v>44431</v>
      </c>
      <c r="F42" s="74" t="s">
        <v>1776</v>
      </c>
      <c r="G42" s="13">
        <v>44433</v>
      </c>
      <c r="H42" s="75" t="s">
        <v>2374</v>
      </c>
      <c r="I42" s="15">
        <v>60</v>
      </c>
      <c r="J42" s="15">
        <v>40</v>
      </c>
      <c r="K42" s="15">
        <v>36</v>
      </c>
      <c r="L42" s="15">
        <v>3</v>
      </c>
      <c r="M42" s="81">
        <v>21.6</v>
      </c>
      <c r="N42" s="70">
        <v>22</v>
      </c>
      <c r="O42" s="62">
        <v>3000</v>
      </c>
      <c r="P42" s="63">
        <f>Table2245236891011121314151617181920212224234567891011121314151617[[#This Row],[PEMBULATAN]]*O42</f>
        <v>66000</v>
      </c>
    </row>
    <row r="43" spans="1:16" ht="31.5" customHeight="1" x14ac:dyDescent="0.2">
      <c r="A43" s="97"/>
      <c r="B43" s="73"/>
      <c r="C43" s="87" t="s">
        <v>2325</v>
      </c>
      <c r="D43" s="76" t="s">
        <v>51</v>
      </c>
      <c r="E43" s="13">
        <v>44431</v>
      </c>
      <c r="F43" s="74" t="s">
        <v>1776</v>
      </c>
      <c r="G43" s="13">
        <v>44433</v>
      </c>
      <c r="H43" s="75" t="s">
        <v>2374</v>
      </c>
      <c r="I43" s="15">
        <v>58</v>
      </c>
      <c r="J43" s="15">
        <v>50</v>
      </c>
      <c r="K43" s="15">
        <v>33</v>
      </c>
      <c r="L43" s="15">
        <v>11</v>
      </c>
      <c r="M43" s="81">
        <v>23.925000000000001</v>
      </c>
      <c r="N43" s="70">
        <v>24</v>
      </c>
      <c r="O43" s="62">
        <v>3000</v>
      </c>
      <c r="P43" s="63">
        <f>Table2245236891011121314151617181920212224234567891011121314151617[[#This Row],[PEMBULATAN]]*O43</f>
        <v>72000</v>
      </c>
    </row>
    <row r="44" spans="1:16" ht="31.5" customHeight="1" x14ac:dyDescent="0.2">
      <c r="A44" s="97"/>
      <c r="B44" s="73"/>
      <c r="C44" s="87" t="s">
        <v>2326</v>
      </c>
      <c r="D44" s="76" t="s">
        <v>51</v>
      </c>
      <c r="E44" s="13">
        <v>44431</v>
      </c>
      <c r="F44" s="74" t="s">
        <v>1776</v>
      </c>
      <c r="G44" s="13">
        <v>44433</v>
      </c>
      <c r="H44" s="75" t="s">
        <v>2374</v>
      </c>
      <c r="I44" s="15">
        <v>50</v>
      </c>
      <c r="J44" s="15">
        <v>40</v>
      </c>
      <c r="K44" s="15">
        <v>10</v>
      </c>
      <c r="L44" s="15">
        <v>22</v>
      </c>
      <c r="M44" s="81">
        <v>5</v>
      </c>
      <c r="N44" s="70">
        <v>22</v>
      </c>
      <c r="O44" s="62">
        <v>3000</v>
      </c>
      <c r="P44" s="63">
        <f>Table2245236891011121314151617181920212224234567891011121314151617[[#This Row],[PEMBULATAN]]*O44</f>
        <v>66000</v>
      </c>
    </row>
    <row r="45" spans="1:16" ht="31.5" customHeight="1" x14ac:dyDescent="0.2">
      <c r="A45" s="97"/>
      <c r="B45" s="73"/>
      <c r="C45" s="87" t="s">
        <v>2327</v>
      </c>
      <c r="D45" s="76" t="s">
        <v>51</v>
      </c>
      <c r="E45" s="13">
        <v>44431</v>
      </c>
      <c r="F45" s="74" t="s">
        <v>1776</v>
      </c>
      <c r="G45" s="13">
        <v>44433</v>
      </c>
      <c r="H45" s="75" t="s">
        <v>2374</v>
      </c>
      <c r="I45" s="15">
        <v>50</v>
      </c>
      <c r="J45" s="15">
        <v>40</v>
      </c>
      <c r="K45" s="15">
        <v>10</v>
      </c>
      <c r="L45" s="15">
        <v>23</v>
      </c>
      <c r="M45" s="81">
        <v>5</v>
      </c>
      <c r="N45" s="70">
        <v>23</v>
      </c>
      <c r="O45" s="62">
        <v>3000</v>
      </c>
      <c r="P45" s="63">
        <f>Table2245236891011121314151617181920212224234567891011121314151617[[#This Row],[PEMBULATAN]]*O45</f>
        <v>69000</v>
      </c>
    </row>
    <row r="46" spans="1:16" ht="31.5" customHeight="1" x14ac:dyDescent="0.2">
      <c r="A46" s="97"/>
      <c r="B46" s="73"/>
      <c r="C46" s="87" t="s">
        <v>2328</v>
      </c>
      <c r="D46" s="76" t="s">
        <v>51</v>
      </c>
      <c r="E46" s="13">
        <v>44431</v>
      </c>
      <c r="F46" s="74" t="s">
        <v>1776</v>
      </c>
      <c r="G46" s="13">
        <v>44433</v>
      </c>
      <c r="H46" s="75" t="s">
        <v>2374</v>
      </c>
      <c r="I46" s="15">
        <v>73</v>
      </c>
      <c r="J46" s="15">
        <v>31</v>
      </c>
      <c r="K46" s="15">
        <v>6</v>
      </c>
      <c r="L46" s="15">
        <v>27</v>
      </c>
      <c r="M46" s="81">
        <v>3.3944999999999999</v>
      </c>
      <c r="N46" s="70">
        <v>27</v>
      </c>
      <c r="O46" s="62">
        <v>3000</v>
      </c>
      <c r="P46" s="63">
        <f>Table2245236891011121314151617181920212224234567891011121314151617[[#This Row],[PEMBULATAN]]*O46</f>
        <v>81000</v>
      </c>
    </row>
    <row r="47" spans="1:16" ht="31.5" customHeight="1" x14ac:dyDescent="0.2">
      <c r="A47" s="97"/>
      <c r="B47" s="73"/>
      <c r="C47" s="87" t="s">
        <v>2329</v>
      </c>
      <c r="D47" s="76" t="s">
        <v>51</v>
      </c>
      <c r="E47" s="13">
        <v>44431</v>
      </c>
      <c r="F47" s="74" t="s">
        <v>1776</v>
      </c>
      <c r="G47" s="13">
        <v>44433</v>
      </c>
      <c r="H47" s="75" t="s">
        <v>2374</v>
      </c>
      <c r="I47" s="15">
        <v>50</v>
      </c>
      <c r="J47" s="15">
        <v>35</v>
      </c>
      <c r="K47" s="15">
        <v>8</v>
      </c>
      <c r="L47" s="15">
        <v>21</v>
      </c>
      <c r="M47" s="81">
        <v>3.5</v>
      </c>
      <c r="N47" s="70">
        <v>21</v>
      </c>
      <c r="O47" s="62">
        <v>3000</v>
      </c>
      <c r="P47" s="63">
        <f>Table2245236891011121314151617181920212224234567891011121314151617[[#This Row],[PEMBULATAN]]*O47</f>
        <v>63000</v>
      </c>
    </row>
    <row r="48" spans="1:16" ht="31.5" customHeight="1" x14ac:dyDescent="0.2">
      <c r="A48" s="97"/>
      <c r="B48" s="73"/>
      <c r="C48" s="87" t="s">
        <v>2330</v>
      </c>
      <c r="D48" s="76" t="s">
        <v>51</v>
      </c>
      <c r="E48" s="13">
        <v>44431</v>
      </c>
      <c r="F48" s="74" t="s">
        <v>1776</v>
      </c>
      <c r="G48" s="13">
        <v>44433</v>
      </c>
      <c r="H48" s="75" t="s">
        <v>2374</v>
      </c>
      <c r="I48" s="15">
        <v>26</v>
      </c>
      <c r="J48" s="15">
        <v>23</v>
      </c>
      <c r="K48" s="15">
        <v>18</v>
      </c>
      <c r="L48" s="15">
        <v>4</v>
      </c>
      <c r="M48" s="81">
        <v>2.6909999999999998</v>
      </c>
      <c r="N48" s="70">
        <v>4</v>
      </c>
      <c r="O48" s="62">
        <v>3000</v>
      </c>
      <c r="P48" s="63">
        <f>Table2245236891011121314151617181920212224234567891011121314151617[[#This Row],[PEMBULATAN]]*O48</f>
        <v>12000</v>
      </c>
    </row>
    <row r="49" spans="1:16" ht="31.5" customHeight="1" x14ac:dyDescent="0.2">
      <c r="A49" s="97"/>
      <c r="B49" s="73"/>
      <c r="C49" s="87" t="s">
        <v>2331</v>
      </c>
      <c r="D49" s="76" t="s">
        <v>51</v>
      </c>
      <c r="E49" s="13">
        <v>44431</v>
      </c>
      <c r="F49" s="74" t="s">
        <v>1776</v>
      </c>
      <c r="G49" s="13">
        <v>44433</v>
      </c>
      <c r="H49" s="75" t="s">
        <v>2374</v>
      </c>
      <c r="I49" s="15">
        <v>94</v>
      </c>
      <c r="J49" s="15">
        <v>48</v>
      </c>
      <c r="K49" s="15">
        <v>32</v>
      </c>
      <c r="L49" s="15">
        <v>1</v>
      </c>
      <c r="M49" s="81">
        <v>36.095999999999997</v>
      </c>
      <c r="N49" s="70">
        <v>36</v>
      </c>
      <c r="O49" s="62">
        <v>3000</v>
      </c>
      <c r="P49" s="63">
        <f>Table2245236891011121314151617181920212224234567891011121314151617[[#This Row],[PEMBULATAN]]*O49</f>
        <v>108000</v>
      </c>
    </row>
    <row r="50" spans="1:16" ht="31.5" customHeight="1" x14ac:dyDescent="0.2">
      <c r="A50" s="97"/>
      <c r="B50" s="73"/>
      <c r="C50" s="87" t="s">
        <v>2332</v>
      </c>
      <c r="D50" s="76" t="s">
        <v>51</v>
      </c>
      <c r="E50" s="13">
        <v>44431</v>
      </c>
      <c r="F50" s="74" t="s">
        <v>1776</v>
      </c>
      <c r="G50" s="13">
        <v>44433</v>
      </c>
      <c r="H50" s="75" t="s">
        <v>2374</v>
      </c>
      <c r="I50" s="15">
        <v>45</v>
      </c>
      <c r="J50" s="15">
        <v>25</v>
      </c>
      <c r="K50" s="15">
        <v>28</v>
      </c>
      <c r="L50" s="15">
        <v>2</v>
      </c>
      <c r="M50" s="81">
        <v>7.875</v>
      </c>
      <c r="N50" s="70">
        <v>8</v>
      </c>
      <c r="O50" s="62">
        <v>3000</v>
      </c>
      <c r="P50" s="63">
        <f>Table2245236891011121314151617181920212224234567891011121314151617[[#This Row],[PEMBULATAN]]*O50</f>
        <v>24000</v>
      </c>
    </row>
    <row r="51" spans="1:16" ht="31.5" customHeight="1" x14ac:dyDescent="0.2">
      <c r="A51" s="97"/>
      <c r="B51" s="73"/>
      <c r="C51" s="87" t="s">
        <v>2333</v>
      </c>
      <c r="D51" s="76" t="s">
        <v>51</v>
      </c>
      <c r="E51" s="13">
        <v>44431</v>
      </c>
      <c r="F51" s="74" t="s">
        <v>1776</v>
      </c>
      <c r="G51" s="13">
        <v>44433</v>
      </c>
      <c r="H51" s="75" t="s">
        <v>2374</v>
      </c>
      <c r="I51" s="15">
        <v>46</v>
      </c>
      <c r="J51" s="15">
        <v>30</v>
      </c>
      <c r="K51" s="15">
        <v>44</v>
      </c>
      <c r="L51" s="15">
        <v>3</v>
      </c>
      <c r="M51" s="81">
        <v>15.18</v>
      </c>
      <c r="N51" s="70">
        <v>15</v>
      </c>
      <c r="O51" s="62">
        <v>3000</v>
      </c>
      <c r="P51" s="63">
        <f>Table2245236891011121314151617181920212224234567891011121314151617[[#This Row],[PEMBULATAN]]*O51</f>
        <v>45000</v>
      </c>
    </row>
    <row r="52" spans="1:16" ht="31.5" customHeight="1" x14ac:dyDescent="0.2">
      <c r="A52" s="97"/>
      <c r="B52" s="73"/>
      <c r="C52" s="87" t="s">
        <v>2334</v>
      </c>
      <c r="D52" s="76" t="s">
        <v>51</v>
      </c>
      <c r="E52" s="13">
        <v>44431</v>
      </c>
      <c r="F52" s="74" t="s">
        <v>1776</v>
      </c>
      <c r="G52" s="13">
        <v>44433</v>
      </c>
      <c r="H52" s="75" t="s">
        <v>2374</v>
      </c>
      <c r="I52" s="15">
        <v>62</v>
      </c>
      <c r="J52" s="15">
        <v>41</v>
      </c>
      <c r="K52" s="15">
        <v>18</v>
      </c>
      <c r="L52" s="15">
        <v>4</v>
      </c>
      <c r="M52" s="81">
        <v>11.439</v>
      </c>
      <c r="N52" s="70">
        <v>11</v>
      </c>
      <c r="O52" s="62">
        <v>3000</v>
      </c>
      <c r="P52" s="63">
        <f>Table2245236891011121314151617181920212224234567891011121314151617[[#This Row],[PEMBULATAN]]*O52</f>
        <v>33000</v>
      </c>
    </row>
    <row r="53" spans="1:16" ht="31.5" customHeight="1" x14ac:dyDescent="0.2">
      <c r="A53" s="97"/>
      <c r="B53" s="73"/>
      <c r="C53" s="87" t="s">
        <v>2335</v>
      </c>
      <c r="D53" s="76" t="s">
        <v>51</v>
      </c>
      <c r="E53" s="13">
        <v>44431</v>
      </c>
      <c r="F53" s="74" t="s">
        <v>1776</v>
      </c>
      <c r="G53" s="13">
        <v>44433</v>
      </c>
      <c r="H53" s="75" t="s">
        <v>2374</v>
      </c>
      <c r="I53" s="15">
        <v>50</v>
      </c>
      <c r="J53" s="15">
        <v>25</v>
      </c>
      <c r="K53" s="15">
        <v>30</v>
      </c>
      <c r="L53" s="15">
        <v>3</v>
      </c>
      <c r="M53" s="81">
        <v>9.375</v>
      </c>
      <c r="N53" s="70">
        <v>9</v>
      </c>
      <c r="O53" s="62">
        <v>3000</v>
      </c>
      <c r="P53" s="63">
        <f>Table2245236891011121314151617181920212224234567891011121314151617[[#This Row],[PEMBULATAN]]*O53</f>
        <v>27000</v>
      </c>
    </row>
    <row r="54" spans="1:16" ht="31.5" customHeight="1" x14ac:dyDescent="0.2">
      <c r="A54" s="97"/>
      <c r="B54" s="73"/>
      <c r="C54" s="87" t="s">
        <v>2336</v>
      </c>
      <c r="D54" s="76" t="s">
        <v>51</v>
      </c>
      <c r="E54" s="13">
        <v>44431</v>
      </c>
      <c r="F54" s="74" t="s">
        <v>1776</v>
      </c>
      <c r="G54" s="13">
        <v>44433</v>
      </c>
      <c r="H54" s="75" t="s">
        <v>2374</v>
      </c>
      <c r="I54" s="15">
        <v>90</v>
      </c>
      <c r="J54" s="15">
        <v>64</v>
      </c>
      <c r="K54" s="15">
        <v>21</v>
      </c>
      <c r="L54" s="15">
        <v>1</v>
      </c>
      <c r="M54" s="81">
        <v>30.24</v>
      </c>
      <c r="N54" s="70">
        <v>30</v>
      </c>
      <c r="O54" s="62">
        <v>3000</v>
      </c>
      <c r="P54" s="63">
        <f>Table2245236891011121314151617181920212224234567891011121314151617[[#This Row],[PEMBULATAN]]*O54</f>
        <v>90000</v>
      </c>
    </row>
    <row r="55" spans="1:16" ht="31.5" customHeight="1" x14ac:dyDescent="0.2">
      <c r="A55" s="97"/>
      <c r="B55" s="73"/>
      <c r="C55" s="87" t="s">
        <v>2337</v>
      </c>
      <c r="D55" s="76" t="s">
        <v>51</v>
      </c>
      <c r="E55" s="13">
        <v>44431</v>
      </c>
      <c r="F55" s="74" t="s">
        <v>1776</v>
      </c>
      <c r="G55" s="13">
        <v>44433</v>
      </c>
      <c r="H55" s="75" t="s">
        <v>2374</v>
      </c>
      <c r="I55" s="15">
        <v>40</v>
      </c>
      <c r="J55" s="15">
        <v>40</v>
      </c>
      <c r="K55" s="15">
        <v>30</v>
      </c>
      <c r="L55" s="15">
        <v>3</v>
      </c>
      <c r="M55" s="81">
        <v>12</v>
      </c>
      <c r="N55" s="70">
        <v>12</v>
      </c>
      <c r="O55" s="62">
        <v>3000</v>
      </c>
      <c r="P55" s="63">
        <f>Table2245236891011121314151617181920212224234567891011121314151617[[#This Row],[PEMBULATAN]]*O55</f>
        <v>36000</v>
      </c>
    </row>
    <row r="56" spans="1:16" ht="31.5" customHeight="1" x14ac:dyDescent="0.2">
      <c r="A56" s="97"/>
      <c r="B56" s="73"/>
      <c r="C56" s="87" t="s">
        <v>2338</v>
      </c>
      <c r="D56" s="76" t="s">
        <v>51</v>
      </c>
      <c r="E56" s="13">
        <v>44431</v>
      </c>
      <c r="F56" s="74" t="s">
        <v>1776</v>
      </c>
      <c r="G56" s="13">
        <v>44433</v>
      </c>
      <c r="H56" s="75" t="s">
        <v>2374</v>
      </c>
      <c r="I56" s="15">
        <v>154</v>
      </c>
      <c r="J56" s="15">
        <v>25</v>
      </c>
      <c r="K56" s="15">
        <v>24</v>
      </c>
      <c r="L56" s="15">
        <v>3</v>
      </c>
      <c r="M56" s="81">
        <v>23.1</v>
      </c>
      <c r="N56" s="70">
        <v>23</v>
      </c>
      <c r="O56" s="62">
        <v>3000</v>
      </c>
      <c r="P56" s="63">
        <f>Table2245236891011121314151617181920212224234567891011121314151617[[#This Row],[PEMBULATAN]]*O56</f>
        <v>69000</v>
      </c>
    </row>
    <row r="57" spans="1:16" ht="31.5" customHeight="1" x14ac:dyDescent="0.2">
      <c r="A57" s="97"/>
      <c r="B57" s="73"/>
      <c r="C57" s="87" t="s">
        <v>2339</v>
      </c>
      <c r="D57" s="76" t="s">
        <v>51</v>
      </c>
      <c r="E57" s="13">
        <v>44431</v>
      </c>
      <c r="F57" s="74" t="s">
        <v>1776</v>
      </c>
      <c r="G57" s="13">
        <v>44433</v>
      </c>
      <c r="H57" s="75" t="s">
        <v>2374</v>
      </c>
      <c r="I57" s="15">
        <v>172</v>
      </c>
      <c r="J57" s="15">
        <v>46</v>
      </c>
      <c r="K57" s="15">
        <v>20</v>
      </c>
      <c r="L57" s="15">
        <v>5</v>
      </c>
      <c r="M57" s="81">
        <v>39.56</v>
      </c>
      <c r="N57" s="70">
        <v>40</v>
      </c>
      <c r="O57" s="62">
        <v>3000</v>
      </c>
      <c r="P57" s="63">
        <f>Table2245236891011121314151617181920212224234567891011121314151617[[#This Row],[PEMBULATAN]]*O57</f>
        <v>120000</v>
      </c>
    </row>
    <row r="58" spans="1:16" ht="31.5" customHeight="1" x14ac:dyDescent="0.2">
      <c r="A58" s="97"/>
      <c r="B58" s="73"/>
      <c r="C58" s="87" t="s">
        <v>2340</v>
      </c>
      <c r="D58" s="76" t="s">
        <v>51</v>
      </c>
      <c r="E58" s="13">
        <v>44431</v>
      </c>
      <c r="F58" s="74" t="s">
        <v>1776</v>
      </c>
      <c r="G58" s="13">
        <v>44433</v>
      </c>
      <c r="H58" s="75" t="s">
        <v>2374</v>
      </c>
      <c r="I58" s="15">
        <v>150</v>
      </c>
      <c r="J58" s="15">
        <v>64</v>
      </c>
      <c r="K58" s="15">
        <v>10</v>
      </c>
      <c r="L58" s="15">
        <v>27</v>
      </c>
      <c r="M58" s="81">
        <v>24</v>
      </c>
      <c r="N58" s="70">
        <v>27</v>
      </c>
      <c r="O58" s="62">
        <v>3000</v>
      </c>
      <c r="P58" s="63">
        <f>Table2245236891011121314151617181920212224234567891011121314151617[[#This Row],[PEMBULATAN]]*O58</f>
        <v>81000</v>
      </c>
    </row>
    <row r="59" spans="1:16" ht="31.5" customHeight="1" x14ac:dyDescent="0.2">
      <c r="A59" s="97"/>
      <c r="B59" s="73"/>
      <c r="C59" s="87" t="s">
        <v>2341</v>
      </c>
      <c r="D59" s="76" t="s">
        <v>51</v>
      </c>
      <c r="E59" s="13">
        <v>44431</v>
      </c>
      <c r="F59" s="74" t="s">
        <v>1776</v>
      </c>
      <c r="G59" s="13">
        <v>44433</v>
      </c>
      <c r="H59" s="75" t="s">
        <v>2374</v>
      </c>
      <c r="I59" s="15">
        <v>150</v>
      </c>
      <c r="J59" s="15">
        <v>64</v>
      </c>
      <c r="K59" s="15">
        <v>10</v>
      </c>
      <c r="L59" s="15">
        <v>6</v>
      </c>
      <c r="M59" s="81">
        <v>24</v>
      </c>
      <c r="N59" s="70">
        <v>24</v>
      </c>
      <c r="O59" s="62">
        <v>3000</v>
      </c>
      <c r="P59" s="63">
        <f>Table2245236891011121314151617181920212224234567891011121314151617[[#This Row],[PEMBULATAN]]*O59</f>
        <v>72000</v>
      </c>
    </row>
    <row r="60" spans="1:16" ht="31.5" customHeight="1" x14ac:dyDescent="0.2">
      <c r="A60" s="97"/>
      <c r="B60" s="73"/>
      <c r="C60" s="87" t="s">
        <v>2342</v>
      </c>
      <c r="D60" s="76" t="s">
        <v>51</v>
      </c>
      <c r="E60" s="13">
        <v>44431</v>
      </c>
      <c r="F60" s="74" t="s">
        <v>1776</v>
      </c>
      <c r="G60" s="13">
        <v>44433</v>
      </c>
      <c r="H60" s="75" t="s">
        <v>2374</v>
      </c>
      <c r="I60" s="15">
        <v>60</v>
      </c>
      <c r="J60" s="15">
        <v>60</v>
      </c>
      <c r="K60" s="15">
        <v>10</v>
      </c>
      <c r="L60" s="15">
        <v>3</v>
      </c>
      <c r="M60" s="81">
        <v>9</v>
      </c>
      <c r="N60" s="70">
        <v>9</v>
      </c>
      <c r="O60" s="62">
        <v>3000</v>
      </c>
      <c r="P60" s="63">
        <f>Table2245236891011121314151617181920212224234567891011121314151617[[#This Row],[PEMBULATAN]]*O60</f>
        <v>27000</v>
      </c>
    </row>
    <row r="61" spans="1:16" ht="31.5" customHeight="1" x14ac:dyDescent="0.2">
      <c r="A61" s="97"/>
      <c r="B61" s="73"/>
      <c r="C61" s="87" t="s">
        <v>2343</v>
      </c>
      <c r="D61" s="76" t="s">
        <v>51</v>
      </c>
      <c r="E61" s="13">
        <v>44431</v>
      </c>
      <c r="F61" s="74" t="s">
        <v>1776</v>
      </c>
      <c r="G61" s="13">
        <v>44433</v>
      </c>
      <c r="H61" s="75" t="s">
        <v>2374</v>
      </c>
      <c r="I61" s="15">
        <v>82</v>
      </c>
      <c r="J61" s="15">
        <v>54</v>
      </c>
      <c r="K61" s="15">
        <v>39</v>
      </c>
      <c r="L61" s="15">
        <v>1</v>
      </c>
      <c r="M61" s="81">
        <v>43.173000000000002</v>
      </c>
      <c r="N61" s="70">
        <v>43</v>
      </c>
      <c r="O61" s="62">
        <v>3000</v>
      </c>
      <c r="P61" s="63">
        <f>Table2245236891011121314151617181920212224234567891011121314151617[[#This Row],[PEMBULATAN]]*O61</f>
        <v>129000</v>
      </c>
    </row>
    <row r="62" spans="1:16" ht="31.5" customHeight="1" x14ac:dyDescent="0.2">
      <c r="A62" s="97"/>
      <c r="B62" s="73"/>
      <c r="C62" s="87" t="s">
        <v>2344</v>
      </c>
      <c r="D62" s="76" t="s">
        <v>51</v>
      </c>
      <c r="E62" s="13">
        <v>44431</v>
      </c>
      <c r="F62" s="74" t="s">
        <v>1776</v>
      </c>
      <c r="G62" s="13">
        <v>44433</v>
      </c>
      <c r="H62" s="75" t="s">
        <v>2374</v>
      </c>
      <c r="I62" s="15">
        <v>76</v>
      </c>
      <c r="J62" s="15">
        <v>45</v>
      </c>
      <c r="K62" s="15">
        <v>23</v>
      </c>
      <c r="L62" s="15">
        <v>10</v>
      </c>
      <c r="M62" s="81">
        <v>19.664999999999999</v>
      </c>
      <c r="N62" s="70">
        <v>20</v>
      </c>
      <c r="O62" s="62">
        <v>3000</v>
      </c>
      <c r="P62" s="63">
        <f>Table2245236891011121314151617181920212224234567891011121314151617[[#This Row],[PEMBULATAN]]*O62</f>
        <v>60000</v>
      </c>
    </row>
    <row r="63" spans="1:16" ht="31.5" customHeight="1" x14ac:dyDescent="0.2">
      <c r="A63" s="97"/>
      <c r="B63" s="73"/>
      <c r="C63" s="87" t="s">
        <v>2345</v>
      </c>
      <c r="D63" s="76" t="s">
        <v>51</v>
      </c>
      <c r="E63" s="13">
        <v>44431</v>
      </c>
      <c r="F63" s="74" t="s">
        <v>1776</v>
      </c>
      <c r="G63" s="13">
        <v>44433</v>
      </c>
      <c r="H63" s="75" t="s">
        <v>2374</v>
      </c>
      <c r="I63" s="15">
        <v>35</v>
      </c>
      <c r="J63" s="15">
        <v>35</v>
      </c>
      <c r="K63" s="15">
        <v>20</v>
      </c>
      <c r="L63" s="15">
        <v>3</v>
      </c>
      <c r="M63" s="81">
        <v>6.125</v>
      </c>
      <c r="N63" s="70">
        <v>6</v>
      </c>
      <c r="O63" s="62">
        <v>3000</v>
      </c>
      <c r="P63" s="63">
        <f>Table2245236891011121314151617181920212224234567891011121314151617[[#This Row],[PEMBULATAN]]*O63</f>
        <v>18000</v>
      </c>
    </row>
    <row r="64" spans="1:16" ht="31.5" customHeight="1" x14ac:dyDescent="0.2">
      <c r="A64" s="97"/>
      <c r="B64" s="73"/>
      <c r="C64" s="87" t="s">
        <v>2346</v>
      </c>
      <c r="D64" s="76" t="s">
        <v>51</v>
      </c>
      <c r="E64" s="13">
        <v>44431</v>
      </c>
      <c r="F64" s="74" t="s">
        <v>1776</v>
      </c>
      <c r="G64" s="13">
        <v>44433</v>
      </c>
      <c r="H64" s="75" t="s">
        <v>2374</v>
      </c>
      <c r="I64" s="15">
        <v>35</v>
      </c>
      <c r="J64" s="15">
        <v>35</v>
      </c>
      <c r="K64" s="15">
        <v>20</v>
      </c>
      <c r="L64" s="15">
        <v>5</v>
      </c>
      <c r="M64" s="81">
        <v>6.125</v>
      </c>
      <c r="N64" s="70">
        <v>6</v>
      </c>
      <c r="O64" s="62">
        <v>3000</v>
      </c>
      <c r="P64" s="63">
        <f>Table2245236891011121314151617181920212224234567891011121314151617[[#This Row],[PEMBULATAN]]*O64</f>
        <v>18000</v>
      </c>
    </row>
    <row r="65" spans="1:16" ht="31.5" customHeight="1" x14ac:dyDescent="0.2">
      <c r="A65" s="97"/>
      <c r="B65" s="73"/>
      <c r="C65" s="87" t="s">
        <v>2347</v>
      </c>
      <c r="D65" s="76" t="s">
        <v>51</v>
      </c>
      <c r="E65" s="13">
        <v>44431</v>
      </c>
      <c r="F65" s="74" t="s">
        <v>1776</v>
      </c>
      <c r="G65" s="13">
        <v>44433</v>
      </c>
      <c r="H65" s="75" t="s">
        <v>2374</v>
      </c>
      <c r="I65" s="15">
        <v>35</v>
      </c>
      <c r="J65" s="15">
        <v>35</v>
      </c>
      <c r="K65" s="15">
        <v>20</v>
      </c>
      <c r="L65" s="15">
        <v>30</v>
      </c>
      <c r="M65" s="81">
        <v>6.125</v>
      </c>
      <c r="N65" s="70">
        <v>30</v>
      </c>
      <c r="O65" s="62">
        <v>3000</v>
      </c>
      <c r="P65" s="63">
        <f>Table2245236891011121314151617181920212224234567891011121314151617[[#This Row],[PEMBULATAN]]*O65</f>
        <v>90000</v>
      </c>
    </row>
    <row r="66" spans="1:16" ht="31.5" customHeight="1" x14ac:dyDescent="0.2">
      <c r="A66" s="97"/>
      <c r="B66" s="73"/>
      <c r="C66" s="87" t="s">
        <v>2348</v>
      </c>
      <c r="D66" s="76" t="s">
        <v>51</v>
      </c>
      <c r="E66" s="13">
        <v>44431</v>
      </c>
      <c r="F66" s="74" t="s">
        <v>1776</v>
      </c>
      <c r="G66" s="13">
        <v>44433</v>
      </c>
      <c r="H66" s="75" t="s">
        <v>2374</v>
      </c>
      <c r="I66" s="15">
        <v>45</v>
      </c>
      <c r="J66" s="15">
        <v>35</v>
      </c>
      <c r="K66" s="15">
        <v>33</v>
      </c>
      <c r="L66" s="15">
        <v>4</v>
      </c>
      <c r="M66" s="81">
        <v>12.99375</v>
      </c>
      <c r="N66" s="70">
        <v>13</v>
      </c>
      <c r="O66" s="62">
        <v>3000</v>
      </c>
      <c r="P66" s="63">
        <f>Table2245236891011121314151617181920212224234567891011121314151617[[#This Row],[PEMBULATAN]]*O66</f>
        <v>39000</v>
      </c>
    </row>
    <row r="67" spans="1:16" ht="31.5" customHeight="1" x14ac:dyDescent="0.2">
      <c r="A67" s="97"/>
      <c r="B67" s="73"/>
      <c r="C67" s="87" t="s">
        <v>2349</v>
      </c>
      <c r="D67" s="76" t="s">
        <v>51</v>
      </c>
      <c r="E67" s="13">
        <v>44431</v>
      </c>
      <c r="F67" s="74" t="s">
        <v>1776</v>
      </c>
      <c r="G67" s="13">
        <v>44433</v>
      </c>
      <c r="H67" s="75" t="s">
        <v>2374</v>
      </c>
      <c r="I67" s="15">
        <v>45</v>
      </c>
      <c r="J67" s="15">
        <v>35</v>
      </c>
      <c r="K67" s="15">
        <v>33</v>
      </c>
      <c r="L67" s="15">
        <v>5</v>
      </c>
      <c r="M67" s="81">
        <v>12.99375</v>
      </c>
      <c r="N67" s="70">
        <v>13</v>
      </c>
      <c r="O67" s="62">
        <v>3000</v>
      </c>
      <c r="P67" s="63">
        <f>Table2245236891011121314151617181920212224234567891011121314151617[[#This Row],[PEMBULATAN]]*O67</f>
        <v>39000</v>
      </c>
    </row>
    <row r="68" spans="1:16" ht="31.5" customHeight="1" x14ac:dyDescent="0.2">
      <c r="A68" s="97"/>
      <c r="B68" s="73"/>
      <c r="C68" s="87" t="s">
        <v>2350</v>
      </c>
      <c r="D68" s="76" t="s">
        <v>51</v>
      </c>
      <c r="E68" s="13">
        <v>44431</v>
      </c>
      <c r="F68" s="74" t="s">
        <v>1776</v>
      </c>
      <c r="G68" s="13">
        <v>44433</v>
      </c>
      <c r="H68" s="75" t="s">
        <v>2374</v>
      </c>
      <c r="I68" s="15">
        <v>45</v>
      </c>
      <c r="J68" s="15">
        <v>35</v>
      </c>
      <c r="K68" s="15">
        <v>33</v>
      </c>
      <c r="L68" s="15">
        <v>10</v>
      </c>
      <c r="M68" s="81">
        <v>12.99375</v>
      </c>
      <c r="N68" s="70">
        <v>13</v>
      </c>
      <c r="O68" s="62">
        <v>3000</v>
      </c>
      <c r="P68" s="63">
        <f>Table2245236891011121314151617181920212224234567891011121314151617[[#This Row],[PEMBULATAN]]*O68</f>
        <v>39000</v>
      </c>
    </row>
    <row r="69" spans="1:16" ht="31.5" customHeight="1" x14ac:dyDescent="0.2">
      <c r="A69" s="97"/>
      <c r="B69" s="73"/>
      <c r="C69" s="87" t="s">
        <v>2351</v>
      </c>
      <c r="D69" s="76" t="s">
        <v>51</v>
      </c>
      <c r="E69" s="13">
        <v>44431</v>
      </c>
      <c r="F69" s="74" t="s">
        <v>1776</v>
      </c>
      <c r="G69" s="13">
        <v>44433</v>
      </c>
      <c r="H69" s="75" t="s">
        <v>2374</v>
      </c>
      <c r="I69" s="15">
        <v>45</v>
      </c>
      <c r="J69" s="15">
        <v>35</v>
      </c>
      <c r="K69" s="15">
        <v>33</v>
      </c>
      <c r="L69" s="15">
        <v>2</v>
      </c>
      <c r="M69" s="81">
        <v>12.99375</v>
      </c>
      <c r="N69" s="70">
        <v>13</v>
      </c>
      <c r="O69" s="62">
        <v>3000</v>
      </c>
      <c r="P69" s="63">
        <f>Table2245236891011121314151617181920212224234567891011121314151617[[#This Row],[PEMBULATAN]]*O69</f>
        <v>39000</v>
      </c>
    </row>
    <row r="70" spans="1:16" ht="31.5" customHeight="1" x14ac:dyDescent="0.2">
      <c r="A70" s="97"/>
      <c r="B70" s="73"/>
      <c r="C70" s="87" t="s">
        <v>2352</v>
      </c>
      <c r="D70" s="76" t="s">
        <v>51</v>
      </c>
      <c r="E70" s="13">
        <v>44431</v>
      </c>
      <c r="F70" s="74" t="s">
        <v>1776</v>
      </c>
      <c r="G70" s="13">
        <v>44433</v>
      </c>
      <c r="H70" s="75" t="s">
        <v>2374</v>
      </c>
      <c r="I70" s="15">
        <v>35</v>
      </c>
      <c r="J70" s="15">
        <v>35</v>
      </c>
      <c r="K70" s="15">
        <v>20</v>
      </c>
      <c r="L70" s="15">
        <v>19</v>
      </c>
      <c r="M70" s="81">
        <v>6.125</v>
      </c>
      <c r="N70" s="70">
        <v>19</v>
      </c>
      <c r="O70" s="62">
        <v>3000</v>
      </c>
      <c r="P70" s="63">
        <f>Table2245236891011121314151617181920212224234567891011121314151617[[#This Row],[PEMBULATAN]]*O70</f>
        <v>57000</v>
      </c>
    </row>
    <row r="71" spans="1:16" ht="31.5" customHeight="1" x14ac:dyDescent="0.2">
      <c r="A71" s="97"/>
      <c r="B71" s="73"/>
      <c r="C71" s="87" t="s">
        <v>2353</v>
      </c>
      <c r="D71" s="76" t="s">
        <v>51</v>
      </c>
      <c r="E71" s="13">
        <v>44431</v>
      </c>
      <c r="F71" s="74" t="s">
        <v>1776</v>
      </c>
      <c r="G71" s="13">
        <v>44433</v>
      </c>
      <c r="H71" s="75" t="s">
        <v>2374</v>
      </c>
      <c r="I71" s="15">
        <v>45</v>
      </c>
      <c r="J71" s="15">
        <v>35</v>
      </c>
      <c r="K71" s="15">
        <v>33</v>
      </c>
      <c r="L71" s="15">
        <v>10</v>
      </c>
      <c r="M71" s="81">
        <v>12.99375</v>
      </c>
      <c r="N71" s="70">
        <v>13</v>
      </c>
      <c r="O71" s="62">
        <v>3000</v>
      </c>
      <c r="P71" s="63">
        <f>Table2245236891011121314151617181920212224234567891011121314151617[[#This Row],[PEMBULATAN]]*O71</f>
        <v>39000</v>
      </c>
    </row>
    <row r="72" spans="1:16" ht="31.5" customHeight="1" x14ac:dyDescent="0.2">
      <c r="A72" s="97"/>
      <c r="B72" s="73"/>
      <c r="C72" s="87" t="s">
        <v>2354</v>
      </c>
      <c r="D72" s="76" t="s">
        <v>51</v>
      </c>
      <c r="E72" s="13">
        <v>44431</v>
      </c>
      <c r="F72" s="74" t="s">
        <v>1776</v>
      </c>
      <c r="G72" s="13">
        <v>44433</v>
      </c>
      <c r="H72" s="75" t="s">
        <v>2374</v>
      </c>
      <c r="I72" s="15">
        <v>35</v>
      </c>
      <c r="J72" s="15">
        <v>22</v>
      </c>
      <c r="K72" s="15">
        <v>22</v>
      </c>
      <c r="L72" s="15">
        <v>8</v>
      </c>
      <c r="M72" s="81">
        <v>4.2350000000000003</v>
      </c>
      <c r="N72" s="70">
        <v>8</v>
      </c>
      <c r="O72" s="62">
        <v>3000</v>
      </c>
      <c r="P72" s="63">
        <f>Table2245236891011121314151617181920212224234567891011121314151617[[#This Row],[PEMBULATAN]]*O72</f>
        <v>24000</v>
      </c>
    </row>
    <row r="73" spans="1:16" ht="31.5" customHeight="1" x14ac:dyDescent="0.2">
      <c r="A73" s="97"/>
      <c r="B73" s="73"/>
      <c r="C73" s="87" t="s">
        <v>2355</v>
      </c>
      <c r="D73" s="76" t="s">
        <v>51</v>
      </c>
      <c r="E73" s="13">
        <v>44431</v>
      </c>
      <c r="F73" s="74" t="s">
        <v>1776</v>
      </c>
      <c r="G73" s="13">
        <v>44433</v>
      </c>
      <c r="H73" s="75" t="s">
        <v>2374</v>
      </c>
      <c r="I73" s="15">
        <v>33</v>
      </c>
      <c r="J73" s="15">
        <v>22</v>
      </c>
      <c r="K73" s="15">
        <v>20</v>
      </c>
      <c r="L73" s="15">
        <v>12</v>
      </c>
      <c r="M73" s="81">
        <v>3.63</v>
      </c>
      <c r="N73" s="70">
        <v>12</v>
      </c>
      <c r="O73" s="62">
        <v>3000</v>
      </c>
      <c r="P73" s="63">
        <f>Table2245236891011121314151617181920212224234567891011121314151617[[#This Row],[PEMBULATAN]]*O73</f>
        <v>36000</v>
      </c>
    </row>
    <row r="74" spans="1:16" ht="31.5" customHeight="1" x14ac:dyDescent="0.2">
      <c r="A74" s="97"/>
      <c r="B74" s="73"/>
      <c r="C74" s="87" t="s">
        <v>2356</v>
      </c>
      <c r="D74" s="76" t="s">
        <v>51</v>
      </c>
      <c r="E74" s="13">
        <v>44431</v>
      </c>
      <c r="F74" s="74" t="s">
        <v>1776</v>
      </c>
      <c r="G74" s="13">
        <v>44433</v>
      </c>
      <c r="H74" s="75" t="s">
        <v>2374</v>
      </c>
      <c r="I74" s="15">
        <v>33</v>
      </c>
      <c r="J74" s="15">
        <v>22</v>
      </c>
      <c r="K74" s="15">
        <v>20</v>
      </c>
      <c r="L74" s="15">
        <v>25</v>
      </c>
      <c r="M74" s="81">
        <v>3.63</v>
      </c>
      <c r="N74" s="70">
        <v>25</v>
      </c>
      <c r="O74" s="62">
        <v>3000</v>
      </c>
      <c r="P74" s="63">
        <f>Table2245236891011121314151617181920212224234567891011121314151617[[#This Row],[PEMBULATAN]]*O74</f>
        <v>75000</v>
      </c>
    </row>
    <row r="75" spans="1:16" ht="31.5" customHeight="1" x14ac:dyDescent="0.2">
      <c r="A75" s="97"/>
      <c r="B75" s="73"/>
      <c r="C75" s="87" t="s">
        <v>2357</v>
      </c>
      <c r="D75" s="76" t="s">
        <v>51</v>
      </c>
      <c r="E75" s="13">
        <v>44431</v>
      </c>
      <c r="F75" s="74" t="s">
        <v>1776</v>
      </c>
      <c r="G75" s="13">
        <v>44433</v>
      </c>
      <c r="H75" s="75" t="s">
        <v>2374</v>
      </c>
      <c r="I75" s="15">
        <v>33</v>
      </c>
      <c r="J75" s="15">
        <v>22</v>
      </c>
      <c r="K75" s="15">
        <v>20</v>
      </c>
      <c r="L75" s="15">
        <v>10</v>
      </c>
      <c r="M75" s="81">
        <v>3.63</v>
      </c>
      <c r="N75" s="70">
        <v>10</v>
      </c>
      <c r="O75" s="62">
        <v>3000</v>
      </c>
      <c r="P75" s="63">
        <f>Table2245236891011121314151617181920212224234567891011121314151617[[#This Row],[PEMBULATAN]]*O75</f>
        <v>30000</v>
      </c>
    </row>
    <row r="76" spans="1:16" ht="31.5" customHeight="1" x14ac:dyDescent="0.2">
      <c r="A76" s="97"/>
      <c r="B76" s="73"/>
      <c r="C76" s="87" t="s">
        <v>2358</v>
      </c>
      <c r="D76" s="76" t="s">
        <v>51</v>
      </c>
      <c r="E76" s="13">
        <v>44431</v>
      </c>
      <c r="F76" s="74" t="s">
        <v>1776</v>
      </c>
      <c r="G76" s="13">
        <v>44433</v>
      </c>
      <c r="H76" s="75" t="s">
        <v>2374</v>
      </c>
      <c r="I76" s="15">
        <v>35</v>
      </c>
      <c r="J76" s="15">
        <v>35</v>
      </c>
      <c r="K76" s="15">
        <v>20</v>
      </c>
      <c r="L76" s="15">
        <v>2</v>
      </c>
      <c r="M76" s="81">
        <v>6.125</v>
      </c>
      <c r="N76" s="70">
        <v>6</v>
      </c>
      <c r="O76" s="62">
        <v>3000</v>
      </c>
      <c r="P76" s="63">
        <f>Table2245236891011121314151617181920212224234567891011121314151617[[#This Row],[PEMBULATAN]]*O76</f>
        <v>18000</v>
      </c>
    </row>
    <row r="77" spans="1:16" ht="31.5" customHeight="1" x14ac:dyDescent="0.2">
      <c r="A77" s="97"/>
      <c r="B77" s="73"/>
      <c r="C77" s="71" t="s">
        <v>2359</v>
      </c>
      <c r="D77" s="76" t="s">
        <v>51</v>
      </c>
      <c r="E77" s="13">
        <v>44431</v>
      </c>
      <c r="F77" s="74" t="s">
        <v>1776</v>
      </c>
      <c r="G77" s="13">
        <v>44433</v>
      </c>
      <c r="H77" s="75" t="s">
        <v>2374</v>
      </c>
      <c r="I77" s="15">
        <v>35</v>
      </c>
      <c r="J77" s="15">
        <v>35</v>
      </c>
      <c r="K77" s="15">
        <v>20</v>
      </c>
      <c r="L77" s="15">
        <v>10</v>
      </c>
      <c r="M77" s="81">
        <v>6.125</v>
      </c>
      <c r="N77" s="70">
        <v>10</v>
      </c>
      <c r="O77" s="62">
        <v>3000</v>
      </c>
      <c r="P77" s="63">
        <f>Table2245236891011121314151617181920212224234567891011121314151617[[#This Row],[PEMBULATAN]]*O77</f>
        <v>30000</v>
      </c>
    </row>
    <row r="78" spans="1:16" ht="31.5" customHeight="1" x14ac:dyDescent="0.2">
      <c r="A78" s="97"/>
      <c r="B78" s="73"/>
      <c r="C78" s="71" t="s">
        <v>2360</v>
      </c>
      <c r="D78" s="76" t="s">
        <v>51</v>
      </c>
      <c r="E78" s="13">
        <v>44431</v>
      </c>
      <c r="F78" s="74" t="s">
        <v>1776</v>
      </c>
      <c r="G78" s="13">
        <v>44433</v>
      </c>
      <c r="H78" s="75" t="s">
        <v>2374</v>
      </c>
      <c r="I78" s="15">
        <v>45</v>
      </c>
      <c r="J78" s="15">
        <v>35</v>
      </c>
      <c r="K78" s="15">
        <v>33</v>
      </c>
      <c r="L78" s="15">
        <v>27</v>
      </c>
      <c r="M78" s="81">
        <v>12.99375</v>
      </c>
      <c r="N78" s="70">
        <v>27</v>
      </c>
      <c r="O78" s="62">
        <v>3000</v>
      </c>
      <c r="P78" s="63">
        <f>Table2245236891011121314151617181920212224234567891011121314151617[[#This Row],[PEMBULATAN]]*O78</f>
        <v>81000</v>
      </c>
    </row>
    <row r="79" spans="1:16" ht="31.5" customHeight="1" x14ac:dyDescent="0.2">
      <c r="A79" s="97"/>
      <c r="B79" s="73"/>
      <c r="C79" s="71" t="s">
        <v>2361</v>
      </c>
      <c r="D79" s="76" t="s">
        <v>51</v>
      </c>
      <c r="E79" s="13">
        <v>44431</v>
      </c>
      <c r="F79" s="74" t="s">
        <v>1776</v>
      </c>
      <c r="G79" s="13">
        <v>44433</v>
      </c>
      <c r="H79" s="75" t="s">
        <v>2374</v>
      </c>
      <c r="I79" s="15">
        <v>45</v>
      </c>
      <c r="J79" s="15">
        <v>35</v>
      </c>
      <c r="K79" s="15">
        <v>33</v>
      </c>
      <c r="L79" s="15">
        <v>5</v>
      </c>
      <c r="M79" s="81">
        <v>12.99375</v>
      </c>
      <c r="N79" s="70">
        <v>13</v>
      </c>
      <c r="O79" s="62">
        <v>3000</v>
      </c>
      <c r="P79" s="63">
        <f>Table2245236891011121314151617181920212224234567891011121314151617[[#This Row],[PEMBULATAN]]*O79</f>
        <v>39000</v>
      </c>
    </row>
    <row r="80" spans="1:16" ht="31.5" customHeight="1" x14ac:dyDescent="0.2">
      <c r="A80" s="97"/>
      <c r="B80" s="73"/>
      <c r="C80" s="71" t="s">
        <v>2362</v>
      </c>
      <c r="D80" s="76" t="s">
        <v>51</v>
      </c>
      <c r="E80" s="13">
        <v>44431</v>
      </c>
      <c r="F80" s="74" t="s">
        <v>1776</v>
      </c>
      <c r="G80" s="13">
        <v>44433</v>
      </c>
      <c r="H80" s="75" t="s">
        <v>2374</v>
      </c>
      <c r="I80" s="15">
        <v>45</v>
      </c>
      <c r="J80" s="15">
        <v>35</v>
      </c>
      <c r="K80" s="15">
        <v>33</v>
      </c>
      <c r="L80" s="15">
        <v>10</v>
      </c>
      <c r="M80" s="81">
        <v>12.99375</v>
      </c>
      <c r="N80" s="70">
        <v>13</v>
      </c>
      <c r="O80" s="62">
        <v>3000</v>
      </c>
      <c r="P80" s="63">
        <f>Table2245236891011121314151617181920212224234567891011121314151617[[#This Row],[PEMBULATAN]]*O80</f>
        <v>39000</v>
      </c>
    </row>
    <row r="81" spans="1:16" ht="31.5" customHeight="1" x14ac:dyDescent="0.2">
      <c r="A81" s="97"/>
      <c r="B81" s="73"/>
      <c r="C81" s="71" t="s">
        <v>2363</v>
      </c>
      <c r="D81" s="76" t="s">
        <v>51</v>
      </c>
      <c r="E81" s="13">
        <v>44431</v>
      </c>
      <c r="F81" s="74" t="s">
        <v>1776</v>
      </c>
      <c r="G81" s="13">
        <v>44433</v>
      </c>
      <c r="H81" s="75" t="s">
        <v>2374</v>
      </c>
      <c r="I81" s="15">
        <v>32</v>
      </c>
      <c r="J81" s="15">
        <v>55</v>
      </c>
      <c r="K81" s="15">
        <v>58</v>
      </c>
      <c r="L81" s="15">
        <v>5</v>
      </c>
      <c r="M81" s="81">
        <v>25.52</v>
      </c>
      <c r="N81" s="70">
        <v>26</v>
      </c>
      <c r="O81" s="62">
        <v>3000</v>
      </c>
      <c r="P81" s="63">
        <f>Table2245236891011121314151617181920212224234567891011121314151617[[#This Row],[PEMBULATAN]]*O81</f>
        <v>78000</v>
      </c>
    </row>
    <row r="82" spans="1:16" ht="31.5" customHeight="1" x14ac:dyDescent="0.2">
      <c r="A82" s="97"/>
      <c r="B82" s="73"/>
      <c r="C82" s="71" t="s">
        <v>2364</v>
      </c>
      <c r="D82" s="76" t="s">
        <v>51</v>
      </c>
      <c r="E82" s="13">
        <v>44431</v>
      </c>
      <c r="F82" s="74" t="s">
        <v>1776</v>
      </c>
      <c r="G82" s="13">
        <v>44433</v>
      </c>
      <c r="H82" s="75" t="s">
        <v>2374</v>
      </c>
      <c r="I82" s="15">
        <v>90</v>
      </c>
      <c r="J82" s="15">
        <v>89</v>
      </c>
      <c r="K82" s="15">
        <v>43</v>
      </c>
      <c r="L82" s="15">
        <v>11</v>
      </c>
      <c r="M82" s="81">
        <v>86.107500000000002</v>
      </c>
      <c r="N82" s="70">
        <v>86</v>
      </c>
      <c r="O82" s="62">
        <v>3000</v>
      </c>
      <c r="P82" s="63">
        <f>Table2245236891011121314151617181920212224234567891011121314151617[[#This Row],[PEMBULATAN]]*O82</f>
        <v>258000</v>
      </c>
    </row>
    <row r="83" spans="1:16" ht="31.5" customHeight="1" x14ac:dyDescent="0.2">
      <c r="A83" s="97"/>
      <c r="B83" s="73"/>
      <c r="C83" s="71" t="s">
        <v>2365</v>
      </c>
      <c r="D83" s="76" t="s">
        <v>51</v>
      </c>
      <c r="E83" s="13">
        <v>44431</v>
      </c>
      <c r="F83" s="74" t="s">
        <v>1776</v>
      </c>
      <c r="G83" s="13">
        <v>44433</v>
      </c>
      <c r="H83" s="75" t="s">
        <v>2374</v>
      </c>
      <c r="I83" s="15">
        <v>98</v>
      </c>
      <c r="J83" s="15">
        <v>54</v>
      </c>
      <c r="K83" s="15">
        <v>31</v>
      </c>
      <c r="L83" s="15">
        <v>5</v>
      </c>
      <c r="M83" s="81">
        <v>41.012999999999998</v>
      </c>
      <c r="N83" s="70">
        <v>41</v>
      </c>
      <c r="O83" s="62">
        <v>3000</v>
      </c>
      <c r="P83" s="63">
        <f>Table2245236891011121314151617181920212224234567891011121314151617[[#This Row],[PEMBULATAN]]*O83</f>
        <v>123000</v>
      </c>
    </row>
    <row r="84" spans="1:16" ht="31.5" customHeight="1" x14ac:dyDescent="0.2">
      <c r="A84" s="97"/>
      <c r="B84" s="73"/>
      <c r="C84" s="71" t="s">
        <v>2366</v>
      </c>
      <c r="D84" s="76" t="s">
        <v>51</v>
      </c>
      <c r="E84" s="13">
        <v>44431</v>
      </c>
      <c r="F84" s="74" t="s">
        <v>1776</v>
      </c>
      <c r="G84" s="13">
        <v>44433</v>
      </c>
      <c r="H84" s="75" t="s">
        <v>2374</v>
      </c>
      <c r="I84" s="15">
        <v>54</v>
      </c>
      <c r="J84" s="15">
        <v>32</v>
      </c>
      <c r="K84" s="15">
        <v>54</v>
      </c>
      <c r="L84" s="15">
        <v>10</v>
      </c>
      <c r="M84" s="81">
        <v>23.327999999999999</v>
      </c>
      <c r="N84" s="70">
        <v>23</v>
      </c>
      <c r="O84" s="62">
        <v>3000</v>
      </c>
      <c r="P84" s="63">
        <f>Table2245236891011121314151617181920212224234567891011121314151617[[#This Row],[PEMBULATAN]]*O84</f>
        <v>69000</v>
      </c>
    </row>
    <row r="85" spans="1:16" ht="31.5" customHeight="1" x14ac:dyDescent="0.2">
      <c r="A85" s="97"/>
      <c r="B85" s="73"/>
      <c r="C85" s="71" t="s">
        <v>2367</v>
      </c>
      <c r="D85" s="76" t="s">
        <v>51</v>
      </c>
      <c r="E85" s="13">
        <v>44431</v>
      </c>
      <c r="F85" s="74" t="s">
        <v>1776</v>
      </c>
      <c r="G85" s="13">
        <v>44433</v>
      </c>
      <c r="H85" s="75" t="s">
        <v>2374</v>
      </c>
      <c r="I85" s="15">
        <v>28</v>
      </c>
      <c r="J85" s="15">
        <v>30</v>
      </c>
      <c r="K85" s="15">
        <v>21</v>
      </c>
      <c r="L85" s="15">
        <v>10</v>
      </c>
      <c r="M85" s="81">
        <v>4.41</v>
      </c>
      <c r="N85" s="70">
        <v>10</v>
      </c>
      <c r="O85" s="62">
        <v>3000</v>
      </c>
      <c r="P85" s="63">
        <f>Table2245236891011121314151617181920212224234567891011121314151617[[#This Row],[PEMBULATAN]]*O85</f>
        <v>30000</v>
      </c>
    </row>
    <row r="86" spans="1:16" ht="31.5" customHeight="1" x14ac:dyDescent="0.2">
      <c r="A86" s="97"/>
      <c r="B86" s="73"/>
      <c r="C86" s="71" t="s">
        <v>2368</v>
      </c>
      <c r="D86" s="76" t="s">
        <v>51</v>
      </c>
      <c r="E86" s="13">
        <v>44431</v>
      </c>
      <c r="F86" s="74" t="s">
        <v>1776</v>
      </c>
      <c r="G86" s="13">
        <v>44433</v>
      </c>
      <c r="H86" s="75" t="s">
        <v>2374</v>
      </c>
      <c r="I86" s="15">
        <v>40</v>
      </c>
      <c r="J86" s="15">
        <v>53</v>
      </c>
      <c r="K86" s="15">
        <v>24</v>
      </c>
      <c r="L86" s="15">
        <v>6</v>
      </c>
      <c r="M86" s="81">
        <v>12.72</v>
      </c>
      <c r="N86" s="70">
        <v>13</v>
      </c>
      <c r="O86" s="62">
        <v>3000</v>
      </c>
      <c r="P86" s="63">
        <f>Table2245236891011121314151617181920212224234567891011121314151617[[#This Row],[PEMBULATAN]]*O86</f>
        <v>39000</v>
      </c>
    </row>
    <row r="87" spans="1:16" ht="31.5" customHeight="1" x14ac:dyDescent="0.2">
      <c r="A87" s="97"/>
      <c r="B87" s="73"/>
      <c r="C87" s="71" t="s">
        <v>2369</v>
      </c>
      <c r="D87" s="76" t="s">
        <v>51</v>
      </c>
      <c r="E87" s="13">
        <v>44431</v>
      </c>
      <c r="F87" s="74" t="s">
        <v>1776</v>
      </c>
      <c r="G87" s="13">
        <v>44433</v>
      </c>
      <c r="H87" s="75" t="s">
        <v>2374</v>
      </c>
      <c r="I87" s="15">
        <v>155</v>
      </c>
      <c r="J87" s="15">
        <v>4</v>
      </c>
      <c r="K87" s="15">
        <v>4</v>
      </c>
      <c r="L87" s="15">
        <v>26</v>
      </c>
      <c r="M87" s="81">
        <v>0.62</v>
      </c>
      <c r="N87" s="70">
        <v>26</v>
      </c>
      <c r="O87" s="62">
        <v>3000</v>
      </c>
      <c r="P87" s="63">
        <f>Table2245236891011121314151617181920212224234567891011121314151617[[#This Row],[PEMBULATAN]]*O87</f>
        <v>78000</v>
      </c>
    </row>
    <row r="88" spans="1:16" ht="31.5" customHeight="1" x14ac:dyDescent="0.2">
      <c r="A88" s="97"/>
      <c r="B88" s="73"/>
      <c r="C88" s="71" t="s">
        <v>2370</v>
      </c>
      <c r="D88" s="76" t="s">
        <v>51</v>
      </c>
      <c r="E88" s="13">
        <v>44431</v>
      </c>
      <c r="F88" s="74" t="s">
        <v>1776</v>
      </c>
      <c r="G88" s="13">
        <v>44433</v>
      </c>
      <c r="H88" s="75" t="s">
        <v>2374</v>
      </c>
      <c r="I88" s="15">
        <v>21</v>
      </c>
      <c r="J88" s="15">
        <v>30</v>
      </c>
      <c r="K88" s="15">
        <v>12</v>
      </c>
      <c r="L88" s="15">
        <v>10</v>
      </c>
      <c r="M88" s="81">
        <v>1.89</v>
      </c>
      <c r="N88" s="70">
        <v>10</v>
      </c>
      <c r="O88" s="62">
        <v>3000</v>
      </c>
      <c r="P88" s="63">
        <f>Table2245236891011121314151617181920212224234567891011121314151617[[#This Row],[PEMBULATAN]]*O88</f>
        <v>30000</v>
      </c>
    </row>
    <row r="89" spans="1:16" ht="31.5" customHeight="1" x14ac:dyDescent="0.2">
      <c r="A89" s="97"/>
      <c r="B89" s="73"/>
      <c r="C89" s="71" t="s">
        <v>2371</v>
      </c>
      <c r="D89" s="76" t="s">
        <v>51</v>
      </c>
      <c r="E89" s="13">
        <v>44431</v>
      </c>
      <c r="F89" s="74" t="s">
        <v>1776</v>
      </c>
      <c r="G89" s="13">
        <v>44433</v>
      </c>
      <c r="H89" s="75" t="s">
        <v>2374</v>
      </c>
      <c r="I89" s="15">
        <v>100</v>
      </c>
      <c r="J89" s="15">
        <v>87</v>
      </c>
      <c r="K89" s="15">
        <v>45</v>
      </c>
      <c r="L89" s="15">
        <v>7</v>
      </c>
      <c r="M89" s="81">
        <v>97.875</v>
      </c>
      <c r="N89" s="70">
        <v>98</v>
      </c>
      <c r="O89" s="62">
        <v>3000</v>
      </c>
      <c r="P89" s="63">
        <f>Table2245236891011121314151617181920212224234567891011121314151617[[#This Row],[PEMBULATAN]]*O89</f>
        <v>294000</v>
      </c>
    </row>
    <row r="90" spans="1:16" ht="31.5" customHeight="1" x14ac:dyDescent="0.2">
      <c r="A90" s="97"/>
      <c r="B90" s="73"/>
      <c r="C90" s="71" t="s">
        <v>2372</v>
      </c>
      <c r="D90" s="76" t="s">
        <v>51</v>
      </c>
      <c r="E90" s="13">
        <v>44431</v>
      </c>
      <c r="F90" s="74" t="s">
        <v>1776</v>
      </c>
      <c r="G90" s="13">
        <v>44433</v>
      </c>
      <c r="H90" s="75" t="s">
        <v>2374</v>
      </c>
      <c r="I90" s="15">
        <v>105</v>
      </c>
      <c r="J90" s="15">
        <v>76</v>
      </c>
      <c r="K90" s="15">
        <v>34</v>
      </c>
      <c r="L90" s="15">
        <v>10</v>
      </c>
      <c r="M90" s="81">
        <v>67.83</v>
      </c>
      <c r="N90" s="70">
        <v>68</v>
      </c>
      <c r="O90" s="62">
        <v>3000</v>
      </c>
      <c r="P90" s="63">
        <f>Table2245236891011121314151617181920212224234567891011121314151617[[#This Row],[PEMBULATAN]]*O90</f>
        <v>204000</v>
      </c>
    </row>
    <row r="91" spans="1:16" ht="31.5" customHeight="1" x14ac:dyDescent="0.2">
      <c r="A91" s="97"/>
      <c r="B91" s="73"/>
      <c r="C91" s="71" t="s">
        <v>2373</v>
      </c>
      <c r="D91" s="76" t="s">
        <v>51</v>
      </c>
      <c r="E91" s="13">
        <v>44431</v>
      </c>
      <c r="F91" s="74" t="s">
        <v>1776</v>
      </c>
      <c r="G91" s="13">
        <v>44433</v>
      </c>
      <c r="H91" s="75" t="s">
        <v>2374</v>
      </c>
      <c r="I91" s="15">
        <v>85</v>
      </c>
      <c r="J91" s="15">
        <v>60</v>
      </c>
      <c r="K91" s="15">
        <v>15</v>
      </c>
      <c r="L91" s="15">
        <v>28</v>
      </c>
      <c r="M91" s="81">
        <v>19.125</v>
      </c>
      <c r="N91" s="70">
        <v>28</v>
      </c>
      <c r="O91" s="62">
        <v>3000</v>
      </c>
      <c r="P91" s="63">
        <f>Table2245236891011121314151617181920212224234567891011121314151617[[#This Row],[PEMBULATAN]]*O91</f>
        <v>84000</v>
      </c>
    </row>
    <row r="92" spans="1:16" ht="22.5" customHeight="1" x14ac:dyDescent="0.2">
      <c r="A92" s="121" t="s">
        <v>31</v>
      </c>
      <c r="B92" s="122"/>
      <c r="C92" s="122"/>
      <c r="D92" s="122"/>
      <c r="E92" s="122"/>
      <c r="F92" s="122"/>
      <c r="G92" s="122"/>
      <c r="H92" s="122"/>
      <c r="I92" s="122"/>
      <c r="J92" s="122"/>
      <c r="K92" s="122"/>
      <c r="L92" s="123"/>
      <c r="M92" s="77">
        <f>SUBTOTAL(109,Table2245236891011121314151617181920212224234567891011121314151617[KG VOLUME])</f>
        <v>1841.508500000001</v>
      </c>
      <c r="N92" s="66">
        <f>SUM(N3:N91)</f>
        <v>2108</v>
      </c>
      <c r="O92" s="124">
        <f>SUM(P3:P91)</f>
        <v>6324000</v>
      </c>
      <c r="P92" s="125"/>
    </row>
    <row r="93" spans="1:16" ht="22.5" customHeight="1" x14ac:dyDescent="0.2">
      <c r="A93" s="82"/>
      <c r="B93" s="54" t="s">
        <v>43</v>
      </c>
      <c r="C93" s="53"/>
      <c r="D93" s="55" t="s">
        <v>44</v>
      </c>
      <c r="E93" s="82"/>
      <c r="F93" s="82"/>
      <c r="G93" s="82"/>
      <c r="H93" s="82"/>
      <c r="I93" s="82"/>
      <c r="J93" s="82"/>
      <c r="K93" s="82"/>
      <c r="L93" s="82"/>
      <c r="M93" s="83"/>
      <c r="N93" s="85" t="s">
        <v>50</v>
      </c>
      <c r="O93" s="84"/>
      <c r="P93" s="84">
        <f>O92*10%</f>
        <v>632400</v>
      </c>
    </row>
    <row r="94" spans="1:16" ht="22.5" customHeight="1" thickBot="1" x14ac:dyDescent="0.25">
      <c r="A94" s="82"/>
      <c r="B94" s="54"/>
      <c r="C94" s="53"/>
      <c r="D94" s="55"/>
      <c r="E94" s="82"/>
      <c r="F94" s="82"/>
      <c r="G94" s="82"/>
      <c r="H94" s="82"/>
      <c r="I94" s="82"/>
      <c r="J94" s="82"/>
      <c r="K94" s="82"/>
      <c r="L94" s="82"/>
      <c r="M94" s="83"/>
      <c r="N94" s="98" t="s">
        <v>58</v>
      </c>
      <c r="O94" s="99"/>
      <c r="P94" s="99">
        <f>O92-P93</f>
        <v>5691600</v>
      </c>
    </row>
    <row r="95" spans="1:16" x14ac:dyDescent="0.2">
      <c r="A95" s="11"/>
      <c r="H95" s="61"/>
      <c r="N95" s="60" t="s">
        <v>32</v>
      </c>
      <c r="P95" s="67">
        <f>P94*1%</f>
        <v>56916</v>
      </c>
    </row>
    <row r="96" spans="1:16" ht="15.75" thickBot="1" x14ac:dyDescent="0.25">
      <c r="A96" s="11"/>
      <c r="H96" s="61"/>
      <c r="N96" s="60" t="s">
        <v>56</v>
      </c>
      <c r="P96" s="69">
        <f>P94*2%</f>
        <v>113832</v>
      </c>
    </row>
    <row r="97" spans="1:16" x14ac:dyDescent="0.2">
      <c r="A97" s="11"/>
      <c r="H97" s="61"/>
      <c r="N97" s="64" t="s">
        <v>33</v>
      </c>
      <c r="O97" s="65"/>
      <c r="P97" s="68">
        <f>P94+P95-P96</f>
        <v>5634684</v>
      </c>
    </row>
    <row r="98" spans="1:16" x14ac:dyDescent="0.2">
      <c r="B98" s="54"/>
      <c r="C98" s="53"/>
      <c r="D98" s="55"/>
    </row>
    <row r="100" spans="1:16" x14ac:dyDescent="0.2">
      <c r="A100" s="11"/>
      <c r="H100" s="61"/>
      <c r="P100" s="69"/>
    </row>
    <row r="101" spans="1:16" x14ac:dyDescent="0.2">
      <c r="A101" s="11"/>
      <c r="H101" s="61"/>
      <c r="O101" s="56"/>
      <c r="P101" s="69"/>
    </row>
    <row r="102" spans="1:16" s="3" customFormat="1" x14ac:dyDescent="0.25">
      <c r="A102" s="11"/>
      <c r="B102" s="2"/>
      <c r="C102" s="2"/>
      <c r="E102" s="12"/>
      <c r="H102" s="61"/>
      <c r="N102" s="14"/>
      <c r="O102" s="14"/>
      <c r="P102" s="14"/>
    </row>
    <row r="103" spans="1:16" s="3" customFormat="1" x14ac:dyDescent="0.25">
      <c r="A103" s="11"/>
      <c r="B103" s="2"/>
      <c r="C103" s="2"/>
      <c r="E103" s="12"/>
      <c r="H103" s="61"/>
      <c r="N103" s="14"/>
      <c r="O103" s="14"/>
      <c r="P103" s="14"/>
    </row>
    <row r="104" spans="1:16" s="3" customFormat="1" x14ac:dyDescent="0.25">
      <c r="A104" s="11"/>
      <c r="B104" s="2"/>
      <c r="C104" s="2"/>
      <c r="E104" s="12"/>
      <c r="H104" s="61"/>
      <c r="N104" s="14"/>
      <c r="O104" s="14"/>
      <c r="P104" s="14"/>
    </row>
    <row r="105" spans="1:16" s="3" customFormat="1" x14ac:dyDescent="0.25">
      <c r="A105" s="11"/>
      <c r="B105" s="2"/>
      <c r="C105" s="2"/>
      <c r="E105" s="12"/>
      <c r="H105" s="61"/>
      <c r="N105" s="14"/>
      <c r="O105" s="14"/>
      <c r="P105" s="14"/>
    </row>
    <row r="106" spans="1:16" s="3" customFormat="1" x14ac:dyDescent="0.25">
      <c r="A106" s="11"/>
      <c r="B106" s="2"/>
      <c r="C106" s="2"/>
      <c r="E106" s="12"/>
      <c r="H106" s="61"/>
      <c r="N106" s="14"/>
      <c r="O106" s="14"/>
      <c r="P106" s="14"/>
    </row>
    <row r="107" spans="1:16" s="3" customFormat="1" x14ac:dyDescent="0.25">
      <c r="A107" s="11"/>
      <c r="B107" s="2"/>
      <c r="C107" s="2"/>
      <c r="E107" s="12"/>
      <c r="H107" s="61"/>
      <c r="N107" s="14"/>
      <c r="O107" s="14"/>
      <c r="P107" s="14"/>
    </row>
    <row r="108" spans="1:16" s="3" customFormat="1" x14ac:dyDescent="0.25">
      <c r="A108" s="11"/>
      <c r="B108" s="2"/>
      <c r="C108" s="2"/>
      <c r="E108" s="12"/>
      <c r="H108" s="61"/>
      <c r="N108" s="14"/>
      <c r="O108" s="14"/>
      <c r="P108" s="14"/>
    </row>
    <row r="109" spans="1:16" s="3" customFormat="1" x14ac:dyDescent="0.25">
      <c r="A109" s="11"/>
      <c r="B109" s="2"/>
      <c r="C109" s="2"/>
      <c r="E109" s="12"/>
      <c r="H109" s="61"/>
      <c r="N109" s="14"/>
      <c r="O109" s="14"/>
      <c r="P109" s="14"/>
    </row>
    <row r="110" spans="1:16" s="3" customFormat="1" x14ac:dyDescent="0.25">
      <c r="A110" s="11"/>
      <c r="B110" s="2"/>
      <c r="C110" s="2"/>
      <c r="E110" s="12"/>
      <c r="H110" s="61"/>
      <c r="N110" s="14"/>
      <c r="O110" s="14"/>
      <c r="P110" s="14"/>
    </row>
    <row r="111" spans="1:16" s="3" customFormat="1" x14ac:dyDescent="0.25">
      <c r="A111" s="11"/>
      <c r="B111" s="2"/>
      <c r="C111" s="2"/>
      <c r="E111" s="12"/>
      <c r="H111" s="61"/>
      <c r="N111" s="14"/>
      <c r="O111" s="14"/>
      <c r="P111" s="14"/>
    </row>
    <row r="112" spans="1:16" s="3" customFormat="1" x14ac:dyDescent="0.25">
      <c r="A112" s="11"/>
      <c r="B112" s="2"/>
      <c r="C112" s="2"/>
      <c r="E112" s="12"/>
      <c r="H112" s="61"/>
      <c r="N112" s="14"/>
      <c r="O112" s="14"/>
      <c r="P112" s="14"/>
    </row>
    <row r="113" spans="1:16" s="3" customFormat="1" x14ac:dyDescent="0.25">
      <c r="A113" s="11"/>
      <c r="B113" s="2"/>
      <c r="C113" s="2"/>
      <c r="E113" s="12"/>
      <c r="H113" s="61"/>
      <c r="N113" s="14"/>
      <c r="O113" s="14"/>
      <c r="P113" s="14"/>
    </row>
  </sheetData>
  <mergeCells count="2">
    <mergeCell ref="A92:L92"/>
    <mergeCell ref="O92:P92"/>
  </mergeCells>
  <conditionalFormatting sqref="B3">
    <cfRule type="duplicateValues" dxfId="630" priority="1"/>
  </conditionalFormatting>
  <conditionalFormatting sqref="B4:B91">
    <cfRule type="duplicateValues" dxfId="629" priority="67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8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N3" sqref="N3:N256"/>
    </sheetView>
  </sheetViews>
  <sheetFormatPr defaultRowHeight="15" x14ac:dyDescent="0.2"/>
  <cols>
    <col min="1" max="1" width="8" style="4" customWidth="1"/>
    <col min="2" max="2" width="19.5703125" style="2" customWidth="1"/>
    <col min="3" max="3" width="15.5703125" style="2" customWidth="1"/>
    <col min="4" max="4" width="10.7109375" style="3" customWidth="1"/>
    <col min="5" max="5" width="8" style="12" customWidth="1"/>
    <col min="6" max="6" width="12.57031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0" customHeight="1" x14ac:dyDescent="0.2">
      <c r="A3" s="96" t="s">
        <v>6221</v>
      </c>
      <c r="B3" s="72" t="s">
        <v>2375</v>
      </c>
      <c r="C3" s="9" t="s">
        <v>2376</v>
      </c>
      <c r="D3" s="74" t="s">
        <v>52</v>
      </c>
      <c r="E3" s="13">
        <v>44432</v>
      </c>
      <c r="F3" s="74" t="s">
        <v>53</v>
      </c>
      <c r="G3" s="13">
        <v>44437</v>
      </c>
      <c r="H3" s="10" t="s">
        <v>2630</v>
      </c>
      <c r="I3" s="1">
        <v>82</v>
      </c>
      <c r="J3" s="1">
        <v>46</v>
      </c>
      <c r="K3" s="1">
        <v>46</v>
      </c>
      <c r="L3" s="1">
        <v>13</v>
      </c>
      <c r="M3" s="80">
        <v>43.378</v>
      </c>
      <c r="N3" s="8">
        <v>43</v>
      </c>
      <c r="O3" s="62">
        <v>3000</v>
      </c>
      <c r="P3" s="63">
        <f>Table224523689101112131415161718192021222423456789101112131415161718[[#This Row],[PEMBULATAN]]*O3</f>
        <v>129000</v>
      </c>
    </row>
    <row r="4" spans="1:16" ht="30" customHeight="1" x14ac:dyDescent="0.2">
      <c r="A4" s="97"/>
      <c r="B4" s="73"/>
      <c r="C4" s="87" t="s">
        <v>2377</v>
      </c>
      <c r="D4" s="76" t="s">
        <v>52</v>
      </c>
      <c r="E4" s="13">
        <v>44432</v>
      </c>
      <c r="F4" s="74" t="s">
        <v>53</v>
      </c>
      <c r="G4" s="13">
        <v>44437</v>
      </c>
      <c r="H4" s="75" t="s">
        <v>2630</v>
      </c>
      <c r="I4" s="15">
        <v>96</v>
      </c>
      <c r="J4" s="15">
        <v>10</v>
      </c>
      <c r="K4" s="15">
        <v>10</v>
      </c>
      <c r="L4" s="15">
        <v>1</v>
      </c>
      <c r="M4" s="81">
        <v>2.4</v>
      </c>
      <c r="N4" s="70">
        <v>2</v>
      </c>
      <c r="O4" s="62">
        <v>3000</v>
      </c>
      <c r="P4" s="63">
        <f>Table224523689101112131415161718192021222423456789101112131415161718[[#This Row],[PEMBULATAN]]*O4</f>
        <v>6000</v>
      </c>
    </row>
    <row r="5" spans="1:16" ht="30" customHeight="1" x14ac:dyDescent="0.2">
      <c r="A5" s="97"/>
      <c r="B5" s="73"/>
      <c r="C5" s="87" t="s">
        <v>2378</v>
      </c>
      <c r="D5" s="76" t="s">
        <v>52</v>
      </c>
      <c r="E5" s="13">
        <v>44432</v>
      </c>
      <c r="F5" s="74" t="s">
        <v>53</v>
      </c>
      <c r="G5" s="13">
        <v>44437</v>
      </c>
      <c r="H5" s="75" t="s">
        <v>2630</v>
      </c>
      <c r="I5" s="15">
        <v>5</v>
      </c>
      <c r="J5" s="15">
        <v>40</v>
      </c>
      <c r="K5" s="15">
        <v>40</v>
      </c>
      <c r="L5" s="15">
        <v>24</v>
      </c>
      <c r="M5" s="81">
        <v>2</v>
      </c>
      <c r="N5" s="70">
        <v>24</v>
      </c>
      <c r="O5" s="62">
        <v>3000</v>
      </c>
      <c r="P5" s="63">
        <f>Table224523689101112131415161718192021222423456789101112131415161718[[#This Row],[PEMBULATAN]]*O5</f>
        <v>72000</v>
      </c>
    </row>
    <row r="6" spans="1:16" ht="30" customHeight="1" x14ac:dyDescent="0.2">
      <c r="A6" s="97"/>
      <c r="B6" s="73"/>
      <c r="C6" s="87" t="s">
        <v>2379</v>
      </c>
      <c r="D6" s="76" t="s">
        <v>52</v>
      </c>
      <c r="E6" s="13">
        <v>44432</v>
      </c>
      <c r="F6" s="74" t="s">
        <v>53</v>
      </c>
      <c r="G6" s="13">
        <v>44437</v>
      </c>
      <c r="H6" s="75" t="s">
        <v>2630</v>
      </c>
      <c r="I6" s="15">
        <v>85</v>
      </c>
      <c r="J6" s="15">
        <v>58</v>
      </c>
      <c r="K6" s="15">
        <v>58</v>
      </c>
      <c r="L6" s="15">
        <v>16</v>
      </c>
      <c r="M6" s="81">
        <v>71.484999999999999</v>
      </c>
      <c r="N6" s="70">
        <v>71</v>
      </c>
      <c r="O6" s="62">
        <v>3000</v>
      </c>
      <c r="P6" s="63">
        <f>Table224523689101112131415161718192021222423456789101112131415161718[[#This Row],[PEMBULATAN]]*O6</f>
        <v>213000</v>
      </c>
    </row>
    <row r="7" spans="1:16" ht="30" customHeight="1" x14ac:dyDescent="0.2">
      <c r="A7" s="97"/>
      <c r="B7" s="73"/>
      <c r="C7" s="87" t="s">
        <v>2380</v>
      </c>
      <c r="D7" s="76" t="s">
        <v>52</v>
      </c>
      <c r="E7" s="13">
        <v>44432</v>
      </c>
      <c r="F7" s="74" t="s">
        <v>53</v>
      </c>
      <c r="G7" s="13">
        <v>44437</v>
      </c>
      <c r="H7" s="75" t="s">
        <v>2630</v>
      </c>
      <c r="I7" s="15">
        <v>105</v>
      </c>
      <c r="J7" s="15">
        <v>60</v>
      </c>
      <c r="K7" s="15">
        <v>60</v>
      </c>
      <c r="L7" s="15">
        <v>22</v>
      </c>
      <c r="M7" s="81">
        <v>94.5</v>
      </c>
      <c r="N7" s="70">
        <v>95</v>
      </c>
      <c r="O7" s="62">
        <v>3000</v>
      </c>
      <c r="P7" s="63">
        <f>Table224523689101112131415161718192021222423456789101112131415161718[[#This Row],[PEMBULATAN]]*O7</f>
        <v>285000</v>
      </c>
    </row>
    <row r="8" spans="1:16" ht="30" customHeight="1" x14ac:dyDescent="0.2">
      <c r="A8" s="97"/>
      <c r="B8" s="73"/>
      <c r="C8" s="87" t="s">
        <v>2381</v>
      </c>
      <c r="D8" s="76" t="s">
        <v>52</v>
      </c>
      <c r="E8" s="13">
        <v>44432</v>
      </c>
      <c r="F8" s="74" t="s">
        <v>53</v>
      </c>
      <c r="G8" s="13">
        <v>44437</v>
      </c>
      <c r="H8" s="75" t="s">
        <v>2630</v>
      </c>
      <c r="I8" s="15">
        <v>90</v>
      </c>
      <c r="J8" s="15">
        <v>50</v>
      </c>
      <c r="K8" s="15">
        <v>50</v>
      </c>
      <c r="L8" s="15">
        <v>12</v>
      </c>
      <c r="M8" s="81">
        <v>56.25</v>
      </c>
      <c r="N8" s="70">
        <v>56</v>
      </c>
      <c r="O8" s="62">
        <v>3000</v>
      </c>
      <c r="P8" s="63">
        <f>Table224523689101112131415161718192021222423456789101112131415161718[[#This Row],[PEMBULATAN]]*O8</f>
        <v>168000</v>
      </c>
    </row>
    <row r="9" spans="1:16" ht="30" customHeight="1" x14ac:dyDescent="0.2">
      <c r="A9" s="97"/>
      <c r="B9" s="73"/>
      <c r="C9" s="87" t="s">
        <v>2382</v>
      </c>
      <c r="D9" s="76" t="s">
        <v>52</v>
      </c>
      <c r="E9" s="13">
        <v>44432</v>
      </c>
      <c r="F9" s="74" t="s">
        <v>53</v>
      </c>
      <c r="G9" s="13">
        <v>44437</v>
      </c>
      <c r="H9" s="75" t="s">
        <v>2630</v>
      </c>
      <c r="I9" s="15">
        <v>60</v>
      </c>
      <c r="J9" s="15">
        <v>32</v>
      </c>
      <c r="K9" s="15">
        <v>32</v>
      </c>
      <c r="L9" s="15">
        <v>4</v>
      </c>
      <c r="M9" s="81">
        <v>15.36</v>
      </c>
      <c r="N9" s="70">
        <v>15</v>
      </c>
      <c r="O9" s="62">
        <v>3000</v>
      </c>
      <c r="P9" s="63">
        <f>Table224523689101112131415161718192021222423456789101112131415161718[[#This Row],[PEMBULATAN]]*O9</f>
        <v>45000</v>
      </c>
    </row>
    <row r="10" spans="1:16" ht="30" customHeight="1" x14ac:dyDescent="0.2">
      <c r="A10" s="97"/>
      <c r="B10" s="73"/>
      <c r="C10" s="87" t="s">
        <v>2383</v>
      </c>
      <c r="D10" s="76" t="s">
        <v>52</v>
      </c>
      <c r="E10" s="13">
        <v>44432</v>
      </c>
      <c r="F10" s="74" t="s">
        <v>53</v>
      </c>
      <c r="G10" s="13">
        <v>44437</v>
      </c>
      <c r="H10" s="75" t="s">
        <v>2630</v>
      </c>
      <c r="I10" s="15">
        <v>93</v>
      </c>
      <c r="J10" s="15">
        <v>47</v>
      </c>
      <c r="K10" s="15">
        <v>47</v>
      </c>
      <c r="L10" s="15">
        <v>12</v>
      </c>
      <c r="M10" s="81">
        <v>51.359250000000003</v>
      </c>
      <c r="N10" s="70">
        <v>51</v>
      </c>
      <c r="O10" s="62">
        <v>3000</v>
      </c>
      <c r="P10" s="63">
        <f>Table224523689101112131415161718192021222423456789101112131415161718[[#This Row],[PEMBULATAN]]*O10</f>
        <v>153000</v>
      </c>
    </row>
    <row r="11" spans="1:16" ht="30" customHeight="1" x14ac:dyDescent="0.2">
      <c r="A11" s="97"/>
      <c r="B11" s="73"/>
      <c r="C11" s="87" t="s">
        <v>2384</v>
      </c>
      <c r="D11" s="76" t="s">
        <v>52</v>
      </c>
      <c r="E11" s="13">
        <v>44432</v>
      </c>
      <c r="F11" s="74" t="s">
        <v>53</v>
      </c>
      <c r="G11" s="13">
        <v>44437</v>
      </c>
      <c r="H11" s="75" t="s">
        <v>2630</v>
      </c>
      <c r="I11" s="15">
        <v>103</v>
      </c>
      <c r="J11" s="15">
        <v>54</v>
      </c>
      <c r="K11" s="15">
        <v>54</v>
      </c>
      <c r="L11" s="15">
        <v>25</v>
      </c>
      <c r="M11" s="81">
        <v>75.087000000000003</v>
      </c>
      <c r="N11" s="70">
        <v>75</v>
      </c>
      <c r="O11" s="62">
        <v>3000</v>
      </c>
      <c r="P11" s="63">
        <f>Table224523689101112131415161718192021222423456789101112131415161718[[#This Row],[PEMBULATAN]]*O11</f>
        <v>225000</v>
      </c>
    </row>
    <row r="12" spans="1:16" ht="30" customHeight="1" x14ac:dyDescent="0.2">
      <c r="A12" s="97"/>
      <c r="B12" s="73"/>
      <c r="C12" s="87" t="s">
        <v>2385</v>
      </c>
      <c r="D12" s="76" t="s">
        <v>52</v>
      </c>
      <c r="E12" s="13">
        <v>44432</v>
      </c>
      <c r="F12" s="74" t="s">
        <v>53</v>
      </c>
      <c r="G12" s="13">
        <v>44437</v>
      </c>
      <c r="H12" s="75" t="s">
        <v>2630</v>
      </c>
      <c r="I12" s="15">
        <v>36</v>
      </c>
      <c r="J12" s="15">
        <v>45</v>
      </c>
      <c r="K12" s="15">
        <v>45</v>
      </c>
      <c r="L12" s="15">
        <v>4</v>
      </c>
      <c r="M12" s="81">
        <v>18.225000000000001</v>
      </c>
      <c r="N12" s="70">
        <v>18</v>
      </c>
      <c r="O12" s="62">
        <v>3000</v>
      </c>
      <c r="P12" s="63">
        <f>Table224523689101112131415161718192021222423456789101112131415161718[[#This Row],[PEMBULATAN]]*O12</f>
        <v>54000</v>
      </c>
    </row>
    <row r="13" spans="1:16" ht="30" customHeight="1" x14ac:dyDescent="0.2">
      <c r="A13" s="97"/>
      <c r="B13" s="73"/>
      <c r="C13" s="87" t="s">
        <v>2386</v>
      </c>
      <c r="D13" s="76" t="s">
        <v>52</v>
      </c>
      <c r="E13" s="13">
        <v>44432</v>
      </c>
      <c r="F13" s="74" t="s">
        <v>53</v>
      </c>
      <c r="G13" s="13">
        <v>44437</v>
      </c>
      <c r="H13" s="75" t="s">
        <v>2630</v>
      </c>
      <c r="I13" s="15">
        <v>65</v>
      </c>
      <c r="J13" s="15">
        <v>59</v>
      </c>
      <c r="K13" s="15">
        <v>59</v>
      </c>
      <c r="L13" s="15">
        <v>10</v>
      </c>
      <c r="M13" s="81">
        <v>56.566249999999997</v>
      </c>
      <c r="N13" s="70">
        <v>57</v>
      </c>
      <c r="O13" s="62">
        <v>3000</v>
      </c>
      <c r="P13" s="63">
        <f>Table224523689101112131415161718192021222423456789101112131415161718[[#This Row],[PEMBULATAN]]*O13</f>
        <v>171000</v>
      </c>
    </row>
    <row r="14" spans="1:16" ht="30" customHeight="1" x14ac:dyDescent="0.2">
      <c r="A14" s="97"/>
      <c r="B14" s="73"/>
      <c r="C14" s="87" t="s">
        <v>2387</v>
      </c>
      <c r="D14" s="76" t="s">
        <v>52</v>
      </c>
      <c r="E14" s="13">
        <v>44432</v>
      </c>
      <c r="F14" s="74" t="s">
        <v>53</v>
      </c>
      <c r="G14" s="13">
        <v>44437</v>
      </c>
      <c r="H14" s="75" t="s">
        <v>2630</v>
      </c>
      <c r="I14" s="15">
        <v>52</v>
      </c>
      <c r="J14" s="15">
        <v>20</v>
      </c>
      <c r="K14" s="15">
        <v>20</v>
      </c>
      <c r="L14" s="15">
        <v>5</v>
      </c>
      <c r="M14" s="81">
        <v>5.2</v>
      </c>
      <c r="N14" s="70">
        <v>5</v>
      </c>
      <c r="O14" s="62">
        <v>3000</v>
      </c>
      <c r="P14" s="63">
        <f>Table224523689101112131415161718192021222423456789101112131415161718[[#This Row],[PEMBULATAN]]*O14</f>
        <v>15000</v>
      </c>
    </row>
    <row r="15" spans="1:16" ht="30" customHeight="1" x14ac:dyDescent="0.2">
      <c r="A15" s="97"/>
      <c r="B15" s="73"/>
      <c r="C15" s="87" t="s">
        <v>2388</v>
      </c>
      <c r="D15" s="76" t="s">
        <v>52</v>
      </c>
      <c r="E15" s="13">
        <v>44432</v>
      </c>
      <c r="F15" s="74" t="s">
        <v>53</v>
      </c>
      <c r="G15" s="13">
        <v>44437</v>
      </c>
      <c r="H15" s="75" t="s">
        <v>2630</v>
      </c>
      <c r="I15" s="15">
        <v>103</v>
      </c>
      <c r="J15" s="15">
        <v>58</v>
      </c>
      <c r="K15" s="15">
        <v>58</v>
      </c>
      <c r="L15" s="15">
        <v>4</v>
      </c>
      <c r="M15" s="81">
        <v>86.623000000000005</v>
      </c>
      <c r="N15" s="70">
        <v>87</v>
      </c>
      <c r="O15" s="62">
        <v>3000</v>
      </c>
      <c r="P15" s="63">
        <f>Table224523689101112131415161718192021222423456789101112131415161718[[#This Row],[PEMBULATAN]]*O15</f>
        <v>261000</v>
      </c>
    </row>
    <row r="16" spans="1:16" ht="30" customHeight="1" x14ac:dyDescent="0.2">
      <c r="A16" s="97"/>
      <c r="B16" s="73"/>
      <c r="C16" s="87" t="s">
        <v>2389</v>
      </c>
      <c r="D16" s="76" t="s">
        <v>52</v>
      </c>
      <c r="E16" s="13">
        <v>44432</v>
      </c>
      <c r="F16" s="74" t="s">
        <v>53</v>
      </c>
      <c r="G16" s="13">
        <v>44437</v>
      </c>
      <c r="H16" s="75" t="s">
        <v>2630</v>
      </c>
      <c r="I16" s="15">
        <v>46</v>
      </c>
      <c r="J16" s="15">
        <v>29</v>
      </c>
      <c r="K16" s="15">
        <v>29</v>
      </c>
      <c r="L16" s="15">
        <v>7</v>
      </c>
      <c r="M16" s="81">
        <v>9.6715</v>
      </c>
      <c r="N16" s="70">
        <v>10</v>
      </c>
      <c r="O16" s="62">
        <v>3000</v>
      </c>
      <c r="P16" s="63">
        <f>Table224523689101112131415161718192021222423456789101112131415161718[[#This Row],[PEMBULATAN]]*O16</f>
        <v>30000</v>
      </c>
    </row>
    <row r="17" spans="1:16" ht="30" customHeight="1" x14ac:dyDescent="0.2">
      <c r="A17" s="97"/>
      <c r="B17" s="73"/>
      <c r="C17" s="87" t="s">
        <v>2390</v>
      </c>
      <c r="D17" s="76" t="s">
        <v>52</v>
      </c>
      <c r="E17" s="13">
        <v>44432</v>
      </c>
      <c r="F17" s="74" t="s">
        <v>53</v>
      </c>
      <c r="G17" s="13">
        <v>44437</v>
      </c>
      <c r="H17" s="75" t="s">
        <v>2630</v>
      </c>
      <c r="I17" s="15">
        <v>40</v>
      </c>
      <c r="J17" s="15">
        <v>35</v>
      </c>
      <c r="K17" s="15">
        <v>35</v>
      </c>
      <c r="L17" s="15">
        <v>10</v>
      </c>
      <c r="M17" s="81">
        <v>12.25</v>
      </c>
      <c r="N17" s="70">
        <v>12</v>
      </c>
      <c r="O17" s="62">
        <v>3000</v>
      </c>
      <c r="P17" s="63">
        <f>Table224523689101112131415161718192021222423456789101112131415161718[[#This Row],[PEMBULATAN]]*O17</f>
        <v>36000</v>
      </c>
    </row>
    <row r="18" spans="1:16" ht="30" customHeight="1" x14ac:dyDescent="0.2">
      <c r="A18" s="97"/>
      <c r="B18" s="73"/>
      <c r="C18" s="87" t="s">
        <v>2391</v>
      </c>
      <c r="D18" s="76" t="s">
        <v>52</v>
      </c>
      <c r="E18" s="13">
        <v>44432</v>
      </c>
      <c r="F18" s="74" t="s">
        <v>53</v>
      </c>
      <c r="G18" s="13">
        <v>44437</v>
      </c>
      <c r="H18" s="75" t="s">
        <v>2630</v>
      </c>
      <c r="I18" s="15">
        <v>60</v>
      </c>
      <c r="J18" s="15">
        <v>30</v>
      </c>
      <c r="K18" s="15">
        <v>30</v>
      </c>
      <c r="L18" s="15">
        <v>2</v>
      </c>
      <c r="M18" s="81">
        <v>13.5</v>
      </c>
      <c r="N18" s="70">
        <v>14</v>
      </c>
      <c r="O18" s="62">
        <v>3000</v>
      </c>
      <c r="P18" s="63">
        <f>Table224523689101112131415161718192021222423456789101112131415161718[[#This Row],[PEMBULATAN]]*O18</f>
        <v>42000</v>
      </c>
    </row>
    <row r="19" spans="1:16" ht="30" customHeight="1" x14ac:dyDescent="0.2">
      <c r="A19" s="97"/>
      <c r="B19" s="73"/>
      <c r="C19" s="87" t="s">
        <v>2392</v>
      </c>
      <c r="D19" s="76" t="s">
        <v>52</v>
      </c>
      <c r="E19" s="13">
        <v>44432</v>
      </c>
      <c r="F19" s="74" t="s">
        <v>53</v>
      </c>
      <c r="G19" s="13">
        <v>44437</v>
      </c>
      <c r="H19" s="75" t="s">
        <v>2630</v>
      </c>
      <c r="I19" s="15">
        <v>115</v>
      </c>
      <c r="J19" s="15">
        <v>25</v>
      </c>
      <c r="K19" s="15">
        <v>25</v>
      </c>
      <c r="L19" s="15">
        <v>8</v>
      </c>
      <c r="M19" s="81">
        <v>17.96875</v>
      </c>
      <c r="N19" s="70">
        <v>18</v>
      </c>
      <c r="O19" s="62">
        <v>3000</v>
      </c>
      <c r="P19" s="63">
        <f>Table224523689101112131415161718192021222423456789101112131415161718[[#This Row],[PEMBULATAN]]*O19</f>
        <v>54000</v>
      </c>
    </row>
    <row r="20" spans="1:16" ht="30" customHeight="1" x14ac:dyDescent="0.2">
      <c r="A20" s="97"/>
      <c r="B20" s="73"/>
      <c r="C20" s="87" t="s">
        <v>2393</v>
      </c>
      <c r="D20" s="76" t="s">
        <v>52</v>
      </c>
      <c r="E20" s="13">
        <v>44432</v>
      </c>
      <c r="F20" s="74" t="s">
        <v>53</v>
      </c>
      <c r="G20" s="13">
        <v>44437</v>
      </c>
      <c r="H20" s="75" t="s">
        <v>2630</v>
      </c>
      <c r="I20" s="15">
        <v>130</v>
      </c>
      <c r="J20" s="15">
        <v>12</v>
      </c>
      <c r="K20" s="15">
        <v>12</v>
      </c>
      <c r="L20" s="15">
        <v>3</v>
      </c>
      <c r="M20" s="81">
        <v>4.68</v>
      </c>
      <c r="N20" s="70">
        <v>5</v>
      </c>
      <c r="O20" s="62">
        <v>3000</v>
      </c>
      <c r="P20" s="63">
        <f>Table224523689101112131415161718192021222423456789101112131415161718[[#This Row],[PEMBULATAN]]*O20</f>
        <v>15000</v>
      </c>
    </row>
    <row r="21" spans="1:16" ht="30" customHeight="1" x14ac:dyDescent="0.2">
      <c r="A21" s="97"/>
      <c r="B21" s="73"/>
      <c r="C21" s="87" t="s">
        <v>2394</v>
      </c>
      <c r="D21" s="76" t="s">
        <v>52</v>
      </c>
      <c r="E21" s="13">
        <v>44432</v>
      </c>
      <c r="F21" s="74" t="s">
        <v>53</v>
      </c>
      <c r="G21" s="13">
        <v>44437</v>
      </c>
      <c r="H21" s="75" t="s">
        <v>2630</v>
      </c>
      <c r="I21" s="15">
        <v>90</v>
      </c>
      <c r="J21" s="15">
        <v>5</v>
      </c>
      <c r="K21" s="15">
        <v>5</v>
      </c>
      <c r="L21" s="15">
        <v>1</v>
      </c>
      <c r="M21" s="81">
        <v>0.5625</v>
      </c>
      <c r="N21" s="70">
        <v>1</v>
      </c>
      <c r="O21" s="62">
        <v>3000</v>
      </c>
      <c r="P21" s="63">
        <f>Table224523689101112131415161718192021222423456789101112131415161718[[#This Row],[PEMBULATAN]]*O21</f>
        <v>3000</v>
      </c>
    </row>
    <row r="22" spans="1:16" ht="30" customHeight="1" x14ac:dyDescent="0.2">
      <c r="A22" s="97"/>
      <c r="B22" s="73"/>
      <c r="C22" s="87" t="s">
        <v>2395</v>
      </c>
      <c r="D22" s="76" t="s">
        <v>52</v>
      </c>
      <c r="E22" s="13">
        <v>44432</v>
      </c>
      <c r="F22" s="74" t="s">
        <v>53</v>
      </c>
      <c r="G22" s="13">
        <v>44437</v>
      </c>
      <c r="H22" s="75" t="s">
        <v>2630</v>
      </c>
      <c r="I22" s="15">
        <v>53</v>
      </c>
      <c r="J22" s="15">
        <v>46</v>
      </c>
      <c r="K22" s="15">
        <v>46</v>
      </c>
      <c r="L22" s="15">
        <v>40</v>
      </c>
      <c r="M22" s="81">
        <v>28.036999999999999</v>
      </c>
      <c r="N22" s="70">
        <v>40</v>
      </c>
      <c r="O22" s="62">
        <v>3000</v>
      </c>
      <c r="P22" s="63">
        <f>Table224523689101112131415161718192021222423456789101112131415161718[[#This Row],[PEMBULATAN]]*O22</f>
        <v>120000</v>
      </c>
    </row>
    <row r="23" spans="1:16" ht="30" customHeight="1" x14ac:dyDescent="0.2">
      <c r="A23" s="97"/>
      <c r="B23" s="73"/>
      <c r="C23" s="87" t="s">
        <v>2396</v>
      </c>
      <c r="D23" s="76" t="s">
        <v>52</v>
      </c>
      <c r="E23" s="13">
        <v>44432</v>
      </c>
      <c r="F23" s="74" t="s">
        <v>53</v>
      </c>
      <c r="G23" s="13">
        <v>44437</v>
      </c>
      <c r="H23" s="75" t="s">
        <v>2630</v>
      </c>
      <c r="I23" s="15">
        <v>80</v>
      </c>
      <c r="J23" s="15">
        <v>70</v>
      </c>
      <c r="K23" s="15">
        <v>70</v>
      </c>
      <c r="L23" s="15">
        <v>19</v>
      </c>
      <c r="M23" s="81">
        <v>98</v>
      </c>
      <c r="N23" s="70">
        <v>98</v>
      </c>
      <c r="O23" s="62">
        <v>3000</v>
      </c>
      <c r="P23" s="63">
        <f>Table224523689101112131415161718192021222423456789101112131415161718[[#This Row],[PEMBULATAN]]*O23</f>
        <v>294000</v>
      </c>
    </row>
    <row r="24" spans="1:16" ht="30" customHeight="1" x14ac:dyDescent="0.2">
      <c r="A24" s="97"/>
      <c r="B24" s="73"/>
      <c r="C24" s="87" t="s">
        <v>2397</v>
      </c>
      <c r="D24" s="76" t="s">
        <v>52</v>
      </c>
      <c r="E24" s="13">
        <v>44432</v>
      </c>
      <c r="F24" s="74" t="s">
        <v>53</v>
      </c>
      <c r="G24" s="13">
        <v>44437</v>
      </c>
      <c r="H24" s="75" t="s">
        <v>2630</v>
      </c>
      <c r="I24" s="15">
        <v>60</v>
      </c>
      <c r="J24" s="15">
        <v>60</v>
      </c>
      <c r="K24" s="15">
        <v>60</v>
      </c>
      <c r="L24" s="15">
        <v>9</v>
      </c>
      <c r="M24" s="81">
        <v>54</v>
      </c>
      <c r="N24" s="70">
        <v>54</v>
      </c>
      <c r="O24" s="62">
        <v>3000</v>
      </c>
      <c r="P24" s="63">
        <f>Table224523689101112131415161718192021222423456789101112131415161718[[#This Row],[PEMBULATAN]]*O24</f>
        <v>162000</v>
      </c>
    </row>
    <row r="25" spans="1:16" ht="30" customHeight="1" x14ac:dyDescent="0.2">
      <c r="A25" s="97"/>
      <c r="B25" s="73"/>
      <c r="C25" s="87" t="s">
        <v>2398</v>
      </c>
      <c r="D25" s="76" t="s">
        <v>52</v>
      </c>
      <c r="E25" s="13">
        <v>44432</v>
      </c>
      <c r="F25" s="74" t="s">
        <v>53</v>
      </c>
      <c r="G25" s="13">
        <v>44437</v>
      </c>
      <c r="H25" s="75" t="s">
        <v>2630</v>
      </c>
      <c r="I25" s="15">
        <v>64</v>
      </c>
      <c r="J25" s="15">
        <v>48</v>
      </c>
      <c r="K25" s="15">
        <v>48</v>
      </c>
      <c r="L25" s="15">
        <v>15</v>
      </c>
      <c r="M25" s="81">
        <v>36.863999999999997</v>
      </c>
      <c r="N25" s="70">
        <v>37</v>
      </c>
      <c r="O25" s="62">
        <v>3000</v>
      </c>
      <c r="P25" s="63">
        <f>Table224523689101112131415161718192021222423456789101112131415161718[[#This Row],[PEMBULATAN]]*O25</f>
        <v>111000</v>
      </c>
    </row>
    <row r="26" spans="1:16" ht="30" customHeight="1" x14ac:dyDescent="0.2">
      <c r="A26" s="97"/>
      <c r="B26" s="73"/>
      <c r="C26" s="87" t="s">
        <v>2399</v>
      </c>
      <c r="D26" s="76" t="s">
        <v>52</v>
      </c>
      <c r="E26" s="13">
        <v>44432</v>
      </c>
      <c r="F26" s="74" t="s">
        <v>53</v>
      </c>
      <c r="G26" s="13">
        <v>44437</v>
      </c>
      <c r="H26" s="75" t="s">
        <v>2630</v>
      </c>
      <c r="I26" s="15">
        <v>93</v>
      </c>
      <c r="J26" s="15">
        <v>48</v>
      </c>
      <c r="K26" s="15">
        <v>48</v>
      </c>
      <c r="L26" s="15">
        <v>50</v>
      </c>
      <c r="M26" s="81">
        <v>53.567999999999998</v>
      </c>
      <c r="N26" s="70">
        <v>54</v>
      </c>
      <c r="O26" s="62">
        <v>3000</v>
      </c>
      <c r="P26" s="63">
        <f>Table224523689101112131415161718192021222423456789101112131415161718[[#This Row],[PEMBULATAN]]*O26</f>
        <v>162000</v>
      </c>
    </row>
    <row r="27" spans="1:16" ht="30" customHeight="1" x14ac:dyDescent="0.2">
      <c r="A27" s="97"/>
      <c r="B27" s="73"/>
      <c r="C27" s="87" t="s">
        <v>2400</v>
      </c>
      <c r="D27" s="76" t="s">
        <v>52</v>
      </c>
      <c r="E27" s="13">
        <v>44432</v>
      </c>
      <c r="F27" s="74" t="s">
        <v>53</v>
      </c>
      <c r="G27" s="13">
        <v>44437</v>
      </c>
      <c r="H27" s="75" t="s">
        <v>2630</v>
      </c>
      <c r="I27" s="15">
        <v>70</v>
      </c>
      <c r="J27" s="15">
        <v>61</v>
      </c>
      <c r="K27" s="15">
        <v>61</v>
      </c>
      <c r="L27" s="15">
        <v>45</v>
      </c>
      <c r="M27" s="81">
        <v>65.117500000000007</v>
      </c>
      <c r="N27" s="70">
        <v>65</v>
      </c>
      <c r="O27" s="62">
        <v>3000</v>
      </c>
      <c r="P27" s="63">
        <f>Table224523689101112131415161718192021222423456789101112131415161718[[#This Row],[PEMBULATAN]]*O27</f>
        <v>195000</v>
      </c>
    </row>
    <row r="28" spans="1:16" ht="30" customHeight="1" x14ac:dyDescent="0.2">
      <c r="A28" s="97"/>
      <c r="B28" s="73"/>
      <c r="C28" s="87" t="s">
        <v>2401</v>
      </c>
      <c r="D28" s="76" t="s">
        <v>52</v>
      </c>
      <c r="E28" s="13">
        <v>44432</v>
      </c>
      <c r="F28" s="74" t="s">
        <v>53</v>
      </c>
      <c r="G28" s="13">
        <v>44437</v>
      </c>
      <c r="H28" s="75" t="s">
        <v>2630</v>
      </c>
      <c r="I28" s="15">
        <v>54</v>
      </c>
      <c r="J28" s="15">
        <v>29</v>
      </c>
      <c r="K28" s="15">
        <v>29</v>
      </c>
      <c r="L28" s="15">
        <v>12</v>
      </c>
      <c r="M28" s="81">
        <v>11.3535</v>
      </c>
      <c r="N28" s="70">
        <v>12</v>
      </c>
      <c r="O28" s="62">
        <v>3000</v>
      </c>
      <c r="P28" s="63">
        <f>Table224523689101112131415161718192021222423456789101112131415161718[[#This Row],[PEMBULATAN]]*O28</f>
        <v>36000</v>
      </c>
    </row>
    <row r="29" spans="1:16" ht="30" customHeight="1" x14ac:dyDescent="0.2">
      <c r="A29" s="97"/>
      <c r="B29" s="73"/>
      <c r="C29" s="87" t="s">
        <v>2402</v>
      </c>
      <c r="D29" s="76" t="s">
        <v>52</v>
      </c>
      <c r="E29" s="13">
        <v>44432</v>
      </c>
      <c r="F29" s="74" t="s">
        <v>53</v>
      </c>
      <c r="G29" s="13">
        <v>44437</v>
      </c>
      <c r="H29" s="75" t="s">
        <v>2630</v>
      </c>
      <c r="I29" s="15">
        <v>50</v>
      </c>
      <c r="J29" s="15">
        <v>25</v>
      </c>
      <c r="K29" s="15">
        <v>25</v>
      </c>
      <c r="L29" s="15">
        <v>8</v>
      </c>
      <c r="M29" s="81">
        <v>7.8125</v>
      </c>
      <c r="N29" s="70">
        <v>8</v>
      </c>
      <c r="O29" s="62">
        <v>3000</v>
      </c>
      <c r="P29" s="63">
        <f>Table224523689101112131415161718192021222423456789101112131415161718[[#This Row],[PEMBULATAN]]*O29</f>
        <v>24000</v>
      </c>
    </row>
    <row r="30" spans="1:16" ht="30" customHeight="1" x14ac:dyDescent="0.2">
      <c r="A30" s="97"/>
      <c r="B30" s="73"/>
      <c r="C30" s="87" t="s">
        <v>2403</v>
      </c>
      <c r="D30" s="76" t="s">
        <v>52</v>
      </c>
      <c r="E30" s="13">
        <v>44432</v>
      </c>
      <c r="F30" s="74" t="s">
        <v>53</v>
      </c>
      <c r="G30" s="13">
        <v>44437</v>
      </c>
      <c r="H30" s="75" t="s">
        <v>2630</v>
      </c>
      <c r="I30" s="15">
        <v>66</v>
      </c>
      <c r="J30" s="15">
        <v>54</v>
      </c>
      <c r="K30" s="15">
        <v>54</v>
      </c>
      <c r="L30" s="15">
        <v>11</v>
      </c>
      <c r="M30" s="81">
        <v>48.113999999999997</v>
      </c>
      <c r="N30" s="70">
        <v>48</v>
      </c>
      <c r="O30" s="62">
        <v>3000</v>
      </c>
      <c r="P30" s="63">
        <f>Table224523689101112131415161718192021222423456789101112131415161718[[#This Row],[PEMBULATAN]]*O30</f>
        <v>144000</v>
      </c>
    </row>
    <row r="31" spans="1:16" ht="30" customHeight="1" x14ac:dyDescent="0.2">
      <c r="A31" s="97"/>
      <c r="B31" s="73"/>
      <c r="C31" s="87" t="s">
        <v>2404</v>
      </c>
      <c r="D31" s="76" t="s">
        <v>52</v>
      </c>
      <c r="E31" s="13">
        <v>44432</v>
      </c>
      <c r="F31" s="74" t="s">
        <v>53</v>
      </c>
      <c r="G31" s="13">
        <v>44437</v>
      </c>
      <c r="H31" s="75" t="s">
        <v>2630</v>
      </c>
      <c r="I31" s="15">
        <v>74</v>
      </c>
      <c r="J31" s="15">
        <v>60</v>
      </c>
      <c r="K31" s="15">
        <v>60</v>
      </c>
      <c r="L31" s="15">
        <v>3</v>
      </c>
      <c r="M31" s="81">
        <v>66.599999999999994</v>
      </c>
      <c r="N31" s="70">
        <v>67</v>
      </c>
      <c r="O31" s="62">
        <v>3000</v>
      </c>
      <c r="P31" s="63">
        <f>Table224523689101112131415161718192021222423456789101112131415161718[[#This Row],[PEMBULATAN]]*O31</f>
        <v>201000</v>
      </c>
    </row>
    <row r="32" spans="1:16" ht="30" customHeight="1" x14ac:dyDescent="0.2">
      <c r="A32" s="97"/>
      <c r="B32" s="73"/>
      <c r="C32" s="87" t="s">
        <v>2405</v>
      </c>
      <c r="D32" s="76" t="s">
        <v>52</v>
      </c>
      <c r="E32" s="13">
        <v>44432</v>
      </c>
      <c r="F32" s="74" t="s">
        <v>53</v>
      </c>
      <c r="G32" s="13">
        <v>44437</v>
      </c>
      <c r="H32" s="75" t="s">
        <v>2630</v>
      </c>
      <c r="I32" s="15">
        <v>80</v>
      </c>
      <c r="J32" s="15">
        <v>65</v>
      </c>
      <c r="K32" s="15">
        <v>65</v>
      </c>
      <c r="L32" s="15">
        <v>13</v>
      </c>
      <c r="M32" s="81">
        <v>84.5</v>
      </c>
      <c r="N32" s="70">
        <v>85</v>
      </c>
      <c r="O32" s="62">
        <v>3000</v>
      </c>
      <c r="P32" s="63">
        <f>Table224523689101112131415161718192021222423456789101112131415161718[[#This Row],[PEMBULATAN]]*O32</f>
        <v>255000</v>
      </c>
    </row>
    <row r="33" spans="1:16" ht="30" customHeight="1" x14ac:dyDescent="0.2">
      <c r="A33" s="97"/>
      <c r="B33" s="73"/>
      <c r="C33" s="87" t="s">
        <v>2406</v>
      </c>
      <c r="D33" s="76" t="s">
        <v>52</v>
      </c>
      <c r="E33" s="13">
        <v>44432</v>
      </c>
      <c r="F33" s="74" t="s">
        <v>53</v>
      </c>
      <c r="G33" s="13">
        <v>44437</v>
      </c>
      <c r="H33" s="75" t="s">
        <v>2630</v>
      </c>
      <c r="I33" s="15">
        <v>60</v>
      </c>
      <c r="J33" s="15">
        <v>52</v>
      </c>
      <c r="K33" s="15">
        <v>52</v>
      </c>
      <c r="L33" s="15">
        <v>12</v>
      </c>
      <c r="M33" s="81">
        <v>40.56</v>
      </c>
      <c r="N33" s="70">
        <v>41</v>
      </c>
      <c r="O33" s="62">
        <v>3000</v>
      </c>
      <c r="P33" s="63">
        <f>Table224523689101112131415161718192021222423456789101112131415161718[[#This Row],[PEMBULATAN]]*O33</f>
        <v>123000</v>
      </c>
    </row>
    <row r="34" spans="1:16" ht="30" customHeight="1" x14ac:dyDescent="0.2">
      <c r="A34" s="97"/>
      <c r="B34" s="73"/>
      <c r="C34" s="87" t="s">
        <v>2407</v>
      </c>
      <c r="D34" s="76" t="s">
        <v>52</v>
      </c>
      <c r="E34" s="13">
        <v>44432</v>
      </c>
      <c r="F34" s="74" t="s">
        <v>53</v>
      </c>
      <c r="G34" s="13">
        <v>44437</v>
      </c>
      <c r="H34" s="75" t="s">
        <v>2630</v>
      </c>
      <c r="I34" s="15">
        <v>50</v>
      </c>
      <c r="J34" s="15">
        <v>34</v>
      </c>
      <c r="K34" s="15">
        <v>34</v>
      </c>
      <c r="L34" s="15">
        <v>7</v>
      </c>
      <c r="M34" s="81">
        <v>14.45</v>
      </c>
      <c r="N34" s="70">
        <v>14</v>
      </c>
      <c r="O34" s="62">
        <v>3000</v>
      </c>
      <c r="P34" s="63">
        <f>Table224523689101112131415161718192021222423456789101112131415161718[[#This Row],[PEMBULATAN]]*O34</f>
        <v>42000</v>
      </c>
    </row>
    <row r="35" spans="1:16" ht="30" customHeight="1" x14ac:dyDescent="0.2">
      <c r="A35" s="97"/>
      <c r="B35" s="73"/>
      <c r="C35" s="87" t="s">
        <v>2408</v>
      </c>
      <c r="D35" s="76" t="s">
        <v>52</v>
      </c>
      <c r="E35" s="13">
        <v>44432</v>
      </c>
      <c r="F35" s="74" t="s">
        <v>53</v>
      </c>
      <c r="G35" s="13">
        <v>44437</v>
      </c>
      <c r="H35" s="75" t="s">
        <v>2630</v>
      </c>
      <c r="I35" s="15">
        <v>70</v>
      </c>
      <c r="J35" s="15">
        <v>69</v>
      </c>
      <c r="K35" s="15">
        <v>69</v>
      </c>
      <c r="L35" s="15">
        <v>7</v>
      </c>
      <c r="M35" s="81">
        <v>83.317499999999995</v>
      </c>
      <c r="N35" s="70">
        <v>83</v>
      </c>
      <c r="O35" s="62">
        <v>3000</v>
      </c>
      <c r="P35" s="63">
        <f>Table224523689101112131415161718192021222423456789101112131415161718[[#This Row],[PEMBULATAN]]*O35</f>
        <v>249000</v>
      </c>
    </row>
    <row r="36" spans="1:16" ht="30" customHeight="1" x14ac:dyDescent="0.2">
      <c r="A36" s="97"/>
      <c r="B36" s="73"/>
      <c r="C36" s="87" t="s">
        <v>2409</v>
      </c>
      <c r="D36" s="76" t="s">
        <v>52</v>
      </c>
      <c r="E36" s="13">
        <v>44432</v>
      </c>
      <c r="F36" s="74" t="s">
        <v>53</v>
      </c>
      <c r="G36" s="13">
        <v>44437</v>
      </c>
      <c r="H36" s="75" t="s">
        <v>2630</v>
      </c>
      <c r="I36" s="15">
        <v>70</v>
      </c>
      <c r="J36" s="15">
        <v>55</v>
      </c>
      <c r="K36" s="15">
        <v>55</v>
      </c>
      <c r="L36" s="15">
        <v>8</v>
      </c>
      <c r="M36" s="81">
        <v>52.9375</v>
      </c>
      <c r="N36" s="70">
        <v>53</v>
      </c>
      <c r="O36" s="62">
        <v>3000</v>
      </c>
      <c r="P36" s="63">
        <f>Table224523689101112131415161718192021222423456789101112131415161718[[#This Row],[PEMBULATAN]]*O36</f>
        <v>159000</v>
      </c>
    </row>
    <row r="37" spans="1:16" ht="30" customHeight="1" x14ac:dyDescent="0.2">
      <c r="A37" s="97"/>
      <c r="B37" s="73"/>
      <c r="C37" s="87" t="s">
        <v>2410</v>
      </c>
      <c r="D37" s="76" t="s">
        <v>52</v>
      </c>
      <c r="E37" s="13">
        <v>44432</v>
      </c>
      <c r="F37" s="74" t="s">
        <v>53</v>
      </c>
      <c r="G37" s="13">
        <v>44437</v>
      </c>
      <c r="H37" s="75" t="s">
        <v>2630</v>
      </c>
      <c r="I37" s="15">
        <v>63</v>
      </c>
      <c r="J37" s="15">
        <v>56</v>
      </c>
      <c r="K37" s="15">
        <v>56</v>
      </c>
      <c r="L37" s="15">
        <v>10</v>
      </c>
      <c r="M37" s="81">
        <v>49.392000000000003</v>
      </c>
      <c r="N37" s="70">
        <v>49</v>
      </c>
      <c r="O37" s="62">
        <v>3000</v>
      </c>
      <c r="P37" s="63">
        <f>Table224523689101112131415161718192021222423456789101112131415161718[[#This Row],[PEMBULATAN]]*O37</f>
        <v>147000</v>
      </c>
    </row>
    <row r="38" spans="1:16" ht="30" customHeight="1" x14ac:dyDescent="0.2">
      <c r="A38" s="97"/>
      <c r="B38" s="73"/>
      <c r="C38" s="87" t="s">
        <v>2411</v>
      </c>
      <c r="D38" s="76" t="s">
        <v>52</v>
      </c>
      <c r="E38" s="13">
        <v>44432</v>
      </c>
      <c r="F38" s="74" t="s">
        <v>53</v>
      </c>
      <c r="G38" s="13">
        <v>44437</v>
      </c>
      <c r="H38" s="75" t="s">
        <v>2630</v>
      </c>
      <c r="I38" s="15">
        <v>90</v>
      </c>
      <c r="J38" s="15">
        <v>54</v>
      </c>
      <c r="K38" s="15">
        <v>54</v>
      </c>
      <c r="L38" s="15">
        <v>5</v>
      </c>
      <c r="M38" s="81">
        <v>65.61</v>
      </c>
      <c r="N38" s="70">
        <v>66</v>
      </c>
      <c r="O38" s="62">
        <v>3000</v>
      </c>
      <c r="P38" s="63">
        <f>Table224523689101112131415161718192021222423456789101112131415161718[[#This Row],[PEMBULATAN]]*O38</f>
        <v>198000</v>
      </c>
    </row>
    <row r="39" spans="1:16" ht="30" customHeight="1" x14ac:dyDescent="0.2">
      <c r="A39" s="97"/>
      <c r="B39" s="73"/>
      <c r="C39" s="87" t="s">
        <v>2412</v>
      </c>
      <c r="D39" s="76" t="s">
        <v>52</v>
      </c>
      <c r="E39" s="13">
        <v>44432</v>
      </c>
      <c r="F39" s="74" t="s">
        <v>53</v>
      </c>
      <c r="G39" s="13">
        <v>44437</v>
      </c>
      <c r="H39" s="75" t="s">
        <v>2630</v>
      </c>
      <c r="I39" s="15">
        <v>82</v>
      </c>
      <c r="J39" s="15">
        <v>43</v>
      </c>
      <c r="K39" s="15">
        <v>43</v>
      </c>
      <c r="L39" s="15">
        <v>11</v>
      </c>
      <c r="M39" s="81">
        <v>37.904499999999999</v>
      </c>
      <c r="N39" s="70">
        <v>38</v>
      </c>
      <c r="O39" s="62">
        <v>3000</v>
      </c>
      <c r="P39" s="63">
        <f>Table224523689101112131415161718192021222423456789101112131415161718[[#This Row],[PEMBULATAN]]*O39</f>
        <v>114000</v>
      </c>
    </row>
    <row r="40" spans="1:16" ht="30" customHeight="1" x14ac:dyDescent="0.2">
      <c r="A40" s="97"/>
      <c r="B40" s="73"/>
      <c r="C40" s="87" t="s">
        <v>2413</v>
      </c>
      <c r="D40" s="76" t="s">
        <v>52</v>
      </c>
      <c r="E40" s="13">
        <v>44432</v>
      </c>
      <c r="F40" s="74" t="s">
        <v>53</v>
      </c>
      <c r="G40" s="13">
        <v>44437</v>
      </c>
      <c r="H40" s="75" t="s">
        <v>2630</v>
      </c>
      <c r="I40" s="15">
        <v>94</v>
      </c>
      <c r="J40" s="15">
        <v>50</v>
      </c>
      <c r="K40" s="15">
        <v>50</v>
      </c>
      <c r="L40" s="15">
        <v>7</v>
      </c>
      <c r="M40" s="81">
        <v>58.75</v>
      </c>
      <c r="N40" s="70">
        <v>59</v>
      </c>
      <c r="O40" s="62">
        <v>3000</v>
      </c>
      <c r="P40" s="63">
        <f>Table224523689101112131415161718192021222423456789101112131415161718[[#This Row],[PEMBULATAN]]*O40</f>
        <v>177000</v>
      </c>
    </row>
    <row r="41" spans="1:16" ht="30" customHeight="1" x14ac:dyDescent="0.2">
      <c r="A41" s="97"/>
      <c r="B41" s="73"/>
      <c r="C41" s="87" t="s">
        <v>2414</v>
      </c>
      <c r="D41" s="76" t="s">
        <v>52</v>
      </c>
      <c r="E41" s="13">
        <v>44432</v>
      </c>
      <c r="F41" s="74" t="s">
        <v>53</v>
      </c>
      <c r="G41" s="13">
        <v>44437</v>
      </c>
      <c r="H41" s="75" t="s">
        <v>2630</v>
      </c>
      <c r="I41" s="15">
        <v>73</v>
      </c>
      <c r="J41" s="15">
        <v>45</v>
      </c>
      <c r="K41" s="15">
        <v>45</v>
      </c>
      <c r="L41" s="15">
        <v>5</v>
      </c>
      <c r="M41" s="81">
        <v>36.956249999999997</v>
      </c>
      <c r="N41" s="70">
        <v>37</v>
      </c>
      <c r="O41" s="62">
        <v>3000</v>
      </c>
      <c r="P41" s="63">
        <f>Table224523689101112131415161718192021222423456789101112131415161718[[#This Row],[PEMBULATAN]]*O41</f>
        <v>111000</v>
      </c>
    </row>
    <row r="42" spans="1:16" ht="30" customHeight="1" x14ac:dyDescent="0.2">
      <c r="A42" s="97"/>
      <c r="B42" s="73"/>
      <c r="C42" s="87" t="s">
        <v>2415</v>
      </c>
      <c r="D42" s="76" t="s">
        <v>52</v>
      </c>
      <c r="E42" s="13">
        <v>44432</v>
      </c>
      <c r="F42" s="74" t="s">
        <v>53</v>
      </c>
      <c r="G42" s="13">
        <v>44437</v>
      </c>
      <c r="H42" s="75" t="s">
        <v>2630</v>
      </c>
      <c r="I42" s="15">
        <v>80</v>
      </c>
      <c r="J42" s="15">
        <v>60</v>
      </c>
      <c r="K42" s="15">
        <v>60</v>
      </c>
      <c r="L42" s="15">
        <v>9</v>
      </c>
      <c r="M42" s="81">
        <v>72</v>
      </c>
      <c r="N42" s="70">
        <v>72</v>
      </c>
      <c r="O42" s="62">
        <v>3000</v>
      </c>
      <c r="P42" s="63">
        <f>Table224523689101112131415161718192021222423456789101112131415161718[[#This Row],[PEMBULATAN]]*O42</f>
        <v>216000</v>
      </c>
    </row>
    <row r="43" spans="1:16" ht="30" customHeight="1" x14ac:dyDescent="0.2">
      <c r="A43" s="97"/>
      <c r="B43" s="73"/>
      <c r="C43" s="87" t="s">
        <v>2416</v>
      </c>
      <c r="D43" s="76" t="s">
        <v>52</v>
      </c>
      <c r="E43" s="13">
        <v>44432</v>
      </c>
      <c r="F43" s="74" t="s">
        <v>53</v>
      </c>
      <c r="G43" s="13">
        <v>44437</v>
      </c>
      <c r="H43" s="75" t="s">
        <v>2630</v>
      </c>
      <c r="I43" s="15">
        <v>93</v>
      </c>
      <c r="J43" s="15">
        <v>56</v>
      </c>
      <c r="K43" s="15">
        <v>56</v>
      </c>
      <c r="L43" s="15">
        <v>20</v>
      </c>
      <c r="M43" s="81">
        <v>72.912000000000006</v>
      </c>
      <c r="N43" s="70">
        <v>73</v>
      </c>
      <c r="O43" s="62">
        <v>3000</v>
      </c>
      <c r="P43" s="63">
        <f>Table224523689101112131415161718192021222423456789101112131415161718[[#This Row],[PEMBULATAN]]*O43</f>
        <v>219000</v>
      </c>
    </row>
    <row r="44" spans="1:16" ht="30" customHeight="1" x14ac:dyDescent="0.2">
      <c r="A44" s="97"/>
      <c r="B44" s="73"/>
      <c r="C44" s="87" t="s">
        <v>2417</v>
      </c>
      <c r="D44" s="76" t="s">
        <v>52</v>
      </c>
      <c r="E44" s="13">
        <v>44432</v>
      </c>
      <c r="F44" s="74" t="s">
        <v>53</v>
      </c>
      <c r="G44" s="13">
        <v>44437</v>
      </c>
      <c r="H44" s="75" t="s">
        <v>2630</v>
      </c>
      <c r="I44" s="15">
        <v>98</v>
      </c>
      <c r="J44" s="15">
        <v>60</v>
      </c>
      <c r="K44" s="15">
        <v>60</v>
      </c>
      <c r="L44" s="15">
        <v>12</v>
      </c>
      <c r="M44" s="81">
        <v>88.2</v>
      </c>
      <c r="N44" s="70">
        <v>88</v>
      </c>
      <c r="O44" s="62">
        <v>3000</v>
      </c>
      <c r="P44" s="63">
        <f>Table224523689101112131415161718192021222423456789101112131415161718[[#This Row],[PEMBULATAN]]*O44</f>
        <v>264000</v>
      </c>
    </row>
    <row r="45" spans="1:16" ht="30" customHeight="1" x14ac:dyDescent="0.2">
      <c r="A45" s="97"/>
      <c r="B45" s="73"/>
      <c r="C45" s="87" t="s">
        <v>2418</v>
      </c>
      <c r="D45" s="76" t="s">
        <v>52</v>
      </c>
      <c r="E45" s="13">
        <v>44432</v>
      </c>
      <c r="F45" s="74" t="s">
        <v>53</v>
      </c>
      <c r="G45" s="13">
        <v>44437</v>
      </c>
      <c r="H45" s="75" t="s">
        <v>2630</v>
      </c>
      <c r="I45" s="15">
        <v>100</v>
      </c>
      <c r="J45" s="15">
        <v>60</v>
      </c>
      <c r="K45" s="15">
        <v>60</v>
      </c>
      <c r="L45" s="15">
        <v>19</v>
      </c>
      <c r="M45" s="81">
        <v>90</v>
      </c>
      <c r="N45" s="70">
        <v>90</v>
      </c>
      <c r="O45" s="62">
        <v>3000</v>
      </c>
      <c r="P45" s="63">
        <f>Table224523689101112131415161718192021222423456789101112131415161718[[#This Row],[PEMBULATAN]]*O45</f>
        <v>270000</v>
      </c>
    </row>
    <row r="46" spans="1:16" ht="30" customHeight="1" x14ac:dyDescent="0.2">
      <c r="A46" s="97"/>
      <c r="B46" s="73"/>
      <c r="C46" s="87" t="s">
        <v>2419</v>
      </c>
      <c r="D46" s="76" t="s">
        <v>52</v>
      </c>
      <c r="E46" s="13">
        <v>44432</v>
      </c>
      <c r="F46" s="74" t="s">
        <v>53</v>
      </c>
      <c r="G46" s="13">
        <v>44437</v>
      </c>
      <c r="H46" s="75" t="s">
        <v>2630</v>
      </c>
      <c r="I46" s="15">
        <v>36</v>
      </c>
      <c r="J46" s="15">
        <v>104</v>
      </c>
      <c r="K46" s="15">
        <v>104</v>
      </c>
      <c r="L46" s="15">
        <v>22</v>
      </c>
      <c r="M46" s="81">
        <v>97.343999999999994</v>
      </c>
      <c r="N46" s="70">
        <v>97</v>
      </c>
      <c r="O46" s="62">
        <v>3000</v>
      </c>
      <c r="P46" s="63">
        <f>Table224523689101112131415161718192021222423456789101112131415161718[[#This Row],[PEMBULATAN]]*O46</f>
        <v>291000</v>
      </c>
    </row>
    <row r="47" spans="1:16" ht="30" customHeight="1" x14ac:dyDescent="0.2">
      <c r="A47" s="97"/>
      <c r="B47" s="73"/>
      <c r="C47" s="87" t="s">
        <v>2420</v>
      </c>
      <c r="D47" s="76" t="s">
        <v>52</v>
      </c>
      <c r="E47" s="13">
        <v>44432</v>
      </c>
      <c r="F47" s="74" t="s">
        <v>53</v>
      </c>
      <c r="G47" s="13">
        <v>44437</v>
      </c>
      <c r="H47" s="75" t="s">
        <v>2630</v>
      </c>
      <c r="I47" s="15">
        <v>50</v>
      </c>
      <c r="J47" s="15">
        <v>33</v>
      </c>
      <c r="K47" s="15">
        <v>33</v>
      </c>
      <c r="L47" s="15">
        <v>8</v>
      </c>
      <c r="M47" s="81">
        <v>13.612500000000001</v>
      </c>
      <c r="N47" s="70">
        <v>14</v>
      </c>
      <c r="O47" s="62">
        <v>3000</v>
      </c>
      <c r="P47" s="63">
        <f>Table224523689101112131415161718192021222423456789101112131415161718[[#This Row],[PEMBULATAN]]*O47</f>
        <v>42000</v>
      </c>
    </row>
    <row r="48" spans="1:16" ht="30" customHeight="1" x14ac:dyDescent="0.2">
      <c r="A48" s="97"/>
      <c r="B48" s="73"/>
      <c r="C48" s="87" t="s">
        <v>2421</v>
      </c>
      <c r="D48" s="76" t="s">
        <v>52</v>
      </c>
      <c r="E48" s="13">
        <v>44432</v>
      </c>
      <c r="F48" s="74" t="s">
        <v>53</v>
      </c>
      <c r="G48" s="13">
        <v>44437</v>
      </c>
      <c r="H48" s="75" t="s">
        <v>2630</v>
      </c>
      <c r="I48" s="15">
        <v>43</v>
      </c>
      <c r="J48" s="15">
        <v>38</v>
      </c>
      <c r="K48" s="15">
        <v>38</v>
      </c>
      <c r="L48" s="15">
        <v>3</v>
      </c>
      <c r="M48" s="81">
        <v>15.523</v>
      </c>
      <c r="N48" s="70">
        <v>16</v>
      </c>
      <c r="O48" s="62">
        <v>3000</v>
      </c>
      <c r="P48" s="63">
        <f>Table224523689101112131415161718192021222423456789101112131415161718[[#This Row],[PEMBULATAN]]*O48</f>
        <v>48000</v>
      </c>
    </row>
    <row r="49" spans="1:16" ht="30" customHeight="1" x14ac:dyDescent="0.2">
      <c r="A49" s="97"/>
      <c r="B49" s="73"/>
      <c r="C49" s="87" t="s">
        <v>2422</v>
      </c>
      <c r="D49" s="76" t="s">
        <v>52</v>
      </c>
      <c r="E49" s="13">
        <v>44432</v>
      </c>
      <c r="F49" s="74" t="s">
        <v>53</v>
      </c>
      <c r="G49" s="13">
        <v>44437</v>
      </c>
      <c r="H49" s="75" t="s">
        <v>2630</v>
      </c>
      <c r="I49" s="15">
        <v>90</v>
      </c>
      <c r="J49" s="15">
        <v>67</v>
      </c>
      <c r="K49" s="15">
        <v>67</v>
      </c>
      <c r="L49" s="15">
        <v>10</v>
      </c>
      <c r="M49" s="81">
        <v>101.0025</v>
      </c>
      <c r="N49" s="70">
        <v>101</v>
      </c>
      <c r="O49" s="62">
        <v>3000</v>
      </c>
      <c r="P49" s="63">
        <f>Table224523689101112131415161718192021222423456789101112131415161718[[#This Row],[PEMBULATAN]]*O49</f>
        <v>303000</v>
      </c>
    </row>
    <row r="50" spans="1:16" ht="30" customHeight="1" x14ac:dyDescent="0.2">
      <c r="A50" s="97"/>
      <c r="B50" s="73"/>
      <c r="C50" s="87" t="s">
        <v>2423</v>
      </c>
      <c r="D50" s="76" t="s">
        <v>52</v>
      </c>
      <c r="E50" s="13">
        <v>44432</v>
      </c>
      <c r="F50" s="74" t="s">
        <v>53</v>
      </c>
      <c r="G50" s="13">
        <v>44437</v>
      </c>
      <c r="H50" s="75" t="s">
        <v>2630</v>
      </c>
      <c r="I50" s="15">
        <v>40</v>
      </c>
      <c r="J50" s="15">
        <v>40</v>
      </c>
      <c r="K50" s="15">
        <v>40</v>
      </c>
      <c r="L50" s="15">
        <v>3</v>
      </c>
      <c r="M50" s="81">
        <v>16</v>
      </c>
      <c r="N50" s="70">
        <v>16</v>
      </c>
      <c r="O50" s="62">
        <v>3000</v>
      </c>
      <c r="P50" s="63">
        <f>Table224523689101112131415161718192021222423456789101112131415161718[[#This Row],[PEMBULATAN]]*O50</f>
        <v>48000</v>
      </c>
    </row>
    <row r="51" spans="1:16" ht="30" customHeight="1" x14ac:dyDescent="0.2">
      <c r="A51" s="97"/>
      <c r="B51" s="73"/>
      <c r="C51" s="87" t="s">
        <v>2424</v>
      </c>
      <c r="D51" s="76" t="s">
        <v>52</v>
      </c>
      <c r="E51" s="13">
        <v>44432</v>
      </c>
      <c r="F51" s="74" t="s">
        <v>53</v>
      </c>
      <c r="G51" s="13">
        <v>44437</v>
      </c>
      <c r="H51" s="75" t="s">
        <v>2630</v>
      </c>
      <c r="I51" s="15">
        <v>85</v>
      </c>
      <c r="J51" s="15">
        <v>65</v>
      </c>
      <c r="K51" s="15">
        <v>65</v>
      </c>
      <c r="L51" s="15">
        <v>3</v>
      </c>
      <c r="M51" s="81">
        <v>89.78125</v>
      </c>
      <c r="N51" s="70">
        <v>90</v>
      </c>
      <c r="O51" s="62">
        <v>3000</v>
      </c>
      <c r="P51" s="63">
        <f>Table224523689101112131415161718192021222423456789101112131415161718[[#This Row],[PEMBULATAN]]*O51</f>
        <v>270000</v>
      </c>
    </row>
    <row r="52" spans="1:16" ht="30" customHeight="1" x14ac:dyDescent="0.2">
      <c r="A52" s="97"/>
      <c r="B52" s="73"/>
      <c r="C52" s="87" t="s">
        <v>2425</v>
      </c>
      <c r="D52" s="76" t="s">
        <v>52</v>
      </c>
      <c r="E52" s="13">
        <v>44432</v>
      </c>
      <c r="F52" s="74" t="s">
        <v>53</v>
      </c>
      <c r="G52" s="13">
        <v>44437</v>
      </c>
      <c r="H52" s="75" t="s">
        <v>2630</v>
      </c>
      <c r="I52" s="15">
        <v>60</v>
      </c>
      <c r="J52" s="15">
        <v>39</v>
      </c>
      <c r="K52" s="15">
        <v>39</v>
      </c>
      <c r="L52" s="15">
        <v>7</v>
      </c>
      <c r="M52" s="81">
        <v>22.815000000000001</v>
      </c>
      <c r="N52" s="70">
        <v>23</v>
      </c>
      <c r="O52" s="62">
        <v>3000</v>
      </c>
      <c r="P52" s="63">
        <f>Table224523689101112131415161718192021222423456789101112131415161718[[#This Row],[PEMBULATAN]]*O52</f>
        <v>69000</v>
      </c>
    </row>
    <row r="53" spans="1:16" ht="30" customHeight="1" x14ac:dyDescent="0.2">
      <c r="A53" s="97"/>
      <c r="B53" s="73"/>
      <c r="C53" s="87" t="s">
        <v>2426</v>
      </c>
      <c r="D53" s="76" t="s">
        <v>52</v>
      </c>
      <c r="E53" s="13">
        <v>44432</v>
      </c>
      <c r="F53" s="74" t="s">
        <v>53</v>
      </c>
      <c r="G53" s="13">
        <v>44437</v>
      </c>
      <c r="H53" s="75" t="s">
        <v>2630</v>
      </c>
      <c r="I53" s="15">
        <v>67</v>
      </c>
      <c r="J53" s="15">
        <v>15</v>
      </c>
      <c r="K53" s="15">
        <v>15</v>
      </c>
      <c r="L53" s="15">
        <v>2</v>
      </c>
      <c r="M53" s="81">
        <v>3.7687499999999998</v>
      </c>
      <c r="N53" s="70">
        <v>4</v>
      </c>
      <c r="O53" s="62">
        <v>3000</v>
      </c>
      <c r="P53" s="63">
        <f>Table224523689101112131415161718192021222423456789101112131415161718[[#This Row],[PEMBULATAN]]*O53</f>
        <v>12000</v>
      </c>
    </row>
    <row r="54" spans="1:16" ht="30" customHeight="1" x14ac:dyDescent="0.2">
      <c r="A54" s="97"/>
      <c r="B54" s="73"/>
      <c r="C54" s="87" t="s">
        <v>2427</v>
      </c>
      <c r="D54" s="76" t="s">
        <v>52</v>
      </c>
      <c r="E54" s="13">
        <v>44432</v>
      </c>
      <c r="F54" s="74" t="s">
        <v>53</v>
      </c>
      <c r="G54" s="13">
        <v>44437</v>
      </c>
      <c r="H54" s="75" t="s">
        <v>2630</v>
      </c>
      <c r="I54" s="15">
        <v>117</v>
      </c>
      <c r="J54" s="15">
        <v>10</v>
      </c>
      <c r="K54" s="15">
        <v>10</v>
      </c>
      <c r="L54" s="15">
        <v>2</v>
      </c>
      <c r="M54" s="81">
        <v>2.9249999999999998</v>
      </c>
      <c r="N54" s="70">
        <v>3</v>
      </c>
      <c r="O54" s="62">
        <v>3000</v>
      </c>
      <c r="P54" s="63">
        <f>Table224523689101112131415161718192021222423456789101112131415161718[[#This Row],[PEMBULATAN]]*O54</f>
        <v>9000</v>
      </c>
    </row>
    <row r="55" spans="1:16" ht="30" customHeight="1" x14ac:dyDescent="0.2">
      <c r="A55" s="97"/>
      <c r="B55" s="73"/>
      <c r="C55" s="87" t="s">
        <v>2428</v>
      </c>
      <c r="D55" s="76" t="s">
        <v>52</v>
      </c>
      <c r="E55" s="13">
        <v>44432</v>
      </c>
      <c r="F55" s="74" t="s">
        <v>53</v>
      </c>
      <c r="G55" s="13">
        <v>44437</v>
      </c>
      <c r="H55" s="75" t="s">
        <v>2630</v>
      </c>
      <c r="I55" s="15">
        <v>80</v>
      </c>
      <c r="J55" s="15">
        <v>20</v>
      </c>
      <c r="K55" s="15">
        <v>20</v>
      </c>
      <c r="L55" s="15">
        <v>2</v>
      </c>
      <c r="M55" s="81">
        <v>8</v>
      </c>
      <c r="N55" s="70">
        <v>8</v>
      </c>
      <c r="O55" s="62">
        <v>3000</v>
      </c>
      <c r="P55" s="63">
        <f>Table224523689101112131415161718192021222423456789101112131415161718[[#This Row],[PEMBULATAN]]*O55</f>
        <v>24000</v>
      </c>
    </row>
    <row r="56" spans="1:16" ht="30" customHeight="1" x14ac:dyDescent="0.2">
      <c r="A56" s="97"/>
      <c r="B56" s="73"/>
      <c r="C56" s="87" t="s">
        <v>2429</v>
      </c>
      <c r="D56" s="76" t="s">
        <v>52</v>
      </c>
      <c r="E56" s="13">
        <v>44432</v>
      </c>
      <c r="F56" s="74" t="s">
        <v>53</v>
      </c>
      <c r="G56" s="13">
        <v>44437</v>
      </c>
      <c r="H56" s="75" t="s">
        <v>2630</v>
      </c>
      <c r="I56" s="15">
        <v>77</v>
      </c>
      <c r="J56" s="15">
        <v>18</v>
      </c>
      <c r="K56" s="15">
        <v>18</v>
      </c>
      <c r="L56" s="15">
        <v>1</v>
      </c>
      <c r="M56" s="81">
        <v>6.2370000000000001</v>
      </c>
      <c r="N56" s="70">
        <v>6</v>
      </c>
      <c r="O56" s="62">
        <v>3000</v>
      </c>
      <c r="P56" s="63">
        <f>Table224523689101112131415161718192021222423456789101112131415161718[[#This Row],[PEMBULATAN]]*O56</f>
        <v>18000</v>
      </c>
    </row>
    <row r="57" spans="1:16" ht="30" customHeight="1" x14ac:dyDescent="0.2">
      <c r="A57" s="97"/>
      <c r="B57" s="73"/>
      <c r="C57" s="87" t="s">
        <v>2430</v>
      </c>
      <c r="D57" s="76" t="s">
        <v>52</v>
      </c>
      <c r="E57" s="13">
        <v>44432</v>
      </c>
      <c r="F57" s="74" t="s">
        <v>53</v>
      </c>
      <c r="G57" s="13">
        <v>44437</v>
      </c>
      <c r="H57" s="75" t="s">
        <v>2630</v>
      </c>
      <c r="I57" s="15">
        <v>67</v>
      </c>
      <c r="J57" s="15">
        <v>34</v>
      </c>
      <c r="K57" s="15">
        <v>34</v>
      </c>
      <c r="L57" s="15">
        <v>5</v>
      </c>
      <c r="M57" s="81">
        <v>19.363</v>
      </c>
      <c r="N57" s="70">
        <v>19</v>
      </c>
      <c r="O57" s="62">
        <v>3000</v>
      </c>
      <c r="P57" s="63">
        <f>Table224523689101112131415161718192021222423456789101112131415161718[[#This Row],[PEMBULATAN]]*O57</f>
        <v>57000</v>
      </c>
    </row>
    <row r="58" spans="1:16" ht="30" customHeight="1" x14ac:dyDescent="0.2">
      <c r="A58" s="97"/>
      <c r="B58" s="73"/>
      <c r="C58" s="87" t="s">
        <v>2431</v>
      </c>
      <c r="D58" s="76" t="s">
        <v>52</v>
      </c>
      <c r="E58" s="13">
        <v>44432</v>
      </c>
      <c r="F58" s="74" t="s">
        <v>53</v>
      </c>
      <c r="G58" s="13">
        <v>44437</v>
      </c>
      <c r="H58" s="75" t="s">
        <v>2630</v>
      </c>
      <c r="I58" s="15">
        <v>74</v>
      </c>
      <c r="J58" s="15">
        <v>60</v>
      </c>
      <c r="K58" s="15">
        <v>60</v>
      </c>
      <c r="L58" s="15">
        <v>15</v>
      </c>
      <c r="M58" s="81">
        <v>66.599999999999994</v>
      </c>
      <c r="N58" s="70">
        <v>67</v>
      </c>
      <c r="O58" s="62">
        <v>3000</v>
      </c>
      <c r="P58" s="63">
        <f>Table224523689101112131415161718192021222423456789101112131415161718[[#This Row],[PEMBULATAN]]*O58</f>
        <v>201000</v>
      </c>
    </row>
    <row r="59" spans="1:16" ht="30" customHeight="1" x14ac:dyDescent="0.2">
      <c r="A59" s="97"/>
      <c r="B59" s="73"/>
      <c r="C59" s="87" t="s">
        <v>2432</v>
      </c>
      <c r="D59" s="76" t="s">
        <v>52</v>
      </c>
      <c r="E59" s="13">
        <v>44432</v>
      </c>
      <c r="F59" s="74" t="s">
        <v>53</v>
      </c>
      <c r="G59" s="13">
        <v>44437</v>
      </c>
      <c r="H59" s="75" t="s">
        <v>2630</v>
      </c>
      <c r="I59" s="15">
        <v>166</v>
      </c>
      <c r="J59" s="15">
        <v>25</v>
      </c>
      <c r="K59" s="15">
        <v>25</v>
      </c>
      <c r="L59" s="15">
        <v>6</v>
      </c>
      <c r="M59" s="81">
        <v>25.9375</v>
      </c>
      <c r="N59" s="70">
        <v>26</v>
      </c>
      <c r="O59" s="62">
        <v>3000</v>
      </c>
      <c r="P59" s="63">
        <f>Table224523689101112131415161718192021222423456789101112131415161718[[#This Row],[PEMBULATAN]]*O59</f>
        <v>78000</v>
      </c>
    </row>
    <row r="60" spans="1:16" ht="30" customHeight="1" x14ac:dyDescent="0.2">
      <c r="A60" s="97"/>
      <c r="B60" s="73"/>
      <c r="C60" s="87" t="s">
        <v>2433</v>
      </c>
      <c r="D60" s="76" t="s">
        <v>52</v>
      </c>
      <c r="E60" s="13">
        <v>44432</v>
      </c>
      <c r="F60" s="74" t="s">
        <v>53</v>
      </c>
      <c r="G60" s="13">
        <v>44437</v>
      </c>
      <c r="H60" s="75" t="s">
        <v>2630</v>
      </c>
      <c r="I60" s="15">
        <v>75</v>
      </c>
      <c r="J60" s="15">
        <v>20</v>
      </c>
      <c r="K60" s="15">
        <v>20</v>
      </c>
      <c r="L60" s="15">
        <v>5</v>
      </c>
      <c r="M60" s="81">
        <v>7.5</v>
      </c>
      <c r="N60" s="70">
        <v>8</v>
      </c>
      <c r="O60" s="62">
        <v>3000</v>
      </c>
      <c r="P60" s="63">
        <f>Table224523689101112131415161718192021222423456789101112131415161718[[#This Row],[PEMBULATAN]]*O60</f>
        <v>24000</v>
      </c>
    </row>
    <row r="61" spans="1:16" ht="30" customHeight="1" x14ac:dyDescent="0.2">
      <c r="A61" s="97"/>
      <c r="B61" s="73"/>
      <c r="C61" s="87" t="s">
        <v>2434</v>
      </c>
      <c r="D61" s="76" t="s">
        <v>52</v>
      </c>
      <c r="E61" s="13">
        <v>44432</v>
      </c>
      <c r="F61" s="74" t="s">
        <v>53</v>
      </c>
      <c r="G61" s="13">
        <v>44437</v>
      </c>
      <c r="H61" s="75" t="s">
        <v>2630</v>
      </c>
      <c r="I61" s="15">
        <v>26</v>
      </c>
      <c r="J61" s="15">
        <v>26</v>
      </c>
      <c r="K61" s="15">
        <v>26</v>
      </c>
      <c r="L61" s="15">
        <v>3</v>
      </c>
      <c r="M61" s="81">
        <v>4.3940000000000001</v>
      </c>
      <c r="N61" s="70">
        <v>4</v>
      </c>
      <c r="O61" s="62">
        <v>3000</v>
      </c>
      <c r="P61" s="63">
        <f>Table224523689101112131415161718192021222423456789101112131415161718[[#This Row],[PEMBULATAN]]*O61</f>
        <v>12000</v>
      </c>
    </row>
    <row r="62" spans="1:16" ht="30" customHeight="1" x14ac:dyDescent="0.2">
      <c r="A62" s="97"/>
      <c r="B62" s="73"/>
      <c r="C62" s="87" t="s">
        <v>2435</v>
      </c>
      <c r="D62" s="76" t="s">
        <v>52</v>
      </c>
      <c r="E62" s="13">
        <v>44432</v>
      </c>
      <c r="F62" s="74" t="s">
        <v>53</v>
      </c>
      <c r="G62" s="13">
        <v>44437</v>
      </c>
      <c r="H62" s="75" t="s">
        <v>2630</v>
      </c>
      <c r="I62" s="15">
        <v>82</v>
      </c>
      <c r="J62" s="15">
        <v>20</v>
      </c>
      <c r="K62" s="15">
        <v>20</v>
      </c>
      <c r="L62" s="15">
        <v>9</v>
      </c>
      <c r="M62" s="81">
        <v>8.1999999999999993</v>
      </c>
      <c r="N62" s="70">
        <v>9</v>
      </c>
      <c r="O62" s="62">
        <v>3000</v>
      </c>
      <c r="P62" s="63">
        <f>Table224523689101112131415161718192021222423456789101112131415161718[[#This Row],[PEMBULATAN]]*O62</f>
        <v>27000</v>
      </c>
    </row>
    <row r="63" spans="1:16" ht="30" customHeight="1" x14ac:dyDescent="0.2">
      <c r="A63" s="97"/>
      <c r="B63" s="73"/>
      <c r="C63" s="87" t="s">
        <v>2436</v>
      </c>
      <c r="D63" s="76" t="s">
        <v>52</v>
      </c>
      <c r="E63" s="13">
        <v>44432</v>
      </c>
      <c r="F63" s="74" t="s">
        <v>53</v>
      </c>
      <c r="G63" s="13">
        <v>44437</v>
      </c>
      <c r="H63" s="75" t="s">
        <v>2630</v>
      </c>
      <c r="I63" s="15">
        <v>104</v>
      </c>
      <c r="J63" s="15">
        <v>63</v>
      </c>
      <c r="K63" s="15">
        <v>63</v>
      </c>
      <c r="L63" s="15">
        <v>10</v>
      </c>
      <c r="M63" s="81">
        <v>103.194</v>
      </c>
      <c r="N63" s="70">
        <v>103</v>
      </c>
      <c r="O63" s="62">
        <v>3000</v>
      </c>
      <c r="P63" s="63">
        <f>Table224523689101112131415161718192021222423456789101112131415161718[[#This Row],[PEMBULATAN]]*O63</f>
        <v>309000</v>
      </c>
    </row>
    <row r="64" spans="1:16" ht="30" customHeight="1" x14ac:dyDescent="0.2">
      <c r="A64" s="97"/>
      <c r="B64" s="73"/>
      <c r="C64" s="87" t="s">
        <v>2437</v>
      </c>
      <c r="D64" s="76" t="s">
        <v>52</v>
      </c>
      <c r="E64" s="13">
        <v>44432</v>
      </c>
      <c r="F64" s="74" t="s">
        <v>53</v>
      </c>
      <c r="G64" s="13">
        <v>44437</v>
      </c>
      <c r="H64" s="75" t="s">
        <v>2630</v>
      </c>
      <c r="I64" s="15">
        <v>68</v>
      </c>
      <c r="J64" s="15">
        <v>46</v>
      </c>
      <c r="K64" s="15">
        <v>46</v>
      </c>
      <c r="L64" s="15">
        <v>2</v>
      </c>
      <c r="M64" s="81">
        <v>35.972000000000001</v>
      </c>
      <c r="N64" s="70">
        <v>36</v>
      </c>
      <c r="O64" s="62">
        <v>3000</v>
      </c>
      <c r="P64" s="63">
        <f>Table224523689101112131415161718192021222423456789101112131415161718[[#This Row],[PEMBULATAN]]*O64</f>
        <v>108000</v>
      </c>
    </row>
    <row r="65" spans="1:16" ht="30" customHeight="1" x14ac:dyDescent="0.2">
      <c r="A65" s="97"/>
      <c r="B65" s="73"/>
      <c r="C65" s="87" t="s">
        <v>2438</v>
      </c>
      <c r="D65" s="76" t="s">
        <v>52</v>
      </c>
      <c r="E65" s="13">
        <v>44432</v>
      </c>
      <c r="F65" s="74" t="s">
        <v>53</v>
      </c>
      <c r="G65" s="13">
        <v>44437</v>
      </c>
      <c r="H65" s="75" t="s">
        <v>2630</v>
      </c>
      <c r="I65" s="15">
        <v>90</v>
      </c>
      <c r="J65" s="15">
        <v>54</v>
      </c>
      <c r="K65" s="15">
        <v>54</v>
      </c>
      <c r="L65" s="15">
        <v>8</v>
      </c>
      <c r="M65" s="81">
        <v>65.61</v>
      </c>
      <c r="N65" s="70">
        <v>66</v>
      </c>
      <c r="O65" s="62">
        <v>3000</v>
      </c>
      <c r="P65" s="63">
        <f>Table224523689101112131415161718192021222423456789101112131415161718[[#This Row],[PEMBULATAN]]*O65</f>
        <v>198000</v>
      </c>
    </row>
    <row r="66" spans="1:16" ht="30" customHeight="1" x14ac:dyDescent="0.2">
      <c r="A66" s="97"/>
      <c r="B66" s="73"/>
      <c r="C66" s="87" t="s">
        <v>2439</v>
      </c>
      <c r="D66" s="76" t="s">
        <v>52</v>
      </c>
      <c r="E66" s="13">
        <v>44432</v>
      </c>
      <c r="F66" s="74" t="s">
        <v>53</v>
      </c>
      <c r="G66" s="13">
        <v>44437</v>
      </c>
      <c r="H66" s="75" t="s">
        <v>2630</v>
      </c>
      <c r="I66" s="15">
        <v>40</v>
      </c>
      <c r="J66" s="15">
        <v>30</v>
      </c>
      <c r="K66" s="15">
        <v>30</v>
      </c>
      <c r="L66" s="15">
        <v>7</v>
      </c>
      <c r="M66" s="81">
        <v>9</v>
      </c>
      <c r="N66" s="70">
        <v>9</v>
      </c>
      <c r="O66" s="62">
        <v>3000</v>
      </c>
      <c r="P66" s="63">
        <f>Table224523689101112131415161718192021222423456789101112131415161718[[#This Row],[PEMBULATAN]]*O66</f>
        <v>27000</v>
      </c>
    </row>
    <row r="67" spans="1:16" ht="30" customHeight="1" x14ac:dyDescent="0.2">
      <c r="A67" s="97"/>
      <c r="B67" s="73"/>
      <c r="C67" s="87" t="s">
        <v>2440</v>
      </c>
      <c r="D67" s="76" t="s">
        <v>52</v>
      </c>
      <c r="E67" s="13">
        <v>44432</v>
      </c>
      <c r="F67" s="74" t="s">
        <v>53</v>
      </c>
      <c r="G67" s="13">
        <v>44437</v>
      </c>
      <c r="H67" s="75" t="s">
        <v>2630</v>
      </c>
      <c r="I67" s="15">
        <v>42</v>
      </c>
      <c r="J67" s="15">
        <v>27</v>
      </c>
      <c r="K67" s="15">
        <v>27</v>
      </c>
      <c r="L67" s="15">
        <v>4</v>
      </c>
      <c r="M67" s="81">
        <v>7.6544999999999996</v>
      </c>
      <c r="N67" s="70">
        <v>8</v>
      </c>
      <c r="O67" s="62">
        <v>3000</v>
      </c>
      <c r="P67" s="63">
        <f>Table224523689101112131415161718192021222423456789101112131415161718[[#This Row],[PEMBULATAN]]*O67</f>
        <v>24000</v>
      </c>
    </row>
    <row r="68" spans="1:16" ht="30" customHeight="1" x14ac:dyDescent="0.2">
      <c r="A68" s="97"/>
      <c r="B68" s="73"/>
      <c r="C68" s="87" t="s">
        <v>2441</v>
      </c>
      <c r="D68" s="76" t="s">
        <v>52</v>
      </c>
      <c r="E68" s="13">
        <v>44432</v>
      </c>
      <c r="F68" s="74" t="s">
        <v>53</v>
      </c>
      <c r="G68" s="13">
        <v>44437</v>
      </c>
      <c r="H68" s="75" t="s">
        <v>2630</v>
      </c>
      <c r="I68" s="15">
        <v>65</v>
      </c>
      <c r="J68" s="15">
        <v>40</v>
      </c>
      <c r="K68" s="15">
        <v>40</v>
      </c>
      <c r="L68" s="15">
        <v>12</v>
      </c>
      <c r="M68" s="81">
        <v>26</v>
      </c>
      <c r="N68" s="70">
        <v>26</v>
      </c>
      <c r="O68" s="62">
        <v>3000</v>
      </c>
      <c r="P68" s="63">
        <f>Table224523689101112131415161718192021222423456789101112131415161718[[#This Row],[PEMBULATAN]]*O68</f>
        <v>78000</v>
      </c>
    </row>
    <row r="69" spans="1:16" ht="30" customHeight="1" x14ac:dyDescent="0.2">
      <c r="A69" s="97"/>
      <c r="B69" s="73"/>
      <c r="C69" s="87" t="s">
        <v>2442</v>
      </c>
      <c r="D69" s="76" t="s">
        <v>52</v>
      </c>
      <c r="E69" s="13">
        <v>44432</v>
      </c>
      <c r="F69" s="74" t="s">
        <v>53</v>
      </c>
      <c r="G69" s="13">
        <v>44437</v>
      </c>
      <c r="H69" s="75" t="s">
        <v>2630</v>
      </c>
      <c r="I69" s="15">
        <v>102</v>
      </c>
      <c r="J69" s="15">
        <v>58</v>
      </c>
      <c r="K69" s="15">
        <v>58</v>
      </c>
      <c r="L69" s="15">
        <v>9</v>
      </c>
      <c r="M69" s="81">
        <v>85.781999999999996</v>
      </c>
      <c r="N69" s="70">
        <v>86</v>
      </c>
      <c r="O69" s="62">
        <v>3000</v>
      </c>
      <c r="P69" s="63">
        <f>Table224523689101112131415161718192021222423456789101112131415161718[[#This Row],[PEMBULATAN]]*O69</f>
        <v>258000</v>
      </c>
    </row>
    <row r="70" spans="1:16" ht="30" customHeight="1" x14ac:dyDescent="0.2">
      <c r="A70" s="97"/>
      <c r="B70" s="73"/>
      <c r="C70" s="87" t="s">
        <v>2443</v>
      </c>
      <c r="D70" s="76" t="s">
        <v>52</v>
      </c>
      <c r="E70" s="13">
        <v>44432</v>
      </c>
      <c r="F70" s="74" t="s">
        <v>53</v>
      </c>
      <c r="G70" s="13">
        <v>44437</v>
      </c>
      <c r="H70" s="75" t="s">
        <v>2630</v>
      </c>
      <c r="I70" s="15">
        <v>38</v>
      </c>
      <c r="J70" s="15">
        <v>26</v>
      </c>
      <c r="K70" s="15">
        <v>26</v>
      </c>
      <c r="L70" s="15">
        <v>7</v>
      </c>
      <c r="M70" s="81">
        <v>6.4219999999999997</v>
      </c>
      <c r="N70" s="70">
        <v>7</v>
      </c>
      <c r="O70" s="62">
        <v>3000</v>
      </c>
      <c r="P70" s="63">
        <f>Table224523689101112131415161718192021222423456789101112131415161718[[#This Row],[PEMBULATAN]]*O70</f>
        <v>21000</v>
      </c>
    </row>
    <row r="71" spans="1:16" ht="30" customHeight="1" x14ac:dyDescent="0.2">
      <c r="A71" s="97"/>
      <c r="B71" s="73"/>
      <c r="C71" s="87" t="s">
        <v>2444</v>
      </c>
      <c r="D71" s="76" t="s">
        <v>52</v>
      </c>
      <c r="E71" s="13">
        <v>44432</v>
      </c>
      <c r="F71" s="74" t="s">
        <v>53</v>
      </c>
      <c r="G71" s="13">
        <v>44437</v>
      </c>
      <c r="H71" s="75" t="s">
        <v>2630</v>
      </c>
      <c r="I71" s="15">
        <v>103</v>
      </c>
      <c r="J71" s="15">
        <v>15</v>
      </c>
      <c r="K71" s="15">
        <v>15</v>
      </c>
      <c r="L71" s="15">
        <v>5</v>
      </c>
      <c r="M71" s="81">
        <v>5.7937500000000002</v>
      </c>
      <c r="N71" s="70">
        <v>6</v>
      </c>
      <c r="O71" s="62">
        <v>3000</v>
      </c>
      <c r="P71" s="63">
        <f>Table224523689101112131415161718192021222423456789101112131415161718[[#This Row],[PEMBULATAN]]*O71</f>
        <v>18000</v>
      </c>
    </row>
    <row r="72" spans="1:16" ht="30" customHeight="1" x14ac:dyDescent="0.2">
      <c r="A72" s="97"/>
      <c r="B72" s="73"/>
      <c r="C72" s="87" t="s">
        <v>2445</v>
      </c>
      <c r="D72" s="76" t="s">
        <v>52</v>
      </c>
      <c r="E72" s="13">
        <v>44432</v>
      </c>
      <c r="F72" s="74" t="s">
        <v>53</v>
      </c>
      <c r="G72" s="13">
        <v>44437</v>
      </c>
      <c r="H72" s="75" t="s">
        <v>2630</v>
      </c>
      <c r="I72" s="15">
        <v>64</v>
      </c>
      <c r="J72" s="15">
        <v>20</v>
      </c>
      <c r="K72" s="15">
        <v>20</v>
      </c>
      <c r="L72" s="15">
        <v>6</v>
      </c>
      <c r="M72" s="81">
        <v>6.4</v>
      </c>
      <c r="N72" s="70">
        <v>6</v>
      </c>
      <c r="O72" s="62">
        <v>3000</v>
      </c>
      <c r="P72" s="63">
        <f>Table224523689101112131415161718192021222423456789101112131415161718[[#This Row],[PEMBULATAN]]*O72</f>
        <v>18000</v>
      </c>
    </row>
    <row r="73" spans="1:16" ht="30" customHeight="1" x14ac:dyDescent="0.2">
      <c r="A73" s="97"/>
      <c r="B73" s="73"/>
      <c r="C73" s="87" t="s">
        <v>2446</v>
      </c>
      <c r="D73" s="76" t="s">
        <v>52</v>
      </c>
      <c r="E73" s="13">
        <v>44432</v>
      </c>
      <c r="F73" s="74" t="s">
        <v>53</v>
      </c>
      <c r="G73" s="13">
        <v>44437</v>
      </c>
      <c r="H73" s="75" t="s">
        <v>2630</v>
      </c>
      <c r="I73" s="15">
        <v>93</v>
      </c>
      <c r="J73" s="15">
        <v>38</v>
      </c>
      <c r="K73" s="15">
        <v>38</v>
      </c>
      <c r="L73" s="15">
        <v>11</v>
      </c>
      <c r="M73" s="81">
        <v>33.573</v>
      </c>
      <c r="N73" s="70">
        <v>34</v>
      </c>
      <c r="O73" s="62">
        <v>3000</v>
      </c>
      <c r="P73" s="63">
        <f>Table224523689101112131415161718192021222423456789101112131415161718[[#This Row],[PEMBULATAN]]*O73</f>
        <v>102000</v>
      </c>
    </row>
    <row r="74" spans="1:16" ht="30" customHeight="1" x14ac:dyDescent="0.2">
      <c r="A74" s="97"/>
      <c r="B74" s="73"/>
      <c r="C74" s="87" t="s">
        <v>2447</v>
      </c>
      <c r="D74" s="76" t="s">
        <v>52</v>
      </c>
      <c r="E74" s="13">
        <v>44432</v>
      </c>
      <c r="F74" s="74" t="s">
        <v>53</v>
      </c>
      <c r="G74" s="13">
        <v>44437</v>
      </c>
      <c r="H74" s="75" t="s">
        <v>2630</v>
      </c>
      <c r="I74" s="15">
        <v>48</v>
      </c>
      <c r="J74" s="15">
        <v>40</v>
      </c>
      <c r="K74" s="15">
        <v>40</v>
      </c>
      <c r="L74" s="15">
        <v>12</v>
      </c>
      <c r="M74" s="81">
        <v>19.2</v>
      </c>
      <c r="N74" s="70">
        <v>19</v>
      </c>
      <c r="O74" s="62">
        <v>3000</v>
      </c>
      <c r="P74" s="63">
        <f>Table224523689101112131415161718192021222423456789101112131415161718[[#This Row],[PEMBULATAN]]*O74</f>
        <v>57000</v>
      </c>
    </row>
    <row r="75" spans="1:16" ht="30" customHeight="1" x14ac:dyDescent="0.2">
      <c r="A75" s="97"/>
      <c r="B75" s="73"/>
      <c r="C75" s="87" t="s">
        <v>2448</v>
      </c>
      <c r="D75" s="76" t="s">
        <v>52</v>
      </c>
      <c r="E75" s="13">
        <v>44432</v>
      </c>
      <c r="F75" s="74" t="s">
        <v>53</v>
      </c>
      <c r="G75" s="13">
        <v>44437</v>
      </c>
      <c r="H75" s="75" t="s">
        <v>2630</v>
      </c>
      <c r="I75" s="15">
        <v>66</v>
      </c>
      <c r="J75" s="15">
        <v>30</v>
      </c>
      <c r="K75" s="15">
        <v>30</v>
      </c>
      <c r="L75" s="15">
        <v>7</v>
      </c>
      <c r="M75" s="81">
        <v>14.85</v>
      </c>
      <c r="N75" s="70">
        <v>15</v>
      </c>
      <c r="O75" s="62">
        <v>3000</v>
      </c>
      <c r="P75" s="63">
        <f>Table224523689101112131415161718192021222423456789101112131415161718[[#This Row],[PEMBULATAN]]*O75</f>
        <v>45000</v>
      </c>
    </row>
    <row r="76" spans="1:16" ht="30" customHeight="1" x14ac:dyDescent="0.2">
      <c r="A76" s="97"/>
      <c r="B76" s="73"/>
      <c r="C76" s="87" t="s">
        <v>2449</v>
      </c>
      <c r="D76" s="76" t="s">
        <v>52</v>
      </c>
      <c r="E76" s="13">
        <v>44432</v>
      </c>
      <c r="F76" s="74" t="s">
        <v>53</v>
      </c>
      <c r="G76" s="13">
        <v>44437</v>
      </c>
      <c r="H76" s="75" t="s">
        <v>2630</v>
      </c>
      <c r="I76" s="15">
        <v>80</v>
      </c>
      <c r="J76" s="15">
        <v>78</v>
      </c>
      <c r="K76" s="15">
        <v>78</v>
      </c>
      <c r="L76" s="15">
        <v>2</v>
      </c>
      <c r="M76" s="81">
        <v>121.68</v>
      </c>
      <c r="N76" s="70">
        <v>122</v>
      </c>
      <c r="O76" s="62">
        <v>3000</v>
      </c>
      <c r="P76" s="63">
        <f>Table224523689101112131415161718192021222423456789101112131415161718[[#This Row],[PEMBULATAN]]*O76</f>
        <v>366000</v>
      </c>
    </row>
    <row r="77" spans="1:16" ht="30" customHeight="1" x14ac:dyDescent="0.2">
      <c r="A77" s="97"/>
      <c r="B77" s="73"/>
      <c r="C77" s="87" t="s">
        <v>2450</v>
      </c>
      <c r="D77" s="76" t="s">
        <v>52</v>
      </c>
      <c r="E77" s="13">
        <v>44432</v>
      </c>
      <c r="F77" s="74" t="s">
        <v>53</v>
      </c>
      <c r="G77" s="13">
        <v>44437</v>
      </c>
      <c r="H77" s="75" t="s">
        <v>2630</v>
      </c>
      <c r="I77" s="15">
        <v>106</v>
      </c>
      <c r="J77" s="15">
        <v>20</v>
      </c>
      <c r="K77" s="15">
        <v>20</v>
      </c>
      <c r="L77" s="15">
        <v>4</v>
      </c>
      <c r="M77" s="81">
        <v>10.6</v>
      </c>
      <c r="N77" s="70">
        <v>11</v>
      </c>
      <c r="O77" s="62">
        <v>3000</v>
      </c>
      <c r="P77" s="63">
        <f>Table224523689101112131415161718192021222423456789101112131415161718[[#This Row],[PEMBULATAN]]*O77</f>
        <v>33000</v>
      </c>
    </row>
    <row r="78" spans="1:16" ht="30" customHeight="1" x14ac:dyDescent="0.2">
      <c r="A78" s="97"/>
      <c r="B78" s="73"/>
      <c r="C78" s="87" t="s">
        <v>2451</v>
      </c>
      <c r="D78" s="76" t="s">
        <v>52</v>
      </c>
      <c r="E78" s="13">
        <v>44432</v>
      </c>
      <c r="F78" s="74" t="s">
        <v>53</v>
      </c>
      <c r="G78" s="13">
        <v>44437</v>
      </c>
      <c r="H78" s="75" t="s">
        <v>2630</v>
      </c>
      <c r="I78" s="15">
        <v>40</v>
      </c>
      <c r="J78" s="15">
        <v>33</v>
      </c>
      <c r="K78" s="15">
        <v>33</v>
      </c>
      <c r="L78" s="15">
        <v>7</v>
      </c>
      <c r="M78" s="81">
        <v>10.89</v>
      </c>
      <c r="N78" s="70">
        <v>11</v>
      </c>
      <c r="O78" s="62">
        <v>3000</v>
      </c>
      <c r="P78" s="63">
        <f>Table224523689101112131415161718192021222423456789101112131415161718[[#This Row],[PEMBULATAN]]*O78</f>
        <v>33000</v>
      </c>
    </row>
    <row r="79" spans="1:16" ht="30" customHeight="1" x14ac:dyDescent="0.2">
      <c r="A79" s="97"/>
      <c r="B79" s="73"/>
      <c r="C79" s="87" t="s">
        <v>2452</v>
      </c>
      <c r="D79" s="76" t="s">
        <v>52</v>
      </c>
      <c r="E79" s="13">
        <v>44432</v>
      </c>
      <c r="F79" s="74" t="s">
        <v>53</v>
      </c>
      <c r="G79" s="13">
        <v>44437</v>
      </c>
      <c r="H79" s="75" t="s">
        <v>2630</v>
      </c>
      <c r="I79" s="15">
        <v>70</v>
      </c>
      <c r="J79" s="15">
        <v>67</v>
      </c>
      <c r="K79" s="15">
        <v>67</v>
      </c>
      <c r="L79" s="15">
        <v>10</v>
      </c>
      <c r="M79" s="81">
        <v>78.557500000000005</v>
      </c>
      <c r="N79" s="70">
        <v>79</v>
      </c>
      <c r="O79" s="62">
        <v>3000</v>
      </c>
      <c r="P79" s="63">
        <f>Table224523689101112131415161718192021222423456789101112131415161718[[#This Row],[PEMBULATAN]]*O79</f>
        <v>237000</v>
      </c>
    </row>
    <row r="80" spans="1:16" ht="30" customHeight="1" x14ac:dyDescent="0.2">
      <c r="A80" s="97"/>
      <c r="B80" s="73"/>
      <c r="C80" s="87" t="s">
        <v>2453</v>
      </c>
      <c r="D80" s="76" t="s">
        <v>52</v>
      </c>
      <c r="E80" s="13">
        <v>44432</v>
      </c>
      <c r="F80" s="74" t="s">
        <v>53</v>
      </c>
      <c r="G80" s="13">
        <v>44437</v>
      </c>
      <c r="H80" s="75" t="s">
        <v>2630</v>
      </c>
      <c r="I80" s="15">
        <v>62</v>
      </c>
      <c r="J80" s="15">
        <v>36</v>
      </c>
      <c r="K80" s="15">
        <v>36</v>
      </c>
      <c r="L80" s="15">
        <v>2</v>
      </c>
      <c r="M80" s="81">
        <v>20.088000000000001</v>
      </c>
      <c r="N80" s="70">
        <v>20</v>
      </c>
      <c r="O80" s="62">
        <v>3000</v>
      </c>
      <c r="P80" s="63">
        <f>Table224523689101112131415161718192021222423456789101112131415161718[[#This Row],[PEMBULATAN]]*O80</f>
        <v>60000</v>
      </c>
    </row>
    <row r="81" spans="1:16" ht="30" customHeight="1" x14ac:dyDescent="0.2">
      <c r="A81" s="97"/>
      <c r="B81" s="73"/>
      <c r="C81" s="87" t="s">
        <v>2454</v>
      </c>
      <c r="D81" s="76" t="s">
        <v>52</v>
      </c>
      <c r="E81" s="13">
        <v>44432</v>
      </c>
      <c r="F81" s="74" t="s">
        <v>53</v>
      </c>
      <c r="G81" s="13">
        <v>44437</v>
      </c>
      <c r="H81" s="75" t="s">
        <v>2630</v>
      </c>
      <c r="I81" s="15">
        <v>92</v>
      </c>
      <c r="J81" s="15">
        <v>53</v>
      </c>
      <c r="K81" s="15">
        <v>53</v>
      </c>
      <c r="L81" s="15">
        <v>11</v>
      </c>
      <c r="M81" s="81">
        <v>64.606999999999999</v>
      </c>
      <c r="N81" s="70">
        <v>65</v>
      </c>
      <c r="O81" s="62">
        <v>3000</v>
      </c>
      <c r="P81" s="63">
        <f>Table224523689101112131415161718192021222423456789101112131415161718[[#This Row],[PEMBULATAN]]*O81</f>
        <v>195000</v>
      </c>
    </row>
    <row r="82" spans="1:16" ht="30" customHeight="1" x14ac:dyDescent="0.2">
      <c r="A82" s="97"/>
      <c r="B82" s="73"/>
      <c r="C82" s="87" t="s">
        <v>2455</v>
      </c>
      <c r="D82" s="76" t="s">
        <v>52</v>
      </c>
      <c r="E82" s="13">
        <v>44432</v>
      </c>
      <c r="F82" s="74" t="s">
        <v>53</v>
      </c>
      <c r="G82" s="13">
        <v>44437</v>
      </c>
      <c r="H82" s="75" t="s">
        <v>2630</v>
      </c>
      <c r="I82" s="15">
        <v>102</v>
      </c>
      <c r="J82" s="15">
        <v>56</v>
      </c>
      <c r="K82" s="15">
        <v>56</v>
      </c>
      <c r="L82" s="15">
        <v>20</v>
      </c>
      <c r="M82" s="81">
        <v>79.968000000000004</v>
      </c>
      <c r="N82" s="70">
        <v>80</v>
      </c>
      <c r="O82" s="62">
        <v>3000</v>
      </c>
      <c r="P82" s="63">
        <f>Table224523689101112131415161718192021222423456789101112131415161718[[#This Row],[PEMBULATAN]]*O82</f>
        <v>240000</v>
      </c>
    </row>
    <row r="83" spans="1:16" ht="30" customHeight="1" x14ac:dyDescent="0.2">
      <c r="A83" s="97"/>
      <c r="B83" s="73"/>
      <c r="C83" s="87" t="s">
        <v>2456</v>
      </c>
      <c r="D83" s="76" t="s">
        <v>52</v>
      </c>
      <c r="E83" s="13">
        <v>44432</v>
      </c>
      <c r="F83" s="74" t="s">
        <v>53</v>
      </c>
      <c r="G83" s="13">
        <v>44437</v>
      </c>
      <c r="H83" s="75" t="s">
        <v>2630</v>
      </c>
      <c r="I83" s="15">
        <v>36</v>
      </c>
      <c r="J83" s="15">
        <v>26</v>
      </c>
      <c r="K83" s="15">
        <v>26</v>
      </c>
      <c r="L83" s="15">
        <v>6</v>
      </c>
      <c r="M83" s="81">
        <v>6.0839999999999996</v>
      </c>
      <c r="N83" s="70">
        <v>6</v>
      </c>
      <c r="O83" s="62">
        <v>3000</v>
      </c>
      <c r="P83" s="63">
        <f>Table224523689101112131415161718192021222423456789101112131415161718[[#This Row],[PEMBULATAN]]*O83</f>
        <v>18000</v>
      </c>
    </row>
    <row r="84" spans="1:16" ht="30" customHeight="1" x14ac:dyDescent="0.2">
      <c r="A84" s="97"/>
      <c r="B84" s="73"/>
      <c r="C84" s="87" t="s">
        <v>2457</v>
      </c>
      <c r="D84" s="76" t="s">
        <v>52</v>
      </c>
      <c r="E84" s="13">
        <v>44432</v>
      </c>
      <c r="F84" s="74" t="s">
        <v>53</v>
      </c>
      <c r="G84" s="13">
        <v>44437</v>
      </c>
      <c r="H84" s="75" t="s">
        <v>2630</v>
      </c>
      <c r="I84" s="15">
        <v>58</v>
      </c>
      <c r="J84" s="15">
        <v>55</v>
      </c>
      <c r="K84" s="15">
        <v>55</v>
      </c>
      <c r="L84" s="15">
        <v>1</v>
      </c>
      <c r="M84" s="81">
        <v>43.862499999999997</v>
      </c>
      <c r="N84" s="70">
        <v>44</v>
      </c>
      <c r="O84" s="62">
        <v>3000</v>
      </c>
      <c r="P84" s="63">
        <f>Table224523689101112131415161718192021222423456789101112131415161718[[#This Row],[PEMBULATAN]]*O84</f>
        <v>132000</v>
      </c>
    </row>
    <row r="85" spans="1:16" ht="30" customHeight="1" x14ac:dyDescent="0.2">
      <c r="A85" s="97"/>
      <c r="B85" s="73"/>
      <c r="C85" s="87" t="s">
        <v>2458</v>
      </c>
      <c r="D85" s="76" t="s">
        <v>52</v>
      </c>
      <c r="E85" s="13">
        <v>44432</v>
      </c>
      <c r="F85" s="74" t="s">
        <v>53</v>
      </c>
      <c r="G85" s="13">
        <v>44437</v>
      </c>
      <c r="H85" s="75" t="s">
        <v>2630</v>
      </c>
      <c r="I85" s="15">
        <v>80</v>
      </c>
      <c r="J85" s="15">
        <v>60</v>
      </c>
      <c r="K85" s="15">
        <v>60</v>
      </c>
      <c r="L85" s="15">
        <v>24</v>
      </c>
      <c r="M85" s="81">
        <v>72</v>
      </c>
      <c r="N85" s="70">
        <v>72</v>
      </c>
      <c r="O85" s="62">
        <v>3000</v>
      </c>
      <c r="P85" s="63">
        <f>Table224523689101112131415161718192021222423456789101112131415161718[[#This Row],[PEMBULATAN]]*O85</f>
        <v>216000</v>
      </c>
    </row>
    <row r="86" spans="1:16" ht="30" customHeight="1" x14ac:dyDescent="0.2">
      <c r="A86" s="97"/>
      <c r="B86" s="73"/>
      <c r="C86" s="87" t="s">
        <v>2459</v>
      </c>
      <c r="D86" s="76" t="s">
        <v>52</v>
      </c>
      <c r="E86" s="13">
        <v>44432</v>
      </c>
      <c r="F86" s="74" t="s">
        <v>53</v>
      </c>
      <c r="G86" s="13">
        <v>44437</v>
      </c>
      <c r="H86" s="75" t="s">
        <v>2630</v>
      </c>
      <c r="I86" s="15">
        <v>92</v>
      </c>
      <c r="J86" s="15">
        <v>50</v>
      </c>
      <c r="K86" s="15">
        <v>50</v>
      </c>
      <c r="L86" s="15">
        <v>14</v>
      </c>
      <c r="M86" s="81">
        <v>57.5</v>
      </c>
      <c r="N86" s="70">
        <v>58</v>
      </c>
      <c r="O86" s="62">
        <v>3000</v>
      </c>
      <c r="P86" s="63">
        <f>Table224523689101112131415161718192021222423456789101112131415161718[[#This Row],[PEMBULATAN]]*O86</f>
        <v>174000</v>
      </c>
    </row>
    <row r="87" spans="1:16" ht="30" customHeight="1" x14ac:dyDescent="0.2">
      <c r="A87" s="97"/>
      <c r="B87" s="73"/>
      <c r="C87" s="87" t="s">
        <v>2460</v>
      </c>
      <c r="D87" s="76" t="s">
        <v>52</v>
      </c>
      <c r="E87" s="13">
        <v>44432</v>
      </c>
      <c r="F87" s="74" t="s">
        <v>53</v>
      </c>
      <c r="G87" s="13">
        <v>44437</v>
      </c>
      <c r="H87" s="75" t="s">
        <v>2630</v>
      </c>
      <c r="I87" s="15">
        <v>104</v>
      </c>
      <c r="J87" s="15">
        <v>53</v>
      </c>
      <c r="K87" s="15">
        <v>53</v>
      </c>
      <c r="L87" s="15">
        <v>22</v>
      </c>
      <c r="M87" s="81">
        <v>73.034000000000006</v>
      </c>
      <c r="N87" s="70">
        <v>73</v>
      </c>
      <c r="O87" s="62">
        <v>3000</v>
      </c>
      <c r="P87" s="63">
        <f>Table224523689101112131415161718192021222423456789101112131415161718[[#This Row],[PEMBULATAN]]*O87</f>
        <v>219000</v>
      </c>
    </row>
    <row r="88" spans="1:16" ht="30" customHeight="1" x14ac:dyDescent="0.2">
      <c r="A88" s="97"/>
      <c r="B88" s="73"/>
      <c r="C88" s="87" t="s">
        <v>2461</v>
      </c>
      <c r="D88" s="76" t="s">
        <v>52</v>
      </c>
      <c r="E88" s="13">
        <v>44432</v>
      </c>
      <c r="F88" s="74" t="s">
        <v>53</v>
      </c>
      <c r="G88" s="13">
        <v>44437</v>
      </c>
      <c r="H88" s="75" t="s">
        <v>2630</v>
      </c>
      <c r="I88" s="15">
        <v>90</v>
      </c>
      <c r="J88" s="15">
        <v>56</v>
      </c>
      <c r="K88" s="15">
        <v>56</v>
      </c>
      <c r="L88" s="15">
        <v>21</v>
      </c>
      <c r="M88" s="81">
        <v>70.56</v>
      </c>
      <c r="N88" s="70">
        <v>71</v>
      </c>
      <c r="O88" s="62">
        <v>3000</v>
      </c>
      <c r="P88" s="63">
        <f>Table224523689101112131415161718192021222423456789101112131415161718[[#This Row],[PEMBULATAN]]*O88</f>
        <v>213000</v>
      </c>
    </row>
    <row r="89" spans="1:16" ht="30" customHeight="1" x14ac:dyDescent="0.2">
      <c r="A89" s="97"/>
      <c r="B89" s="73"/>
      <c r="C89" s="87" t="s">
        <v>2462</v>
      </c>
      <c r="D89" s="76" t="s">
        <v>52</v>
      </c>
      <c r="E89" s="13">
        <v>44432</v>
      </c>
      <c r="F89" s="74" t="s">
        <v>53</v>
      </c>
      <c r="G89" s="13">
        <v>44437</v>
      </c>
      <c r="H89" s="75" t="s">
        <v>2630</v>
      </c>
      <c r="I89" s="15">
        <v>103</v>
      </c>
      <c r="J89" s="15">
        <v>66</v>
      </c>
      <c r="K89" s="15">
        <v>66</v>
      </c>
      <c r="L89" s="15">
        <v>20</v>
      </c>
      <c r="M89" s="81">
        <v>112.167</v>
      </c>
      <c r="N89" s="70">
        <v>112</v>
      </c>
      <c r="O89" s="62">
        <v>3000</v>
      </c>
      <c r="P89" s="63">
        <f>Table224523689101112131415161718192021222423456789101112131415161718[[#This Row],[PEMBULATAN]]*O89</f>
        <v>336000</v>
      </c>
    </row>
    <row r="90" spans="1:16" ht="30" customHeight="1" x14ac:dyDescent="0.2">
      <c r="A90" s="97"/>
      <c r="B90" s="73"/>
      <c r="C90" s="87" t="s">
        <v>2463</v>
      </c>
      <c r="D90" s="76" t="s">
        <v>52</v>
      </c>
      <c r="E90" s="13">
        <v>44432</v>
      </c>
      <c r="F90" s="74" t="s">
        <v>53</v>
      </c>
      <c r="G90" s="13">
        <v>44437</v>
      </c>
      <c r="H90" s="75" t="s">
        <v>2630</v>
      </c>
      <c r="I90" s="15">
        <v>102</v>
      </c>
      <c r="J90" s="15">
        <v>60</v>
      </c>
      <c r="K90" s="15">
        <v>60</v>
      </c>
      <c r="L90" s="15">
        <v>20</v>
      </c>
      <c r="M90" s="81">
        <v>91.8</v>
      </c>
      <c r="N90" s="70">
        <v>92</v>
      </c>
      <c r="O90" s="62">
        <v>3000</v>
      </c>
      <c r="P90" s="63">
        <f>Table224523689101112131415161718192021222423456789101112131415161718[[#This Row],[PEMBULATAN]]*O90</f>
        <v>276000</v>
      </c>
    </row>
    <row r="91" spans="1:16" ht="30" customHeight="1" x14ac:dyDescent="0.2">
      <c r="A91" s="97"/>
      <c r="B91" s="73"/>
      <c r="C91" s="87" t="s">
        <v>2464</v>
      </c>
      <c r="D91" s="76" t="s">
        <v>52</v>
      </c>
      <c r="E91" s="13">
        <v>44432</v>
      </c>
      <c r="F91" s="74" t="s">
        <v>53</v>
      </c>
      <c r="G91" s="13">
        <v>44437</v>
      </c>
      <c r="H91" s="75" t="s">
        <v>2630</v>
      </c>
      <c r="I91" s="15">
        <v>92</v>
      </c>
      <c r="J91" s="15">
        <v>40</v>
      </c>
      <c r="K91" s="15">
        <v>40</v>
      </c>
      <c r="L91" s="15">
        <v>9</v>
      </c>
      <c r="M91" s="81">
        <v>36.799999999999997</v>
      </c>
      <c r="N91" s="70">
        <v>37</v>
      </c>
      <c r="O91" s="62">
        <v>3000</v>
      </c>
      <c r="P91" s="63">
        <f>Table224523689101112131415161718192021222423456789101112131415161718[[#This Row],[PEMBULATAN]]*O91</f>
        <v>111000</v>
      </c>
    </row>
    <row r="92" spans="1:16" ht="30" customHeight="1" x14ac:dyDescent="0.2">
      <c r="A92" s="97"/>
      <c r="B92" s="73"/>
      <c r="C92" s="87" t="s">
        <v>2465</v>
      </c>
      <c r="D92" s="76" t="s">
        <v>52</v>
      </c>
      <c r="E92" s="13">
        <v>44432</v>
      </c>
      <c r="F92" s="74" t="s">
        <v>53</v>
      </c>
      <c r="G92" s="13">
        <v>44437</v>
      </c>
      <c r="H92" s="75" t="s">
        <v>2630</v>
      </c>
      <c r="I92" s="15">
        <v>92</v>
      </c>
      <c r="J92" s="15">
        <v>52</v>
      </c>
      <c r="K92" s="15">
        <v>52</v>
      </c>
      <c r="L92" s="15">
        <v>10</v>
      </c>
      <c r="M92" s="81">
        <v>62.192</v>
      </c>
      <c r="N92" s="70">
        <v>62</v>
      </c>
      <c r="O92" s="62">
        <v>3000</v>
      </c>
      <c r="P92" s="63">
        <f>Table224523689101112131415161718192021222423456789101112131415161718[[#This Row],[PEMBULATAN]]*O92</f>
        <v>186000</v>
      </c>
    </row>
    <row r="93" spans="1:16" ht="30" customHeight="1" x14ac:dyDescent="0.2">
      <c r="A93" s="97"/>
      <c r="B93" s="73"/>
      <c r="C93" s="87" t="s">
        <v>2466</v>
      </c>
      <c r="D93" s="76" t="s">
        <v>52</v>
      </c>
      <c r="E93" s="13">
        <v>44432</v>
      </c>
      <c r="F93" s="74" t="s">
        <v>53</v>
      </c>
      <c r="G93" s="13">
        <v>44437</v>
      </c>
      <c r="H93" s="75" t="s">
        <v>2630</v>
      </c>
      <c r="I93" s="15">
        <v>102</v>
      </c>
      <c r="J93" s="15">
        <v>63</v>
      </c>
      <c r="K93" s="15">
        <v>63</v>
      </c>
      <c r="L93" s="15">
        <v>15</v>
      </c>
      <c r="M93" s="81">
        <v>101.20950000000001</v>
      </c>
      <c r="N93" s="70">
        <v>101</v>
      </c>
      <c r="O93" s="62">
        <v>3000</v>
      </c>
      <c r="P93" s="63">
        <f>Table224523689101112131415161718192021222423456789101112131415161718[[#This Row],[PEMBULATAN]]*O93</f>
        <v>303000</v>
      </c>
    </row>
    <row r="94" spans="1:16" ht="30" customHeight="1" x14ac:dyDescent="0.2">
      <c r="A94" s="97"/>
      <c r="B94" s="73"/>
      <c r="C94" s="87" t="s">
        <v>2467</v>
      </c>
      <c r="D94" s="76" t="s">
        <v>52</v>
      </c>
      <c r="E94" s="13">
        <v>44432</v>
      </c>
      <c r="F94" s="74" t="s">
        <v>53</v>
      </c>
      <c r="G94" s="13">
        <v>44437</v>
      </c>
      <c r="H94" s="75" t="s">
        <v>2630</v>
      </c>
      <c r="I94" s="15">
        <v>77</v>
      </c>
      <c r="J94" s="15">
        <v>27</v>
      </c>
      <c r="K94" s="15">
        <v>27</v>
      </c>
      <c r="L94" s="15">
        <v>6</v>
      </c>
      <c r="M94" s="81">
        <v>14.033250000000001</v>
      </c>
      <c r="N94" s="70">
        <v>14</v>
      </c>
      <c r="O94" s="62">
        <v>3000</v>
      </c>
      <c r="P94" s="63">
        <f>Table224523689101112131415161718192021222423456789101112131415161718[[#This Row],[PEMBULATAN]]*O94</f>
        <v>42000</v>
      </c>
    </row>
    <row r="95" spans="1:16" ht="30" customHeight="1" x14ac:dyDescent="0.2">
      <c r="A95" s="97"/>
      <c r="B95" s="73"/>
      <c r="C95" s="87" t="s">
        <v>2468</v>
      </c>
      <c r="D95" s="76" t="s">
        <v>52</v>
      </c>
      <c r="E95" s="13">
        <v>44432</v>
      </c>
      <c r="F95" s="74" t="s">
        <v>53</v>
      </c>
      <c r="G95" s="13">
        <v>44437</v>
      </c>
      <c r="H95" s="75" t="s">
        <v>2630</v>
      </c>
      <c r="I95" s="15">
        <v>102</v>
      </c>
      <c r="J95" s="15">
        <v>60</v>
      </c>
      <c r="K95" s="15">
        <v>60</v>
      </c>
      <c r="L95" s="15">
        <v>22</v>
      </c>
      <c r="M95" s="81">
        <v>91.8</v>
      </c>
      <c r="N95" s="70">
        <v>92</v>
      </c>
      <c r="O95" s="62">
        <v>3000</v>
      </c>
      <c r="P95" s="63">
        <f>Table224523689101112131415161718192021222423456789101112131415161718[[#This Row],[PEMBULATAN]]*O95</f>
        <v>276000</v>
      </c>
    </row>
    <row r="96" spans="1:16" ht="30" customHeight="1" x14ac:dyDescent="0.2">
      <c r="A96" s="97"/>
      <c r="B96" s="73"/>
      <c r="C96" s="87" t="s">
        <v>2469</v>
      </c>
      <c r="D96" s="76" t="s">
        <v>52</v>
      </c>
      <c r="E96" s="13">
        <v>44432</v>
      </c>
      <c r="F96" s="74" t="s">
        <v>53</v>
      </c>
      <c r="G96" s="13">
        <v>44437</v>
      </c>
      <c r="H96" s="75" t="s">
        <v>2630</v>
      </c>
      <c r="I96" s="15">
        <v>44</v>
      </c>
      <c r="J96" s="15">
        <v>56</v>
      </c>
      <c r="K96" s="15">
        <v>56</v>
      </c>
      <c r="L96" s="15">
        <v>11</v>
      </c>
      <c r="M96" s="81">
        <v>34.496000000000002</v>
      </c>
      <c r="N96" s="70">
        <v>34</v>
      </c>
      <c r="O96" s="62">
        <v>3000</v>
      </c>
      <c r="P96" s="63">
        <f>Table224523689101112131415161718192021222423456789101112131415161718[[#This Row],[PEMBULATAN]]*O96</f>
        <v>102000</v>
      </c>
    </row>
    <row r="97" spans="1:16" ht="30" customHeight="1" x14ac:dyDescent="0.2">
      <c r="A97" s="97"/>
      <c r="B97" s="73"/>
      <c r="C97" s="87" t="s">
        <v>2470</v>
      </c>
      <c r="D97" s="76" t="s">
        <v>52</v>
      </c>
      <c r="E97" s="13">
        <v>44432</v>
      </c>
      <c r="F97" s="74" t="s">
        <v>53</v>
      </c>
      <c r="G97" s="13">
        <v>44437</v>
      </c>
      <c r="H97" s="75" t="s">
        <v>2630</v>
      </c>
      <c r="I97" s="15">
        <v>70</v>
      </c>
      <c r="J97" s="15">
        <v>36</v>
      </c>
      <c r="K97" s="15">
        <v>36</v>
      </c>
      <c r="L97" s="15">
        <v>14</v>
      </c>
      <c r="M97" s="81">
        <v>22.68</v>
      </c>
      <c r="N97" s="70">
        <v>23</v>
      </c>
      <c r="O97" s="62">
        <v>3000</v>
      </c>
      <c r="P97" s="63">
        <f>Table224523689101112131415161718192021222423456789101112131415161718[[#This Row],[PEMBULATAN]]*O97</f>
        <v>69000</v>
      </c>
    </row>
    <row r="98" spans="1:16" ht="30" customHeight="1" x14ac:dyDescent="0.2">
      <c r="A98" s="97"/>
      <c r="B98" s="73"/>
      <c r="C98" s="87" t="s">
        <v>2471</v>
      </c>
      <c r="D98" s="76" t="s">
        <v>52</v>
      </c>
      <c r="E98" s="13">
        <v>44432</v>
      </c>
      <c r="F98" s="74" t="s">
        <v>53</v>
      </c>
      <c r="G98" s="13">
        <v>44437</v>
      </c>
      <c r="H98" s="75" t="s">
        <v>2630</v>
      </c>
      <c r="I98" s="15">
        <v>82</v>
      </c>
      <c r="J98" s="15">
        <v>54</v>
      </c>
      <c r="K98" s="15">
        <v>54</v>
      </c>
      <c r="L98" s="15">
        <v>5</v>
      </c>
      <c r="M98" s="81">
        <v>59.777999999999999</v>
      </c>
      <c r="N98" s="70">
        <v>60</v>
      </c>
      <c r="O98" s="62">
        <v>3000</v>
      </c>
      <c r="P98" s="63">
        <f>Table224523689101112131415161718192021222423456789101112131415161718[[#This Row],[PEMBULATAN]]*O98</f>
        <v>180000</v>
      </c>
    </row>
    <row r="99" spans="1:16" ht="30" customHeight="1" x14ac:dyDescent="0.2">
      <c r="A99" s="97"/>
      <c r="B99" s="73"/>
      <c r="C99" s="87" t="s">
        <v>2472</v>
      </c>
      <c r="D99" s="76" t="s">
        <v>52</v>
      </c>
      <c r="E99" s="13">
        <v>44432</v>
      </c>
      <c r="F99" s="74" t="s">
        <v>53</v>
      </c>
      <c r="G99" s="13">
        <v>44437</v>
      </c>
      <c r="H99" s="75" t="s">
        <v>2630</v>
      </c>
      <c r="I99" s="15">
        <v>100</v>
      </c>
      <c r="J99" s="15">
        <v>60</v>
      </c>
      <c r="K99" s="15">
        <v>60</v>
      </c>
      <c r="L99" s="15">
        <v>24</v>
      </c>
      <c r="M99" s="81">
        <v>90</v>
      </c>
      <c r="N99" s="70">
        <v>90</v>
      </c>
      <c r="O99" s="62">
        <v>3000</v>
      </c>
      <c r="P99" s="63">
        <f>Table224523689101112131415161718192021222423456789101112131415161718[[#This Row],[PEMBULATAN]]*O99</f>
        <v>270000</v>
      </c>
    </row>
    <row r="100" spans="1:16" ht="30" customHeight="1" x14ac:dyDescent="0.2">
      <c r="A100" s="97"/>
      <c r="B100" s="73"/>
      <c r="C100" s="87" t="s">
        <v>2473</v>
      </c>
      <c r="D100" s="76" t="s">
        <v>52</v>
      </c>
      <c r="E100" s="13">
        <v>44432</v>
      </c>
      <c r="F100" s="74" t="s">
        <v>53</v>
      </c>
      <c r="G100" s="13">
        <v>44437</v>
      </c>
      <c r="H100" s="75" t="s">
        <v>2630</v>
      </c>
      <c r="I100" s="15">
        <v>80</v>
      </c>
      <c r="J100" s="15">
        <v>32</v>
      </c>
      <c r="K100" s="15">
        <v>32</v>
      </c>
      <c r="L100" s="15">
        <v>5</v>
      </c>
      <c r="M100" s="81">
        <v>20.48</v>
      </c>
      <c r="N100" s="70">
        <v>20</v>
      </c>
      <c r="O100" s="62">
        <v>3000</v>
      </c>
      <c r="P100" s="63">
        <f>Table224523689101112131415161718192021222423456789101112131415161718[[#This Row],[PEMBULATAN]]*O100</f>
        <v>60000</v>
      </c>
    </row>
    <row r="101" spans="1:16" ht="30" customHeight="1" x14ac:dyDescent="0.2">
      <c r="A101" s="97"/>
      <c r="B101" s="73"/>
      <c r="C101" s="87" t="s">
        <v>2474</v>
      </c>
      <c r="D101" s="76" t="s">
        <v>52</v>
      </c>
      <c r="E101" s="13">
        <v>44432</v>
      </c>
      <c r="F101" s="74" t="s">
        <v>53</v>
      </c>
      <c r="G101" s="13">
        <v>44437</v>
      </c>
      <c r="H101" s="75" t="s">
        <v>2630</v>
      </c>
      <c r="I101" s="15">
        <v>103</v>
      </c>
      <c r="J101" s="15">
        <v>60</v>
      </c>
      <c r="K101" s="15">
        <v>60</v>
      </c>
      <c r="L101" s="15">
        <v>37</v>
      </c>
      <c r="M101" s="81">
        <v>92.7</v>
      </c>
      <c r="N101" s="70">
        <v>93</v>
      </c>
      <c r="O101" s="62">
        <v>3000</v>
      </c>
      <c r="P101" s="63">
        <f>Table224523689101112131415161718192021222423456789101112131415161718[[#This Row],[PEMBULATAN]]*O101</f>
        <v>279000</v>
      </c>
    </row>
    <row r="102" spans="1:16" ht="30" customHeight="1" x14ac:dyDescent="0.2">
      <c r="A102" s="97"/>
      <c r="B102" s="73"/>
      <c r="C102" s="87" t="s">
        <v>2475</v>
      </c>
      <c r="D102" s="76" t="s">
        <v>52</v>
      </c>
      <c r="E102" s="13">
        <v>44432</v>
      </c>
      <c r="F102" s="74" t="s">
        <v>53</v>
      </c>
      <c r="G102" s="13">
        <v>44437</v>
      </c>
      <c r="H102" s="75" t="s">
        <v>2630</v>
      </c>
      <c r="I102" s="15">
        <v>60</v>
      </c>
      <c r="J102" s="15">
        <v>56</v>
      </c>
      <c r="K102" s="15">
        <v>56</v>
      </c>
      <c r="L102" s="15">
        <v>21</v>
      </c>
      <c r="M102" s="81">
        <v>47.04</v>
      </c>
      <c r="N102" s="70">
        <v>47</v>
      </c>
      <c r="O102" s="62">
        <v>3000</v>
      </c>
      <c r="P102" s="63">
        <f>Table224523689101112131415161718192021222423456789101112131415161718[[#This Row],[PEMBULATAN]]*O102</f>
        <v>141000</v>
      </c>
    </row>
    <row r="103" spans="1:16" ht="30" customHeight="1" x14ac:dyDescent="0.2">
      <c r="A103" s="97"/>
      <c r="B103" s="73"/>
      <c r="C103" s="87" t="s">
        <v>2476</v>
      </c>
      <c r="D103" s="76" t="s">
        <v>52</v>
      </c>
      <c r="E103" s="13">
        <v>44432</v>
      </c>
      <c r="F103" s="74" t="s">
        <v>53</v>
      </c>
      <c r="G103" s="13">
        <v>44437</v>
      </c>
      <c r="H103" s="75" t="s">
        <v>2630</v>
      </c>
      <c r="I103" s="15">
        <v>20</v>
      </c>
      <c r="J103" s="15">
        <v>37</v>
      </c>
      <c r="K103" s="15">
        <v>37</v>
      </c>
      <c r="L103" s="15">
        <v>7</v>
      </c>
      <c r="M103" s="81">
        <v>6.8449999999999998</v>
      </c>
      <c r="N103" s="70">
        <v>7</v>
      </c>
      <c r="O103" s="62">
        <v>3000</v>
      </c>
      <c r="P103" s="63">
        <f>Table224523689101112131415161718192021222423456789101112131415161718[[#This Row],[PEMBULATAN]]*O103</f>
        <v>21000</v>
      </c>
    </row>
    <row r="104" spans="1:16" ht="30" customHeight="1" x14ac:dyDescent="0.2">
      <c r="A104" s="97"/>
      <c r="B104" s="73"/>
      <c r="C104" s="87" t="s">
        <v>2477</v>
      </c>
      <c r="D104" s="76" t="s">
        <v>52</v>
      </c>
      <c r="E104" s="13">
        <v>44432</v>
      </c>
      <c r="F104" s="74" t="s">
        <v>53</v>
      </c>
      <c r="G104" s="13">
        <v>44437</v>
      </c>
      <c r="H104" s="75" t="s">
        <v>2630</v>
      </c>
      <c r="I104" s="15">
        <v>105</v>
      </c>
      <c r="J104" s="15">
        <v>3</v>
      </c>
      <c r="K104" s="15">
        <v>3</v>
      </c>
      <c r="L104" s="15">
        <v>1</v>
      </c>
      <c r="M104" s="81">
        <v>0.23624999999999999</v>
      </c>
      <c r="N104" s="70">
        <v>1</v>
      </c>
      <c r="O104" s="62">
        <v>3000</v>
      </c>
      <c r="P104" s="63">
        <f>Table224523689101112131415161718192021222423456789101112131415161718[[#This Row],[PEMBULATAN]]*O104</f>
        <v>3000</v>
      </c>
    </row>
    <row r="105" spans="1:16" ht="30" customHeight="1" x14ac:dyDescent="0.2">
      <c r="A105" s="97"/>
      <c r="B105" s="73"/>
      <c r="C105" s="87" t="s">
        <v>2478</v>
      </c>
      <c r="D105" s="76" t="s">
        <v>52</v>
      </c>
      <c r="E105" s="13">
        <v>44432</v>
      </c>
      <c r="F105" s="74" t="s">
        <v>53</v>
      </c>
      <c r="G105" s="13">
        <v>44437</v>
      </c>
      <c r="H105" s="75" t="s">
        <v>2630</v>
      </c>
      <c r="I105" s="15">
        <v>54</v>
      </c>
      <c r="J105" s="15">
        <v>40</v>
      </c>
      <c r="K105" s="15">
        <v>40</v>
      </c>
      <c r="L105" s="15">
        <v>12</v>
      </c>
      <c r="M105" s="81">
        <v>21.6</v>
      </c>
      <c r="N105" s="70">
        <v>22</v>
      </c>
      <c r="O105" s="62">
        <v>3000</v>
      </c>
      <c r="P105" s="63">
        <f>Table224523689101112131415161718192021222423456789101112131415161718[[#This Row],[PEMBULATAN]]*O105</f>
        <v>66000</v>
      </c>
    </row>
    <row r="106" spans="1:16" ht="30" customHeight="1" x14ac:dyDescent="0.2">
      <c r="A106" s="97"/>
      <c r="B106" s="73"/>
      <c r="C106" s="87" t="s">
        <v>2479</v>
      </c>
      <c r="D106" s="76" t="s">
        <v>52</v>
      </c>
      <c r="E106" s="13">
        <v>44432</v>
      </c>
      <c r="F106" s="74" t="s">
        <v>53</v>
      </c>
      <c r="G106" s="13">
        <v>44437</v>
      </c>
      <c r="H106" s="75" t="s">
        <v>2630</v>
      </c>
      <c r="I106" s="15">
        <v>80</v>
      </c>
      <c r="J106" s="15">
        <v>45</v>
      </c>
      <c r="K106" s="15">
        <v>45</v>
      </c>
      <c r="L106" s="15">
        <v>7</v>
      </c>
      <c r="M106" s="81">
        <v>40.5</v>
      </c>
      <c r="N106" s="70">
        <v>41</v>
      </c>
      <c r="O106" s="62">
        <v>3000</v>
      </c>
      <c r="P106" s="63">
        <f>Table224523689101112131415161718192021222423456789101112131415161718[[#This Row],[PEMBULATAN]]*O106</f>
        <v>123000</v>
      </c>
    </row>
    <row r="107" spans="1:16" ht="30" customHeight="1" x14ac:dyDescent="0.2">
      <c r="A107" s="97"/>
      <c r="B107" s="73"/>
      <c r="C107" s="87" t="s">
        <v>2480</v>
      </c>
      <c r="D107" s="76" t="s">
        <v>52</v>
      </c>
      <c r="E107" s="13">
        <v>44432</v>
      </c>
      <c r="F107" s="74" t="s">
        <v>53</v>
      </c>
      <c r="G107" s="13">
        <v>44437</v>
      </c>
      <c r="H107" s="75" t="s">
        <v>2630</v>
      </c>
      <c r="I107" s="15">
        <v>48</v>
      </c>
      <c r="J107" s="15">
        <v>30</v>
      </c>
      <c r="K107" s="15">
        <v>30</v>
      </c>
      <c r="L107" s="15">
        <v>11</v>
      </c>
      <c r="M107" s="81">
        <v>10.8</v>
      </c>
      <c r="N107" s="70">
        <v>11</v>
      </c>
      <c r="O107" s="62">
        <v>3000</v>
      </c>
      <c r="P107" s="63">
        <f>Table224523689101112131415161718192021222423456789101112131415161718[[#This Row],[PEMBULATAN]]*O107</f>
        <v>33000</v>
      </c>
    </row>
    <row r="108" spans="1:16" ht="30" customHeight="1" x14ac:dyDescent="0.2">
      <c r="A108" s="97"/>
      <c r="B108" s="73"/>
      <c r="C108" s="87" t="s">
        <v>2481</v>
      </c>
      <c r="D108" s="76" t="s">
        <v>52</v>
      </c>
      <c r="E108" s="13">
        <v>44432</v>
      </c>
      <c r="F108" s="74" t="s">
        <v>53</v>
      </c>
      <c r="G108" s="13">
        <v>44437</v>
      </c>
      <c r="H108" s="75" t="s">
        <v>2630</v>
      </c>
      <c r="I108" s="15">
        <v>110</v>
      </c>
      <c r="J108" s="15">
        <v>70</v>
      </c>
      <c r="K108" s="15">
        <v>70</v>
      </c>
      <c r="L108" s="15">
        <v>28</v>
      </c>
      <c r="M108" s="81">
        <v>134.75</v>
      </c>
      <c r="N108" s="70">
        <v>135</v>
      </c>
      <c r="O108" s="62">
        <v>3000</v>
      </c>
      <c r="P108" s="63">
        <f>Table224523689101112131415161718192021222423456789101112131415161718[[#This Row],[PEMBULATAN]]*O108</f>
        <v>405000</v>
      </c>
    </row>
    <row r="109" spans="1:16" ht="30" customHeight="1" x14ac:dyDescent="0.2">
      <c r="A109" s="97"/>
      <c r="B109" s="73"/>
      <c r="C109" s="87" t="s">
        <v>2482</v>
      </c>
      <c r="D109" s="76" t="s">
        <v>52</v>
      </c>
      <c r="E109" s="13">
        <v>44432</v>
      </c>
      <c r="F109" s="74" t="s">
        <v>53</v>
      </c>
      <c r="G109" s="13">
        <v>44437</v>
      </c>
      <c r="H109" s="75" t="s">
        <v>2630</v>
      </c>
      <c r="I109" s="15">
        <v>103</v>
      </c>
      <c r="J109" s="15">
        <v>62</v>
      </c>
      <c r="K109" s="15">
        <v>62</v>
      </c>
      <c r="L109" s="15">
        <v>24</v>
      </c>
      <c r="M109" s="81">
        <v>98.983000000000004</v>
      </c>
      <c r="N109" s="70">
        <v>99</v>
      </c>
      <c r="O109" s="62">
        <v>3000</v>
      </c>
      <c r="P109" s="63">
        <f>Table224523689101112131415161718192021222423456789101112131415161718[[#This Row],[PEMBULATAN]]*O109</f>
        <v>297000</v>
      </c>
    </row>
    <row r="110" spans="1:16" ht="30" customHeight="1" x14ac:dyDescent="0.2">
      <c r="A110" s="97"/>
      <c r="B110" s="73"/>
      <c r="C110" s="87" t="s">
        <v>2483</v>
      </c>
      <c r="D110" s="76" t="s">
        <v>52</v>
      </c>
      <c r="E110" s="13">
        <v>44432</v>
      </c>
      <c r="F110" s="74" t="s">
        <v>53</v>
      </c>
      <c r="G110" s="13">
        <v>44437</v>
      </c>
      <c r="H110" s="75" t="s">
        <v>2630</v>
      </c>
      <c r="I110" s="15">
        <v>45</v>
      </c>
      <c r="J110" s="15">
        <v>32</v>
      </c>
      <c r="K110" s="15">
        <v>32</v>
      </c>
      <c r="L110" s="15">
        <v>4</v>
      </c>
      <c r="M110" s="81">
        <v>11.52</v>
      </c>
      <c r="N110" s="70">
        <v>12</v>
      </c>
      <c r="O110" s="62">
        <v>3000</v>
      </c>
      <c r="P110" s="63">
        <f>Table224523689101112131415161718192021222423456789101112131415161718[[#This Row],[PEMBULATAN]]*O110</f>
        <v>36000</v>
      </c>
    </row>
    <row r="111" spans="1:16" ht="30" customHeight="1" x14ac:dyDescent="0.2">
      <c r="A111" s="97"/>
      <c r="B111" s="73"/>
      <c r="C111" s="87" t="s">
        <v>2484</v>
      </c>
      <c r="D111" s="76" t="s">
        <v>52</v>
      </c>
      <c r="E111" s="13">
        <v>44432</v>
      </c>
      <c r="F111" s="74" t="s">
        <v>53</v>
      </c>
      <c r="G111" s="13">
        <v>44437</v>
      </c>
      <c r="H111" s="75" t="s">
        <v>2630</v>
      </c>
      <c r="I111" s="15">
        <v>104</v>
      </c>
      <c r="J111" s="15">
        <v>11</v>
      </c>
      <c r="K111" s="15">
        <v>11</v>
      </c>
      <c r="L111" s="15">
        <v>2</v>
      </c>
      <c r="M111" s="81">
        <v>3.1459999999999999</v>
      </c>
      <c r="N111" s="70">
        <v>3</v>
      </c>
      <c r="O111" s="62">
        <v>3000</v>
      </c>
      <c r="P111" s="63">
        <f>Table224523689101112131415161718192021222423456789101112131415161718[[#This Row],[PEMBULATAN]]*O111</f>
        <v>9000</v>
      </c>
    </row>
    <row r="112" spans="1:16" ht="30" customHeight="1" x14ac:dyDescent="0.2">
      <c r="A112" s="97"/>
      <c r="B112" s="73"/>
      <c r="C112" s="87" t="s">
        <v>2485</v>
      </c>
      <c r="D112" s="76" t="s">
        <v>52</v>
      </c>
      <c r="E112" s="13">
        <v>44432</v>
      </c>
      <c r="F112" s="74" t="s">
        <v>53</v>
      </c>
      <c r="G112" s="13">
        <v>44437</v>
      </c>
      <c r="H112" s="75" t="s">
        <v>2630</v>
      </c>
      <c r="I112" s="15">
        <v>68</v>
      </c>
      <c r="J112" s="15">
        <v>40</v>
      </c>
      <c r="K112" s="15">
        <v>40</v>
      </c>
      <c r="L112" s="15">
        <v>5</v>
      </c>
      <c r="M112" s="81">
        <v>27.2</v>
      </c>
      <c r="N112" s="70">
        <v>27</v>
      </c>
      <c r="O112" s="62">
        <v>3000</v>
      </c>
      <c r="P112" s="63">
        <f>Table224523689101112131415161718192021222423456789101112131415161718[[#This Row],[PEMBULATAN]]*O112</f>
        <v>81000</v>
      </c>
    </row>
    <row r="113" spans="1:16" ht="30" customHeight="1" x14ac:dyDescent="0.2">
      <c r="A113" s="97"/>
      <c r="B113" s="73"/>
      <c r="C113" s="87" t="s">
        <v>2486</v>
      </c>
      <c r="D113" s="76" t="s">
        <v>52</v>
      </c>
      <c r="E113" s="13">
        <v>44432</v>
      </c>
      <c r="F113" s="74" t="s">
        <v>53</v>
      </c>
      <c r="G113" s="13">
        <v>44437</v>
      </c>
      <c r="H113" s="75" t="s">
        <v>2630</v>
      </c>
      <c r="I113" s="15">
        <v>102</v>
      </c>
      <c r="J113" s="15">
        <v>15</v>
      </c>
      <c r="K113" s="15">
        <v>15</v>
      </c>
      <c r="L113" s="15">
        <v>5</v>
      </c>
      <c r="M113" s="81">
        <v>5.7374999999999998</v>
      </c>
      <c r="N113" s="70">
        <v>6</v>
      </c>
      <c r="O113" s="62">
        <v>3000</v>
      </c>
      <c r="P113" s="63">
        <f>Table224523689101112131415161718192021222423456789101112131415161718[[#This Row],[PEMBULATAN]]*O113</f>
        <v>18000</v>
      </c>
    </row>
    <row r="114" spans="1:16" ht="30" customHeight="1" x14ac:dyDescent="0.2">
      <c r="A114" s="97"/>
      <c r="B114" s="73"/>
      <c r="C114" s="87" t="s">
        <v>2487</v>
      </c>
      <c r="D114" s="76" t="s">
        <v>52</v>
      </c>
      <c r="E114" s="13">
        <v>44432</v>
      </c>
      <c r="F114" s="74" t="s">
        <v>53</v>
      </c>
      <c r="G114" s="13">
        <v>44437</v>
      </c>
      <c r="H114" s="75" t="s">
        <v>2630</v>
      </c>
      <c r="I114" s="15">
        <v>104</v>
      </c>
      <c r="J114" s="15">
        <v>50</v>
      </c>
      <c r="K114" s="15">
        <v>50</v>
      </c>
      <c r="L114" s="15">
        <v>21</v>
      </c>
      <c r="M114" s="81">
        <v>65</v>
      </c>
      <c r="N114" s="70">
        <v>65</v>
      </c>
      <c r="O114" s="62">
        <v>3000</v>
      </c>
      <c r="P114" s="63">
        <f>Table224523689101112131415161718192021222423456789101112131415161718[[#This Row],[PEMBULATAN]]*O114</f>
        <v>195000</v>
      </c>
    </row>
    <row r="115" spans="1:16" ht="30" customHeight="1" x14ac:dyDescent="0.2">
      <c r="A115" s="97"/>
      <c r="B115" s="73"/>
      <c r="C115" s="87" t="s">
        <v>2488</v>
      </c>
      <c r="D115" s="76" t="s">
        <v>52</v>
      </c>
      <c r="E115" s="13">
        <v>44432</v>
      </c>
      <c r="F115" s="74" t="s">
        <v>53</v>
      </c>
      <c r="G115" s="13">
        <v>44437</v>
      </c>
      <c r="H115" s="75" t="s">
        <v>2630</v>
      </c>
      <c r="I115" s="15">
        <v>60</v>
      </c>
      <c r="J115" s="15">
        <v>45</v>
      </c>
      <c r="K115" s="15">
        <v>45</v>
      </c>
      <c r="L115" s="15">
        <v>16</v>
      </c>
      <c r="M115" s="81">
        <v>30.375</v>
      </c>
      <c r="N115" s="70">
        <v>30</v>
      </c>
      <c r="O115" s="62">
        <v>3000</v>
      </c>
      <c r="P115" s="63">
        <f>Table224523689101112131415161718192021222423456789101112131415161718[[#This Row],[PEMBULATAN]]*O115</f>
        <v>90000</v>
      </c>
    </row>
    <row r="116" spans="1:16" ht="30" customHeight="1" x14ac:dyDescent="0.2">
      <c r="A116" s="97"/>
      <c r="B116" s="73"/>
      <c r="C116" s="87" t="s">
        <v>2489</v>
      </c>
      <c r="D116" s="76" t="s">
        <v>52</v>
      </c>
      <c r="E116" s="13">
        <v>44432</v>
      </c>
      <c r="F116" s="74" t="s">
        <v>53</v>
      </c>
      <c r="G116" s="13">
        <v>44437</v>
      </c>
      <c r="H116" s="75" t="s">
        <v>2630</v>
      </c>
      <c r="I116" s="15">
        <v>80</v>
      </c>
      <c r="J116" s="15">
        <v>49</v>
      </c>
      <c r="K116" s="15">
        <v>49</v>
      </c>
      <c r="L116" s="15">
        <v>11</v>
      </c>
      <c r="M116" s="81">
        <v>48.02</v>
      </c>
      <c r="N116" s="70">
        <v>48</v>
      </c>
      <c r="O116" s="62">
        <v>3000</v>
      </c>
      <c r="P116" s="63">
        <f>Table224523689101112131415161718192021222423456789101112131415161718[[#This Row],[PEMBULATAN]]*O116</f>
        <v>144000</v>
      </c>
    </row>
    <row r="117" spans="1:16" ht="30" customHeight="1" x14ac:dyDescent="0.2">
      <c r="A117" s="97"/>
      <c r="B117" s="73"/>
      <c r="C117" s="87" t="s">
        <v>2490</v>
      </c>
      <c r="D117" s="76" t="s">
        <v>52</v>
      </c>
      <c r="E117" s="13">
        <v>44432</v>
      </c>
      <c r="F117" s="74" t="s">
        <v>53</v>
      </c>
      <c r="G117" s="13">
        <v>44437</v>
      </c>
      <c r="H117" s="75" t="s">
        <v>2630</v>
      </c>
      <c r="I117" s="15">
        <v>60</v>
      </c>
      <c r="J117" s="15">
        <v>39</v>
      </c>
      <c r="K117" s="15">
        <v>39</v>
      </c>
      <c r="L117" s="15">
        <v>5</v>
      </c>
      <c r="M117" s="81">
        <v>22.815000000000001</v>
      </c>
      <c r="N117" s="70">
        <v>23</v>
      </c>
      <c r="O117" s="62">
        <v>3000</v>
      </c>
      <c r="P117" s="63">
        <f>Table224523689101112131415161718192021222423456789101112131415161718[[#This Row],[PEMBULATAN]]*O117</f>
        <v>69000</v>
      </c>
    </row>
    <row r="118" spans="1:16" ht="30" customHeight="1" x14ac:dyDescent="0.2">
      <c r="A118" s="97"/>
      <c r="B118" s="73"/>
      <c r="C118" s="87" t="s">
        <v>2491</v>
      </c>
      <c r="D118" s="76" t="s">
        <v>52</v>
      </c>
      <c r="E118" s="13">
        <v>44432</v>
      </c>
      <c r="F118" s="74" t="s">
        <v>53</v>
      </c>
      <c r="G118" s="13">
        <v>44437</v>
      </c>
      <c r="H118" s="75" t="s">
        <v>2630</v>
      </c>
      <c r="I118" s="15">
        <v>80</v>
      </c>
      <c r="J118" s="15">
        <v>56</v>
      </c>
      <c r="K118" s="15">
        <v>56</v>
      </c>
      <c r="L118" s="15">
        <v>8</v>
      </c>
      <c r="M118" s="81">
        <v>62.72</v>
      </c>
      <c r="N118" s="70">
        <v>63</v>
      </c>
      <c r="O118" s="62">
        <v>3000</v>
      </c>
      <c r="P118" s="63">
        <f>Table224523689101112131415161718192021222423456789101112131415161718[[#This Row],[PEMBULATAN]]*O118</f>
        <v>189000</v>
      </c>
    </row>
    <row r="119" spans="1:16" ht="30" customHeight="1" x14ac:dyDescent="0.2">
      <c r="A119" s="97"/>
      <c r="B119" s="73"/>
      <c r="C119" s="87" t="s">
        <v>2492</v>
      </c>
      <c r="D119" s="76" t="s">
        <v>52</v>
      </c>
      <c r="E119" s="13">
        <v>44432</v>
      </c>
      <c r="F119" s="74" t="s">
        <v>53</v>
      </c>
      <c r="G119" s="13">
        <v>44437</v>
      </c>
      <c r="H119" s="75" t="s">
        <v>2630</v>
      </c>
      <c r="I119" s="15">
        <v>98</v>
      </c>
      <c r="J119" s="15">
        <v>52</v>
      </c>
      <c r="K119" s="15">
        <v>52</v>
      </c>
      <c r="L119" s="15">
        <v>28</v>
      </c>
      <c r="M119" s="81">
        <v>66.248000000000005</v>
      </c>
      <c r="N119" s="70">
        <v>66</v>
      </c>
      <c r="O119" s="62">
        <v>3000</v>
      </c>
      <c r="P119" s="63">
        <f>Table224523689101112131415161718192021222423456789101112131415161718[[#This Row],[PEMBULATAN]]*O119</f>
        <v>198000</v>
      </c>
    </row>
    <row r="120" spans="1:16" ht="30" customHeight="1" x14ac:dyDescent="0.2">
      <c r="A120" s="97"/>
      <c r="B120" s="73"/>
      <c r="C120" s="87" t="s">
        <v>2493</v>
      </c>
      <c r="D120" s="76" t="s">
        <v>52</v>
      </c>
      <c r="E120" s="13">
        <v>44432</v>
      </c>
      <c r="F120" s="74" t="s">
        <v>53</v>
      </c>
      <c r="G120" s="13">
        <v>44437</v>
      </c>
      <c r="H120" s="75" t="s">
        <v>2630</v>
      </c>
      <c r="I120" s="15">
        <v>42</v>
      </c>
      <c r="J120" s="15">
        <v>32</v>
      </c>
      <c r="K120" s="15">
        <v>32</v>
      </c>
      <c r="L120" s="15">
        <v>12</v>
      </c>
      <c r="M120" s="81">
        <v>10.752000000000001</v>
      </c>
      <c r="N120" s="70">
        <v>12</v>
      </c>
      <c r="O120" s="62">
        <v>3000</v>
      </c>
      <c r="P120" s="63">
        <f>Table224523689101112131415161718192021222423456789101112131415161718[[#This Row],[PEMBULATAN]]*O120</f>
        <v>36000</v>
      </c>
    </row>
    <row r="121" spans="1:16" ht="30" customHeight="1" x14ac:dyDescent="0.2">
      <c r="A121" s="97"/>
      <c r="B121" s="73"/>
      <c r="C121" s="87" t="s">
        <v>2494</v>
      </c>
      <c r="D121" s="76" t="s">
        <v>52</v>
      </c>
      <c r="E121" s="13">
        <v>44432</v>
      </c>
      <c r="F121" s="74" t="s">
        <v>53</v>
      </c>
      <c r="G121" s="13">
        <v>44437</v>
      </c>
      <c r="H121" s="75" t="s">
        <v>2630</v>
      </c>
      <c r="I121" s="15">
        <v>104</v>
      </c>
      <c r="J121" s="15">
        <v>53</v>
      </c>
      <c r="K121" s="15">
        <v>53</v>
      </c>
      <c r="L121" s="15">
        <v>20</v>
      </c>
      <c r="M121" s="81">
        <v>73.034000000000006</v>
      </c>
      <c r="N121" s="70">
        <v>73</v>
      </c>
      <c r="O121" s="62">
        <v>3000</v>
      </c>
      <c r="P121" s="63">
        <f>Table224523689101112131415161718192021222423456789101112131415161718[[#This Row],[PEMBULATAN]]*O121</f>
        <v>219000</v>
      </c>
    </row>
    <row r="122" spans="1:16" ht="30" customHeight="1" x14ac:dyDescent="0.2">
      <c r="A122" s="97"/>
      <c r="B122" s="73"/>
      <c r="C122" s="87" t="s">
        <v>2495</v>
      </c>
      <c r="D122" s="76" t="s">
        <v>52</v>
      </c>
      <c r="E122" s="13">
        <v>44432</v>
      </c>
      <c r="F122" s="74" t="s">
        <v>53</v>
      </c>
      <c r="G122" s="13">
        <v>44437</v>
      </c>
      <c r="H122" s="75" t="s">
        <v>2630</v>
      </c>
      <c r="I122" s="15">
        <v>63</v>
      </c>
      <c r="J122" s="15">
        <v>65</v>
      </c>
      <c r="K122" s="15">
        <v>65</v>
      </c>
      <c r="L122" s="15">
        <v>5</v>
      </c>
      <c r="M122" s="81">
        <v>66.543750000000003</v>
      </c>
      <c r="N122" s="70">
        <v>67</v>
      </c>
      <c r="O122" s="62">
        <v>3000</v>
      </c>
      <c r="P122" s="63">
        <f>Table224523689101112131415161718192021222423456789101112131415161718[[#This Row],[PEMBULATAN]]*O122</f>
        <v>201000</v>
      </c>
    </row>
    <row r="123" spans="1:16" ht="30" customHeight="1" x14ac:dyDescent="0.2">
      <c r="A123" s="97"/>
      <c r="B123" s="73"/>
      <c r="C123" s="87" t="s">
        <v>2496</v>
      </c>
      <c r="D123" s="76" t="s">
        <v>52</v>
      </c>
      <c r="E123" s="13">
        <v>44432</v>
      </c>
      <c r="F123" s="74" t="s">
        <v>53</v>
      </c>
      <c r="G123" s="13">
        <v>44437</v>
      </c>
      <c r="H123" s="75" t="s">
        <v>2630</v>
      </c>
      <c r="I123" s="15">
        <v>50</v>
      </c>
      <c r="J123" s="15">
        <v>58</v>
      </c>
      <c r="K123" s="15">
        <v>58</v>
      </c>
      <c r="L123" s="15">
        <v>10</v>
      </c>
      <c r="M123" s="81">
        <v>42.05</v>
      </c>
      <c r="N123" s="70">
        <v>42</v>
      </c>
      <c r="O123" s="62">
        <v>3000</v>
      </c>
      <c r="P123" s="63">
        <f>Table224523689101112131415161718192021222423456789101112131415161718[[#This Row],[PEMBULATAN]]*O123</f>
        <v>126000</v>
      </c>
    </row>
    <row r="124" spans="1:16" ht="30" customHeight="1" x14ac:dyDescent="0.2">
      <c r="A124" s="97"/>
      <c r="B124" s="73"/>
      <c r="C124" s="87" t="s">
        <v>2497</v>
      </c>
      <c r="D124" s="76" t="s">
        <v>52</v>
      </c>
      <c r="E124" s="13">
        <v>44432</v>
      </c>
      <c r="F124" s="74" t="s">
        <v>53</v>
      </c>
      <c r="G124" s="13">
        <v>44437</v>
      </c>
      <c r="H124" s="75" t="s">
        <v>2630</v>
      </c>
      <c r="I124" s="15">
        <v>37</v>
      </c>
      <c r="J124" s="15">
        <v>38</v>
      </c>
      <c r="K124" s="15">
        <v>38</v>
      </c>
      <c r="L124" s="15">
        <v>6</v>
      </c>
      <c r="M124" s="81">
        <v>13.356999999999999</v>
      </c>
      <c r="N124" s="70">
        <v>13</v>
      </c>
      <c r="O124" s="62">
        <v>3000</v>
      </c>
      <c r="P124" s="63">
        <f>Table224523689101112131415161718192021222423456789101112131415161718[[#This Row],[PEMBULATAN]]*O124</f>
        <v>39000</v>
      </c>
    </row>
    <row r="125" spans="1:16" ht="30" customHeight="1" x14ac:dyDescent="0.2">
      <c r="A125" s="97"/>
      <c r="B125" s="73"/>
      <c r="C125" s="87" t="s">
        <v>2498</v>
      </c>
      <c r="D125" s="76" t="s">
        <v>52</v>
      </c>
      <c r="E125" s="13">
        <v>44432</v>
      </c>
      <c r="F125" s="74" t="s">
        <v>53</v>
      </c>
      <c r="G125" s="13">
        <v>44437</v>
      </c>
      <c r="H125" s="75" t="s">
        <v>2630</v>
      </c>
      <c r="I125" s="15">
        <v>94</v>
      </c>
      <c r="J125" s="15">
        <v>48</v>
      </c>
      <c r="K125" s="15">
        <v>48</v>
      </c>
      <c r="L125" s="15">
        <v>5</v>
      </c>
      <c r="M125" s="81">
        <v>54.143999999999998</v>
      </c>
      <c r="N125" s="70">
        <v>54</v>
      </c>
      <c r="O125" s="62">
        <v>3000</v>
      </c>
      <c r="P125" s="63">
        <f>Table224523689101112131415161718192021222423456789101112131415161718[[#This Row],[PEMBULATAN]]*O125</f>
        <v>162000</v>
      </c>
    </row>
    <row r="126" spans="1:16" ht="30" customHeight="1" x14ac:dyDescent="0.2">
      <c r="A126" s="97"/>
      <c r="B126" s="73"/>
      <c r="C126" s="87" t="s">
        <v>2499</v>
      </c>
      <c r="D126" s="76" t="s">
        <v>52</v>
      </c>
      <c r="E126" s="13">
        <v>44432</v>
      </c>
      <c r="F126" s="74" t="s">
        <v>53</v>
      </c>
      <c r="G126" s="13">
        <v>44437</v>
      </c>
      <c r="H126" s="75" t="s">
        <v>2630</v>
      </c>
      <c r="I126" s="15">
        <v>45</v>
      </c>
      <c r="J126" s="15">
        <v>38</v>
      </c>
      <c r="K126" s="15">
        <v>38</v>
      </c>
      <c r="L126" s="15">
        <v>2</v>
      </c>
      <c r="M126" s="81">
        <v>16.245000000000001</v>
      </c>
      <c r="N126" s="70">
        <v>16</v>
      </c>
      <c r="O126" s="62">
        <v>3000</v>
      </c>
      <c r="P126" s="63">
        <f>Table224523689101112131415161718192021222423456789101112131415161718[[#This Row],[PEMBULATAN]]*O126</f>
        <v>48000</v>
      </c>
    </row>
    <row r="127" spans="1:16" ht="30" customHeight="1" x14ac:dyDescent="0.2">
      <c r="A127" s="97"/>
      <c r="B127" s="73"/>
      <c r="C127" s="87" t="s">
        <v>2500</v>
      </c>
      <c r="D127" s="76" t="s">
        <v>52</v>
      </c>
      <c r="E127" s="13">
        <v>44432</v>
      </c>
      <c r="F127" s="74" t="s">
        <v>53</v>
      </c>
      <c r="G127" s="13">
        <v>44437</v>
      </c>
      <c r="H127" s="75" t="s">
        <v>2630</v>
      </c>
      <c r="I127" s="15">
        <v>80</v>
      </c>
      <c r="J127" s="15">
        <v>50</v>
      </c>
      <c r="K127" s="15">
        <v>50</v>
      </c>
      <c r="L127" s="15">
        <v>15</v>
      </c>
      <c r="M127" s="81">
        <v>50</v>
      </c>
      <c r="N127" s="70">
        <v>50</v>
      </c>
      <c r="O127" s="62">
        <v>3000</v>
      </c>
      <c r="P127" s="63">
        <f>Table224523689101112131415161718192021222423456789101112131415161718[[#This Row],[PEMBULATAN]]*O127</f>
        <v>150000</v>
      </c>
    </row>
    <row r="128" spans="1:16" ht="30" customHeight="1" x14ac:dyDescent="0.2">
      <c r="A128" s="97"/>
      <c r="B128" s="73"/>
      <c r="C128" s="87" t="s">
        <v>2501</v>
      </c>
      <c r="D128" s="76" t="s">
        <v>52</v>
      </c>
      <c r="E128" s="13">
        <v>44432</v>
      </c>
      <c r="F128" s="74" t="s">
        <v>53</v>
      </c>
      <c r="G128" s="13">
        <v>44437</v>
      </c>
      <c r="H128" s="75" t="s">
        <v>2630</v>
      </c>
      <c r="I128" s="15">
        <v>103</v>
      </c>
      <c r="J128" s="15">
        <v>56</v>
      </c>
      <c r="K128" s="15">
        <v>56</v>
      </c>
      <c r="L128" s="15">
        <v>22</v>
      </c>
      <c r="M128" s="81">
        <v>80.751999999999995</v>
      </c>
      <c r="N128" s="70">
        <v>81</v>
      </c>
      <c r="O128" s="62">
        <v>3000</v>
      </c>
      <c r="P128" s="63">
        <f>Table224523689101112131415161718192021222423456789101112131415161718[[#This Row],[PEMBULATAN]]*O128</f>
        <v>243000</v>
      </c>
    </row>
    <row r="129" spans="1:16" ht="30" customHeight="1" x14ac:dyDescent="0.2">
      <c r="A129" s="97"/>
      <c r="B129" s="73"/>
      <c r="C129" s="87" t="s">
        <v>2502</v>
      </c>
      <c r="D129" s="76" t="s">
        <v>52</v>
      </c>
      <c r="E129" s="13">
        <v>44432</v>
      </c>
      <c r="F129" s="74" t="s">
        <v>53</v>
      </c>
      <c r="G129" s="13">
        <v>44437</v>
      </c>
      <c r="H129" s="75" t="s">
        <v>2630</v>
      </c>
      <c r="I129" s="15">
        <v>92</v>
      </c>
      <c r="J129" s="15">
        <v>55</v>
      </c>
      <c r="K129" s="15">
        <v>55</v>
      </c>
      <c r="L129" s="15">
        <v>20</v>
      </c>
      <c r="M129" s="81">
        <v>69.575000000000003</v>
      </c>
      <c r="N129" s="70">
        <v>70</v>
      </c>
      <c r="O129" s="62">
        <v>3000</v>
      </c>
      <c r="P129" s="63">
        <f>Table224523689101112131415161718192021222423456789101112131415161718[[#This Row],[PEMBULATAN]]*O129</f>
        <v>210000</v>
      </c>
    </row>
    <row r="130" spans="1:16" ht="30" customHeight="1" x14ac:dyDescent="0.2">
      <c r="A130" s="97"/>
      <c r="B130" s="73"/>
      <c r="C130" s="87" t="s">
        <v>2503</v>
      </c>
      <c r="D130" s="76" t="s">
        <v>52</v>
      </c>
      <c r="E130" s="13">
        <v>44432</v>
      </c>
      <c r="F130" s="74" t="s">
        <v>53</v>
      </c>
      <c r="G130" s="13">
        <v>44437</v>
      </c>
      <c r="H130" s="75" t="s">
        <v>2630</v>
      </c>
      <c r="I130" s="15">
        <v>94</v>
      </c>
      <c r="J130" s="15">
        <v>56</v>
      </c>
      <c r="K130" s="15">
        <v>56</v>
      </c>
      <c r="L130" s="15">
        <v>21</v>
      </c>
      <c r="M130" s="81">
        <v>73.695999999999998</v>
      </c>
      <c r="N130" s="70">
        <v>74</v>
      </c>
      <c r="O130" s="62">
        <v>3000</v>
      </c>
      <c r="P130" s="63">
        <f>Table224523689101112131415161718192021222423456789101112131415161718[[#This Row],[PEMBULATAN]]*O130</f>
        <v>222000</v>
      </c>
    </row>
    <row r="131" spans="1:16" ht="30" customHeight="1" x14ac:dyDescent="0.2">
      <c r="A131" s="97"/>
      <c r="B131" s="73"/>
      <c r="C131" s="87" t="s">
        <v>2504</v>
      </c>
      <c r="D131" s="76" t="s">
        <v>52</v>
      </c>
      <c r="E131" s="13">
        <v>44432</v>
      </c>
      <c r="F131" s="74" t="s">
        <v>53</v>
      </c>
      <c r="G131" s="13">
        <v>44437</v>
      </c>
      <c r="H131" s="75" t="s">
        <v>2630</v>
      </c>
      <c r="I131" s="15">
        <v>53</v>
      </c>
      <c r="J131" s="15">
        <v>46</v>
      </c>
      <c r="K131" s="15">
        <v>46</v>
      </c>
      <c r="L131" s="15">
        <v>40</v>
      </c>
      <c r="M131" s="81">
        <v>28.036999999999999</v>
      </c>
      <c r="N131" s="70">
        <v>40</v>
      </c>
      <c r="O131" s="62">
        <v>3000</v>
      </c>
      <c r="P131" s="63">
        <f>Table224523689101112131415161718192021222423456789101112131415161718[[#This Row],[PEMBULATAN]]*O131</f>
        <v>120000</v>
      </c>
    </row>
    <row r="132" spans="1:16" ht="30" customHeight="1" x14ac:dyDescent="0.2">
      <c r="A132" s="97"/>
      <c r="B132" s="73"/>
      <c r="C132" s="87" t="s">
        <v>2505</v>
      </c>
      <c r="D132" s="76" t="s">
        <v>52</v>
      </c>
      <c r="E132" s="13">
        <v>44432</v>
      </c>
      <c r="F132" s="74" t="s">
        <v>53</v>
      </c>
      <c r="G132" s="13">
        <v>44437</v>
      </c>
      <c r="H132" s="75" t="s">
        <v>2630</v>
      </c>
      <c r="I132" s="15">
        <v>39</v>
      </c>
      <c r="J132" s="15">
        <v>32</v>
      </c>
      <c r="K132" s="15">
        <v>32</v>
      </c>
      <c r="L132" s="15">
        <v>8</v>
      </c>
      <c r="M132" s="81">
        <v>9.984</v>
      </c>
      <c r="N132" s="70">
        <v>10</v>
      </c>
      <c r="O132" s="62">
        <v>3000</v>
      </c>
      <c r="P132" s="63">
        <f>Table224523689101112131415161718192021222423456789101112131415161718[[#This Row],[PEMBULATAN]]*O132</f>
        <v>30000</v>
      </c>
    </row>
    <row r="133" spans="1:16" ht="30" customHeight="1" x14ac:dyDescent="0.2">
      <c r="A133" s="97"/>
      <c r="B133" s="73"/>
      <c r="C133" s="87" t="s">
        <v>2506</v>
      </c>
      <c r="D133" s="76" t="s">
        <v>52</v>
      </c>
      <c r="E133" s="13">
        <v>44432</v>
      </c>
      <c r="F133" s="74" t="s">
        <v>53</v>
      </c>
      <c r="G133" s="13">
        <v>44437</v>
      </c>
      <c r="H133" s="75" t="s">
        <v>2630</v>
      </c>
      <c r="I133" s="15">
        <v>48</v>
      </c>
      <c r="J133" s="15">
        <v>25</v>
      </c>
      <c r="K133" s="15">
        <v>25</v>
      </c>
      <c r="L133" s="15">
        <v>7</v>
      </c>
      <c r="M133" s="81">
        <v>7.5</v>
      </c>
      <c r="N133" s="70">
        <v>8</v>
      </c>
      <c r="O133" s="62">
        <v>3000</v>
      </c>
      <c r="P133" s="63">
        <f>Table224523689101112131415161718192021222423456789101112131415161718[[#This Row],[PEMBULATAN]]*O133</f>
        <v>24000</v>
      </c>
    </row>
    <row r="134" spans="1:16" ht="30" customHeight="1" x14ac:dyDescent="0.2">
      <c r="A134" s="97"/>
      <c r="B134" s="73"/>
      <c r="C134" s="87" t="s">
        <v>2507</v>
      </c>
      <c r="D134" s="76" t="s">
        <v>52</v>
      </c>
      <c r="E134" s="13">
        <v>44432</v>
      </c>
      <c r="F134" s="74" t="s">
        <v>53</v>
      </c>
      <c r="G134" s="13">
        <v>44437</v>
      </c>
      <c r="H134" s="75" t="s">
        <v>2630</v>
      </c>
      <c r="I134" s="15">
        <v>57</v>
      </c>
      <c r="J134" s="15">
        <v>58</v>
      </c>
      <c r="K134" s="15">
        <v>58</v>
      </c>
      <c r="L134" s="15">
        <v>9</v>
      </c>
      <c r="M134" s="81">
        <v>47.936999999999998</v>
      </c>
      <c r="N134" s="70">
        <v>48</v>
      </c>
      <c r="O134" s="62">
        <v>3000</v>
      </c>
      <c r="P134" s="63">
        <f>Table224523689101112131415161718192021222423456789101112131415161718[[#This Row],[PEMBULATAN]]*O134</f>
        <v>144000</v>
      </c>
    </row>
    <row r="135" spans="1:16" ht="30" customHeight="1" x14ac:dyDescent="0.2">
      <c r="A135" s="97"/>
      <c r="B135" s="73"/>
      <c r="C135" s="87" t="s">
        <v>2508</v>
      </c>
      <c r="D135" s="76" t="s">
        <v>52</v>
      </c>
      <c r="E135" s="13">
        <v>44432</v>
      </c>
      <c r="F135" s="74" t="s">
        <v>53</v>
      </c>
      <c r="G135" s="13">
        <v>44437</v>
      </c>
      <c r="H135" s="75" t="s">
        <v>2630</v>
      </c>
      <c r="I135" s="15">
        <v>46</v>
      </c>
      <c r="J135" s="15">
        <v>33</v>
      </c>
      <c r="K135" s="15">
        <v>33</v>
      </c>
      <c r="L135" s="15">
        <v>24</v>
      </c>
      <c r="M135" s="81">
        <v>12.5235</v>
      </c>
      <c r="N135" s="70">
        <v>24</v>
      </c>
      <c r="O135" s="62">
        <v>3000</v>
      </c>
      <c r="P135" s="63">
        <f>Table224523689101112131415161718192021222423456789101112131415161718[[#This Row],[PEMBULATAN]]*O135</f>
        <v>72000</v>
      </c>
    </row>
    <row r="136" spans="1:16" ht="30" customHeight="1" x14ac:dyDescent="0.2">
      <c r="A136" s="97"/>
      <c r="B136" s="73"/>
      <c r="C136" s="87" t="s">
        <v>2509</v>
      </c>
      <c r="D136" s="76" t="s">
        <v>52</v>
      </c>
      <c r="E136" s="13">
        <v>44432</v>
      </c>
      <c r="F136" s="74" t="s">
        <v>53</v>
      </c>
      <c r="G136" s="13">
        <v>44437</v>
      </c>
      <c r="H136" s="75" t="s">
        <v>2630</v>
      </c>
      <c r="I136" s="15">
        <v>55</v>
      </c>
      <c r="J136" s="15">
        <v>50</v>
      </c>
      <c r="K136" s="15">
        <v>50</v>
      </c>
      <c r="L136" s="15">
        <v>9</v>
      </c>
      <c r="M136" s="81">
        <v>34.375</v>
      </c>
      <c r="N136" s="70">
        <v>34</v>
      </c>
      <c r="O136" s="62">
        <v>3000</v>
      </c>
      <c r="P136" s="63">
        <f>Table224523689101112131415161718192021222423456789101112131415161718[[#This Row],[PEMBULATAN]]*O136</f>
        <v>102000</v>
      </c>
    </row>
    <row r="137" spans="1:16" ht="30" customHeight="1" x14ac:dyDescent="0.2">
      <c r="A137" s="97"/>
      <c r="B137" s="73"/>
      <c r="C137" s="87" t="s">
        <v>2510</v>
      </c>
      <c r="D137" s="76" t="s">
        <v>52</v>
      </c>
      <c r="E137" s="13">
        <v>44432</v>
      </c>
      <c r="F137" s="74" t="s">
        <v>53</v>
      </c>
      <c r="G137" s="13">
        <v>44437</v>
      </c>
      <c r="H137" s="75" t="s">
        <v>2630</v>
      </c>
      <c r="I137" s="15">
        <v>104</v>
      </c>
      <c r="J137" s="15">
        <v>48</v>
      </c>
      <c r="K137" s="15">
        <v>48</v>
      </c>
      <c r="L137" s="15">
        <v>19</v>
      </c>
      <c r="M137" s="81">
        <v>59.904000000000003</v>
      </c>
      <c r="N137" s="70">
        <v>60</v>
      </c>
      <c r="O137" s="62">
        <v>3000</v>
      </c>
      <c r="P137" s="63">
        <f>Table224523689101112131415161718192021222423456789101112131415161718[[#This Row],[PEMBULATAN]]*O137</f>
        <v>180000</v>
      </c>
    </row>
    <row r="138" spans="1:16" ht="30" customHeight="1" x14ac:dyDescent="0.2">
      <c r="A138" s="97"/>
      <c r="B138" s="73"/>
      <c r="C138" s="87" t="s">
        <v>2511</v>
      </c>
      <c r="D138" s="76" t="s">
        <v>52</v>
      </c>
      <c r="E138" s="13">
        <v>44432</v>
      </c>
      <c r="F138" s="74" t="s">
        <v>53</v>
      </c>
      <c r="G138" s="13">
        <v>44437</v>
      </c>
      <c r="H138" s="75" t="s">
        <v>2630</v>
      </c>
      <c r="I138" s="15">
        <v>53</v>
      </c>
      <c r="J138" s="15">
        <v>38</v>
      </c>
      <c r="K138" s="15">
        <v>38</v>
      </c>
      <c r="L138" s="15">
        <v>8</v>
      </c>
      <c r="M138" s="81">
        <v>19.132999999999999</v>
      </c>
      <c r="N138" s="70">
        <v>19</v>
      </c>
      <c r="O138" s="62">
        <v>3000</v>
      </c>
      <c r="P138" s="63">
        <f>Table224523689101112131415161718192021222423456789101112131415161718[[#This Row],[PEMBULATAN]]*O138</f>
        <v>57000</v>
      </c>
    </row>
    <row r="139" spans="1:16" ht="30" customHeight="1" x14ac:dyDescent="0.2">
      <c r="A139" s="97"/>
      <c r="B139" s="73"/>
      <c r="C139" s="87" t="s">
        <v>2512</v>
      </c>
      <c r="D139" s="76" t="s">
        <v>52</v>
      </c>
      <c r="E139" s="13">
        <v>44432</v>
      </c>
      <c r="F139" s="74" t="s">
        <v>53</v>
      </c>
      <c r="G139" s="13">
        <v>44437</v>
      </c>
      <c r="H139" s="75" t="s">
        <v>2630</v>
      </c>
      <c r="I139" s="15">
        <v>52</v>
      </c>
      <c r="J139" s="15">
        <v>52</v>
      </c>
      <c r="K139" s="15">
        <v>52</v>
      </c>
      <c r="L139" s="15">
        <v>7</v>
      </c>
      <c r="M139" s="81">
        <v>35.152000000000001</v>
      </c>
      <c r="N139" s="70">
        <v>35</v>
      </c>
      <c r="O139" s="62">
        <v>3000</v>
      </c>
      <c r="P139" s="63">
        <f>Table224523689101112131415161718192021222423456789101112131415161718[[#This Row],[PEMBULATAN]]*O139</f>
        <v>105000</v>
      </c>
    </row>
    <row r="140" spans="1:16" ht="30" customHeight="1" x14ac:dyDescent="0.2">
      <c r="A140" s="97"/>
      <c r="B140" s="73"/>
      <c r="C140" s="87" t="s">
        <v>2513</v>
      </c>
      <c r="D140" s="76" t="s">
        <v>52</v>
      </c>
      <c r="E140" s="13">
        <v>44432</v>
      </c>
      <c r="F140" s="74" t="s">
        <v>53</v>
      </c>
      <c r="G140" s="13">
        <v>44437</v>
      </c>
      <c r="H140" s="75" t="s">
        <v>2630</v>
      </c>
      <c r="I140" s="15">
        <v>50</v>
      </c>
      <c r="J140" s="15">
        <v>32</v>
      </c>
      <c r="K140" s="15">
        <v>32</v>
      </c>
      <c r="L140" s="15">
        <v>4</v>
      </c>
      <c r="M140" s="81">
        <v>12.8</v>
      </c>
      <c r="N140" s="70">
        <v>13</v>
      </c>
      <c r="O140" s="62">
        <v>3000</v>
      </c>
      <c r="P140" s="63">
        <f>Table224523689101112131415161718192021222423456789101112131415161718[[#This Row],[PEMBULATAN]]*O140</f>
        <v>39000</v>
      </c>
    </row>
    <row r="141" spans="1:16" ht="30" customHeight="1" x14ac:dyDescent="0.2">
      <c r="A141" s="97"/>
      <c r="B141" s="73"/>
      <c r="C141" s="87" t="s">
        <v>2514</v>
      </c>
      <c r="D141" s="76" t="s">
        <v>52</v>
      </c>
      <c r="E141" s="13">
        <v>44432</v>
      </c>
      <c r="F141" s="74" t="s">
        <v>53</v>
      </c>
      <c r="G141" s="13">
        <v>44437</v>
      </c>
      <c r="H141" s="75" t="s">
        <v>2630</v>
      </c>
      <c r="I141" s="15">
        <v>95</v>
      </c>
      <c r="J141" s="15">
        <v>56</v>
      </c>
      <c r="K141" s="15">
        <v>56</v>
      </c>
      <c r="L141" s="15">
        <v>16</v>
      </c>
      <c r="M141" s="81">
        <v>74.48</v>
      </c>
      <c r="N141" s="70">
        <v>74</v>
      </c>
      <c r="O141" s="62">
        <v>3000</v>
      </c>
      <c r="P141" s="63">
        <f>Table224523689101112131415161718192021222423456789101112131415161718[[#This Row],[PEMBULATAN]]*O141</f>
        <v>222000</v>
      </c>
    </row>
    <row r="142" spans="1:16" ht="30" customHeight="1" x14ac:dyDescent="0.2">
      <c r="A142" s="97"/>
      <c r="B142" s="73"/>
      <c r="C142" s="87" t="s">
        <v>2515</v>
      </c>
      <c r="D142" s="76" t="s">
        <v>52</v>
      </c>
      <c r="E142" s="13">
        <v>44432</v>
      </c>
      <c r="F142" s="74" t="s">
        <v>53</v>
      </c>
      <c r="G142" s="13">
        <v>44437</v>
      </c>
      <c r="H142" s="75" t="s">
        <v>2630</v>
      </c>
      <c r="I142" s="15">
        <v>37</v>
      </c>
      <c r="J142" s="15">
        <v>25</v>
      </c>
      <c r="K142" s="15">
        <v>25</v>
      </c>
      <c r="L142" s="15">
        <v>38</v>
      </c>
      <c r="M142" s="81">
        <v>5.78125</v>
      </c>
      <c r="N142" s="70">
        <v>38</v>
      </c>
      <c r="O142" s="62">
        <v>3000</v>
      </c>
      <c r="P142" s="63">
        <f>Table224523689101112131415161718192021222423456789101112131415161718[[#This Row],[PEMBULATAN]]*O142</f>
        <v>114000</v>
      </c>
    </row>
    <row r="143" spans="1:16" ht="30" customHeight="1" x14ac:dyDescent="0.2">
      <c r="A143" s="97"/>
      <c r="B143" s="73"/>
      <c r="C143" s="87" t="s">
        <v>2516</v>
      </c>
      <c r="D143" s="76" t="s">
        <v>52</v>
      </c>
      <c r="E143" s="13">
        <v>44432</v>
      </c>
      <c r="F143" s="74" t="s">
        <v>53</v>
      </c>
      <c r="G143" s="13">
        <v>44437</v>
      </c>
      <c r="H143" s="75" t="s">
        <v>2630</v>
      </c>
      <c r="I143" s="15">
        <v>54</v>
      </c>
      <c r="J143" s="15">
        <v>58</v>
      </c>
      <c r="K143" s="15">
        <v>58</v>
      </c>
      <c r="L143" s="15">
        <v>10</v>
      </c>
      <c r="M143" s="81">
        <v>45.414000000000001</v>
      </c>
      <c r="N143" s="70">
        <v>45</v>
      </c>
      <c r="O143" s="62">
        <v>3000</v>
      </c>
      <c r="P143" s="63">
        <f>Table224523689101112131415161718192021222423456789101112131415161718[[#This Row],[PEMBULATAN]]*O143</f>
        <v>135000</v>
      </c>
    </row>
    <row r="144" spans="1:16" ht="30" customHeight="1" x14ac:dyDescent="0.2">
      <c r="A144" s="97"/>
      <c r="B144" s="73"/>
      <c r="C144" s="87" t="s">
        <v>2517</v>
      </c>
      <c r="D144" s="76" t="s">
        <v>52</v>
      </c>
      <c r="E144" s="13">
        <v>44432</v>
      </c>
      <c r="F144" s="74" t="s">
        <v>53</v>
      </c>
      <c r="G144" s="13">
        <v>44437</v>
      </c>
      <c r="H144" s="75" t="s">
        <v>2630</v>
      </c>
      <c r="I144" s="15">
        <v>72</v>
      </c>
      <c r="J144" s="15">
        <v>45</v>
      </c>
      <c r="K144" s="15">
        <v>45</v>
      </c>
      <c r="L144" s="15">
        <v>3</v>
      </c>
      <c r="M144" s="81">
        <v>36.450000000000003</v>
      </c>
      <c r="N144" s="70">
        <v>36</v>
      </c>
      <c r="O144" s="62">
        <v>3000</v>
      </c>
      <c r="P144" s="63">
        <f>Table224523689101112131415161718192021222423456789101112131415161718[[#This Row],[PEMBULATAN]]*O144</f>
        <v>108000</v>
      </c>
    </row>
    <row r="145" spans="1:16" ht="30" customHeight="1" x14ac:dyDescent="0.2">
      <c r="A145" s="97"/>
      <c r="B145" s="73"/>
      <c r="C145" s="87" t="s">
        <v>2518</v>
      </c>
      <c r="D145" s="76" t="s">
        <v>52</v>
      </c>
      <c r="E145" s="13">
        <v>44432</v>
      </c>
      <c r="F145" s="74" t="s">
        <v>53</v>
      </c>
      <c r="G145" s="13">
        <v>44437</v>
      </c>
      <c r="H145" s="75" t="s">
        <v>2630</v>
      </c>
      <c r="I145" s="15">
        <v>45</v>
      </c>
      <c r="J145" s="15">
        <v>38</v>
      </c>
      <c r="K145" s="15">
        <v>38</v>
      </c>
      <c r="L145" s="15">
        <v>2</v>
      </c>
      <c r="M145" s="81">
        <v>16.245000000000001</v>
      </c>
      <c r="N145" s="70">
        <v>16</v>
      </c>
      <c r="O145" s="62">
        <v>3000</v>
      </c>
      <c r="P145" s="63">
        <f>Table224523689101112131415161718192021222423456789101112131415161718[[#This Row],[PEMBULATAN]]*O145</f>
        <v>48000</v>
      </c>
    </row>
    <row r="146" spans="1:16" ht="30" customHeight="1" x14ac:dyDescent="0.2">
      <c r="A146" s="97"/>
      <c r="B146" s="73"/>
      <c r="C146" s="87" t="s">
        <v>2519</v>
      </c>
      <c r="D146" s="76" t="s">
        <v>52</v>
      </c>
      <c r="E146" s="13">
        <v>44432</v>
      </c>
      <c r="F146" s="74" t="s">
        <v>53</v>
      </c>
      <c r="G146" s="13">
        <v>44437</v>
      </c>
      <c r="H146" s="75" t="s">
        <v>2630</v>
      </c>
      <c r="I146" s="15">
        <v>60</v>
      </c>
      <c r="J146" s="15">
        <v>30</v>
      </c>
      <c r="K146" s="15">
        <v>30</v>
      </c>
      <c r="L146" s="15">
        <v>6</v>
      </c>
      <c r="M146" s="81">
        <v>13.5</v>
      </c>
      <c r="N146" s="70">
        <v>14</v>
      </c>
      <c r="O146" s="62">
        <v>3000</v>
      </c>
      <c r="P146" s="63">
        <f>Table224523689101112131415161718192021222423456789101112131415161718[[#This Row],[PEMBULATAN]]*O146</f>
        <v>42000</v>
      </c>
    </row>
    <row r="147" spans="1:16" ht="30" customHeight="1" x14ac:dyDescent="0.2">
      <c r="A147" s="97"/>
      <c r="B147" s="73"/>
      <c r="C147" s="87" t="s">
        <v>2520</v>
      </c>
      <c r="D147" s="76" t="s">
        <v>52</v>
      </c>
      <c r="E147" s="13">
        <v>44432</v>
      </c>
      <c r="F147" s="74" t="s">
        <v>53</v>
      </c>
      <c r="G147" s="13">
        <v>44437</v>
      </c>
      <c r="H147" s="75" t="s">
        <v>2630</v>
      </c>
      <c r="I147" s="15">
        <v>50</v>
      </c>
      <c r="J147" s="15">
        <v>52</v>
      </c>
      <c r="K147" s="15">
        <v>52</v>
      </c>
      <c r="L147" s="15">
        <v>3</v>
      </c>
      <c r="M147" s="81">
        <v>33.799999999999997</v>
      </c>
      <c r="N147" s="70">
        <v>34</v>
      </c>
      <c r="O147" s="62">
        <v>3000</v>
      </c>
      <c r="P147" s="63">
        <f>Table224523689101112131415161718192021222423456789101112131415161718[[#This Row],[PEMBULATAN]]*O147</f>
        <v>102000</v>
      </c>
    </row>
    <row r="148" spans="1:16" ht="30" customHeight="1" x14ac:dyDescent="0.2">
      <c r="A148" s="97"/>
      <c r="B148" s="73"/>
      <c r="C148" s="87" t="s">
        <v>2521</v>
      </c>
      <c r="D148" s="76" t="s">
        <v>52</v>
      </c>
      <c r="E148" s="13">
        <v>44432</v>
      </c>
      <c r="F148" s="74" t="s">
        <v>53</v>
      </c>
      <c r="G148" s="13">
        <v>44437</v>
      </c>
      <c r="H148" s="75" t="s">
        <v>2630</v>
      </c>
      <c r="I148" s="15">
        <v>60</v>
      </c>
      <c r="J148" s="15">
        <v>32</v>
      </c>
      <c r="K148" s="15">
        <v>32</v>
      </c>
      <c r="L148" s="15">
        <v>4</v>
      </c>
      <c r="M148" s="81">
        <v>15.36</v>
      </c>
      <c r="N148" s="70">
        <v>15</v>
      </c>
      <c r="O148" s="62">
        <v>3000</v>
      </c>
      <c r="P148" s="63">
        <f>Table224523689101112131415161718192021222423456789101112131415161718[[#This Row],[PEMBULATAN]]*O148</f>
        <v>45000</v>
      </c>
    </row>
    <row r="149" spans="1:16" ht="30" customHeight="1" x14ac:dyDescent="0.2">
      <c r="A149" s="97"/>
      <c r="B149" s="73"/>
      <c r="C149" s="87" t="s">
        <v>2522</v>
      </c>
      <c r="D149" s="76" t="s">
        <v>52</v>
      </c>
      <c r="E149" s="13">
        <v>44432</v>
      </c>
      <c r="F149" s="74" t="s">
        <v>53</v>
      </c>
      <c r="G149" s="13">
        <v>44437</v>
      </c>
      <c r="H149" s="75" t="s">
        <v>2630</v>
      </c>
      <c r="I149" s="15">
        <v>62</v>
      </c>
      <c r="J149" s="15">
        <v>36</v>
      </c>
      <c r="K149" s="15">
        <v>36</v>
      </c>
      <c r="L149" s="15">
        <v>3</v>
      </c>
      <c r="M149" s="81">
        <v>20.088000000000001</v>
      </c>
      <c r="N149" s="70">
        <v>20</v>
      </c>
      <c r="O149" s="62">
        <v>3000</v>
      </c>
      <c r="P149" s="63">
        <f>Table224523689101112131415161718192021222423456789101112131415161718[[#This Row],[PEMBULATAN]]*O149</f>
        <v>60000</v>
      </c>
    </row>
    <row r="150" spans="1:16" ht="30" customHeight="1" x14ac:dyDescent="0.2">
      <c r="A150" s="97"/>
      <c r="B150" s="73"/>
      <c r="C150" s="87" t="s">
        <v>2523</v>
      </c>
      <c r="D150" s="76" t="s">
        <v>52</v>
      </c>
      <c r="E150" s="13">
        <v>44432</v>
      </c>
      <c r="F150" s="74" t="s">
        <v>53</v>
      </c>
      <c r="G150" s="13">
        <v>44437</v>
      </c>
      <c r="H150" s="75" t="s">
        <v>2630</v>
      </c>
      <c r="I150" s="15">
        <v>86</v>
      </c>
      <c r="J150" s="15">
        <v>60</v>
      </c>
      <c r="K150" s="15">
        <v>60</v>
      </c>
      <c r="L150" s="15">
        <v>14</v>
      </c>
      <c r="M150" s="81">
        <v>77.400000000000006</v>
      </c>
      <c r="N150" s="70">
        <v>77</v>
      </c>
      <c r="O150" s="62">
        <v>3000</v>
      </c>
      <c r="P150" s="63">
        <f>Table224523689101112131415161718192021222423456789101112131415161718[[#This Row],[PEMBULATAN]]*O150</f>
        <v>231000</v>
      </c>
    </row>
    <row r="151" spans="1:16" ht="30" customHeight="1" x14ac:dyDescent="0.2">
      <c r="A151" s="97"/>
      <c r="B151" s="73"/>
      <c r="C151" s="87" t="s">
        <v>2524</v>
      </c>
      <c r="D151" s="76" t="s">
        <v>52</v>
      </c>
      <c r="E151" s="13">
        <v>44432</v>
      </c>
      <c r="F151" s="74" t="s">
        <v>53</v>
      </c>
      <c r="G151" s="13">
        <v>44437</v>
      </c>
      <c r="H151" s="75" t="s">
        <v>2630</v>
      </c>
      <c r="I151" s="15">
        <v>100</v>
      </c>
      <c r="J151" s="15">
        <v>59</v>
      </c>
      <c r="K151" s="15">
        <v>59</v>
      </c>
      <c r="L151" s="15">
        <v>10</v>
      </c>
      <c r="M151" s="81">
        <v>87.025000000000006</v>
      </c>
      <c r="N151" s="70">
        <v>87</v>
      </c>
      <c r="O151" s="62">
        <v>3000</v>
      </c>
      <c r="P151" s="63">
        <f>Table224523689101112131415161718192021222423456789101112131415161718[[#This Row],[PEMBULATAN]]*O151</f>
        <v>261000</v>
      </c>
    </row>
    <row r="152" spans="1:16" ht="30" customHeight="1" x14ac:dyDescent="0.2">
      <c r="A152" s="97"/>
      <c r="B152" s="73"/>
      <c r="C152" s="87" t="s">
        <v>2525</v>
      </c>
      <c r="D152" s="76" t="s">
        <v>52</v>
      </c>
      <c r="E152" s="13">
        <v>44432</v>
      </c>
      <c r="F152" s="74" t="s">
        <v>53</v>
      </c>
      <c r="G152" s="13">
        <v>44437</v>
      </c>
      <c r="H152" s="75" t="s">
        <v>2630</v>
      </c>
      <c r="I152" s="15">
        <v>104</v>
      </c>
      <c r="J152" s="15">
        <v>60</v>
      </c>
      <c r="K152" s="15">
        <v>60</v>
      </c>
      <c r="L152" s="15">
        <v>26</v>
      </c>
      <c r="M152" s="81">
        <v>93.6</v>
      </c>
      <c r="N152" s="70">
        <v>94</v>
      </c>
      <c r="O152" s="62">
        <v>3000</v>
      </c>
      <c r="P152" s="63">
        <f>Table224523689101112131415161718192021222423456789101112131415161718[[#This Row],[PEMBULATAN]]*O152</f>
        <v>282000</v>
      </c>
    </row>
    <row r="153" spans="1:16" ht="30" customHeight="1" x14ac:dyDescent="0.2">
      <c r="A153" s="97"/>
      <c r="B153" s="73"/>
      <c r="C153" s="87" t="s">
        <v>2526</v>
      </c>
      <c r="D153" s="76" t="s">
        <v>52</v>
      </c>
      <c r="E153" s="13">
        <v>44432</v>
      </c>
      <c r="F153" s="74" t="s">
        <v>53</v>
      </c>
      <c r="G153" s="13">
        <v>44437</v>
      </c>
      <c r="H153" s="75" t="s">
        <v>2630</v>
      </c>
      <c r="I153" s="15">
        <v>90</v>
      </c>
      <c r="J153" s="15">
        <v>52</v>
      </c>
      <c r="K153" s="15">
        <v>52</v>
      </c>
      <c r="L153" s="15">
        <v>12</v>
      </c>
      <c r="M153" s="81">
        <v>60.84</v>
      </c>
      <c r="N153" s="70">
        <v>61</v>
      </c>
      <c r="O153" s="62">
        <v>3000</v>
      </c>
      <c r="P153" s="63">
        <f>Table224523689101112131415161718192021222423456789101112131415161718[[#This Row],[PEMBULATAN]]*O153</f>
        <v>183000</v>
      </c>
    </row>
    <row r="154" spans="1:16" ht="30" customHeight="1" x14ac:dyDescent="0.2">
      <c r="A154" s="97"/>
      <c r="B154" s="73"/>
      <c r="C154" s="87" t="s">
        <v>2527</v>
      </c>
      <c r="D154" s="76" t="s">
        <v>52</v>
      </c>
      <c r="E154" s="13">
        <v>44432</v>
      </c>
      <c r="F154" s="74" t="s">
        <v>53</v>
      </c>
      <c r="G154" s="13">
        <v>44437</v>
      </c>
      <c r="H154" s="75" t="s">
        <v>2630</v>
      </c>
      <c r="I154" s="15">
        <v>64</v>
      </c>
      <c r="J154" s="15">
        <v>50</v>
      </c>
      <c r="K154" s="15">
        <v>50</v>
      </c>
      <c r="L154" s="15">
        <v>13</v>
      </c>
      <c r="M154" s="81">
        <v>40</v>
      </c>
      <c r="N154" s="70">
        <v>40</v>
      </c>
      <c r="O154" s="62">
        <v>3000</v>
      </c>
      <c r="P154" s="63">
        <f>Table224523689101112131415161718192021222423456789101112131415161718[[#This Row],[PEMBULATAN]]*O154</f>
        <v>120000</v>
      </c>
    </row>
    <row r="155" spans="1:16" ht="30" customHeight="1" x14ac:dyDescent="0.2">
      <c r="A155" s="97"/>
      <c r="B155" s="73"/>
      <c r="C155" s="87" t="s">
        <v>2528</v>
      </c>
      <c r="D155" s="76" t="s">
        <v>52</v>
      </c>
      <c r="E155" s="13">
        <v>44432</v>
      </c>
      <c r="F155" s="74" t="s">
        <v>53</v>
      </c>
      <c r="G155" s="13">
        <v>44437</v>
      </c>
      <c r="H155" s="75" t="s">
        <v>2630</v>
      </c>
      <c r="I155" s="15">
        <v>60</v>
      </c>
      <c r="J155" s="15">
        <v>35</v>
      </c>
      <c r="K155" s="15">
        <v>35</v>
      </c>
      <c r="L155" s="15">
        <v>3</v>
      </c>
      <c r="M155" s="81">
        <v>18.375</v>
      </c>
      <c r="N155" s="70">
        <v>18</v>
      </c>
      <c r="O155" s="62">
        <v>3000</v>
      </c>
      <c r="P155" s="63">
        <f>Table224523689101112131415161718192021222423456789101112131415161718[[#This Row],[PEMBULATAN]]*O155</f>
        <v>54000</v>
      </c>
    </row>
    <row r="156" spans="1:16" ht="30" customHeight="1" x14ac:dyDescent="0.2">
      <c r="A156" s="97"/>
      <c r="B156" s="73"/>
      <c r="C156" s="87" t="s">
        <v>2529</v>
      </c>
      <c r="D156" s="76" t="s">
        <v>52</v>
      </c>
      <c r="E156" s="13">
        <v>44432</v>
      </c>
      <c r="F156" s="74" t="s">
        <v>53</v>
      </c>
      <c r="G156" s="13">
        <v>44437</v>
      </c>
      <c r="H156" s="75" t="s">
        <v>2630</v>
      </c>
      <c r="I156" s="15">
        <v>62</v>
      </c>
      <c r="J156" s="15">
        <v>60</v>
      </c>
      <c r="K156" s="15">
        <v>60</v>
      </c>
      <c r="L156" s="15">
        <v>13</v>
      </c>
      <c r="M156" s="81">
        <v>55.8</v>
      </c>
      <c r="N156" s="70">
        <v>56</v>
      </c>
      <c r="O156" s="62">
        <v>3000</v>
      </c>
      <c r="P156" s="63">
        <f>Table224523689101112131415161718192021222423456789101112131415161718[[#This Row],[PEMBULATAN]]*O156</f>
        <v>168000</v>
      </c>
    </row>
    <row r="157" spans="1:16" ht="30" customHeight="1" x14ac:dyDescent="0.2">
      <c r="A157" s="97"/>
      <c r="B157" s="73"/>
      <c r="C157" s="87" t="s">
        <v>2530</v>
      </c>
      <c r="D157" s="76" t="s">
        <v>52</v>
      </c>
      <c r="E157" s="13">
        <v>44432</v>
      </c>
      <c r="F157" s="74" t="s">
        <v>53</v>
      </c>
      <c r="G157" s="13">
        <v>44437</v>
      </c>
      <c r="H157" s="75" t="s">
        <v>2630</v>
      </c>
      <c r="I157" s="15">
        <v>104</v>
      </c>
      <c r="J157" s="15">
        <v>55</v>
      </c>
      <c r="K157" s="15">
        <v>55</v>
      </c>
      <c r="L157" s="15">
        <v>29</v>
      </c>
      <c r="M157" s="81">
        <v>78.650000000000006</v>
      </c>
      <c r="N157" s="70">
        <v>79</v>
      </c>
      <c r="O157" s="62">
        <v>3000</v>
      </c>
      <c r="P157" s="63">
        <f>Table224523689101112131415161718192021222423456789101112131415161718[[#This Row],[PEMBULATAN]]*O157</f>
        <v>237000</v>
      </c>
    </row>
    <row r="158" spans="1:16" ht="30" customHeight="1" x14ac:dyDescent="0.2">
      <c r="A158" s="97"/>
      <c r="B158" s="73"/>
      <c r="C158" s="87" t="s">
        <v>2531</v>
      </c>
      <c r="D158" s="76" t="s">
        <v>52</v>
      </c>
      <c r="E158" s="13">
        <v>44432</v>
      </c>
      <c r="F158" s="74" t="s">
        <v>53</v>
      </c>
      <c r="G158" s="13">
        <v>44437</v>
      </c>
      <c r="H158" s="75" t="s">
        <v>2630</v>
      </c>
      <c r="I158" s="15">
        <v>83</v>
      </c>
      <c r="J158" s="15">
        <v>66</v>
      </c>
      <c r="K158" s="15">
        <v>66</v>
      </c>
      <c r="L158" s="15">
        <v>17</v>
      </c>
      <c r="M158" s="81">
        <v>90.387</v>
      </c>
      <c r="N158" s="70">
        <v>90</v>
      </c>
      <c r="O158" s="62">
        <v>3000</v>
      </c>
      <c r="P158" s="63">
        <f>Table224523689101112131415161718192021222423456789101112131415161718[[#This Row],[PEMBULATAN]]*O158</f>
        <v>270000</v>
      </c>
    </row>
    <row r="159" spans="1:16" ht="30" customHeight="1" x14ac:dyDescent="0.2">
      <c r="A159" s="97"/>
      <c r="B159" s="73"/>
      <c r="C159" s="87" t="s">
        <v>2532</v>
      </c>
      <c r="D159" s="76" t="s">
        <v>52</v>
      </c>
      <c r="E159" s="13">
        <v>44432</v>
      </c>
      <c r="F159" s="74" t="s">
        <v>53</v>
      </c>
      <c r="G159" s="13">
        <v>44437</v>
      </c>
      <c r="H159" s="75" t="s">
        <v>2630</v>
      </c>
      <c r="I159" s="15">
        <v>140</v>
      </c>
      <c r="J159" s="15">
        <v>13</v>
      </c>
      <c r="K159" s="15">
        <v>13</v>
      </c>
      <c r="L159" s="15">
        <v>2</v>
      </c>
      <c r="M159" s="81">
        <v>5.915</v>
      </c>
      <c r="N159" s="70">
        <v>6</v>
      </c>
      <c r="O159" s="62">
        <v>3000</v>
      </c>
      <c r="P159" s="63">
        <f>Table224523689101112131415161718192021222423456789101112131415161718[[#This Row],[PEMBULATAN]]*O159</f>
        <v>18000</v>
      </c>
    </row>
    <row r="160" spans="1:16" ht="30" customHeight="1" x14ac:dyDescent="0.2">
      <c r="A160" s="97"/>
      <c r="B160" s="73"/>
      <c r="C160" s="87" t="s">
        <v>2533</v>
      </c>
      <c r="D160" s="76" t="s">
        <v>52</v>
      </c>
      <c r="E160" s="13">
        <v>44432</v>
      </c>
      <c r="F160" s="74" t="s">
        <v>53</v>
      </c>
      <c r="G160" s="13">
        <v>44437</v>
      </c>
      <c r="H160" s="75" t="s">
        <v>2630</v>
      </c>
      <c r="I160" s="15">
        <v>107</v>
      </c>
      <c r="J160" s="15">
        <v>9</v>
      </c>
      <c r="K160" s="15">
        <v>9</v>
      </c>
      <c r="L160" s="15">
        <v>4</v>
      </c>
      <c r="M160" s="81">
        <v>2.16675</v>
      </c>
      <c r="N160" s="70">
        <v>4</v>
      </c>
      <c r="O160" s="62">
        <v>3000</v>
      </c>
      <c r="P160" s="63">
        <f>Table224523689101112131415161718192021222423456789101112131415161718[[#This Row],[PEMBULATAN]]*O160</f>
        <v>12000</v>
      </c>
    </row>
    <row r="161" spans="1:16" ht="30" customHeight="1" x14ac:dyDescent="0.2">
      <c r="A161" s="97"/>
      <c r="B161" s="73"/>
      <c r="C161" s="87" t="s">
        <v>2534</v>
      </c>
      <c r="D161" s="76" t="s">
        <v>52</v>
      </c>
      <c r="E161" s="13">
        <v>44432</v>
      </c>
      <c r="F161" s="74" t="s">
        <v>53</v>
      </c>
      <c r="G161" s="13">
        <v>44437</v>
      </c>
      <c r="H161" s="75" t="s">
        <v>2630</v>
      </c>
      <c r="I161" s="15">
        <v>97</v>
      </c>
      <c r="J161" s="15">
        <v>58</v>
      </c>
      <c r="K161" s="15">
        <v>58</v>
      </c>
      <c r="L161" s="15">
        <v>14</v>
      </c>
      <c r="M161" s="81">
        <v>81.576999999999998</v>
      </c>
      <c r="N161" s="70">
        <v>82</v>
      </c>
      <c r="O161" s="62">
        <v>3000</v>
      </c>
      <c r="P161" s="63">
        <f>Table224523689101112131415161718192021222423456789101112131415161718[[#This Row],[PEMBULATAN]]*O161</f>
        <v>246000</v>
      </c>
    </row>
    <row r="162" spans="1:16" ht="30" customHeight="1" x14ac:dyDescent="0.2">
      <c r="A162" s="97"/>
      <c r="B162" s="73"/>
      <c r="C162" s="87" t="s">
        <v>2535</v>
      </c>
      <c r="D162" s="76" t="s">
        <v>52</v>
      </c>
      <c r="E162" s="13">
        <v>44432</v>
      </c>
      <c r="F162" s="74" t="s">
        <v>53</v>
      </c>
      <c r="G162" s="13">
        <v>44437</v>
      </c>
      <c r="H162" s="75" t="s">
        <v>2630</v>
      </c>
      <c r="I162" s="15">
        <v>68</v>
      </c>
      <c r="J162" s="15">
        <v>58</v>
      </c>
      <c r="K162" s="15">
        <v>58</v>
      </c>
      <c r="L162" s="15">
        <v>8</v>
      </c>
      <c r="M162" s="81">
        <v>57.188000000000002</v>
      </c>
      <c r="N162" s="70">
        <v>57</v>
      </c>
      <c r="O162" s="62">
        <v>3000</v>
      </c>
      <c r="P162" s="63">
        <f>Table224523689101112131415161718192021222423456789101112131415161718[[#This Row],[PEMBULATAN]]*O162</f>
        <v>171000</v>
      </c>
    </row>
    <row r="163" spans="1:16" ht="30" customHeight="1" x14ac:dyDescent="0.2">
      <c r="A163" s="97"/>
      <c r="B163" s="73"/>
      <c r="C163" s="87" t="s">
        <v>2536</v>
      </c>
      <c r="D163" s="76" t="s">
        <v>52</v>
      </c>
      <c r="E163" s="13">
        <v>44432</v>
      </c>
      <c r="F163" s="74" t="s">
        <v>53</v>
      </c>
      <c r="G163" s="13">
        <v>44437</v>
      </c>
      <c r="H163" s="75" t="s">
        <v>2630</v>
      </c>
      <c r="I163" s="15">
        <v>52</v>
      </c>
      <c r="J163" s="15">
        <v>34</v>
      </c>
      <c r="K163" s="15">
        <v>34</v>
      </c>
      <c r="L163" s="15">
        <v>3</v>
      </c>
      <c r="M163" s="81">
        <v>15.028</v>
      </c>
      <c r="N163" s="70">
        <v>15</v>
      </c>
      <c r="O163" s="62">
        <v>3000</v>
      </c>
      <c r="P163" s="63">
        <f>Table224523689101112131415161718192021222423456789101112131415161718[[#This Row],[PEMBULATAN]]*O163</f>
        <v>45000</v>
      </c>
    </row>
    <row r="164" spans="1:16" ht="30" customHeight="1" x14ac:dyDescent="0.2">
      <c r="A164" s="97"/>
      <c r="B164" s="73"/>
      <c r="C164" s="87" t="s">
        <v>2537</v>
      </c>
      <c r="D164" s="76" t="s">
        <v>52</v>
      </c>
      <c r="E164" s="13">
        <v>44432</v>
      </c>
      <c r="F164" s="74" t="s">
        <v>53</v>
      </c>
      <c r="G164" s="13">
        <v>44437</v>
      </c>
      <c r="H164" s="75" t="s">
        <v>2630</v>
      </c>
      <c r="I164" s="15">
        <v>60</v>
      </c>
      <c r="J164" s="15">
        <v>56</v>
      </c>
      <c r="K164" s="15">
        <v>56</v>
      </c>
      <c r="L164" s="15">
        <v>9</v>
      </c>
      <c r="M164" s="81">
        <v>47.04</v>
      </c>
      <c r="N164" s="70">
        <v>47</v>
      </c>
      <c r="O164" s="62">
        <v>3000</v>
      </c>
      <c r="P164" s="63">
        <f>Table224523689101112131415161718192021222423456789101112131415161718[[#This Row],[PEMBULATAN]]*O164</f>
        <v>141000</v>
      </c>
    </row>
    <row r="165" spans="1:16" ht="30" customHeight="1" x14ac:dyDescent="0.2">
      <c r="A165" s="97"/>
      <c r="B165" s="73"/>
      <c r="C165" s="87" t="s">
        <v>2538</v>
      </c>
      <c r="D165" s="76" t="s">
        <v>52</v>
      </c>
      <c r="E165" s="13">
        <v>44432</v>
      </c>
      <c r="F165" s="74" t="s">
        <v>53</v>
      </c>
      <c r="G165" s="13">
        <v>44437</v>
      </c>
      <c r="H165" s="75" t="s">
        <v>2630</v>
      </c>
      <c r="I165" s="15">
        <v>74</v>
      </c>
      <c r="J165" s="15">
        <v>54</v>
      </c>
      <c r="K165" s="15">
        <v>54</v>
      </c>
      <c r="L165" s="15">
        <v>7</v>
      </c>
      <c r="M165" s="81">
        <v>53.945999999999998</v>
      </c>
      <c r="N165" s="70">
        <v>54</v>
      </c>
      <c r="O165" s="62">
        <v>3000</v>
      </c>
      <c r="P165" s="63">
        <f>Table224523689101112131415161718192021222423456789101112131415161718[[#This Row],[PEMBULATAN]]*O165</f>
        <v>162000</v>
      </c>
    </row>
    <row r="166" spans="1:16" ht="30" customHeight="1" x14ac:dyDescent="0.2">
      <c r="A166" s="97"/>
      <c r="B166" s="73"/>
      <c r="C166" s="87" t="s">
        <v>2539</v>
      </c>
      <c r="D166" s="76" t="s">
        <v>52</v>
      </c>
      <c r="E166" s="13">
        <v>44432</v>
      </c>
      <c r="F166" s="74" t="s">
        <v>53</v>
      </c>
      <c r="G166" s="13">
        <v>44437</v>
      </c>
      <c r="H166" s="75" t="s">
        <v>2630</v>
      </c>
      <c r="I166" s="15">
        <v>80</v>
      </c>
      <c r="J166" s="15">
        <v>57</v>
      </c>
      <c r="K166" s="15">
        <v>57</v>
      </c>
      <c r="L166" s="15">
        <v>13</v>
      </c>
      <c r="M166" s="81">
        <v>64.98</v>
      </c>
      <c r="N166" s="70">
        <v>65</v>
      </c>
      <c r="O166" s="62">
        <v>3000</v>
      </c>
      <c r="P166" s="63">
        <f>Table224523689101112131415161718192021222423456789101112131415161718[[#This Row],[PEMBULATAN]]*O166</f>
        <v>195000</v>
      </c>
    </row>
    <row r="167" spans="1:16" ht="30" customHeight="1" x14ac:dyDescent="0.2">
      <c r="A167" s="100"/>
      <c r="B167" s="73"/>
      <c r="C167" s="9" t="s">
        <v>2540</v>
      </c>
      <c r="D167" s="74" t="s">
        <v>52</v>
      </c>
      <c r="E167" s="13">
        <v>44432</v>
      </c>
      <c r="F167" s="74" t="s">
        <v>53</v>
      </c>
      <c r="G167" s="13">
        <v>44437</v>
      </c>
      <c r="H167" s="10" t="s">
        <v>2630</v>
      </c>
      <c r="I167" s="1">
        <v>36</v>
      </c>
      <c r="J167" s="1">
        <v>18</v>
      </c>
      <c r="K167" s="1">
        <v>18</v>
      </c>
      <c r="L167" s="1">
        <v>7</v>
      </c>
      <c r="M167" s="80">
        <v>2.9159999999999999</v>
      </c>
      <c r="N167" s="8">
        <v>7</v>
      </c>
      <c r="O167" s="62">
        <v>3000</v>
      </c>
      <c r="P167" s="63">
        <f>Table224523689101112131415161718192021222423456789101112131415161718[[#This Row],[PEMBULATAN]]*O167</f>
        <v>21000</v>
      </c>
    </row>
    <row r="168" spans="1:16" ht="30" customHeight="1" x14ac:dyDescent="0.2">
      <c r="A168" s="97"/>
      <c r="B168" s="73"/>
      <c r="C168" s="87" t="s">
        <v>2541</v>
      </c>
      <c r="D168" s="76" t="s">
        <v>52</v>
      </c>
      <c r="E168" s="13">
        <v>44432</v>
      </c>
      <c r="F168" s="74" t="s">
        <v>53</v>
      </c>
      <c r="G168" s="13">
        <v>44437</v>
      </c>
      <c r="H168" s="75" t="s">
        <v>2630</v>
      </c>
      <c r="I168" s="15">
        <v>93</v>
      </c>
      <c r="J168" s="15">
        <v>56</v>
      </c>
      <c r="K168" s="15">
        <v>56</v>
      </c>
      <c r="L168" s="15">
        <v>4</v>
      </c>
      <c r="M168" s="81">
        <v>72.912000000000006</v>
      </c>
      <c r="N168" s="70">
        <v>73</v>
      </c>
      <c r="O168" s="62">
        <v>3000</v>
      </c>
      <c r="P168" s="63">
        <f>Table224523689101112131415161718192021222423456789101112131415161718[[#This Row],[PEMBULATAN]]*O168</f>
        <v>219000</v>
      </c>
    </row>
    <row r="169" spans="1:16" ht="30" customHeight="1" x14ac:dyDescent="0.2">
      <c r="A169" s="97"/>
      <c r="B169" s="73"/>
      <c r="C169" s="87" t="s">
        <v>2542</v>
      </c>
      <c r="D169" s="76" t="s">
        <v>52</v>
      </c>
      <c r="E169" s="13">
        <v>44432</v>
      </c>
      <c r="F169" s="74" t="s">
        <v>53</v>
      </c>
      <c r="G169" s="13">
        <v>44437</v>
      </c>
      <c r="H169" s="75" t="s">
        <v>2630</v>
      </c>
      <c r="I169" s="15">
        <v>90</v>
      </c>
      <c r="J169" s="15">
        <v>52</v>
      </c>
      <c r="K169" s="15">
        <v>52</v>
      </c>
      <c r="L169" s="15">
        <v>6</v>
      </c>
      <c r="M169" s="81">
        <v>60.84</v>
      </c>
      <c r="N169" s="70">
        <v>61</v>
      </c>
      <c r="O169" s="62">
        <v>3000</v>
      </c>
      <c r="P169" s="63">
        <f>Table224523689101112131415161718192021222423456789101112131415161718[[#This Row],[PEMBULATAN]]*O169</f>
        <v>183000</v>
      </c>
    </row>
    <row r="170" spans="1:16" ht="30" customHeight="1" x14ac:dyDescent="0.2">
      <c r="A170" s="97"/>
      <c r="B170" s="73"/>
      <c r="C170" s="87" t="s">
        <v>2543</v>
      </c>
      <c r="D170" s="76" t="s">
        <v>52</v>
      </c>
      <c r="E170" s="13">
        <v>44432</v>
      </c>
      <c r="F170" s="74" t="s">
        <v>53</v>
      </c>
      <c r="G170" s="13">
        <v>44437</v>
      </c>
      <c r="H170" s="75" t="s">
        <v>2630</v>
      </c>
      <c r="I170" s="15">
        <v>90</v>
      </c>
      <c r="J170" s="15">
        <v>60</v>
      </c>
      <c r="K170" s="15">
        <v>60</v>
      </c>
      <c r="L170" s="15">
        <v>18</v>
      </c>
      <c r="M170" s="81">
        <v>81</v>
      </c>
      <c r="N170" s="70">
        <v>81</v>
      </c>
      <c r="O170" s="62">
        <v>3000</v>
      </c>
      <c r="P170" s="63">
        <f>Table224523689101112131415161718192021222423456789101112131415161718[[#This Row],[PEMBULATAN]]*O170</f>
        <v>243000</v>
      </c>
    </row>
    <row r="171" spans="1:16" ht="30" customHeight="1" x14ac:dyDescent="0.2">
      <c r="A171" s="97"/>
      <c r="B171" s="73"/>
      <c r="C171" s="87" t="s">
        <v>2544</v>
      </c>
      <c r="D171" s="76" t="s">
        <v>52</v>
      </c>
      <c r="E171" s="13">
        <v>44432</v>
      </c>
      <c r="F171" s="74" t="s">
        <v>53</v>
      </c>
      <c r="G171" s="13">
        <v>44437</v>
      </c>
      <c r="H171" s="75" t="s">
        <v>2630</v>
      </c>
      <c r="I171" s="15">
        <v>82</v>
      </c>
      <c r="J171" s="15">
        <v>45</v>
      </c>
      <c r="K171" s="15">
        <v>45</v>
      </c>
      <c r="L171" s="15">
        <v>7</v>
      </c>
      <c r="M171" s="81">
        <v>41.512500000000003</v>
      </c>
      <c r="N171" s="70">
        <v>42</v>
      </c>
      <c r="O171" s="62">
        <v>3000</v>
      </c>
      <c r="P171" s="63">
        <f>Table224523689101112131415161718192021222423456789101112131415161718[[#This Row],[PEMBULATAN]]*O171</f>
        <v>126000</v>
      </c>
    </row>
    <row r="172" spans="1:16" ht="30" customHeight="1" x14ac:dyDescent="0.2">
      <c r="A172" s="97"/>
      <c r="B172" s="73"/>
      <c r="C172" s="87" t="s">
        <v>2545</v>
      </c>
      <c r="D172" s="76" t="s">
        <v>52</v>
      </c>
      <c r="E172" s="13">
        <v>44432</v>
      </c>
      <c r="F172" s="74" t="s">
        <v>53</v>
      </c>
      <c r="G172" s="13">
        <v>44437</v>
      </c>
      <c r="H172" s="75" t="s">
        <v>2630</v>
      </c>
      <c r="I172" s="15">
        <v>82</v>
      </c>
      <c r="J172" s="15">
        <v>45</v>
      </c>
      <c r="K172" s="15">
        <v>45</v>
      </c>
      <c r="L172" s="15">
        <v>7</v>
      </c>
      <c r="M172" s="81">
        <v>41.512500000000003</v>
      </c>
      <c r="N172" s="70">
        <v>42</v>
      </c>
      <c r="O172" s="62">
        <v>3000</v>
      </c>
      <c r="P172" s="63">
        <f>Table224523689101112131415161718192021222423456789101112131415161718[[#This Row],[PEMBULATAN]]*O172</f>
        <v>126000</v>
      </c>
    </row>
    <row r="173" spans="1:16" ht="30" customHeight="1" x14ac:dyDescent="0.2">
      <c r="A173" s="97"/>
      <c r="B173" s="73"/>
      <c r="C173" s="87" t="s">
        <v>2546</v>
      </c>
      <c r="D173" s="76" t="s">
        <v>52</v>
      </c>
      <c r="E173" s="13">
        <v>44432</v>
      </c>
      <c r="F173" s="74" t="s">
        <v>53</v>
      </c>
      <c r="G173" s="13">
        <v>44437</v>
      </c>
      <c r="H173" s="75" t="s">
        <v>2630</v>
      </c>
      <c r="I173" s="15">
        <v>95</v>
      </c>
      <c r="J173" s="15">
        <v>54</v>
      </c>
      <c r="K173" s="15">
        <v>54</v>
      </c>
      <c r="L173" s="15">
        <v>6</v>
      </c>
      <c r="M173" s="81">
        <v>69.254999999999995</v>
      </c>
      <c r="N173" s="70">
        <v>69</v>
      </c>
      <c r="O173" s="62">
        <v>3000</v>
      </c>
      <c r="P173" s="63">
        <f>Table224523689101112131415161718192021222423456789101112131415161718[[#This Row],[PEMBULATAN]]*O173</f>
        <v>207000</v>
      </c>
    </row>
    <row r="174" spans="1:16" ht="30" customHeight="1" x14ac:dyDescent="0.2">
      <c r="A174" s="97"/>
      <c r="B174" s="73"/>
      <c r="C174" s="87" t="s">
        <v>2547</v>
      </c>
      <c r="D174" s="76" t="s">
        <v>52</v>
      </c>
      <c r="E174" s="13">
        <v>44432</v>
      </c>
      <c r="F174" s="74" t="s">
        <v>53</v>
      </c>
      <c r="G174" s="13">
        <v>44437</v>
      </c>
      <c r="H174" s="75" t="s">
        <v>2630</v>
      </c>
      <c r="I174" s="15">
        <v>92</v>
      </c>
      <c r="J174" s="15">
        <v>60</v>
      </c>
      <c r="K174" s="15">
        <v>60</v>
      </c>
      <c r="L174" s="15">
        <v>12</v>
      </c>
      <c r="M174" s="81">
        <v>82.8</v>
      </c>
      <c r="N174" s="70">
        <v>83</v>
      </c>
      <c r="O174" s="62">
        <v>3000</v>
      </c>
      <c r="P174" s="63">
        <f>Table224523689101112131415161718192021222423456789101112131415161718[[#This Row],[PEMBULATAN]]*O174</f>
        <v>249000</v>
      </c>
    </row>
    <row r="175" spans="1:16" ht="30" customHeight="1" x14ac:dyDescent="0.2">
      <c r="A175" s="97"/>
      <c r="B175" s="73"/>
      <c r="C175" s="87" t="s">
        <v>2548</v>
      </c>
      <c r="D175" s="76" t="s">
        <v>52</v>
      </c>
      <c r="E175" s="13">
        <v>44432</v>
      </c>
      <c r="F175" s="74" t="s">
        <v>53</v>
      </c>
      <c r="G175" s="13">
        <v>44437</v>
      </c>
      <c r="H175" s="75" t="s">
        <v>2630</v>
      </c>
      <c r="I175" s="15">
        <v>92</v>
      </c>
      <c r="J175" s="15">
        <v>60</v>
      </c>
      <c r="K175" s="15">
        <v>60</v>
      </c>
      <c r="L175" s="15">
        <v>22</v>
      </c>
      <c r="M175" s="81">
        <v>82.8</v>
      </c>
      <c r="N175" s="70">
        <v>83</v>
      </c>
      <c r="O175" s="62">
        <v>3000</v>
      </c>
      <c r="P175" s="63">
        <f>Table224523689101112131415161718192021222423456789101112131415161718[[#This Row],[PEMBULATAN]]*O175</f>
        <v>249000</v>
      </c>
    </row>
    <row r="176" spans="1:16" ht="30" customHeight="1" x14ac:dyDescent="0.2">
      <c r="A176" s="97"/>
      <c r="B176" s="73"/>
      <c r="C176" s="87" t="s">
        <v>2549</v>
      </c>
      <c r="D176" s="76" t="s">
        <v>52</v>
      </c>
      <c r="E176" s="13">
        <v>44432</v>
      </c>
      <c r="F176" s="74" t="s">
        <v>53</v>
      </c>
      <c r="G176" s="13">
        <v>44437</v>
      </c>
      <c r="H176" s="75" t="s">
        <v>2630</v>
      </c>
      <c r="I176" s="15">
        <v>30</v>
      </c>
      <c r="J176" s="15">
        <v>16</v>
      </c>
      <c r="K176" s="15">
        <v>16</v>
      </c>
      <c r="L176" s="15">
        <v>1</v>
      </c>
      <c r="M176" s="81">
        <v>1.92</v>
      </c>
      <c r="N176" s="70">
        <v>2</v>
      </c>
      <c r="O176" s="62">
        <v>3000</v>
      </c>
      <c r="P176" s="63">
        <f>Table224523689101112131415161718192021222423456789101112131415161718[[#This Row],[PEMBULATAN]]*O176</f>
        <v>6000</v>
      </c>
    </row>
    <row r="177" spans="1:16" ht="30" customHeight="1" x14ac:dyDescent="0.2">
      <c r="A177" s="97"/>
      <c r="B177" s="73"/>
      <c r="C177" s="87" t="s">
        <v>2550</v>
      </c>
      <c r="D177" s="76" t="s">
        <v>52</v>
      </c>
      <c r="E177" s="13">
        <v>44432</v>
      </c>
      <c r="F177" s="74" t="s">
        <v>53</v>
      </c>
      <c r="G177" s="13">
        <v>44437</v>
      </c>
      <c r="H177" s="75" t="s">
        <v>2630</v>
      </c>
      <c r="I177" s="15">
        <v>98</v>
      </c>
      <c r="J177" s="15">
        <v>36</v>
      </c>
      <c r="K177" s="15">
        <v>36</v>
      </c>
      <c r="L177" s="15">
        <v>7</v>
      </c>
      <c r="M177" s="81">
        <v>31.751999999999999</v>
      </c>
      <c r="N177" s="70">
        <v>32</v>
      </c>
      <c r="O177" s="62">
        <v>3000</v>
      </c>
      <c r="P177" s="63">
        <f>Table224523689101112131415161718192021222423456789101112131415161718[[#This Row],[PEMBULATAN]]*O177</f>
        <v>96000</v>
      </c>
    </row>
    <row r="178" spans="1:16" ht="30" customHeight="1" x14ac:dyDescent="0.2">
      <c r="A178" s="97"/>
      <c r="B178" s="73"/>
      <c r="C178" s="87" t="s">
        <v>2551</v>
      </c>
      <c r="D178" s="76" t="s">
        <v>52</v>
      </c>
      <c r="E178" s="13">
        <v>44432</v>
      </c>
      <c r="F178" s="74" t="s">
        <v>53</v>
      </c>
      <c r="G178" s="13">
        <v>44437</v>
      </c>
      <c r="H178" s="75" t="s">
        <v>2630</v>
      </c>
      <c r="I178" s="15">
        <v>56</v>
      </c>
      <c r="J178" s="15">
        <v>38</v>
      </c>
      <c r="K178" s="15">
        <v>38</v>
      </c>
      <c r="L178" s="15">
        <v>5</v>
      </c>
      <c r="M178" s="81">
        <v>20.216000000000001</v>
      </c>
      <c r="N178" s="70">
        <v>20</v>
      </c>
      <c r="O178" s="62">
        <v>3000</v>
      </c>
      <c r="P178" s="63">
        <f>Table224523689101112131415161718192021222423456789101112131415161718[[#This Row],[PEMBULATAN]]*O178</f>
        <v>60000</v>
      </c>
    </row>
    <row r="179" spans="1:16" ht="30" customHeight="1" x14ac:dyDescent="0.2">
      <c r="A179" s="97"/>
      <c r="B179" s="73"/>
      <c r="C179" s="87" t="s">
        <v>2552</v>
      </c>
      <c r="D179" s="76" t="s">
        <v>52</v>
      </c>
      <c r="E179" s="13">
        <v>44432</v>
      </c>
      <c r="F179" s="74" t="s">
        <v>53</v>
      </c>
      <c r="G179" s="13">
        <v>44437</v>
      </c>
      <c r="H179" s="75" t="s">
        <v>2630</v>
      </c>
      <c r="I179" s="15">
        <v>85</v>
      </c>
      <c r="J179" s="15">
        <v>52</v>
      </c>
      <c r="K179" s="15">
        <v>52</v>
      </c>
      <c r="L179" s="15">
        <v>10</v>
      </c>
      <c r="M179" s="81">
        <v>57.46</v>
      </c>
      <c r="N179" s="70">
        <v>57</v>
      </c>
      <c r="O179" s="62">
        <v>3000</v>
      </c>
      <c r="P179" s="63">
        <f>Table224523689101112131415161718192021222423456789101112131415161718[[#This Row],[PEMBULATAN]]*O179</f>
        <v>171000</v>
      </c>
    </row>
    <row r="180" spans="1:16" ht="30" customHeight="1" x14ac:dyDescent="0.2">
      <c r="A180" s="97"/>
      <c r="B180" s="73"/>
      <c r="C180" s="87" t="s">
        <v>2553</v>
      </c>
      <c r="D180" s="76" t="s">
        <v>52</v>
      </c>
      <c r="E180" s="13">
        <v>44432</v>
      </c>
      <c r="F180" s="74" t="s">
        <v>53</v>
      </c>
      <c r="G180" s="13">
        <v>44437</v>
      </c>
      <c r="H180" s="75" t="s">
        <v>2630</v>
      </c>
      <c r="I180" s="15">
        <v>74</v>
      </c>
      <c r="J180" s="15">
        <v>36</v>
      </c>
      <c r="K180" s="15">
        <v>36</v>
      </c>
      <c r="L180" s="15">
        <v>8</v>
      </c>
      <c r="M180" s="81">
        <v>23.975999999999999</v>
      </c>
      <c r="N180" s="70">
        <v>24</v>
      </c>
      <c r="O180" s="62">
        <v>3000</v>
      </c>
      <c r="P180" s="63">
        <f>Table224523689101112131415161718192021222423456789101112131415161718[[#This Row],[PEMBULATAN]]*O180</f>
        <v>72000</v>
      </c>
    </row>
    <row r="181" spans="1:16" ht="30" customHeight="1" x14ac:dyDescent="0.2">
      <c r="A181" s="97"/>
      <c r="B181" s="73"/>
      <c r="C181" s="87" t="s">
        <v>2554</v>
      </c>
      <c r="D181" s="76" t="s">
        <v>52</v>
      </c>
      <c r="E181" s="13">
        <v>44432</v>
      </c>
      <c r="F181" s="74" t="s">
        <v>53</v>
      </c>
      <c r="G181" s="13">
        <v>44437</v>
      </c>
      <c r="H181" s="75" t="s">
        <v>2630</v>
      </c>
      <c r="I181" s="15">
        <v>40</v>
      </c>
      <c r="J181" s="15">
        <v>45</v>
      </c>
      <c r="K181" s="15">
        <v>45</v>
      </c>
      <c r="L181" s="15">
        <v>10</v>
      </c>
      <c r="M181" s="81">
        <v>20.25</v>
      </c>
      <c r="N181" s="70">
        <v>20</v>
      </c>
      <c r="O181" s="62">
        <v>3000</v>
      </c>
      <c r="P181" s="63">
        <f>Table224523689101112131415161718192021222423456789101112131415161718[[#This Row],[PEMBULATAN]]*O181</f>
        <v>60000</v>
      </c>
    </row>
    <row r="182" spans="1:16" ht="30" customHeight="1" x14ac:dyDescent="0.2">
      <c r="A182" s="97"/>
      <c r="B182" s="73"/>
      <c r="C182" s="87" t="s">
        <v>2555</v>
      </c>
      <c r="D182" s="76" t="s">
        <v>52</v>
      </c>
      <c r="E182" s="13">
        <v>44432</v>
      </c>
      <c r="F182" s="74" t="s">
        <v>53</v>
      </c>
      <c r="G182" s="13">
        <v>44437</v>
      </c>
      <c r="H182" s="75" t="s">
        <v>2630</v>
      </c>
      <c r="I182" s="15">
        <v>102</v>
      </c>
      <c r="J182" s="15">
        <v>56</v>
      </c>
      <c r="K182" s="15">
        <v>56</v>
      </c>
      <c r="L182" s="15">
        <v>26</v>
      </c>
      <c r="M182" s="81">
        <v>79.968000000000004</v>
      </c>
      <c r="N182" s="70">
        <v>80</v>
      </c>
      <c r="O182" s="62">
        <v>3000</v>
      </c>
      <c r="P182" s="63">
        <f>Table224523689101112131415161718192021222423456789101112131415161718[[#This Row],[PEMBULATAN]]*O182</f>
        <v>240000</v>
      </c>
    </row>
    <row r="183" spans="1:16" ht="30" customHeight="1" x14ac:dyDescent="0.2">
      <c r="A183" s="97"/>
      <c r="B183" s="73"/>
      <c r="C183" s="87" t="s">
        <v>2556</v>
      </c>
      <c r="D183" s="76" t="s">
        <v>52</v>
      </c>
      <c r="E183" s="13">
        <v>44432</v>
      </c>
      <c r="F183" s="74" t="s">
        <v>53</v>
      </c>
      <c r="G183" s="13">
        <v>44437</v>
      </c>
      <c r="H183" s="75" t="s">
        <v>2630</v>
      </c>
      <c r="I183" s="15">
        <v>90</v>
      </c>
      <c r="J183" s="15">
        <v>58</v>
      </c>
      <c r="K183" s="15">
        <v>58</v>
      </c>
      <c r="L183" s="15">
        <v>17</v>
      </c>
      <c r="M183" s="81">
        <v>75.69</v>
      </c>
      <c r="N183" s="70">
        <v>76</v>
      </c>
      <c r="O183" s="62">
        <v>3000</v>
      </c>
      <c r="P183" s="63">
        <f>Table224523689101112131415161718192021222423456789101112131415161718[[#This Row],[PEMBULATAN]]*O183</f>
        <v>228000</v>
      </c>
    </row>
    <row r="184" spans="1:16" ht="30" customHeight="1" x14ac:dyDescent="0.2">
      <c r="A184" s="97"/>
      <c r="B184" s="73"/>
      <c r="C184" s="87" t="s">
        <v>2557</v>
      </c>
      <c r="D184" s="76" t="s">
        <v>52</v>
      </c>
      <c r="E184" s="13">
        <v>44432</v>
      </c>
      <c r="F184" s="74" t="s">
        <v>53</v>
      </c>
      <c r="G184" s="13">
        <v>44437</v>
      </c>
      <c r="H184" s="75" t="s">
        <v>2630</v>
      </c>
      <c r="I184" s="15">
        <v>65</v>
      </c>
      <c r="J184" s="15">
        <v>37</v>
      </c>
      <c r="K184" s="15">
        <v>37</v>
      </c>
      <c r="L184" s="15">
        <v>7</v>
      </c>
      <c r="M184" s="81">
        <v>22.24625</v>
      </c>
      <c r="N184" s="70">
        <v>22</v>
      </c>
      <c r="O184" s="62">
        <v>3000</v>
      </c>
      <c r="P184" s="63">
        <f>Table224523689101112131415161718192021222423456789101112131415161718[[#This Row],[PEMBULATAN]]*O184</f>
        <v>66000</v>
      </c>
    </row>
    <row r="185" spans="1:16" ht="30" customHeight="1" x14ac:dyDescent="0.2">
      <c r="A185" s="97"/>
      <c r="B185" s="73"/>
      <c r="C185" s="87" t="s">
        <v>2558</v>
      </c>
      <c r="D185" s="76" t="s">
        <v>52</v>
      </c>
      <c r="E185" s="13">
        <v>44432</v>
      </c>
      <c r="F185" s="74" t="s">
        <v>53</v>
      </c>
      <c r="G185" s="13">
        <v>44437</v>
      </c>
      <c r="H185" s="75" t="s">
        <v>2630</v>
      </c>
      <c r="I185" s="15">
        <v>86</v>
      </c>
      <c r="J185" s="15">
        <v>52</v>
      </c>
      <c r="K185" s="15">
        <v>52</v>
      </c>
      <c r="L185" s="15">
        <v>9</v>
      </c>
      <c r="M185" s="81">
        <v>58.136000000000003</v>
      </c>
      <c r="N185" s="70">
        <v>58</v>
      </c>
      <c r="O185" s="62">
        <v>3000</v>
      </c>
      <c r="P185" s="63">
        <f>Table224523689101112131415161718192021222423456789101112131415161718[[#This Row],[PEMBULATAN]]*O185</f>
        <v>174000</v>
      </c>
    </row>
    <row r="186" spans="1:16" ht="30" customHeight="1" x14ac:dyDescent="0.2">
      <c r="A186" s="97"/>
      <c r="B186" s="73"/>
      <c r="C186" s="87" t="s">
        <v>2559</v>
      </c>
      <c r="D186" s="76" t="s">
        <v>52</v>
      </c>
      <c r="E186" s="13">
        <v>44432</v>
      </c>
      <c r="F186" s="74" t="s">
        <v>53</v>
      </c>
      <c r="G186" s="13">
        <v>44437</v>
      </c>
      <c r="H186" s="75" t="s">
        <v>2630</v>
      </c>
      <c r="I186" s="15">
        <v>45</v>
      </c>
      <c r="J186" s="15">
        <v>18</v>
      </c>
      <c r="K186" s="15">
        <v>18</v>
      </c>
      <c r="L186" s="15">
        <v>92</v>
      </c>
      <c r="M186" s="81">
        <v>3.645</v>
      </c>
      <c r="N186" s="70">
        <v>92</v>
      </c>
      <c r="O186" s="62">
        <v>3000</v>
      </c>
      <c r="P186" s="63">
        <f>Table224523689101112131415161718192021222423456789101112131415161718[[#This Row],[PEMBULATAN]]*O186</f>
        <v>276000</v>
      </c>
    </row>
    <row r="187" spans="1:16" ht="30" customHeight="1" x14ac:dyDescent="0.2">
      <c r="A187" s="97"/>
      <c r="B187" s="73"/>
      <c r="C187" s="87" t="s">
        <v>2560</v>
      </c>
      <c r="D187" s="76" t="s">
        <v>52</v>
      </c>
      <c r="E187" s="13">
        <v>44432</v>
      </c>
      <c r="F187" s="74" t="s">
        <v>53</v>
      </c>
      <c r="G187" s="13">
        <v>44437</v>
      </c>
      <c r="H187" s="75" t="s">
        <v>2630</v>
      </c>
      <c r="I187" s="15">
        <v>74</v>
      </c>
      <c r="J187" s="15">
        <v>45</v>
      </c>
      <c r="K187" s="15">
        <v>45</v>
      </c>
      <c r="L187" s="15">
        <v>3</v>
      </c>
      <c r="M187" s="81">
        <v>37.462499999999999</v>
      </c>
      <c r="N187" s="70">
        <v>37</v>
      </c>
      <c r="O187" s="62">
        <v>3000</v>
      </c>
      <c r="P187" s="63">
        <f>Table224523689101112131415161718192021222423456789101112131415161718[[#This Row],[PEMBULATAN]]*O187</f>
        <v>111000</v>
      </c>
    </row>
    <row r="188" spans="1:16" ht="30" customHeight="1" x14ac:dyDescent="0.2">
      <c r="A188" s="97"/>
      <c r="B188" s="73"/>
      <c r="C188" s="87" t="s">
        <v>2561</v>
      </c>
      <c r="D188" s="76" t="s">
        <v>52</v>
      </c>
      <c r="E188" s="13">
        <v>44432</v>
      </c>
      <c r="F188" s="74" t="s">
        <v>53</v>
      </c>
      <c r="G188" s="13">
        <v>44437</v>
      </c>
      <c r="H188" s="75" t="s">
        <v>2630</v>
      </c>
      <c r="I188" s="15">
        <v>92</v>
      </c>
      <c r="J188" s="15">
        <v>60</v>
      </c>
      <c r="K188" s="15">
        <v>60</v>
      </c>
      <c r="L188" s="15">
        <v>11</v>
      </c>
      <c r="M188" s="81">
        <v>82.8</v>
      </c>
      <c r="N188" s="70">
        <v>83</v>
      </c>
      <c r="O188" s="62">
        <v>3000</v>
      </c>
      <c r="P188" s="63">
        <f>Table224523689101112131415161718192021222423456789101112131415161718[[#This Row],[PEMBULATAN]]*O188</f>
        <v>249000</v>
      </c>
    </row>
    <row r="189" spans="1:16" ht="30" customHeight="1" x14ac:dyDescent="0.2">
      <c r="A189" s="97"/>
      <c r="B189" s="73"/>
      <c r="C189" s="87" t="s">
        <v>2562</v>
      </c>
      <c r="D189" s="76" t="s">
        <v>52</v>
      </c>
      <c r="E189" s="13">
        <v>44432</v>
      </c>
      <c r="F189" s="74" t="s">
        <v>53</v>
      </c>
      <c r="G189" s="13">
        <v>44437</v>
      </c>
      <c r="H189" s="75" t="s">
        <v>2630</v>
      </c>
      <c r="I189" s="15">
        <v>84</v>
      </c>
      <c r="J189" s="15">
        <v>62</v>
      </c>
      <c r="K189" s="15">
        <v>62</v>
      </c>
      <c r="L189" s="15">
        <v>11</v>
      </c>
      <c r="M189" s="81">
        <v>80.724000000000004</v>
      </c>
      <c r="N189" s="70">
        <v>81</v>
      </c>
      <c r="O189" s="62">
        <v>3000</v>
      </c>
      <c r="P189" s="63">
        <f>Table224523689101112131415161718192021222423456789101112131415161718[[#This Row],[PEMBULATAN]]*O189</f>
        <v>243000</v>
      </c>
    </row>
    <row r="190" spans="1:16" ht="30" customHeight="1" x14ac:dyDescent="0.2">
      <c r="A190" s="97"/>
      <c r="B190" s="73"/>
      <c r="C190" s="87" t="s">
        <v>2563</v>
      </c>
      <c r="D190" s="76" t="s">
        <v>52</v>
      </c>
      <c r="E190" s="13">
        <v>44432</v>
      </c>
      <c r="F190" s="74" t="s">
        <v>53</v>
      </c>
      <c r="G190" s="13">
        <v>44437</v>
      </c>
      <c r="H190" s="75" t="s">
        <v>2630</v>
      </c>
      <c r="I190" s="15">
        <v>88</v>
      </c>
      <c r="J190" s="15">
        <v>74</v>
      </c>
      <c r="K190" s="15">
        <v>74</v>
      </c>
      <c r="L190" s="15">
        <v>19</v>
      </c>
      <c r="M190" s="81">
        <v>120.47199999999999</v>
      </c>
      <c r="N190" s="70">
        <v>120</v>
      </c>
      <c r="O190" s="62">
        <v>3000</v>
      </c>
      <c r="P190" s="63">
        <f>Table224523689101112131415161718192021222423456789101112131415161718[[#This Row],[PEMBULATAN]]*O190</f>
        <v>360000</v>
      </c>
    </row>
    <row r="191" spans="1:16" ht="30" customHeight="1" x14ac:dyDescent="0.2">
      <c r="A191" s="97"/>
      <c r="B191" s="73"/>
      <c r="C191" s="87" t="s">
        <v>2564</v>
      </c>
      <c r="D191" s="76" t="s">
        <v>52</v>
      </c>
      <c r="E191" s="13">
        <v>44432</v>
      </c>
      <c r="F191" s="74" t="s">
        <v>53</v>
      </c>
      <c r="G191" s="13">
        <v>44437</v>
      </c>
      <c r="H191" s="75" t="s">
        <v>2630</v>
      </c>
      <c r="I191" s="15">
        <v>82</v>
      </c>
      <c r="J191" s="15">
        <v>34</v>
      </c>
      <c r="K191" s="15">
        <v>34</v>
      </c>
      <c r="L191" s="15">
        <v>7</v>
      </c>
      <c r="M191" s="81">
        <v>23.698</v>
      </c>
      <c r="N191" s="70">
        <v>24</v>
      </c>
      <c r="O191" s="62">
        <v>3000</v>
      </c>
      <c r="P191" s="63">
        <f>Table224523689101112131415161718192021222423456789101112131415161718[[#This Row],[PEMBULATAN]]*O191</f>
        <v>72000</v>
      </c>
    </row>
    <row r="192" spans="1:16" ht="30" customHeight="1" x14ac:dyDescent="0.2">
      <c r="A192" s="97"/>
      <c r="B192" s="73"/>
      <c r="C192" s="87" t="s">
        <v>2565</v>
      </c>
      <c r="D192" s="76" t="s">
        <v>52</v>
      </c>
      <c r="E192" s="13">
        <v>44432</v>
      </c>
      <c r="F192" s="74" t="s">
        <v>53</v>
      </c>
      <c r="G192" s="13">
        <v>44437</v>
      </c>
      <c r="H192" s="75" t="s">
        <v>2630</v>
      </c>
      <c r="I192" s="15">
        <v>64</v>
      </c>
      <c r="J192" s="15">
        <v>53</v>
      </c>
      <c r="K192" s="15">
        <v>53</v>
      </c>
      <c r="L192" s="15">
        <v>8</v>
      </c>
      <c r="M192" s="81">
        <v>44.944000000000003</v>
      </c>
      <c r="N192" s="70">
        <v>45</v>
      </c>
      <c r="O192" s="62">
        <v>3000</v>
      </c>
      <c r="P192" s="63">
        <f>Table224523689101112131415161718192021222423456789101112131415161718[[#This Row],[PEMBULATAN]]*O192</f>
        <v>135000</v>
      </c>
    </row>
    <row r="193" spans="1:16" ht="30" customHeight="1" x14ac:dyDescent="0.2">
      <c r="A193" s="97"/>
      <c r="B193" s="73"/>
      <c r="C193" s="87" t="s">
        <v>2566</v>
      </c>
      <c r="D193" s="76" t="s">
        <v>52</v>
      </c>
      <c r="E193" s="13">
        <v>44432</v>
      </c>
      <c r="F193" s="74" t="s">
        <v>53</v>
      </c>
      <c r="G193" s="13">
        <v>44437</v>
      </c>
      <c r="H193" s="75" t="s">
        <v>2630</v>
      </c>
      <c r="I193" s="15">
        <v>94</v>
      </c>
      <c r="J193" s="15">
        <v>50</v>
      </c>
      <c r="K193" s="15">
        <v>50</v>
      </c>
      <c r="L193" s="15">
        <v>13</v>
      </c>
      <c r="M193" s="81">
        <v>58.75</v>
      </c>
      <c r="N193" s="70">
        <v>59</v>
      </c>
      <c r="O193" s="62">
        <v>3000</v>
      </c>
      <c r="P193" s="63">
        <f>Table224523689101112131415161718192021222423456789101112131415161718[[#This Row],[PEMBULATAN]]*O193</f>
        <v>177000</v>
      </c>
    </row>
    <row r="194" spans="1:16" ht="30" customHeight="1" x14ac:dyDescent="0.2">
      <c r="A194" s="97"/>
      <c r="B194" s="73"/>
      <c r="C194" s="87" t="s">
        <v>2567</v>
      </c>
      <c r="D194" s="76" t="s">
        <v>52</v>
      </c>
      <c r="E194" s="13">
        <v>44432</v>
      </c>
      <c r="F194" s="74" t="s">
        <v>53</v>
      </c>
      <c r="G194" s="13">
        <v>44437</v>
      </c>
      <c r="H194" s="75" t="s">
        <v>2630</v>
      </c>
      <c r="I194" s="15">
        <v>70</v>
      </c>
      <c r="J194" s="15">
        <v>52</v>
      </c>
      <c r="K194" s="15">
        <v>52</v>
      </c>
      <c r="L194" s="15">
        <v>6</v>
      </c>
      <c r="M194" s="81">
        <v>47.32</v>
      </c>
      <c r="N194" s="70">
        <v>47</v>
      </c>
      <c r="O194" s="62">
        <v>3000</v>
      </c>
      <c r="P194" s="63">
        <f>Table224523689101112131415161718192021222423456789101112131415161718[[#This Row],[PEMBULATAN]]*O194</f>
        <v>141000</v>
      </c>
    </row>
    <row r="195" spans="1:16" ht="30" customHeight="1" x14ac:dyDescent="0.2">
      <c r="A195" s="97"/>
      <c r="B195" s="73"/>
      <c r="C195" s="87" t="s">
        <v>2568</v>
      </c>
      <c r="D195" s="76" t="s">
        <v>52</v>
      </c>
      <c r="E195" s="13">
        <v>44432</v>
      </c>
      <c r="F195" s="74" t="s">
        <v>53</v>
      </c>
      <c r="G195" s="13">
        <v>44437</v>
      </c>
      <c r="H195" s="75" t="s">
        <v>2630</v>
      </c>
      <c r="I195" s="15">
        <v>60</v>
      </c>
      <c r="J195" s="15">
        <v>65</v>
      </c>
      <c r="K195" s="15">
        <v>65</v>
      </c>
      <c r="L195" s="15">
        <v>9</v>
      </c>
      <c r="M195" s="81">
        <v>63.375</v>
      </c>
      <c r="N195" s="70">
        <v>63</v>
      </c>
      <c r="O195" s="62">
        <v>3000</v>
      </c>
      <c r="P195" s="63">
        <f>Table224523689101112131415161718192021222423456789101112131415161718[[#This Row],[PEMBULATAN]]*O195</f>
        <v>189000</v>
      </c>
    </row>
    <row r="196" spans="1:16" ht="30" customHeight="1" x14ac:dyDescent="0.2">
      <c r="A196" s="97"/>
      <c r="B196" s="73"/>
      <c r="C196" s="87" t="s">
        <v>2569</v>
      </c>
      <c r="D196" s="76" t="s">
        <v>52</v>
      </c>
      <c r="E196" s="13">
        <v>44432</v>
      </c>
      <c r="F196" s="74" t="s">
        <v>53</v>
      </c>
      <c r="G196" s="13">
        <v>44437</v>
      </c>
      <c r="H196" s="75" t="s">
        <v>2630</v>
      </c>
      <c r="I196" s="15">
        <v>96</v>
      </c>
      <c r="J196" s="15">
        <v>63</v>
      </c>
      <c r="K196" s="15">
        <v>63</v>
      </c>
      <c r="L196" s="15">
        <v>15</v>
      </c>
      <c r="M196" s="81">
        <v>95.256</v>
      </c>
      <c r="N196" s="70">
        <v>95</v>
      </c>
      <c r="O196" s="62">
        <v>3000</v>
      </c>
      <c r="P196" s="63">
        <f>Table224523689101112131415161718192021222423456789101112131415161718[[#This Row],[PEMBULATAN]]*O196</f>
        <v>285000</v>
      </c>
    </row>
    <row r="197" spans="1:16" ht="30" customHeight="1" x14ac:dyDescent="0.2">
      <c r="A197" s="97"/>
      <c r="B197" s="73"/>
      <c r="C197" s="87" t="s">
        <v>2570</v>
      </c>
      <c r="D197" s="76" t="s">
        <v>52</v>
      </c>
      <c r="E197" s="13">
        <v>44432</v>
      </c>
      <c r="F197" s="74" t="s">
        <v>53</v>
      </c>
      <c r="G197" s="13">
        <v>44437</v>
      </c>
      <c r="H197" s="75" t="s">
        <v>2630</v>
      </c>
      <c r="I197" s="15">
        <v>45</v>
      </c>
      <c r="J197" s="15">
        <v>56</v>
      </c>
      <c r="K197" s="15">
        <v>56</v>
      </c>
      <c r="L197" s="15">
        <v>3</v>
      </c>
      <c r="M197" s="81">
        <v>35.28</v>
      </c>
      <c r="N197" s="70">
        <v>35</v>
      </c>
      <c r="O197" s="62">
        <v>3000</v>
      </c>
      <c r="P197" s="63">
        <f>Table224523689101112131415161718192021222423456789101112131415161718[[#This Row],[PEMBULATAN]]*O197</f>
        <v>105000</v>
      </c>
    </row>
    <row r="198" spans="1:16" ht="30" customHeight="1" x14ac:dyDescent="0.2">
      <c r="A198" s="97"/>
      <c r="B198" s="73"/>
      <c r="C198" s="87" t="s">
        <v>2571</v>
      </c>
      <c r="D198" s="76" t="s">
        <v>52</v>
      </c>
      <c r="E198" s="13">
        <v>44432</v>
      </c>
      <c r="F198" s="74" t="s">
        <v>53</v>
      </c>
      <c r="G198" s="13">
        <v>44437</v>
      </c>
      <c r="H198" s="75" t="s">
        <v>2630</v>
      </c>
      <c r="I198" s="15">
        <v>64</v>
      </c>
      <c r="J198" s="15">
        <v>39</v>
      </c>
      <c r="K198" s="15">
        <v>39</v>
      </c>
      <c r="L198" s="15">
        <v>5</v>
      </c>
      <c r="M198" s="81">
        <v>24.335999999999999</v>
      </c>
      <c r="N198" s="70">
        <v>24</v>
      </c>
      <c r="O198" s="62">
        <v>3000</v>
      </c>
      <c r="P198" s="63">
        <f>Table224523689101112131415161718192021222423456789101112131415161718[[#This Row],[PEMBULATAN]]*O198</f>
        <v>72000</v>
      </c>
    </row>
    <row r="199" spans="1:16" ht="30" customHeight="1" x14ac:dyDescent="0.2">
      <c r="A199" s="97"/>
      <c r="B199" s="73"/>
      <c r="C199" s="87" t="s">
        <v>2572</v>
      </c>
      <c r="D199" s="76" t="s">
        <v>52</v>
      </c>
      <c r="E199" s="13">
        <v>44432</v>
      </c>
      <c r="F199" s="74" t="s">
        <v>53</v>
      </c>
      <c r="G199" s="13">
        <v>44437</v>
      </c>
      <c r="H199" s="75" t="s">
        <v>2630</v>
      </c>
      <c r="I199" s="15">
        <v>72</v>
      </c>
      <c r="J199" s="15">
        <v>52</v>
      </c>
      <c r="K199" s="15">
        <v>52</v>
      </c>
      <c r="L199" s="15">
        <v>10</v>
      </c>
      <c r="M199" s="81">
        <v>48.671999999999997</v>
      </c>
      <c r="N199" s="70">
        <v>49</v>
      </c>
      <c r="O199" s="62">
        <v>3000</v>
      </c>
      <c r="P199" s="63">
        <f>Table224523689101112131415161718192021222423456789101112131415161718[[#This Row],[PEMBULATAN]]*O199</f>
        <v>147000</v>
      </c>
    </row>
    <row r="200" spans="1:16" ht="30" customHeight="1" x14ac:dyDescent="0.2">
      <c r="A200" s="97"/>
      <c r="B200" s="73"/>
      <c r="C200" s="87" t="s">
        <v>2573</v>
      </c>
      <c r="D200" s="76" t="s">
        <v>52</v>
      </c>
      <c r="E200" s="13">
        <v>44432</v>
      </c>
      <c r="F200" s="74" t="s">
        <v>53</v>
      </c>
      <c r="G200" s="13">
        <v>44437</v>
      </c>
      <c r="H200" s="75" t="s">
        <v>2630</v>
      </c>
      <c r="I200" s="15">
        <v>84</v>
      </c>
      <c r="J200" s="15">
        <v>56</v>
      </c>
      <c r="K200" s="15">
        <v>56</v>
      </c>
      <c r="L200" s="15">
        <v>12</v>
      </c>
      <c r="M200" s="81">
        <v>65.855999999999995</v>
      </c>
      <c r="N200" s="70">
        <v>66</v>
      </c>
      <c r="O200" s="62">
        <v>3000</v>
      </c>
      <c r="P200" s="63">
        <f>Table224523689101112131415161718192021222423456789101112131415161718[[#This Row],[PEMBULATAN]]*O200</f>
        <v>198000</v>
      </c>
    </row>
    <row r="201" spans="1:16" ht="30" customHeight="1" x14ac:dyDescent="0.2">
      <c r="A201" s="97"/>
      <c r="B201" s="73"/>
      <c r="C201" s="87" t="s">
        <v>2574</v>
      </c>
      <c r="D201" s="76" t="s">
        <v>52</v>
      </c>
      <c r="E201" s="13">
        <v>44432</v>
      </c>
      <c r="F201" s="74" t="s">
        <v>53</v>
      </c>
      <c r="G201" s="13">
        <v>44437</v>
      </c>
      <c r="H201" s="75" t="s">
        <v>2630</v>
      </c>
      <c r="I201" s="15">
        <v>82</v>
      </c>
      <c r="J201" s="15">
        <v>52</v>
      </c>
      <c r="K201" s="15">
        <v>52</v>
      </c>
      <c r="L201" s="15">
        <v>10</v>
      </c>
      <c r="M201" s="81">
        <v>55.432000000000002</v>
      </c>
      <c r="N201" s="70">
        <v>55</v>
      </c>
      <c r="O201" s="62">
        <v>3000</v>
      </c>
      <c r="P201" s="63">
        <f>Table224523689101112131415161718192021222423456789101112131415161718[[#This Row],[PEMBULATAN]]*O201</f>
        <v>165000</v>
      </c>
    </row>
    <row r="202" spans="1:16" ht="30" customHeight="1" x14ac:dyDescent="0.2">
      <c r="A202" s="97"/>
      <c r="B202" s="73"/>
      <c r="C202" s="87" t="s">
        <v>2575</v>
      </c>
      <c r="D202" s="76" t="s">
        <v>52</v>
      </c>
      <c r="E202" s="13">
        <v>44432</v>
      </c>
      <c r="F202" s="74" t="s">
        <v>53</v>
      </c>
      <c r="G202" s="13">
        <v>44437</v>
      </c>
      <c r="H202" s="75" t="s">
        <v>2630</v>
      </c>
      <c r="I202" s="15">
        <v>93</v>
      </c>
      <c r="J202" s="15">
        <v>53</v>
      </c>
      <c r="K202" s="15">
        <v>53</v>
      </c>
      <c r="L202" s="15">
        <v>8</v>
      </c>
      <c r="M202" s="81">
        <v>65.309250000000006</v>
      </c>
      <c r="N202" s="70">
        <v>65</v>
      </c>
      <c r="O202" s="62">
        <v>3000</v>
      </c>
      <c r="P202" s="63">
        <f>Table224523689101112131415161718192021222423456789101112131415161718[[#This Row],[PEMBULATAN]]*O202</f>
        <v>195000</v>
      </c>
    </row>
    <row r="203" spans="1:16" ht="30" customHeight="1" x14ac:dyDescent="0.2">
      <c r="A203" s="97"/>
      <c r="B203" s="73"/>
      <c r="C203" s="87" t="s">
        <v>2576</v>
      </c>
      <c r="D203" s="76" t="s">
        <v>52</v>
      </c>
      <c r="E203" s="13">
        <v>44432</v>
      </c>
      <c r="F203" s="74" t="s">
        <v>53</v>
      </c>
      <c r="G203" s="13">
        <v>44437</v>
      </c>
      <c r="H203" s="75" t="s">
        <v>2630</v>
      </c>
      <c r="I203" s="15">
        <v>94</v>
      </c>
      <c r="J203" s="15">
        <v>60</v>
      </c>
      <c r="K203" s="15">
        <v>60</v>
      </c>
      <c r="L203" s="15">
        <v>25</v>
      </c>
      <c r="M203" s="81">
        <v>84.6</v>
      </c>
      <c r="N203" s="70">
        <v>85</v>
      </c>
      <c r="O203" s="62">
        <v>3000</v>
      </c>
      <c r="P203" s="63">
        <f>Table224523689101112131415161718192021222423456789101112131415161718[[#This Row],[PEMBULATAN]]*O203</f>
        <v>255000</v>
      </c>
    </row>
    <row r="204" spans="1:16" ht="30" customHeight="1" x14ac:dyDescent="0.2">
      <c r="A204" s="97"/>
      <c r="B204" s="73"/>
      <c r="C204" s="87" t="s">
        <v>2577</v>
      </c>
      <c r="D204" s="76" t="s">
        <v>52</v>
      </c>
      <c r="E204" s="13">
        <v>44432</v>
      </c>
      <c r="F204" s="74" t="s">
        <v>53</v>
      </c>
      <c r="G204" s="13">
        <v>44437</v>
      </c>
      <c r="H204" s="75" t="s">
        <v>2630</v>
      </c>
      <c r="I204" s="15">
        <v>86</v>
      </c>
      <c r="J204" s="15">
        <v>60</v>
      </c>
      <c r="K204" s="15">
        <v>60</v>
      </c>
      <c r="L204" s="15">
        <v>18</v>
      </c>
      <c r="M204" s="81">
        <v>77.400000000000006</v>
      </c>
      <c r="N204" s="70">
        <v>77</v>
      </c>
      <c r="O204" s="62">
        <v>3000</v>
      </c>
      <c r="P204" s="63">
        <f>Table224523689101112131415161718192021222423456789101112131415161718[[#This Row],[PEMBULATAN]]*O204</f>
        <v>231000</v>
      </c>
    </row>
    <row r="205" spans="1:16" ht="30" customHeight="1" x14ac:dyDescent="0.2">
      <c r="A205" s="97"/>
      <c r="B205" s="73"/>
      <c r="C205" s="87" t="s">
        <v>2578</v>
      </c>
      <c r="D205" s="76" t="s">
        <v>52</v>
      </c>
      <c r="E205" s="13">
        <v>44432</v>
      </c>
      <c r="F205" s="74" t="s">
        <v>53</v>
      </c>
      <c r="G205" s="13">
        <v>44437</v>
      </c>
      <c r="H205" s="75" t="s">
        <v>2630</v>
      </c>
      <c r="I205" s="15">
        <v>92</v>
      </c>
      <c r="J205" s="15">
        <v>57</v>
      </c>
      <c r="K205" s="15">
        <v>57</v>
      </c>
      <c r="L205" s="15">
        <v>5</v>
      </c>
      <c r="M205" s="81">
        <v>74.727000000000004</v>
      </c>
      <c r="N205" s="70">
        <v>75</v>
      </c>
      <c r="O205" s="62">
        <v>3000</v>
      </c>
      <c r="P205" s="63">
        <f>Table224523689101112131415161718192021222423456789101112131415161718[[#This Row],[PEMBULATAN]]*O205</f>
        <v>225000</v>
      </c>
    </row>
    <row r="206" spans="1:16" ht="30" customHeight="1" x14ac:dyDescent="0.2">
      <c r="A206" s="97"/>
      <c r="B206" s="73"/>
      <c r="C206" s="87" t="s">
        <v>2579</v>
      </c>
      <c r="D206" s="76" t="s">
        <v>52</v>
      </c>
      <c r="E206" s="13">
        <v>44432</v>
      </c>
      <c r="F206" s="74" t="s">
        <v>53</v>
      </c>
      <c r="G206" s="13">
        <v>44437</v>
      </c>
      <c r="H206" s="75" t="s">
        <v>2630</v>
      </c>
      <c r="I206" s="15">
        <v>46</v>
      </c>
      <c r="J206" s="15">
        <v>35</v>
      </c>
      <c r="K206" s="15">
        <v>35</v>
      </c>
      <c r="L206" s="15">
        <v>2</v>
      </c>
      <c r="M206" s="81">
        <v>14.0875</v>
      </c>
      <c r="N206" s="70">
        <v>14</v>
      </c>
      <c r="O206" s="62">
        <v>3000</v>
      </c>
      <c r="P206" s="63">
        <f>Table224523689101112131415161718192021222423456789101112131415161718[[#This Row],[PEMBULATAN]]*O206</f>
        <v>42000</v>
      </c>
    </row>
    <row r="207" spans="1:16" ht="30" customHeight="1" x14ac:dyDescent="0.2">
      <c r="A207" s="97"/>
      <c r="B207" s="73"/>
      <c r="C207" s="87" t="s">
        <v>2580</v>
      </c>
      <c r="D207" s="76" t="s">
        <v>52</v>
      </c>
      <c r="E207" s="13">
        <v>44432</v>
      </c>
      <c r="F207" s="74" t="s">
        <v>53</v>
      </c>
      <c r="G207" s="13">
        <v>44437</v>
      </c>
      <c r="H207" s="75" t="s">
        <v>2630</v>
      </c>
      <c r="I207" s="15">
        <v>93</v>
      </c>
      <c r="J207" s="15">
        <v>54</v>
      </c>
      <c r="K207" s="15">
        <v>54</v>
      </c>
      <c r="L207" s="15">
        <v>17</v>
      </c>
      <c r="M207" s="81">
        <v>67.796999999999997</v>
      </c>
      <c r="N207" s="70">
        <v>68</v>
      </c>
      <c r="O207" s="62">
        <v>3000</v>
      </c>
      <c r="P207" s="63">
        <f>Table224523689101112131415161718192021222423456789101112131415161718[[#This Row],[PEMBULATAN]]*O207</f>
        <v>204000</v>
      </c>
    </row>
    <row r="208" spans="1:16" ht="30" customHeight="1" x14ac:dyDescent="0.2">
      <c r="A208" s="97"/>
      <c r="B208" s="73"/>
      <c r="C208" s="87" t="s">
        <v>2581</v>
      </c>
      <c r="D208" s="76" t="s">
        <v>52</v>
      </c>
      <c r="E208" s="13">
        <v>44432</v>
      </c>
      <c r="F208" s="74" t="s">
        <v>53</v>
      </c>
      <c r="G208" s="13">
        <v>44437</v>
      </c>
      <c r="H208" s="75" t="s">
        <v>2630</v>
      </c>
      <c r="I208" s="15">
        <v>103</v>
      </c>
      <c r="J208" s="15">
        <v>60</v>
      </c>
      <c r="K208" s="15">
        <v>60</v>
      </c>
      <c r="L208" s="15">
        <v>19</v>
      </c>
      <c r="M208" s="81">
        <v>92.7</v>
      </c>
      <c r="N208" s="70">
        <v>93</v>
      </c>
      <c r="O208" s="62">
        <v>3000</v>
      </c>
      <c r="P208" s="63">
        <f>Table224523689101112131415161718192021222423456789101112131415161718[[#This Row],[PEMBULATAN]]*O208</f>
        <v>279000</v>
      </c>
    </row>
    <row r="209" spans="1:16" ht="30" customHeight="1" x14ac:dyDescent="0.2">
      <c r="A209" s="97"/>
      <c r="B209" s="73"/>
      <c r="C209" s="87" t="s">
        <v>2582</v>
      </c>
      <c r="D209" s="76" t="s">
        <v>52</v>
      </c>
      <c r="E209" s="13">
        <v>44432</v>
      </c>
      <c r="F209" s="74" t="s">
        <v>53</v>
      </c>
      <c r="G209" s="13">
        <v>44437</v>
      </c>
      <c r="H209" s="75" t="s">
        <v>2630</v>
      </c>
      <c r="I209" s="15">
        <v>99</v>
      </c>
      <c r="J209" s="15">
        <v>54</v>
      </c>
      <c r="K209" s="15">
        <v>54</v>
      </c>
      <c r="L209" s="15">
        <v>14</v>
      </c>
      <c r="M209" s="81">
        <v>72.171000000000006</v>
      </c>
      <c r="N209" s="70">
        <v>72</v>
      </c>
      <c r="O209" s="62">
        <v>3000</v>
      </c>
      <c r="P209" s="63">
        <f>Table224523689101112131415161718192021222423456789101112131415161718[[#This Row],[PEMBULATAN]]*O209</f>
        <v>216000</v>
      </c>
    </row>
    <row r="210" spans="1:16" ht="30" customHeight="1" x14ac:dyDescent="0.2">
      <c r="A210" s="97"/>
      <c r="B210" s="73"/>
      <c r="C210" s="87" t="s">
        <v>2583</v>
      </c>
      <c r="D210" s="76" t="s">
        <v>52</v>
      </c>
      <c r="E210" s="13">
        <v>44432</v>
      </c>
      <c r="F210" s="74" t="s">
        <v>53</v>
      </c>
      <c r="G210" s="13">
        <v>44437</v>
      </c>
      <c r="H210" s="75" t="s">
        <v>2630</v>
      </c>
      <c r="I210" s="15">
        <v>70</v>
      </c>
      <c r="J210" s="15">
        <v>55</v>
      </c>
      <c r="K210" s="15">
        <v>55</v>
      </c>
      <c r="L210" s="15">
        <v>8</v>
      </c>
      <c r="M210" s="81">
        <v>52.9375</v>
      </c>
      <c r="N210" s="70">
        <v>53</v>
      </c>
      <c r="O210" s="62">
        <v>3000</v>
      </c>
      <c r="P210" s="63">
        <f>Table224523689101112131415161718192021222423456789101112131415161718[[#This Row],[PEMBULATAN]]*O210</f>
        <v>159000</v>
      </c>
    </row>
    <row r="211" spans="1:16" ht="30" customHeight="1" x14ac:dyDescent="0.2">
      <c r="A211" s="97"/>
      <c r="B211" s="73"/>
      <c r="C211" s="87" t="s">
        <v>2584</v>
      </c>
      <c r="D211" s="76" t="s">
        <v>52</v>
      </c>
      <c r="E211" s="13">
        <v>44432</v>
      </c>
      <c r="F211" s="74" t="s">
        <v>53</v>
      </c>
      <c r="G211" s="13">
        <v>44437</v>
      </c>
      <c r="H211" s="75" t="s">
        <v>2630</v>
      </c>
      <c r="I211" s="15">
        <v>102</v>
      </c>
      <c r="J211" s="15">
        <v>62</v>
      </c>
      <c r="K211" s="15">
        <v>62</v>
      </c>
      <c r="L211" s="15">
        <v>24</v>
      </c>
      <c r="M211" s="81">
        <v>98.022000000000006</v>
      </c>
      <c r="N211" s="70">
        <v>98</v>
      </c>
      <c r="O211" s="62">
        <v>3000</v>
      </c>
      <c r="P211" s="63">
        <f>Table224523689101112131415161718192021222423456789101112131415161718[[#This Row],[PEMBULATAN]]*O211</f>
        <v>294000</v>
      </c>
    </row>
    <row r="212" spans="1:16" ht="30" customHeight="1" x14ac:dyDescent="0.2">
      <c r="A212" s="97"/>
      <c r="B212" s="73"/>
      <c r="C212" s="87" t="s">
        <v>2585</v>
      </c>
      <c r="D212" s="76" t="s">
        <v>52</v>
      </c>
      <c r="E212" s="13">
        <v>44432</v>
      </c>
      <c r="F212" s="74" t="s">
        <v>53</v>
      </c>
      <c r="G212" s="13">
        <v>44437</v>
      </c>
      <c r="H212" s="75" t="s">
        <v>2630</v>
      </c>
      <c r="I212" s="15">
        <v>56</v>
      </c>
      <c r="J212" s="15">
        <v>60</v>
      </c>
      <c r="K212" s="15">
        <v>60</v>
      </c>
      <c r="L212" s="15">
        <v>6</v>
      </c>
      <c r="M212" s="81">
        <v>50.4</v>
      </c>
      <c r="N212" s="70">
        <v>50</v>
      </c>
      <c r="O212" s="62">
        <v>3000</v>
      </c>
      <c r="P212" s="63">
        <f>Table224523689101112131415161718192021222423456789101112131415161718[[#This Row],[PEMBULATAN]]*O212</f>
        <v>150000</v>
      </c>
    </row>
    <row r="213" spans="1:16" ht="30" customHeight="1" x14ac:dyDescent="0.2">
      <c r="A213" s="97"/>
      <c r="B213" s="73"/>
      <c r="C213" s="87" t="s">
        <v>2586</v>
      </c>
      <c r="D213" s="76" t="s">
        <v>52</v>
      </c>
      <c r="E213" s="13">
        <v>44432</v>
      </c>
      <c r="F213" s="74" t="s">
        <v>53</v>
      </c>
      <c r="G213" s="13">
        <v>44437</v>
      </c>
      <c r="H213" s="75" t="s">
        <v>2630</v>
      </c>
      <c r="I213" s="15">
        <v>40</v>
      </c>
      <c r="J213" s="15">
        <v>35</v>
      </c>
      <c r="K213" s="15">
        <v>35</v>
      </c>
      <c r="L213" s="15">
        <v>2</v>
      </c>
      <c r="M213" s="81">
        <v>12.25</v>
      </c>
      <c r="N213" s="70">
        <v>12</v>
      </c>
      <c r="O213" s="62">
        <v>3000</v>
      </c>
      <c r="P213" s="63">
        <f>Table224523689101112131415161718192021222423456789101112131415161718[[#This Row],[PEMBULATAN]]*O213</f>
        <v>36000</v>
      </c>
    </row>
    <row r="214" spans="1:16" ht="30" customHeight="1" x14ac:dyDescent="0.2">
      <c r="A214" s="97"/>
      <c r="B214" s="73"/>
      <c r="C214" s="87" t="s">
        <v>2587</v>
      </c>
      <c r="D214" s="76" t="s">
        <v>52</v>
      </c>
      <c r="E214" s="13">
        <v>44432</v>
      </c>
      <c r="F214" s="74" t="s">
        <v>53</v>
      </c>
      <c r="G214" s="13">
        <v>44437</v>
      </c>
      <c r="H214" s="75" t="s">
        <v>2630</v>
      </c>
      <c r="I214" s="15">
        <v>35</v>
      </c>
      <c r="J214" s="15">
        <v>56</v>
      </c>
      <c r="K214" s="15">
        <v>56</v>
      </c>
      <c r="L214" s="15">
        <v>2</v>
      </c>
      <c r="M214" s="81">
        <v>27.44</v>
      </c>
      <c r="N214" s="70">
        <v>27</v>
      </c>
      <c r="O214" s="62">
        <v>3000</v>
      </c>
      <c r="P214" s="63">
        <f>Table224523689101112131415161718192021222423456789101112131415161718[[#This Row],[PEMBULATAN]]*O214</f>
        <v>81000</v>
      </c>
    </row>
    <row r="215" spans="1:16" ht="30" customHeight="1" x14ac:dyDescent="0.2">
      <c r="A215" s="97"/>
      <c r="B215" s="73"/>
      <c r="C215" s="87" t="s">
        <v>2588</v>
      </c>
      <c r="D215" s="76" t="s">
        <v>52</v>
      </c>
      <c r="E215" s="13">
        <v>44432</v>
      </c>
      <c r="F215" s="74" t="s">
        <v>53</v>
      </c>
      <c r="G215" s="13">
        <v>44437</v>
      </c>
      <c r="H215" s="75" t="s">
        <v>2630</v>
      </c>
      <c r="I215" s="15">
        <v>52</v>
      </c>
      <c r="J215" s="15">
        <v>20</v>
      </c>
      <c r="K215" s="15">
        <v>20</v>
      </c>
      <c r="L215" s="15">
        <v>8</v>
      </c>
      <c r="M215" s="81">
        <v>5.2</v>
      </c>
      <c r="N215" s="70">
        <v>8</v>
      </c>
      <c r="O215" s="62">
        <v>3000</v>
      </c>
      <c r="P215" s="63">
        <f>Table224523689101112131415161718192021222423456789101112131415161718[[#This Row],[PEMBULATAN]]*O215</f>
        <v>24000</v>
      </c>
    </row>
    <row r="216" spans="1:16" ht="30" customHeight="1" x14ac:dyDescent="0.2">
      <c r="A216" s="97"/>
      <c r="B216" s="73"/>
      <c r="C216" s="87" t="s">
        <v>2589</v>
      </c>
      <c r="D216" s="76" t="s">
        <v>52</v>
      </c>
      <c r="E216" s="13">
        <v>44432</v>
      </c>
      <c r="F216" s="74" t="s">
        <v>53</v>
      </c>
      <c r="G216" s="13">
        <v>44437</v>
      </c>
      <c r="H216" s="75" t="s">
        <v>2630</v>
      </c>
      <c r="I216" s="15">
        <v>37</v>
      </c>
      <c r="J216" s="15">
        <v>25</v>
      </c>
      <c r="K216" s="15">
        <v>25</v>
      </c>
      <c r="L216" s="15">
        <v>2</v>
      </c>
      <c r="M216" s="81">
        <v>5.78125</v>
      </c>
      <c r="N216" s="70">
        <v>6</v>
      </c>
      <c r="O216" s="62">
        <v>3000</v>
      </c>
      <c r="P216" s="63">
        <f>Table224523689101112131415161718192021222423456789101112131415161718[[#This Row],[PEMBULATAN]]*O216</f>
        <v>18000</v>
      </c>
    </row>
    <row r="217" spans="1:16" ht="30" customHeight="1" x14ac:dyDescent="0.2">
      <c r="A217" s="97"/>
      <c r="B217" s="73"/>
      <c r="C217" s="87" t="s">
        <v>2590</v>
      </c>
      <c r="D217" s="76" t="s">
        <v>52</v>
      </c>
      <c r="E217" s="13">
        <v>44432</v>
      </c>
      <c r="F217" s="74" t="s">
        <v>53</v>
      </c>
      <c r="G217" s="13">
        <v>44437</v>
      </c>
      <c r="H217" s="75" t="s">
        <v>2630</v>
      </c>
      <c r="I217" s="15">
        <v>55</v>
      </c>
      <c r="J217" s="15">
        <v>32</v>
      </c>
      <c r="K217" s="15">
        <v>32</v>
      </c>
      <c r="L217" s="15">
        <v>5</v>
      </c>
      <c r="M217" s="81">
        <v>14.08</v>
      </c>
      <c r="N217" s="70">
        <v>14</v>
      </c>
      <c r="O217" s="62">
        <v>3000</v>
      </c>
      <c r="P217" s="63">
        <f>Table224523689101112131415161718192021222423456789101112131415161718[[#This Row],[PEMBULATAN]]*O217</f>
        <v>42000</v>
      </c>
    </row>
    <row r="218" spans="1:16" ht="30" customHeight="1" x14ac:dyDescent="0.2">
      <c r="A218" s="97"/>
      <c r="B218" s="73"/>
      <c r="C218" s="87" t="s">
        <v>2591</v>
      </c>
      <c r="D218" s="76" t="s">
        <v>52</v>
      </c>
      <c r="E218" s="13">
        <v>44432</v>
      </c>
      <c r="F218" s="74" t="s">
        <v>53</v>
      </c>
      <c r="G218" s="13">
        <v>44437</v>
      </c>
      <c r="H218" s="75" t="s">
        <v>2630</v>
      </c>
      <c r="I218" s="15">
        <v>60</v>
      </c>
      <c r="J218" s="15">
        <v>30</v>
      </c>
      <c r="K218" s="15">
        <v>30</v>
      </c>
      <c r="L218" s="15">
        <v>3</v>
      </c>
      <c r="M218" s="81">
        <v>13.5</v>
      </c>
      <c r="N218" s="70">
        <v>14</v>
      </c>
      <c r="O218" s="62">
        <v>3000</v>
      </c>
      <c r="P218" s="63">
        <f>Table224523689101112131415161718192021222423456789101112131415161718[[#This Row],[PEMBULATAN]]*O218</f>
        <v>42000</v>
      </c>
    </row>
    <row r="219" spans="1:16" ht="30" customHeight="1" x14ac:dyDescent="0.2">
      <c r="A219" s="97"/>
      <c r="B219" s="73"/>
      <c r="C219" s="87" t="s">
        <v>2592</v>
      </c>
      <c r="D219" s="76" t="s">
        <v>52</v>
      </c>
      <c r="E219" s="13">
        <v>44432</v>
      </c>
      <c r="F219" s="74" t="s">
        <v>53</v>
      </c>
      <c r="G219" s="13">
        <v>44437</v>
      </c>
      <c r="H219" s="75" t="s">
        <v>2630</v>
      </c>
      <c r="I219" s="15">
        <v>74</v>
      </c>
      <c r="J219" s="15">
        <v>47</v>
      </c>
      <c r="K219" s="15">
        <v>47</v>
      </c>
      <c r="L219" s="15">
        <v>12</v>
      </c>
      <c r="M219" s="81">
        <v>40.866500000000002</v>
      </c>
      <c r="N219" s="70">
        <v>41</v>
      </c>
      <c r="O219" s="62">
        <v>3000</v>
      </c>
      <c r="P219" s="63">
        <f>Table224523689101112131415161718192021222423456789101112131415161718[[#This Row],[PEMBULATAN]]*O219</f>
        <v>123000</v>
      </c>
    </row>
    <row r="220" spans="1:16" ht="30" customHeight="1" x14ac:dyDescent="0.2">
      <c r="A220" s="97"/>
      <c r="B220" s="73"/>
      <c r="C220" s="87" t="s">
        <v>2593</v>
      </c>
      <c r="D220" s="76" t="s">
        <v>52</v>
      </c>
      <c r="E220" s="13">
        <v>44432</v>
      </c>
      <c r="F220" s="74" t="s">
        <v>53</v>
      </c>
      <c r="G220" s="13">
        <v>44437</v>
      </c>
      <c r="H220" s="75" t="s">
        <v>2630</v>
      </c>
      <c r="I220" s="15">
        <v>103</v>
      </c>
      <c r="J220" s="15">
        <v>60</v>
      </c>
      <c r="K220" s="15">
        <v>60</v>
      </c>
      <c r="L220" s="15">
        <v>13</v>
      </c>
      <c r="M220" s="81">
        <v>92.7</v>
      </c>
      <c r="N220" s="70">
        <v>93</v>
      </c>
      <c r="O220" s="62">
        <v>3000</v>
      </c>
      <c r="P220" s="63">
        <f>Table224523689101112131415161718192021222423456789101112131415161718[[#This Row],[PEMBULATAN]]*O220</f>
        <v>279000</v>
      </c>
    </row>
    <row r="221" spans="1:16" ht="30" customHeight="1" x14ac:dyDescent="0.2">
      <c r="A221" s="97"/>
      <c r="B221" s="73"/>
      <c r="C221" s="87" t="s">
        <v>2594</v>
      </c>
      <c r="D221" s="76" t="s">
        <v>52</v>
      </c>
      <c r="E221" s="13">
        <v>44432</v>
      </c>
      <c r="F221" s="74" t="s">
        <v>53</v>
      </c>
      <c r="G221" s="13">
        <v>44437</v>
      </c>
      <c r="H221" s="75" t="s">
        <v>2630</v>
      </c>
      <c r="I221" s="15">
        <v>60</v>
      </c>
      <c r="J221" s="15">
        <v>62</v>
      </c>
      <c r="K221" s="15">
        <v>62</v>
      </c>
      <c r="L221" s="15">
        <v>5</v>
      </c>
      <c r="M221" s="81">
        <v>57.66</v>
      </c>
      <c r="N221" s="70">
        <v>58</v>
      </c>
      <c r="O221" s="62">
        <v>3000</v>
      </c>
      <c r="P221" s="63">
        <f>Table224523689101112131415161718192021222423456789101112131415161718[[#This Row],[PEMBULATAN]]*O221</f>
        <v>174000</v>
      </c>
    </row>
    <row r="222" spans="1:16" ht="30" customHeight="1" x14ac:dyDescent="0.2">
      <c r="A222" s="97"/>
      <c r="B222" s="73"/>
      <c r="C222" s="87" t="s">
        <v>2595</v>
      </c>
      <c r="D222" s="76" t="s">
        <v>52</v>
      </c>
      <c r="E222" s="13">
        <v>44432</v>
      </c>
      <c r="F222" s="74" t="s">
        <v>53</v>
      </c>
      <c r="G222" s="13">
        <v>44437</v>
      </c>
      <c r="H222" s="75" t="s">
        <v>2630</v>
      </c>
      <c r="I222" s="15">
        <v>76</v>
      </c>
      <c r="J222" s="15">
        <v>32</v>
      </c>
      <c r="K222" s="15">
        <v>32</v>
      </c>
      <c r="L222" s="15">
        <v>3</v>
      </c>
      <c r="M222" s="81">
        <v>19.456</v>
      </c>
      <c r="N222" s="70">
        <v>19</v>
      </c>
      <c r="O222" s="62">
        <v>3000</v>
      </c>
      <c r="P222" s="63">
        <f>Table224523689101112131415161718192021222423456789101112131415161718[[#This Row],[PEMBULATAN]]*O222</f>
        <v>57000</v>
      </c>
    </row>
    <row r="223" spans="1:16" ht="30" customHeight="1" x14ac:dyDescent="0.2">
      <c r="A223" s="97"/>
      <c r="B223" s="73"/>
      <c r="C223" s="87" t="s">
        <v>2596</v>
      </c>
      <c r="D223" s="76" t="s">
        <v>52</v>
      </c>
      <c r="E223" s="13">
        <v>44432</v>
      </c>
      <c r="F223" s="74" t="s">
        <v>53</v>
      </c>
      <c r="G223" s="13">
        <v>44437</v>
      </c>
      <c r="H223" s="75" t="s">
        <v>2630</v>
      </c>
      <c r="I223" s="15">
        <v>120</v>
      </c>
      <c r="J223" s="15">
        <v>64</v>
      </c>
      <c r="K223" s="15">
        <v>64</v>
      </c>
      <c r="L223" s="15">
        <v>30</v>
      </c>
      <c r="M223" s="81">
        <v>122.88</v>
      </c>
      <c r="N223" s="70">
        <v>123</v>
      </c>
      <c r="O223" s="62">
        <v>3000</v>
      </c>
      <c r="P223" s="63">
        <f>Table224523689101112131415161718192021222423456789101112131415161718[[#This Row],[PEMBULATAN]]*O223</f>
        <v>369000</v>
      </c>
    </row>
    <row r="224" spans="1:16" ht="30" customHeight="1" x14ac:dyDescent="0.2">
      <c r="A224" s="97"/>
      <c r="B224" s="73"/>
      <c r="C224" s="87" t="s">
        <v>2597</v>
      </c>
      <c r="D224" s="76" t="s">
        <v>52</v>
      </c>
      <c r="E224" s="13">
        <v>44432</v>
      </c>
      <c r="F224" s="74" t="s">
        <v>53</v>
      </c>
      <c r="G224" s="13">
        <v>44437</v>
      </c>
      <c r="H224" s="75" t="s">
        <v>2630</v>
      </c>
      <c r="I224" s="15">
        <v>80</v>
      </c>
      <c r="J224" s="15">
        <v>52</v>
      </c>
      <c r="K224" s="15">
        <v>52</v>
      </c>
      <c r="L224" s="15">
        <v>9</v>
      </c>
      <c r="M224" s="81">
        <v>54.08</v>
      </c>
      <c r="N224" s="70">
        <v>54</v>
      </c>
      <c r="O224" s="62">
        <v>3000</v>
      </c>
      <c r="P224" s="63">
        <f>Table224523689101112131415161718192021222423456789101112131415161718[[#This Row],[PEMBULATAN]]*O224</f>
        <v>162000</v>
      </c>
    </row>
    <row r="225" spans="1:16" ht="30" customHeight="1" x14ac:dyDescent="0.2">
      <c r="A225" s="97"/>
      <c r="B225" s="73"/>
      <c r="C225" s="87" t="s">
        <v>2598</v>
      </c>
      <c r="D225" s="76" t="s">
        <v>52</v>
      </c>
      <c r="E225" s="13">
        <v>44432</v>
      </c>
      <c r="F225" s="74" t="s">
        <v>53</v>
      </c>
      <c r="G225" s="13">
        <v>44437</v>
      </c>
      <c r="H225" s="75" t="s">
        <v>2630</v>
      </c>
      <c r="I225" s="15">
        <v>90</v>
      </c>
      <c r="J225" s="15">
        <v>60</v>
      </c>
      <c r="K225" s="15">
        <v>60</v>
      </c>
      <c r="L225" s="15">
        <v>9</v>
      </c>
      <c r="M225" s="81">
        <v>81</v>
      </c>
      <c r="N225" s="70">
        <v>81</v>
      </c>
      <c r="O225" s="62">
        <v>3000</v>
      </c>
      <c r="P225" s="63">
        <f>Table224523689101112131415161718192021222423456789101112131415161718[[#This Row],[PEMBULATAN]]*O225</f>
        <v>243000</v>
      </c>
    </row>
    <row r="226" spans="1:16" ht="30" customHeight="1" x14ac:dyDescent="0.2">
      <c r="A226" s="97"/>
      <c r="B226" s="73"/>
      <c r="C226" s="87" t="s">
        <v>2599</v>
      </c>
      <c r="D226" s="76" t="s">
        <v>52</v>
      </c>
      <c r="E226" s="13">
        <v>44432</v>
      </c>
      <c r="F226" s="74" t="s">
        <v>53</v>
      </c>
      <c r="G226" s="13">
        <v>44437</v>
      </c>
      <c r="H226" s="75" t="s">
        <v>2630</v>
      </c>
      <c r="I226" s="15">
        <v>84</v>
      </c>
      <c r="J226" s="15">
        <v>53</v>
      </c>
      <c r="K226" s="15">
        <v>53</v>
      </c>
      <c r="L226" s="15">
        <v>8</v>
      </c>
      <c r="M226" s="81">
        <v>58.988999999999997</v>
      </c>
      <c r="N226" s="70">
        <v>59</v>
      </c>
      <c r="O226" s="62">
        <v>3000</v>
      </c>
      <c r="P226" s="63">
        <f>Table224523689101112131415161718192021222423456789101112131415161718[[#This Row],[PEMBULATAN]]*O226</f>
        <v>177000</v>
      </c>
    </row>
    <row r="227" spans="1:16" ht="30" customHeight="1" x14ac:dyDescent="0.2">
      <c r="A227" s="97"/>
      <c r="B227" s="73"/>
      <c r="C227" s="87" t="s">
        <v>2600</v>
      </c>
      <c r="D227" s="76" t="s">
        <v>52</v>
      </c>
      <c r="E227" s="13">
        <v>44432</v>
      </c>
      <c r="F227" s="74" t="s">
        <v>53</v>
      </c>
      <c r="G227" s="13">
        <v>44437</v>
      </c>
      <c r="H227" s="75" t="s">
        <v>2630</v>
      </c>
      <c r="I227" s="15">
        <v>45</v>
      </c>
      <c r="J227" s="15">
        <v>52</v>
      </c>
      <c r="K227" s="15">
        <v>52</v>
      </c>
      <c r="L227" s="15">
        <v>4</v>
      </c>
      <c r="M227" s="81">
        <v>30.42</v>
      </c>
      <c r="N227" s="70">
        <v>30</v>
      </c>
      <c r="O227" s="62">
        <v>3000</v>
      </c>
      <c r="P227" s="63">
        <f>Table224523689101112131415161718192021222423456789101112131415161718[[#This Row],[PEMBULATAN]]*O227</f>
        <v>90000</v>
      </c>
    </row>
    <row r="228" spans="1:16" ht="30" customHeight="1" x14ac:dyDescent="0.2">
      <c r="A228" s="97"/>
      <c r="B228" s="73"/>
      <c r="C228" s="87" t="s">
        <v>2601</v>
      </c>
      <c r="D228" s="76" t="s">
        <v>52</v>
      </c>
      <c r="E228" s="13">
        <v>44432</v>
      </c>
      <c r="F228" s="74" t="s">
        <v>53</v>
      </c>
      <c r="G228" s="13">
        <v>44437</v>
      </c>
      <c r="H228" s="75" t="s">
        <v>2630</v>
      </c>
      <c r="I228" s="15">
        <v>82</v>
      </c>
      <c r="J228" s="15">
        <v>48</v>
      </c>
      <c r="K228" s="15">
        <v>48</v>
      </c>
      <c r="L228" s="15">
        <v>5</v>
      </c>
      <c r="M228" s="81">
        <v>47.231999999999999</v>
      </c>
      <c r="N228" s="70">
        <v>47</v>
      </c>
      <c r="O228" s="62">
        <v>3000</v>
      </c>
      <c r="P228" s="63">
        <f>Table224523689101112131415161718192021222423456789101112131415161718[[#This Row],[PEMBULATAN]]*O228</f>
        <v>141000</v>
      </c>
    </row>
    <row r="229" spans="1:16" ht="30" customHeight="1" x14ac:dyDescent="0.2">
      <c r="A229" s="97"/>
      <c r="B229" s="73"/>
      <c r="C229" s="87" t="s">
        <v>2602</v>
      </c>
      <c r="D229" s="76" t="s">
        <v>52</v>
      </c>
      <c r="E229" s="13">
        <v>44432</v>
      </c>
      <c r="F229" s="74" t="s">
        <v>53</v>
      </c>
      <c r="G229" s="13">
        <v>44437</v>
      </c>
      <c r="H229" s="75" t="s">
        <v>2630</v>
      </c>
      <c r="I229" s="15">
        <v>90</v>
      </c>
      <c r="J229" s="15">
        <v>60</v>
      </c>
      <c r="K229" s="15">
        <v>60</v>
      </c>
      <c r="L229" s="15">
        <v>7</v>
      </c>
      <c r="M229" s="81">
        <v>81</v>
      </c>
      <c r="N229" s="70">
        <v>81</v>
      </c>
      <c r="O229" s="62">
        <v>3000</v>
      </c>
      <c r="P229" s="63">
        <f>Table224523689101112131415161718192021222423456789101112131415161718[[#This Row],[PEMBULATAN]]*O229</f>
        <v>243000</v>
      </c>
    </row>
    <row r="230" spans="1:16" ht="30" customHeight="1" x14ac:dyDescent="0.2">
      <c r="A230" s="97"/>
      <c r="B230" s="73"/>
      <c r="C230" s="87" t="s">
        <v>2603</v>
      </c>
      <c r="D230" s="76" t="s">
        <v>52</v>
      </c>
      <c r="E230" s="13">
        <v>44432</v>
      </c>
      <c r="F230" s="74" t="s">
        <v>53</v>
      </c>
      <c r="G230" s="13">
        <v>44437</v>
      </c>
      <c r="H230" s="75" t="s">
        <v>2630</v>
      </c>
      <c r="I230" s="15">
        <v>62</v>
      </c>
      <c r="J230" s="15">
        <v>52</v>
      </c>
      <c r="K230" s="15">
        <v>52</v>
      </c>
      <c r="L230" s="15">
        <v>4</v>
      </c>
      <c r="M230" s="81">
        <v>41.911999999999999</v>
      </c>
      <c r="N230" s="70">
        <v>42</v>
      </c>
      <c r="O230" s="62">
        <v>3000</v>
      </c>
      <c r="P230" s="63">
        <f>Table224523689101112131415161718192021222423456789101112131415161718[[#This Row],[PEMBULATAN]]*O230</f>
        <v>126000</v>
      </c>
    </row>
    <row r="231" spans="1:16" ht="30" customHeight="1" x14ac:dyDescent="0.2">
      <c r="A231" s="97"/>
      <c r="B231" s="73"/>
      <c r="C231" s="87" t="s">
        <v>2604</v>
      </c>
      <c r="D231" s="76" t="s">
        <v>52</v>
      </c>
      <c r="E231" s="13">
        <v>44432</v>
      </c>
      <c r="F231" s="74" t="s">
        <v>53</v>
      </c>
      <c r="G231" s="13">
        <v>44437</v>
      </c>
      <c r="H231" s="75" t="s">
        <v>2630</v>
      </c>
      <c r="I231" s="15">
        <v>80</v>
      </c>
      <c r="J231" s="15">
        <v>56</v>
      </c>
      <c r="K231" s="15">
        <v>56</v>
      </c>
      <c r="L231" s="15">
        <v>12</v>
      </c>
      <c r="M231" s="81">
        <v>62.72</v>
      </c>
      <c r="N231" s="70">
        <v>63</v>
      </c>
      <c r="O231" s="62">
        <v>3000</v>
      </c>
      <c r="P231" s="63">
        <f>Table224523689101112131415161718192021222423456789101112131415161718[[#This Row],[PEMBULATAN]]*O231</f>
        <v>189000</v>
      </c>
    </row>
    <row r="232" spans="1:16" ht="30" customHeight="1" x14ac:dyDescent="0.2">
      <c r="A232" s="97"/>
      <c r="B232" s="73"/>
      <c r="C232" s="87" t="s">
        <v>2605</v>
      </c>
      <c r="D232" s="76" t="s">
        <v>52</v>
      </c>
      <c r="E232" s="13">
        <v>44432</v>
      </c>
      <c r="F232" s="74" t="s">
        <v>53</v>
      </c>
      <c r="G232" s="13">
        <v>44437</v>
      </c>
      <c r="H232" s="75" t="s">
        <v>2630</v>
      </c>
      <c r="I232" s="15">
        <v>74</v>
      </c>
      <c r="J232" s="15">
        <v>54</v>
      </c>
      <c r="K232" s="15">
        <v>54</v>
      </c>
      <c r="L232" s="15">
        <v>7</v>
      </c>
      <c r="M232" s="81">
        <v>53.945999999999998</v>
      </c>
      <c r="N232" s="70">
        <v>54</v>
      </c>
      <c r="O232" s="62">
        <v>3000</v>
      </c>
      <c r="P232" s="63">
        <f>Table224523689101112131415161718192021222423456789101112131415161718[[#This Row],[PEMBULATAN]]*O232</f>
        <v>162000</v>
      </c>
    </row>
    <row r="233" spans="1:16" ht="30" customHeight="1" x14ac:dyDescent="0.2">
      <c r="A233" s="97"/>
      <c r="B233" s="73"/>
      <c r="C233" s="87" t="s">
        <v>2606</v>
      </c>
      <c r="D233" s="76" t="s">
        <v>52</v>
      </c>
      <c r="E233" s="13">
        <v>44432</v>
      </c>
      <c r="F233" s="74" t="s">
        <v>53</v>
      </c>
      <c r="G233" s="13">
        <v>44437</v>
      </c>
      <c r="H233" s="75" t="s">
        <v>2630</v>
      </c>
      <c r="I233" s="15">
        <v>85</v>
      </c>
      <c r="J233" s="15">
        <v>60</v>
      </c>
      <c r="K233" s="15">
        <v>60</v>
      </c>
      <c r="L233" s="15">
        <v>10</v>
      </c>
      <c r="M233" s="81">
        <v>76.5</v>
      </c>
      <c r="N233" s="70">
        <v>77</v>
      </c>
      <c r="O233" s="62">
        <v>3000</v>
      </c>
      <c r="P233" s="63">
        <f>Table224523689101112131415161718192021222423456789101112131415161718[[#This Row],[PEMBULATAN]]*O233</f>
        <v>231000</v>
      </c>
    </row>
    <row r="234" spans="1:16" ht="30" customHeight="1" x14ac:dyDescent="0.2">
      <c r="A234" s="97"/>
      <c r="B234" s="73"/>
      <c r="C234" s="87" t="s">
        <v>2607</v>
      </c>
      <c r="D234" s="76" t="s">
        <v>52</v>
      </c>
      <c r="E234" s="13">
        <v>44432</v>
      </c>
      <c r="F234" s="74" t="s">
        <v>53</v>
      </c>
      <c r="G234" s="13">
        <v>44437</v>
      </c>
      <c r="H234" s="75" t="s">
        <v>2630</v>
      </c>
      <c r="I234" s="15">
        <v>52</v>
      </c>
      <c r="J234" s="15">
        <v>63</v>
      </c>
      <c r="K234" s="15">
        <v>63</v>
      </c>
      <c r="L234" s="15">
        <v>13</v>
      </c>
      <c r="M234" s="81">
        <v>51.597000000000001</v>
      </c>
      <c r="N234" s="70">
        <v>52</v>
      </c>
      <c r="O234" s="62">
        <v>3000</v>
      </c>
      <c r="P234" s="63">
        <f>Table224523689101112131415161718192021222423456789101112131415161718[[#This Row],[PEMBULATAN]]*O234</f>
        <v>156000</v>
      </c>
    </row>
    <row r="235" spans="1:16" ht="30" customHeight="1" x14ac:dyDescent="0.2">
      <c r="A235" s="97"/>
      <c r="B235" s="73"/>
      <c r="C235" s="87" t="s">
        <v>2608</v>
      </c>
      <c r="D235" s="76" t="s">
        <v>52</v>
      </c>
      <c r="E235" s="13">
        <v>44432</v>
      </c>
      <c r="F235" s="74" t="s">
        <v>53</v>
      </c>
      <c r="G235" s="13">
        <v>44437</v>
      </c>
      <c r="H235" s="75" t="s">
        <v>2630</v>
      </c>
      <c r="I235" s="15">
        <v>62</v>
      </c>
      <c r="J235" s="15">
        <v>53</v>
      </c>
      <c r="K235" s="15">
        <v>53</v>
      </c>
      <c r="L235" s="15">
        <v>7</v>
      </c>
      <c r="M235" s="81">
        <v>43.539499999999997</v>
      </c>
      <c r="N235" s="70">
        <v>44</v>
      </c>
      <c r="O235" s="62">
        <v>3000</v>
      </c>
      <c r="P235" s="63">
        <f>Table224523689101112131415161718192021222423456789101112131415161718[[#This Row],[PEMBULATAN]]*O235</f>
        <v>132000</v>
      </c>
    </row>
    <row r="236" spans="1:16" ht="30" customHeight="1" x14ac:dyDescent="0.2">
      <c r="A236" s="97"/>
      <c r="B236" s="73"/>
      <c r="C236" s="87" t="s">
        <v>2609</v>
      </c>
      <c r="D236" s="76" t="s">
        <v>52</v>
      </c>
      <c r="E236" s="13">
        <v>44432</v>
      </c>
      <c r="F236" s="74" t="s">
        <v>53</v>
      </c>
      <c r="G236" s="13">
        <v>44437</v>
      </c>
      <c r="H236" s="75" t="s">
        <v>2630</v>
      </c>
      <c r="I236" s="15">
        <v>82</v>
      </c>
      <c r="J236" s="15">
        <v>42</v>
      </c>
      <c r="K236" s="15">
        <v>42</v>
      </c>
      <c r="L236" s="15">
        <v>2</v>
      </c>
      <c r="M236" s="81">
        <v>36.161999999999999</v>
      </c>
      <c r="N236" s="70">
        <v>36</v>
      </c>
      <c r="O236" s="62">
        <v>3000</v>
      </c>
      <c r="P236" s="63">
        <f>Table224523689101112131415161718192021222423456789101112131415161718[[#This Row],[PEMBULATAN]]*O236</f>
        <v>108000</v>
      </c>
    </row>
    <row r="237" spans="1:16" ht="30" customHeight="1" x14ac:dyDescent="0.2">
      <c r="A237" s="97"/>
      <c r="B237" s="73"/>
      <c r="C237" s="87" t="s">
        <v>2610</v>
      </c>
      <c r="D237" s="76" t="s">
        <v>52</v>
      </c>
      <c r="E237" s="13">
        <v>44432</v>
      </c>
      <c r="F237" s="74" t="s">
        <v>53</v>
      </c>
      <c r="G237" s="13">
        <v>44437</v>
      </c>
      <c r="H237" s="75" t="s">
        <v>2630</v>
      </c>
      <c r="I237" s="15">
        <v>47</v>
      </c>
      <c r="J237" s="15">
        <v>56</v>
      </c>
      <c r="K237" s="15">
        <v>56</v>
      </c>
      <c r="L237" s="15">
        <v>12</v>
      </c>
      <c r="M237" s="81">
        <v>36.847999999999999</v>
      </c>
      <c r="N237" s="70">
        <v>37</v>
      </c>
      <c r="O237" s="62">
        <v>3000</v>
      </c>
      <c r="P237" s="63">
        <f>Table224523689101112131415161718192021222423456789101112131415161718[[#This Row],[PEMBULATAN]]*O237</f>
        <v>111000</v>
      </c>
    </row>
    <row r="238" spans="1:16" ht="30" customHeight="1" x14ac:dyDescent="0.2">
      <c r="A238" s="97"/>
      <c r="B238" s="73"/>
      <c r="C238" s="87" t="s">
        <v>2611</v>
      </c>
      <c r="D238" s="76" t="s">
        <v>52</v>
      </c>
      <c r="E238" s="13">
        <v>44432</v>
      </c>
      <c r="F238" s="74" t="s">
        <v>53</v>
      </c>
      <c r="G238" s="13">
        <v>44437</v>
      </c>
      <c r="H238" s="75" t="s">
        <v>2630</v>
      </c>
      <c r="I238" s="15">
        <v>115</v>
      </c>
      <c r="J238" s="15">
        <v>25</v>
      </c>
      <c r="K238" s="15">
        <v>25</v>
      </c>
      <c r="L238" s="15">
        <v>3</v>
      </c>
      <c r="M238" s="81">
        <v>17.96875</v>
      </c>
      <c r="N238" s="70">
        <v>18</v>
      </c>
      <c r="O238" s="62">
        <v>3000</v>
      </c>
      <c r="P238" s="63">
        <f>Table224523689101112131415161718192021222423456789101112131415161718[[#This Row],[PEMBULATAN]]*O238</f>
        <v>54000</v>
      </c>
    </row>
    <row r="239" spans="1:16" ht="30" customHeight="1" x14ac:dyDescent="0.2">
      <c r="A239" s="97"/>
      <c r="B239" s="73"/>
      <c r="C239" s="87" t="s">
        <v>2612</v>
      </c>
      <c r="D239" s="76" t="s">
        <v>52</v>
      </c>
      <c r="E239" s="13">
        <v>44432</v>
      </c>
      <c r="F239" s="74" t="s">
        <v>53</v>
      </c>
      <c r="G239" s="13">
        <v>44437</v>
      </c>
      <c r="H239" s="75" t="s">
        <v>2630</v>
      </c>
      <c r="I239" s="15">
        <v>64</v>
      </c>
      <c r="J239" s="15">
        <v>52</v>
      </c>
      <c r="K239" s="15">
        <v>52</v>
      </c>
      <c r="L239" s="15">
        <v>15</v>
      </c>
      <c r="M239" s="81">
        <v>43.264000000000003</v>
      </c>
      <c r="N239" s="70">
        <v>43</v>
      </c>
      <c r="O239" s="62">
        <v>3000</v>
      </c>
      <c r="P239" s="63">
        <f>Table224523689101112131415161718192021222423456789101112131415161718[[#This Row],[PEMBULATAN]]*O239</f>
        <v>129000</v>
      </c>
    </row>
    <row r="240" spans="1:16" ht="30" customHeight="1" x14ac:dyDescent="0.2">
      <c r="A240" s="97"/>
      <c r="B240" s="73"/>
      <c r="C240" s="71" t="s">
        <v>2613</v>
      </c>
      <c r="D240" s="76" t="s">
        <v>52</v>
      </c>
      <c r="E240" s="13">
        <v>44432</v>
      </c>
      <c r="F240" s="74" t="s">
        <v>53</v>
      </c>
      <c r="G240" s="13">
        <v>44437</v>
      </c>
      <c r="H240" s="75" t="s">
        <v>2630</v>
      </c>
      <c r="I240" s="15">
        <v>93</v>
      </c>
      <c r="J240" s="15">
        <v>54</v>
      </c>
      <c r="K240" s="15">
        <v>54</v>
      </c>
      <c r="L240" s="15">
        <v>15</v>
      </c>
      <c r="M240" s="81">
        <v>67.796999999999997</v>
      </c>
      <c r="N240" s="70">
        <v>68</v>
      </c>
      <c r="O240" s="62">
        <v>3000</v>
      </c>
      <c r="P240" s="63">
        <f>Table224523689101112131415161718192021222423456789101112131415161718[[#This Row],[PEMBULATAN]]*O240</f>
        <v>204000</v>
      </c>
    </row>
    <row r="241" spans="1:16" ht="30" customHeight="1" x14ac:dyDescent="0.2">
      <c r="A241" s="97"/>
      <c r="B241" s="73"/>
      <c r="C241" s="71" t="s">
        <v>2614</v>
      </c>
      <c r="D241" s="76" t="s">
        <v>52</v>
      </c>
      <c r="E241" s="13">
        <v>44432</v>
      </c>
      <c r="F241" s="74" t="s">
        <v>53</v>
      </c>
      <c r="G241" s="13">
        <v>44437</v>
      </c>
      <c r="H241" s="75" t="s">
        <v>2630</v>
      </c>
      <c r="I241" s="15">
        <v>40</v>
      </c>
      <c r="J241" s="15">
        <v>45</v>
      </c>
      <c r="K241" s="15">
        <v>45</v>
      </c>
      <c r="L241" s="15">
        <v>13</v>
      </c>
      <c r="M241" s="81">
        <v>20.25</v>
      </c>
      <c r="N241" s="70">
        <v>20</v>
      </c>
      <c r="O241" s="62">
        <v>3000</v>
      </c>
      <c r="P241" s="63">
        <f>Table224523689101112131415161718192021222423456789101112131415161718[[#This Row],[PEMBULATAN]]*O241</f>
        <v>60000</v>
      </c>
    </row>
    <row r="242" spans="1:16" ht="30" customHeight="1" x14ac:dyDescent="0.2">
      <c r="A242" s="97"/>
      <c r="B242" s="73"/>
      <c r="C242" s="71" t="s">
        <v>2615</v>
      </c>
      <c r="D242" s="76" t="s">
        <v>52</v>
      </c>
      <c r="E242" s="13">
        <v>44432</v>
      </c>
      <c r="F242" s="74" t="s">
        <v>53</v>
      </c>
      <c r="G242" s="13">
        <v>44437</v>
      </c>
      <c r="H242" s="75" t="s">
        <v>2630</v>
      </c>
      <c r="I242" s="15">
        <v>208</v>
      </c>
      <c r="J242" s="15">
        <v>16</v>
      </c>
      <c r="K242" s="15">
        <v>16</v>
      </c>
      <c r="L242" s="15">
        <v>10</v>
      </c>
      <c r="M242" s="81">
        <v>13.311999999999999</v>
      </c>
      <c r="N242" s="70">
        <v>13</v>
      </c>
      <c r="O242" s="62">
        <v>3000</v>
      </c>
      <c r="P242" s="63">
        <f>Table224523689101112131415161718192021222423456789101112131415161718[[#This Row],[PEMBULATAN]]*O242</f>
        <v>39000</v>
      </c>
    </row>
    <row r="243" spans="1:16" ht="30" customHeight="1" x14ac:dyDescent="0.2">
      <c r="A243" s="97"/>
      <c r="B243" s="73"/>
      <c r="C243" s="71" t="s">
        <v>2616</v>
      </c>
      <c r="D243" s="76" t="s">
        <v>52</v>
      </c>
      <c r="E243" s="13">
        <v>44432</v>
      </c>
      <c r="F243" s="74" t="s">
        <v>53</v>
      </c>
      <c r="G243" s="13">
        <v>44437</v>
      </c>
      <c r="H243" s="75" t="s">
        <v>2630</v>
      </c>
      <c r="I243" s="15">
        <v>46</v>
      </c>
      <c r="J243" s="15">
        <v>38</v>
      </c>
      <c r="K243" s="15">
        <v>38</v>
      </c>
      <c r="L243" s="15">
        <v>8</v>
      </c>
      <c r="M243" s="81">
        <v>16.606000000000002</v>
      </c>
      <c r="N243" s="70">
        <v>17</v>
      </c>
      <c r="O243" s="62">
        <v>3000</v>
      </c>
      <c r="P243" s="63">
        <f>Table224523689101112131415161718192021222423456789101112131415161718[[#This Row],[PEMBULATAN]]*O243</f>
        <v>51000</v>
      </c>
    </row>
    <row r="244" spans="1:16" ht="30" customHeight="1" x14ac:dyDescent="0.2">
      <c r="A244" s="97"/>
      <c r="B244" s="73"/>
      <c r="C244" s="71" t="s">
        <v>2617</v>
      </c>
      <c r="D244" s="76" t="s">
        <v>52</v>
      </c>
      <c r="E244" s="13">
        <v>44432</v>
      </c>
      <c r="F244" s="74" t="s">
        <v>53</v>
      </c>
      <c r="G244" s="13">
        <v>44437</v>
      </c>
      <c r="H244" s="75" t="s">
        <v>2630</v>
      </c>
      <c r="I244" s="15">
        <v>52</v>
      </c>
      <c r="J244" s="15">
        <v>32</v>
      </c>
      <c r="K244" s="15">
        <v>32</v>
      </c>
      <c r="L244" s="15">
        <v>10</v>
      </c>
      <c r="M244" s="81">
        <v>13.311999999999999</v>
      </c>
      <c r="N244" s="70">
        <v>13</v>
      </c>
      <c r="O244" s="62">
        <v>3000</v>
      </c>
      <c r="P244" s="63">
        <f>Table224523689101112131415161718192021222423456789101112131415161718[[#This Row],[PEMBULATAN]]*O244</f>
        <v>39000</v>
      </c>
    </row>
    <row r="245" spans="1:16" ht="30" customHeight="1" x14ac:dyDescent="0.2">
      <c r="A245" s="97"/>
      <c r="B245" s="73"/>
      <c r="C245" s="71" t="s">
        <v>2618</v>
      </c>
      <c r="D245" s="76" t="s">
        <v>52</v>
      </c>
      <c r="E245" s="13">
        <v>44432</v>
      </c>
      <c r="F245" s="74" t="s">
        <v>53</v>
      </c>
      <c r="G245" s="13">
        <v>44437</v>
      </c>
      <c r="H245" s="75" t="s">
        <v>2630</v>
      </c>
      <c r="I245" s="15">
        <v>92</v>
      </c>
      <c r="J245" s="15">
        <v>73</v>
      </c>
      <c r="K245" s="15">
        <v>73</v>
      </c>
      <c r="L245" s="15">
        <v>33</v>
      </c>
      <c r="M245" s="81">
        <v>122.56699999999999</v>
      </c>
      <c r="N245" s="70">
        <v>123</v>
      </c>
      <c r="O245" s="62">
        <v>3000</v>
      </c>
      <c r="P245" s="63">
        <f>Table224523689101112131415161718192021222423456789101112131415161718[[#This Row],[PEMBULATAN]]*O245</f>
        <v>369000</v>
      </c>
    </row>
    <row r="246" spans="1:16" ht="30" customHeight="1" x14ac:dyDescent="0.2">
      <c r="A246" s="97"/>
      <c r="B246" s="73"/>
      <c r="C246" s="71" t="s">
        <v>2619</v>
      </c>
      <c r="D246" s="76" t="s">
        <v>52</v>
      </c>
      <c r="E246" s="13">
        <v>44432</v>
      </c>
      <c r="F246" s="74" t="s">
        <v>53</v>
      </c>
      <c r="G246" s="13">
        <v>44437</v>
      </c>
      <c r="H246" s="75" t="s">
        <v>2630</v>
      </c>
      <c r="I246" s="15">
        <v>57</v>
      </c>
      <c r="J246" s="15">
        <v>36</v>
      </c>
      <c r="K246" s="15">
        <v>36</v>
      </c>
      <c r="L246" s="15">
        <v>9</v>
      </c>
      <c r="M246" s="81">
        <v>18.468</v>
      </c>
      <c r="N246" s="70">
        <v>18</v>
      </c>
      <c r="O246" s="62">
        <v>3000</v>
      </c>
      <c r="P246" s="63">
        <f>Table224523689101112131415161718192021222423456789101112131415161718[[#This Row],[PEMBULATAN]]*O246</f>
        <v>54000</v>
      </c>
    </row>
    <row r="247" spans="1:16" ht="30" customHeight="1" x14ac:dyDescent="0.2">
      <c r="A247" s="97"/>
      <c r="B247" s="73"/>
      <c r="C247" s="71" t="s">
        <v>2620</v>
      </c>
      <c r="D247" s="76" t="s">
        <v>52</v>
      </c>
      <c r="E247" s="13">
        <v>44432</v>
      </c>
      <c r="F247" s="74" t="s">
        <v>53</v>
      </c>
      <c r="G247" s="13">
        <v>44437</v>
      </c>
      <c r="H247" s="75" t="s">
        <v>2630</v>
      </c>
      <c r="I247" s="15">
        <v>36</v>
      </c>
      <c r="J247" s="15">
        <v>36</v>
      </c>
      <c r="K247" s="15">
        <v>36</v>
      </c>
      <c r="L247" s="15">
        <v>7</v>
      </c>
      <c r="M247" s="81">
        <v>11.664</v>
      </c>
      <c r="N247" s="70">
        <v>12</v>
      </c>
      <c r="O247" s="62">
        <v>3000</v>
      </c>
      <c r="P247" s="63">
        <f>Table224523689101112131415161718192021222423456789101112131415161718[[#This Row],[PEMBULATAN]]*O247</f>
        <v>36000</v>
      </c>
    </row>
    <row r="248" spans="1:16" ht="30" customHeight="1" x14ac:dyDescent="0.2">
      <c r="A248" s="97"/>
      <c r="B248" s="73"/>
      <c r="C248" s="71" t="s">
        <v>2621</v>
      </c>
      <c r="D248" s="76" t="s">
        <v>52</v>
      </c>
      <c r="E248" s="13">
        <v>44432</v>
      </c>
      <c r="F248" s="74" t="s">
        <v>53</v>
      </c>
      <c r="G248" s="13">
        <v>44437</v>
      </c>
      <c r="H248" s="75" t="s">
        <v>2630</v>
      </c>
      <c r="I248" s="15">
        <v>80</v>
      </c>
      <c r="J248" s="15">
        <v>29</v>
      </c>
      <c r="K248" s="15">
        <v>29</v>
      </c>
      <c r="L248" s="15">
        <v>11</v>
      </c>
      <c r="M248" s="81">
        <v>16.82</v>
      </c>
      <c r="N248" s="70">
        <v>17</v>
      </c>
      <c r="O248" s="62">
        <v>3000</v>
      </c>
      <c r="P248" s="63">
        <f>Table224523689101112131415161718192021222423456789101112131415161718[[#This Row],[PEMBULATAN]]*O248</f>
        <v>51000</v>
      </c>
    </row>
    <row r="249" spans="1:16" ht="30" customHeight="1" x14ac:dyDescent="0.2">
      <c r="A249" s="97"/>
      <c r="B249" s="73"/>
      <c r="C249" s="71" t="s">
        <v>2622</v>
      </c>
      <c r="D249" s="76" t="s">
        <v>52</v>
      </c>
      <c r="E249" s="13">
        <v>44432</v>
      </c>
      <c r="F249" s="74" t="s">
        <v>53</v>
      </c>
      <c r="G249" s="13">
        <v>44437</v>
      </c>
      <c r="H249" s="75" t="s">
        <v>2630</v>
      </c>
      <c r="I249" s="15">
        <v>47</v>
      </c>
      <c r="J249" s="15">
        <v>35</v>
      </c>
      <c r="K249" s="15">
        <v>35</v>
      </c>
      <c r="L249" s="15">
        <v>11</v>
      </c>
      <c r="M249" s="81">
        <v>14.393750000000001</v>
      </c>
      <c r="N249" s="70">
        <v>14</v>
      </c>
      <c r="O249" s="62">
        <v>3000</v>
      </c>
      <c r="P249" s="63">
        <f>Table224523689101112131415161718192021222423456789101112131415161718[[#This Row],[PEMBULATAN]]*O249</f>
        <v>42000</v>
      </c>
    </row>
    <row r="250" spans="1:16" ht="30" customHeight="1" x14ac:dyDescent="0.2">
      <c r="A250" s="97"/>
      <c r="B250" s="73"/>
      <c r="C250" s="71" t="s">
        <v>2623</v>
      </c>
      <c r="D250" s="76" t="s">
        <v>52</v>
      </c>
      <c r="E250" s="13">
        <v>44432</v>
      </c>
      <c r="F250" s="74" t="s">
        <v>53</v>
      </c>
      <c r="G250" s="13">
        <v>44437</v>
      </c>
      <c r="H250" s="75" t="s">
        <v>2630</v>
      </c>
      <c r="I250" s="15">
        <v>40</v>
      </c>
      <c r="J250" s="15">
        <v>36</v>
      </c>
      <c r="K250" s="15">
        <v>36</v>
      </c>
      <c r="L250" s="15">
        <v>11</v>
      </c>
      <c r="M250" s="81">
        <v>12.96</v>
      </c>
      <c r="N250" s="70">
        <v>13</v>
      </c>
      <c r="O250" s="62">
        <v>3000</v>
      </c>
      <c r="P250" s="63">
        <f>Table224523689101112131415161718192021222423456789101112131415161718[[#This Row],[PEMBULATAN]]*O250</f>
        <v>39000</v>
      </c>
    </row>
    <row r="251" spans="1:16" ht="30" customHeight="1" x14ac:dyDescent="0.2">
      <c r="A251" s="97"/>
      <c r="B251" s="73"/>
      <c r="C251" s="71" t="s">
        <v>2624</v>
      </c>
      <c r="D251" s="76" t="s">
        <v>52</v>
      </c>
      <c r="E251" s="13">
        <v>44432</v>
      </c>
      <c r="F251" s="74" t="s">
        <v>53</v>
      </c>
      <c r="G251" s="13">
        <v>44437</v>
      </c>
      <c r="H251" s="75" t="s">
        <v>2630</v>
      </c>
      <c r="I251" s="15">
        <v>106</v>
      </c>
      <c r="J251" s="15">
        <v>46</v>
      </c>
      <c r="K251" s="15">
        <v>46</v>
      </c>
      <c r="L251" s="15">
        <v>13</v>
      </c>
      <c r="M251" s="81">
        <v>56.073999999999998</v>
      </c>
      <c r="N251" s="70">
        <v>56</v>
      </c>
      <c r="O251" s="62">
        <v>3000</v>
      </c>
      <c r="P251" s="63">
        <f>Table224523689101112131415161718192021222423456789101112131415161718[[#This Row],[PEMBULATAN]]*O251</f>
        <v>168000</v>
      </c>
    </row>
    <row r="252" spans="1:16" ht="30" customHeight="1" x14ac:dyDescent="0.2">
      <c r="A252" s="97"/>
      <c r="B252" s="73"/>
      <c r="C252" s="71" t="s">
        <v>2625</v>
      </c>
      <c r="D252" s="76" t="s">
        <v>52</v>
      </c>
      <c r="E252" s="13">
        <v>44432</v>
      </c>
      <c r="F252" s="74" t="s">
        <v>53</v>
      </c>
      <c r="G252" s="13">
        <v>44437</v>
      </c>
      <c r="H252" s="75" t="s">
        <v>2630</v>
      </c>
      <c r="I252" s="15">
        <v>82</v>
      </c>
      <c r="J252" s="15">
        <v>60</v>
      </c>
      <c r="K252" s="15">
        <v>60</v>
      </c>
      <c r="L252" s="15">
        <v>19</v>
      </c>
      <c r="M252" s="81">
        <v>73.8</v>
      </c>
      <c r="N252" s="70">
        <v>74</v>
      </c>
      <c r="O252" s="62">
        <v>3000</v>
      </c>
      <c r="P252" s="63">
        <f>Table224523689101112131415161718192021222423456789101112131415161718[[#This Row],[PEMBULATAN]]*O252</f>
        <v>222000</v>
      </c>
    </row>
    <row r="253" spans="1:16" ht="30" customHeight="1" x14ac:dyDescent="0.2">
      <c r="A253" s="97"/>
      <c r="B253" s="73"/>
      <c r="C253" s="71" t="s">
        <v>2626</v>
      </c>
      <c r="D253" s="76" t="s">
        <v>52</v>
      </c>
      <c r="E253" s="13">
        <v>44432</v>
      </c>
      <c r="F253" s="74" t="s">
        <v>53</v>
      </c>
      <c r="G253" s="13">
        <v>44437</v>
      </c>
      <c r="H253" s="75" t="s">
        <v>2630</v>
      </c>
      <c r="I253" s="15">
        <v>40</v>
      </c>
      <c r="J253" s="15">
        <v>32</v>
      </c>
      <c r="K253" s="15">
        <v>32</v>
      </c>
      <c r="L253" s="15">
        <v>7</v>
      </c>
      <c r="M253" s="81">
        <v>10.24</v>
      </c>
      <c r="N253" s="70">
        <v>10</v>
      </c>
      <c r="O253" s="62">
        <v>3000</v>
      </c>
      <c r="P253" s="63">
        <f>Table224523689101112131415161718192021222423456789101112131415161718[[#This Row],[PEMBULATAN]]*O253</f>
        <v>30000</v>
      </c>
    </row>
    <row r="254" spans="1:16" ht="30" customHeight="1" x14ac:dyDescent="0.2">
      <c r="A254" s="97"/>
      <c r="B254" s="73"/>
      <c r="C254" s="71" t="s">
        <v>2627</v>
      </c>
      <c r="D254" s="76" t="s">
        <v>52</v>
      </c>
      <c r="E254" s="13">
        <v>44432</v>
      </c>
      <c r="F254" s="74" t="s">
        <v>53</v>
      </c>
      <c r="G254" s="13">
        <v>44437</v>
      </c>
      <c r="H254" s="75" t="s">
        <v>2630</v>
      </c>
      <c r="I254" s="15">
        <v>46</v>
      </c>
      <c r="J254" s="15">
        <v>20</v>
      </c>
      <c r="K254" s="15">
        <v>20</v>
      </c>
      <c r="L254" s="15">
        <v>22</v>
      </c>
      <c r="M254" s="81">
        <v>4.5999999999999996</v>
      </c>
      <c r="N254" s="70">
        <v>22</v>
      </c>
      <c r="O254" s="62">
        <v>3000</v>
      </c>
      <c r="P254" s="63">
        <f>Table224523689101112131415161718192021222423456789101112131415161718[[#This Row],[PEMBULATAN]]*O254</f>
        <v>66000</v>
      </c>
    </row>
    <row r="255" spans="1:16" ht="30" customHeight="1" x14ac:dyDescent="0.2">
      <c r="A255" s="97"/>
      <c r="B255" s="73"/>
      <c r="C255" s="71" t="s">
        <v>2628</v>
      </c>
      <c r="D255" s="76" t="s">
        <v>52</v>
      </c>
      <c r="E255" s="13">
        <v>44432</v>
      </c>
      <c r="F255" s="74" t="s">
        <v>53</v>
      </c>
      <c r="G255" s="13">
        <v>44437</v>
      </c>
      <c r="H255" s="75" t="s">
        <v>2630</v>
      </c>
      <c r="I255" s="15">
        <v>66</v>
      </c>
      <c r="J255" s="15">
        <v>70</v>
      </c>
      <c r="K255" s="15">
        <v>70</v>
      </c>
      <c r="L255" s="15">
        <v>3</v>
      </c>
      <c r="M255" s="81">
        <v>80.849999999999994</v>
      </c>
      <c r="N255" s="70">
        <v>81</v>
      </c>
      <c r="O255" s="62">
        <v>3000</v>
      </c>
      <c r="P255" s="63">
        <f>Table224523689101112131415161718192021222423456789101112131415161718[[#This Row],[PEMBULATAN]]*O255</f>
        <v>243000</v>
      </c>
    </row>
    <row r="256" spans="1:16" ht="30" customHeight="1" x14ac:dyDescent="0.2">
      <c r="A256" s="97"/>
      <c r="B256" s="73"/>
      <c r="C256" s="71" t="s">
        <v>2629</v>
      </c>
      <c r="D256" s="76" t="s">
        <v>52</v>
      </c>
      <c r="E256" s="13">
        <v>44432</v>
      </c>
      <c r="F256" s="74" t="s">
        <v>53</v>
      </c>
      <c r="G256" s="13">
        <v>44437</v>
      </c>
      <c r="H256" s="75" t="s">
        <v>2630</v>
      </c>
      <c r="I256" s="15">
        <v>47</v>
      </c>
      <c r="J256" s="15">
        <v>36</v>
      </c>
      <c r="K256" s="15">
        <v>36</v>
      </c>
      <c r="L256" s="15">
        <v>3</v>
      </c>
      <c r="M256" s="81">
        <v>15.228</v>
      </c>
      <c r="N256" s="70">
        <v>15</v>
      </c>
      <c r="O256" s="62">
        <v>3000</v>
      </c>
      <c r="P256" s="63">
        <f>Table224523689101112131415161718192021222423456789101112131415161718[[#This Row],[PEMBULATAN]]*O256</f>
        <v>45000</v>
      </c>
    </row>
    <row r="257" spans="1:16" ht="22.5" customHeight="1" x14ac:dyDescent="0.2">
      <c r="A257" s="121" t="s">
        <v>31</v>
      </c>
      <c r="B257" s="122"/>
      <c r="C257" s="122"/>
      <c r="D257" s="122"/>
      <c r="E257" s="122"/>
      <c r="F257" s="122"/>
      <c r="G257" s="122"/>
      <c r="H257" s="122"/>
      <c r="I257" s="122"/>
      <c r="J257" s="122"/>
      <c r="K257" s="122"/>
      <c r="L257" s="123"/>
      <c r="M257" s="77">
        <f>SUBTOTAL(109,Table224523689101112131415161718192021222423456789101112131415161718[KG VOLUME])</f>
        <v>11497.379750000002</v>
      </c>
      <c r="N257" s="66">
        <f>SUM(N3:N256)</f>
        <v>11713</v>
      </c>
      <c r="O257" s="124">
        <f>SUM(P3:P256)</f>
        <v>35139000</v>
      </c>
      <c r="P257" s="125"/>
    </row>
    <row r="258" spans="1:16" ht="22.5" customHeight="1" x14ac:dyDescent="0.2">
      <c r="A258" s="82"/>
      <c r="B258" s="54" t="s">
        <v>43</v>
      </c>
      <c r="C258" s="53"/>
      <c r="D258" s="55" t="s">
        <v>44</v>
      </c>
      <c r="E258" s="82"/>
      <c r="F258" s="82"/>
      <c r="G258" s="82"/>
      <c r="H258" s="82"/>
      <c r="I258" s="82"/>
      <c r="J258" s="82"/>
      <c r="K258" s="82"/>
      <c r="L258" s="82"/>
      <c r="M258" s="83"/>
      <c r="N258" s="85" t="s">
        <v>50</v>
      </c>
      <c r="O258" s="84"/>
      <c r="P258" s="84">
        <f>O257*10%</f>
        <v>3513900</v>
      </c>
    </row>
    <row r="259" spans="1:16" ht="22.5" customHeight="1" thickBot="1" x14ac:dyDescent="0.25">
      <c r="A259" s="82"/>
      <c r="B259" s="54"/>
      <c r="C259" s="53"/>
      <c r="D259" s="55"/>
      <c r="E259" s="82"/>
      <c r="F259" s="82"/>
      <c r="G259" s="82"/>
      <c r="H259" s="82"/>
      <c r="I259" s="82"/>
      <c r="J259" s="82"/>
      <c r="K259" s="82"/>
      <c r="L259" s="82"/>
      <c r="M259" s="83"/>
      <c r="N259" s="98" t="s">
        <v>58</v>
      </c>
      <c r="O259" s="99"/>
      <c r="P259" s="99">
        <f>O257-P258</f>
        <v>31625100</v>
      </c>
    </row>
    <row r="260" spans="1:16" x14ac:dyDescent="0.2">
      <c r="A260" s="11"/>
      <c r="H260" s="61"/>
      <c r="N260" s="60" t="s">
        <v>32</v>
      </c>
      <c r="P260" s="67">
        <f>P259*1%</f>
        <v>316251</v>
      </c>
    </row>
    <row r="261" spans="1:16" ht="15.75" thickBot="1" x14ac:dyDescent="0.25">
      <c r="A261" s="11"/>
      <c r="H261" s="61"/>
      <c r="N261" s="60" t="s">
        <v>56</v>
      </c>
      <c r="P261" s="69">
        <f>P259*2%</f>
        <v>632502</v>
      </c>
    </row>
    <row r="262" spans="1:16" x14ac:dyDescent="0.2">
      <c r="A262" s="11"/>
      <c r="H262" s="61"/>
      <c r="N262" s="64" t="s">
        <v>33</v>
      </c>
      <c r="O262" s="65"/>
      <c r="P262" s="68">
        <f>P259+P260-P261</f>
        <v>31308849</v>
      </c>
    </row>
    <row r="263" spans="1:16" x14ac:dyDescent="0.2">
      <c r="B263" s="54"/>
      <c r="C263" s="53"/>
      <c r="D263" s="55"/>
    </row>
    <row r="265" spans="1:16" x14ac:dyDescent="0.2">
      <c r="A265" s="11"/>
      <c r="H265" s="61"/>
      <c r="P265" s="69"/>
    </row>
    <row r="266" spans="1:16" x14ac:dyDescent="0.2">
      <c r="A266" s="11"/>
      <c r="H266" s="61"/>
      <c r="O266" s="56"/>
      <c r="P266" s="69"/>
    </row>
    <row r="267" spans="1:16" s="3" customFormat="1" x14ac:dyDescent="0.25">
      <c r="A267" s="11"/>
      <c r="B267" s="2"/>
      <c r="C267" s="2"/>
      <c r="E267" s="12"/>
      <c r="H267" s="61"/>
      <c r="N267" s="14"/>
      <c r="O267" s="14"/>
      <c r="P267" s="14"/>
    </row>
    <row r="268" spans="1:16" s="3" customFormat="1" x14ac:dyDescent="0.25">
      <c r="A268" s="11"/>
      <c r="B268" s="2"/>
      <c r="C268" s="2"/>
      <c r="E268" s="12"/>
      <c r="H268" s="61"/>
      <c r="N268" s="14"/>
      <c r="O268" s="14"/>
      <c r="P268" s="14"/>
    </row>
    <row r="269" spans="1:16" s="3" customFormat="1" x14ac:dyDescent="0.25">
      <c r="A269" s="11"/>
      <c r="B269" s="2"/>
      <c r="C269" s="2"/>
      <c r="E269" s="12"/>
      <c r="H269" s="61"/>
      <c r="N269" s="14"/>
      <c r="O269" s="14"/>
      <c r="P269" s="14"/>
    </row>
    <row r="270" spans="1:16" s="3" customFormat="1" x14ac:dyDescent="0.25">
      <c r="A270" s="11"/>
      <c r="B270" s="2"/>
      <c r="C270" s="2"/>
      <c r="E270" s="12"/>
      <c r="H270" s="61"/>
      <c r="N270" s="14"/>
      <c r="O270" s="14"/>
      <c r="P270" s="14"/>
    </row>
    <row r="271" spans="1:16" s="3" customFormat="1" x14ac:dyDescent="0.25">
      <c r="A271" s="11"/>
      <c r="B271" s="2"/>
      <c r="C271" s="2"/>
      <c r="E271" s="12"/>
      <c r="H271" s="61"/>
      <c r="N271" s="14"/>
      <c r="O271" s="14"/>
      <c r="P271" s="14"/>
    </row>
    <row r="272" spans="1:16" s="3" customFormat="1" x14ac:dyDescent="0.25">
      <c r="A272" s="11"/>
      <c r="B272" s="2"/>
      <c r="C272" s="2"/>
      <c r="E272" s="12"/>
      <c r="H272" s="61"/>
      <c r="N272" s="14"/>
      <c r="O272" s="14"/>
      <c r="P272" s="14"/>
    </row>
    <row r="273" spans="1:16" s="3" customFormat="1" x14ac:dyDescent="0.25">
      <c r="A273" s="11"/>
      <c r="B273" s="2"/>
      <c r="C273" s="2"/>
      <c r="E273" s="12"/>
      <c r="H273" s="61"/>
      <c r="N273" s="14"/>
      <c r="O273" s="14"/>
      <c r="P273" s="14"/>
    </row>
    <row r="274" spans="1:16" s="3" customFormat="1" x14ac:dyDescent="0.25">
      <c r="A274" s="11"/>
      <c r="B274" s="2"/>
      <c r="C274" s="2"/>
      <c r="E274" s="12"/>
      <c r="H274" s="61"/>
      <c r="N274" s="14"/>
      <c r="O274" s="14"/>
      <c r="P274" s="14"/>
    </row>
    <row r="275" spans="1:16" s="3" customFormat="1" x14ac:dyDescent="0.25">
      <c r="A275" s="11"/>
      <c r="B275" s="2"/>
      <c r="C275" s="2"/>
      <c r="E275" s="12"/>
      <c r="H275" s="61"/>
      <c r="N275" s="14"/>
      <c r="O275" s="14"/>
      <c r="P275" s="14"/>
    </row>
    <row r="276" spans="1:16" s="3" customFormat="1" x14ac:dyDescent="0.25">
      <c r="A276" s="11"/>
      <c r="B276" s="2"/>
      <c r="C276" s="2"/>
      <c r="E276" s="12"/>
      <c r="H276" s="61"/>
      <c r="N276" s="14"/>
      <c r="O276" s="14"/>
      <c r="P276" s="14"/>
    </row>
    <row r="277" spans="1:16" s="3" customFormat="1" x14ac:dyDescent="0.25">
      <c r="A277" s="11"/>
      <c r="B277" s="2"/>
      <c r="C277" s="2"/>
      <c r="E277" s="12"/>
      <c r="H277" s="61"/>
      <c r="N277" s="14"/>
      <c r="O277" s="14"/>
      <c r="P277" s="14"/>
    </row>
    <row r="278" spans="1:16" s="3" customFormat="1" x14ac:dyDescent="0.25">
      <c r="A278" s="11"/>
      <c r="B278" s="2"/>
      <c r="C278" s="2"/>
      <c r="E278" s="12"/>
      <c r="H278" s="61"/>
      <c r="N278" s="14"/>
      <c r="O278" s="14"/>
      <c r="P278" s="14"/>
    </row>
  </sheetData>
  <mergeCells count="2">
    <mergeCell ref="A257:L257"/>
    <mergeCell ref="O257:P257"/>
  </mergeCells>
  <conditionalFormatting sqref="B3:B166">
    <cfRule type="duplicateValues" dxfId="613" priority="2"/>
  </conditionalFormatting>
  <conditionalFormatting sqref="C1:C1048576">
    <cfRule type="duplicateValues" dxfId="612" priority="68"/>
  </conditionalFormatting>
  <conditionalFormatting sqref="B167:B256">
    <cfRule type="duplicateValues" dxfId="611" priority="69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84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N3" sqref="N3:N162"/>
    </sheetView>
  </sheetViews>
  <sheetFormatPr defaultRowHeight="15" x14ac:dyDescent="0.2"/>
  <cols>
    <col min="1" max="1" width="8" style="4" customWidth="1"/>
    <col min="2" max="2" width="19.5703125" style="2" customWidth="1"/>
    <col min="3" max="3" width="15.7109375" style="2" customWidth="1"/>
    <col min="4" max="4" width="10.7109375" style="3" customWidth="1"/>
    <col min="5" max="5" width="8" style="12" customWidth="1"/>
    <col min="6" max="6" width="14.28515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27.75" customHeight="1" x14ac:dyDescent="0.2">
      <c r="A3" s="96" t="s">
        <v>6222</v>
      </c>
      <c r="B3" s="72" t="s">
        <v>2631</v>
      </c>
      <c r="C3" s="9" t="s">
        <v>2632</v>
      </c>
      <c r="D3" s="74" t="s">
        <v>52</v>
      </c>
      <c r="E3" s="13">
        <v>44432</v>
      </c>
      <c r="F3" s="74" t="s">
        <v>53</v>
      </c>
      <c r="G3" s="13">
        <v>44437</v>
      </c>
      <c r="H3" s="10" t="s">
        <v>2630</v>
      </c>
      <c r="I3" s="1">
        <v>93</v>
      </c>
      <c r="J3" s="1">
        <v>7</v>
      </c>
      <c r="K3" s="1">
        <v>6</v>
      </c>
      <c r="L3" s="1">
        <v>1</v>
      </c>
      <c r="M3" s="80">
        <v>0.97650000000000003</v>
      </c>
      <c r="N3" s="8">
        <v>1</v>
      </c>
      <c r="O3" s="62">
        <v>3000</v>
      </c>
      <c r="P3" s="63">
        <f>Table22452368910111213141516171819202122242345678910111213141516171819[[#This Row],[PEMBULATAN]]*O3</f>
        <v>3000</v>
      </c>
    </row>
    <row r="4" spans="1:16" ht="27.75" customHeight="1" x14ac:dyDescent="0.2">
      <c r="A4" s="97"/>
      <c r="B4" s="73"/>
      <c r="C4" s="87" t="s">
        <v>2633</v>
      </c>
      <c r="D4" s="76" t="s">
        <v>52</v>
      </c>
      <c r="E4" s="13">
        <v>44432</v>
      </c>
      <c r="F4" s="74" t="s">
        <v>53</v>
      </c>
      <c r="G4" s="13">
        <v>44437</v>
      </c>
      <c r="H4" s="75" t="s">
        <v>2630</v>
      </c>
      <c r="I4" s="15">
        <v>35</v>
      </c>
      <c r="J4" s="15">
        <v>90</v>
      </c>
      <c r="K4" s="15">
        <v>10</v>
      </c>
      <c r="L4" s="15">
        <v>5</v>
      </c>
      <c r="M4" s="81">
        <v>7.875</v>
      </c>
      <c r="N4" s="70">
        <v>8</v>
      </c>
      <c r="O4" s="62">
        <v>3000</v>
      </c>
      <c r="P4" s="63">
        <f>Table22452368910111213141516171819202122242345678910111213141516171819[[#This Row],[PEMBULATAN]]*O4</f>
        <v>24000</v>
      </c>
    </row>
    <row r="5" spans="1:16" ht="27.75" customHeight="1" x14ac:dyDescent="0.2">
      <c r="A5" s="97"/>
      <c r="B5" s="73"/>
      <c r="C5" s="87" t="s">
        <v>2634</v>
      </c>
      <c r="D5" s="76" t="s">
        <v>52</v>
      </c>
      <c r="E5" s="13">
        <v>44432</v>
      </c>
      <c r="F5" s="74" t="s">
        <v>53</v>
      </c>
      <c r="G5" s="13">
        <v>44437</v>
      </c>
      <c r="H5" s="75" t="s">
        <v>2630</v>
      </c>
      <c r="I5" s="15">
        <v>60</v>
      </c>
      <c r="J5" s="15">
        <v>49</v>
      </c>
      <c r="K5" s="15">
        <v>17</v>
      </c>
      <c r="L5" s="15">
        <v>7</v>
      </c>
      <c r="M5" s="81">
        <v>12.494999999999999</v>
      </c>
      <c r="N5" s="70">
        <v>12</v>
      </c>
      <c r="O5" s="62">
        <v>3000</v>
      </c>
      <c r="P5" s="63">
        <f>Table22452368910111213141516171819202122242345678910111213141516171819[[#This Row],[PEMBULATAN]]*O5</f>
        <v>36000</v>
      </c>
    </row>
    <row r="6" spans="1:16" ht="27.75" customHeight="1" x14ac:dyDescent="0.2">
      <c r="A6" s="97"/>
      <c r="B6" s="73"/>
      <c r="C6" s="87" t="s">
        <v>2635</v>
      </c>
      <c r="D6" s="76" t="s">
        <v>52</v>
      </c>
      <c r="E6" s="13">
        <v>44432</v>
      </c>
      <c r="F6" s="74" t="s">
        <v>53</v>
      </c>
      <c r="G6" s="13">
        <v>44437</v>
      </c>
      <c r="H6" s="75" t="s">
        <v>2630</v>
      </c>
      <c r="I6" s="15">
        <v>37</v>
      </c>
      <c r="J6" s="15">
        <v>40</v>
      </c>
      <c r="K6" s="15">
        <v>24</v>
      </c>
      <c r="L6" s="15">
        <v>1</v>
      </c>
      <c r="M6" s="81">
        <v>8.8800000000000008</v>
      </c>
      <c r="N6" s="70">
        <v>9</v>
      </c>
      <c r="O6" s="62">
        <v>3000</v>
      </c>
      <c r="P6" s="63">
        <f>Table22452368910111213141516171819202122242345678910111213141516171819[[#This Row],[PEMBULATAN]]*O6</f>
        <v>27000</v>
      </c>
    </row>
    <row r="7" spans="1:16" ht="27.75" customHeight="1" x14ac:dyDescent="0.2">
      <c r="A7" s="97"/>
      <c r="B7" s="73"/>
      <c r="C7" s="87" t="s">
        <v>2636</v>
      </c>
      <c r="D7" s="76" t="s">
        <v>52</v>
      </c>
      <c r="E7" s="13">
        <v>44432</v>
      </c>
      <c r="F7" s="74" t="s">
        <v>53</v>
      </c>
      <c r="G7" s="13">
        <v>44437</v>
      </c>
      <c r="H7" s="75" t="s">
        <v>2630</v>
      </c>
      <c r="I7" s="15">
        <v>61</v>
      </c>
      <c r="J7" s="15">
        <v>53</v>
      </c>
      <c r="K7" s="15">
        <v>21</v>
      </c>
      <c r="L7" s="15">
        <v>7</v>
      </c>
      <c r="M7" s="81">
        <v>16.97325</v>
      </c>
      <c r="N7" s="70">
        <v>17</v>
      </c>
      <c r="O7" s="62">
        <v>3000</v>
      </c>
      <c r="P7" s="63">
        <f>Table22452368910111213141516171819202122242345678910111213141516171819[[#This Row],[PEMBULATAN]]*O7</f>
        <v>51000</v>
      </c>
    </row>
    <row r="8" spans="1:16" ht="27.75" customHeight="1" x14ac:dyDescent="0.2">
      <c r="A8" s="97"/>
      <c r="B8" s="73"/>
      <c r="C8" s="87" t="s">
        <v>2637</v>
      </c>
      <c r="D8" s="76" t="s">
        <v>52</v>
      </c>
      <c r="E8" s="13">
        <v>44432</v>
      </c>
      <c r="F8" s="74" t="s">
        <v>53</v>
      </c>
      <c r="G8" s="13">
        <v>44437</v>
      </c>
      <c r="H8" s="75" t="s">
        <v>2630</v>
      </c>
      <c r="I8" s="15">
        <v>87</v>
      </c>
      <c r="J8" s="15">
        <v>9</v>
      </c>
      <c r="K8" s="15">
        <v>9</v>
      </c>
      <c r="L8" s="15">
        <v>1</v>
      </c>
      <c r="M8" s="81">
        <v>1.7617499999999999</v>
      </c>
      <c r="N8" s="70">
        <v>2</v>
      </c>
      <c r="O8" s="62">
        <v>3000</v>
      </c>
      <c r="P8" s="63">
        <f>Table22452368910111213141516171819202122242345678910111213141516171819[[#This Row],[PEMBULATAN]]*O8</f>
        <v>6000</v>
      </c>
    </row>
    <row r="9" spans="1:16" ht="27.75" customHeight="1" x14ac:dyDescent="0.2">
      <c r="A9" s="97"/>
      <c r="B9" s="73"/>
      <c r="C9" s="87" t="s">
        <v>2638</v>
      </c>
      <c r="D9" s="76" t="s">
        <v>52</v>
      </c>
      <c r="E9" s="13">
        <v>44432</v>
      </c>
      <c r="F9" s="74" t="s">
        <v>53</v>
      </c>
      <c r="G9" s="13">
        <v>44437</v>
      </c>
      <c r="H9" s="75" t="s">
        <v>2630</v>
      </c>
      <c r="I9" s="15">
        <v>84</v>
      </c>
      <c r="J9" s="15">
        <v>53</v>
      </c>
      <c r="K9" s="15">
        <v>24</v>
      </c>
      <c r="L9" s="15">
        <v>13</v>
      </c>
      <c r="M9" s="81">
        <v>26.712</v>
      </c>
      <c r="N9" s="70">
        <v>27</v>
      </c>
      <c r="O9" s="62">
        <v>3000</v>
      </c>
      <c r="P9" s="63">
        <f>Table22452368910111213141516171819202122242345678910111213141516171819[[#This Row],[PEMBULATAN]]*O9</f>
        <v>81000</v>
      </c>
    </row>
    <row r="10" spans="1:16" ht="27.75" customHeight="1" x14ac:dyDescent="0.2">
      <c r="A10" s="97"/>
      <c r="B10" s="73"/>
      <c r="C10" s="87" t="s">
        <v>2639</v>
      </c>
      <c r="D10" s="76" t="s">
        <v>52</v>
      </c>
      <c r="E10" s="13">
        <v>44432</v>
      </c>
      <c r="F10" s="74" t="s">
        <v>53</v>
      </c>
      <c r="G10" s="13">
        <v>44437</v>
      </c>
      <c r="H10" s="75" t="s">
        <v>2630</v>
      </c>
      <c r="I10" s="15">
        <v>74</v>
      </c>
      <c r="J10" s="15">
        <v>25</v>
      </c>
      <c r="K10" s="15">
        <v>15</v>
      </c>
      <c r="L10" s="15">
        <v>2</v>
      </c>
      <c r="M10" s="81">
        <v>6.9375</v>
      </c>
      <c r="N10" s="70">
        <v>7</v>
      </c>
      <c r="O10" s="62">
        <v>3000</v>
      </c>
      <c r="P10" s="63">
        <f>Table22452368910111213141516171819202122242345678910111213141516171819[[#This Row],[PEMBULATAN]]*O10</f>
        <v>21000</v>
      </c>
    </row>
    <row r="11" spans="1:16" ht="27.75" customHeight="1" x14ac:dyDescent="0.2">
      <c r="A11" s="97"/>
      <c r="B11" s="73"/>
      <c r="C11" s="87" t="s">
        <v>2640</v>
      </c>
      <c r="D11" s="76" t="s">
        <v>52</v>
      </c>
      <c r="E11" s="13">
        <v>44432</v>
      </c>
      <c r="F11" s="74" t="s">
        <v>53</v>
      </c>
      <c r="G11" s="13">
        <v>44437</v>
      </c>
      <c r="H11" s="75" t="s">
        <v>2630</v>
      </c>
      <c r="I11" s="15">
        <v>42</v>
      </c>
      <c r="J11" s="15">
        <v>26</v>
      </c>
      <c r="K11" s="15">
        <v>17</v>
      </c>
      <c r="L11" s="15">
        <v>1</v>
      </c>
      <c r="M11" s="81">
        <v>4.641</v>
      </c>
      <c r="N11" s="70">
        <v>5</v>
      </c>
      <c r="O11" s="62">
        <v>3000</v>
      </c>
      <c r="P11" s="63">
        <f>Table22452368910111213141516171819202122242345678910111213141516171819[[#This Row],[PEMBULATAN]]*O11</f>
        <v>15000</v>
      </c>
    </row>
    <row r="12" spans="1:16" ht="27.75" customHeight="1" x14ac:dyDescent="0.2">
      <c r="A12" s="97"/>
      <c r="B12" s="73"/>
      <c r="C12" s="87" t="s">
        <v>2641</v>
      </c>
      <c r="D12" s="76" t="s">
        <v>52</v>
      </c>
      <c r="E12" s="13">
        <v>44432</v>
      </c>
      <c r="F12" s="74" t="s">
        <v>53</v>
      </c>
      <c r="G12" s="13">
        <v>44437</v>
      </c>
      <c r="H12" s="75" t="s">
        <v>2630</v>
      </c>
      <c r="I12" s="15">
        <v>45</v>
      </c>
      <c r="J12" s="15">
        <v>40</v>
      </c>
      <c r="K12" s="15">
        <v>18</v>
      </c>
      <c r="L12" s="15">
        <v>6</v>
      </c>
      <c r="M12" s="81">
        <v>8.1</v>
      </c>
      <c r="N12" s="70">
        <v>8</v>
      </c>
      <c r="O12" s="62">
        <v>3000</v>
      </c>
      <c r="P12" s="63">
        <f>Table22452368910111213141516171819202122242345678910111213141516171819[[#This Row],[PEMBULATAN]]*O12</f>
        <v>24000</v>
      </c>
    </row>
    <row r="13" spans="1:16" ht="27.75" customHeight="1" x14ac:dyDescent="0.2">
      <c r="A13" s="97"/>
      <c r="B13" s="73"/>
      <c r="C13" s="87" t="s">
        <v>2642</v>
      </c>
      <c r="D13" s="76" t="s">
        <v>52</v>
      </c>
      <c r="E13" s="13">
        <v>44432</v>
      </c>
      <c r="F13" s="74" t="s">
        <v>53</v>
      </c>
      <c r="G13" s="13">
        <v>44437</v>
      </c>
      <c r="H13" s="75" t="s">
        <v>2630</v>
      </c>
      <c r="I13" s="15">
        <v>95</v>
      </c>
      <c r="J13" s="15">
        <v>54</v>
      </c>
      <c r="K13" s="15">
        <v>20</v>
      </c>
      <c r="L13" s="15">
        <v>12</v>
      </c>
      <c r="M13" s="81">
        <v>25.65</v>
      </c>
      <c r="N13" s="70">
        <v>26</v>
      </c>
      <c r="O13" s="62">
        <v>3000</v>
      </c>
      <c r="P13" s="63">
        <f>Table22452368910111213141516171819202122242345678910111213141516171819[[#This Row],[PEMBULATAN]]*O13</f>
        <v>78000</v>
      </c>
    </row>
    <row r="14" spans="1:16" ht="27.75" customHeight="1" x14ac:dyDescent="0.2">
      <c r="A14" s="97"/>
      <c r="B14" s="73"/>
      <c r="C14" s="87" t="s">
        <v>2643</v>
      </c>
      <c r="D14" s="76" t="s">
        <v>52</v>
      </c>
      <c r="E14" s="13">
        <v>44432</v>
      </c>
      <c r="F14" s="74" t="s">
        <v>53</v>
      </c>
      <c r="G14" s="13">
        <v>44437</v>
      </c>
      <c r="H14" s="75" t="s">
        <v>2630</v>
      </c>
      <c r="I14" s="15">
        <v>81</v>
      </c>
      <c r="J14" s="15">
        <v>43</v>
      </c>
      <c r="K14" s="15">
        <v>19</v>
      </c>
      <c r="L14" s="15">
        <v>10</v>
      </c>
      <c r="M14" s="81">
        <v>16.544250000000002</v>
      </c>
      <c r="N14" s="70">
        <v>17</v>
      </c>
      <c r="O14" s="62">
        <v>3000</v>
      </c>
      <c r="P14" s="63">
        <f>Table22452368910111213141516171819202122242345678910111213141516171819[[#This Row],[PEMBULATAN]]*O14</f>
        <v>51000</v>
      </c>
    </row>
    <row r="15" spans="1:16" ht="27.75" customHeight="1" x14ac:dyDescent="0.2">
      <c r="A15" s="97"/>
      <c r="B15" s="73"/>
      <c r="C15" s="87" t="s">
        <v>2644</v>
      </c>
      <c r="D15" s="76" t="s">
        <v>52</v>
      </c>
      <c r="E15" s="13">
        <v>44432</v>
      </c>
      <c r="F15" s="74" t="s">
        <v>53</v>
      </c>
      <c r="G15" s="13">
        <v>44437</v>
      </c>
      <c r="H15" s="75" t="s">
        <v>2630</v>
      </c>
      <c r="I15" s="15">
        <v>66</v>
      </c>
      <c r="J15" s="15">
        <v>35</v>
      </c>
      <c r="K15" s="15">
        <v>15</v>
      </c>
      <c r="L15" s="15">
        <v>3</v>
      </c>
      <c r="M15" s="81">
        <v>8.6624999999999996</v>
      </c>
      <c r="N15" s="70">
        <v>9</v>
      </c>
      <c r="O15" s="62">
        <v>3000</v>
      </c>
      <c r="P15" s="63">
        <f>Table22452368910111213141516171819202122242345678910111213141516171819[[#This Row],[PEMBULATAN]]*O15</f>
        <v>27000</v>
      </c>
    </row>
    <row r="16" spans="1:16" ht="27.75" customHeight="1" x14ac:dyDescent="0.2">
      <c r="A16" s="97"/>
      <c r="B16" s="73"/>
      <c r="C16" s="87" t="s">
        <v>2645</v>
      </c>
      <c r="D16" s="76" t="s">
        <v>52</v>
      </c>
      <c r="E16" s="13">
        <v>44432</v>
      </c>
      <c r="F16" s="74" t="s">
        <v>53</v>
      </c>
      <c r="G16" s="13">
        <v>44437</v>
      </c>
      <c r="H16" s="75" t="s">
        <v>2630</v>
      </c>
      <c r="I16" s="15">
        <v>45</v>
      </c>
      <c r="J16" s="15">
        <v>56</v>
      </c>
      <c r="K16" s="15">
        <v>23</v>
      </c>
      <c r="L16" s="15">
        <v>9</v>
      </c>
      <c r="M16" s="81">
        <v>14.49</v>
      </c>
      <c r="N16" s="70">
        <v>14</v>
      </c>
      <c r="O16" s="62">
        <v>3000</v>
      </c>
      <c r="P16" s="63">
        <f>Table22452368910111213141516171819202122242345678910111213141516171819[[#This Row],[PEMBULATAN]]*O16</f>
        <v>42000</v>
      </c>
    </row>
    <row r="17" spans="1:16" ht="27.75" customHeight="1" x14ac:dyDescent="0.2">
      <c r="A17" s="97"/>
      <c r="B17" s="73"/>
      <c r="C17" s="87" t="s">
        <v>2646</v>
      </c>
      <c r="D17" s="76" t="s">
        <v>52</v>
      </c>
      <c r="E17" s="13">
        <v>44432</v>
      </c>
      <c r="F17" s="74" t="s">
        <v>53</v>
      </c>
      <c r="G17" s="13">
        <v>44437</v>
      </c>
      <c r="H17" s="75" t="s">
        <v>2630</v>
      </c>
      <c r="I17" s="15">
        <v>50</v>
      </c>
      <c r="J17" s="15">
        <v>45</v>
      </c>
      <c r="K17" s="15">
        <v>20</v>
      </c>
      <c r="L17" s="15">
        <v>9</v>
      </c>
      <c r="M17" s="81">
        <v>11.25</v>
      </c>
      <c r="N17" s="70">
        <v>11</v>
      </c>
      <c r="O17" s="62">
        <v>3000</v>
      </c>
      <c r="P17" s="63">
        <f>Table22452368910111213141516171819202122242345678910111213141516171819[[#This Row],[PEMBULATAN]]*O17</f>
        <v>33000</v>
      </c>
    </row>
    <row r="18" spans="1:16" ht="27.75" customHeight="1" x14ac:dyDescent="0.2">
      <c r="A18" s="97"/>
      <c r="B18" s="73"/>
      <c r="C18" s="87" t="s">
        <v>2647</v>
      </c>
      <c r="D18" s="76" t="s">
        <v>52</v>
      </c>
      <c r="E18" s="13">
        <v>44432</v>
      </c>
      <c r="F18" s="74" t="s">
        <v>53</v>
      </c>
      <c r="G18" s="13">
        <v>44437</v>
      </c>
      <c r="H18" s="75" t="s">
        <v>2630</v>
      </c>
      <c r="I18" s="15">
        <v>58</v>
      </c>
      <c r="J18" s="15">
        <v>40</v>
      </c>
      <c r="K18" s="15">
        <v>15</v>
      </c>
      <c r="L18" s="15">
        <v>6</v>
      </c>
      <c r="M18" s="81">
        <v>8.6999999999999993</v>
      </c>
      <c r="N18" s="70">
        <v>9</v>
      </c>
      <c r="O18" s="62">
        <v>3000</v>
      </c>
      <c r="P18" s="63">
        <f>Table22452368910111213141516171819202122242345678910111213141516171819[[#This Row],[PEMBULATAN]]*O18</f>
        <v>27000</v>
      </c>
    </row>
    <row r="19" spans="1:16" ht="27.75" customHeight="1" x14ac:dyDescent="0.2">
      <c r="A19" s="97"/>
      <c r="B19" s="73"/>
      <c r="C19" s="87" t="s">
        <v>2648</v>
      </c>
      <c r="D19" s="76" t="s">
        <v>52</v>
      </c>
      <c r="E19" s="13">
        <v>44432</v>
      </c>
      <c r="F19" s="74" t="s">
        <v>53</v>
      </c>
      <c r="G19" s="13">
        <v>44437</v>
      </c>
      <c r="H19" s="75" t="s">
        <v>2630</v>
      </c>
      <c r="I19" s="15">
        <v>95</v>
      </c>
      <c r="J19" s="15">
        <v>55</v>
      </c>
      <c r="K19" s="15">
        <v>27</v>
      </c>
      <c r="L19" s="15">
        <v>9</v>
      </c>
      <c r="M19" s="81">
        <v>35.268749999999997</v>
      </c>
      <c r="N19" s="70">
        <v>35</v>
      </c>
      <c r="O19" s="62">
        <v>3000</v>
      </c>
      <c r="P19" s="63">
        <f>Table22452368910111213141516171819202122242345678910111213141516171819[[#This Row],[PEMBULATAN]]*O19</f>
        <v>105000</v>
      </c>
    </row>
    <row r="20" spans="1:16" ht="27.75" customHeight="1" x14ac:dyDescent="0.2">
      <c r="A20" s="97"/>
      <c r="B20" s="73"/>
      <c r="C20" s="87" t="s">
        <v>2649</v>
      </c>
      <c r="D20" s="76" t="s">
        <v>52</v>
      </c>
      <c r="E20" s="13">
        <v>44432</v>
      </c>
      <c r="F20" s="74" t="s">
        <v>53</v>
      </c>
      <c r="G20" s="13">
        <v>44437</v>
      </c>
      <c r="H20" s="75" t="s">
        <v>2630</v>
      </c>
      <c r="I20" s="15">
        <v>72</v>
      </c>
      <c r="J20" s="15">
        <v>50</v>
      </c>
      <c r="K20" s="15">
        <v>36</v>
      </c>
      <c r="L20" s="15">
        <v>9</v>
      </c>
      <c r="M20" s="81">
        <v>32.4</v>
      </c>
      <c r="N20" s="70">
        <v>32</v>
      </c>
      <c r="O20" s="62">
        <v>3000</v>
      </c>
      <c r="P20" s="63">
        <f>Table22452368910111213141516171819202122242345678910111213141516171819[[#This Row],[PEMBULATAN]]*O20</f>
        <v>96000</v>
      </c>
    </row>
    <row r="21" spans="1:16" ht="27.75" customHeight="1" x14ac:dyDescent="0.2">
      <c r="A21" s="97"/>
      <c r="B21" s="73"/>
      <c r="C21" s="87" t="s">
        <v>2650</v>
      </c>
      <c r="D21" s="76" t="s">
        <v>52</v>
      </c>
      <c r="E21" s="13">
        <v>44432</v>
      </c>
      <c r="F21" s="74" t="s">
        <v>53</v>
      </c>
      <c r="G21" s="13">
        <v>44437</v>
      </c>
      <c r="H21" s="75" t="s">
        <v>2630</v>
      </c>
      <c r="I21" s="15">
        <v>73</v>
      </c>
      <c r="J21" s="15">
        <v>55</v>
      </c>
      <c r="K21" s="15">
        <v>15</v>
      </c>
      <c r="L21" s="15">
        <v>12</v>
      </c>
      <c r="M21" s="81">
        <v>15.05625</v>
      </c>
      <c r="N21" s="70">
        <v>15</v>
      </c>
      <c r="O21" s="62">
        <v>3000</v>
      </c>
      <c r="P21" s="63">
        <f>Table22452368910111213141516171819202122242345678910111213141516171819[[#This Row],[PEMBULATAN]]*O21</f>
        <v>45000</v>
      </c>
    </row>
    <row r="22" spans="1:16" ht="27.75" customHeight="1" x14ac:dyDescent="0.2">
      <c r="A22" s="97"/>
      <c r="B22" s="73"/>
      <c r="C22" s="87" t="s">
        <v>2651</v>
      </c>
      <c r="D22" s="76" t="s">
        <v>52</v>
      </c>
      <c r="E22" s="13">
        <v>44432</v>
      </c>
      <c r="F22" s="74" t="s">
        <v>53</v>
      </c>
      <c r="G22" s="13">
        <v>44437</v>
      </c>
      <c r="H22" s="75" t="s">
        <v>2630</v>
      </c>
      <c r="I22" s="15">
        <v>90</v>
      </c>
      <c r="J22" s="15">
        <v>62</v>
      </c>
      <c r="K22" s="15">
        <v>27</v>
      </c>
      <c r="L22" s="15">
        <v>15</v>
      </c>
      <c r="M22" s="81">
        <v>37.664999999999999</v>
      </c>
      <c r="N22" s="70">
        <v>38</v>
      </c>
      <c r="O22" s="62">
        <v>3000</v>
      </c>
      <c r="P22" s="63">
        <f>Table22452368910111213141516171819202122242345678910111213141516171819[[#This Row],[PEMBULATAN]]*O22</f>
        <v>114000</v>
      </c>
    </row>
    <row r="23" spans="1:16" ht="27.75" customHeight="1" x14ac:dyDescent="0.2">
      <c r="A23" s="97"/>
      <c r="B23" s="73"/>
      <c r="C23" s="87" t="s">
        <v>2652</v>
      </c>
      <c r="D23" s="76" t="s">
        <v>52</v>
      </c>
      <c r="E23" s="13">
        <v>44432</v>
      </c>
      <c r="F23" s="74" t="s">
        <v>53</v>
      </c>
      <c r="G23" s="13">
        <v>44437</v>
      </c>
      <c r="H23" s="75" t="s">
        <v>2630</v>
      </c>
      <c r="I23" s="15">
        <v>40</v>
      </c>
      <c r="J23" s="15">
        <v>20</v>
      </c>
      <c r="K23" s="15">
        <v>8</v>
      </c>
      <c r="L23" s="15">
        <v>1</v>
      </c>
      <c r="M23" s="81">
        <v>1.6</v>
      </c>
      <c r="N23" s="70">
        <v>2</v>
      </c>
      <c r="O23" s="62">
        <v>3000</v>
      </c>
      <c r="P23" s="63">
        <f>Table22452368910111213141516171819202122242345678910111213141516171819[[#This Row],[PEMBULATAN]]*O23</f>
        <v>6000</v>
      </c>
    </row>
    <row r="24" spans="1:16" ht="27.75" customHeight="1" x14ac:dyDescent="0.2">
      <c r="A24" s="97"/>
      <c r="B24" s="73"/>
      <c r="C24" s="87" t="s">
        <v>2653</v>
      </c>
      <c r="D24" s="76" t="s">
        <v>52</v>
      </c>
      <c r="E24" s="13">
        <v>44432</v>
      </c>
      <c r="F24" s="74" t="s">
        <v>53</v>
      </c>
      <c r="G24" s="13">
        <v>44437</v>
      </c>
      <c r="H24" s="75" t="s">
        <v>2630</v>
      </c>
      <c r="I24" s="15">
        <v>47</v>
      </c>
      <c r="J24" s="15">
        <v>35</v>
      </c>
      <c r="K24" s="15">
        <v>15</v>
      </c>
      <c r="L24" s="15">
        <v>3</v>
      </c>
      <c r="M24" s="81">
        <v>6.1687500000000002</v>
      </c>
      <c r="N24" s="70">
        <v>6</v>
      </c>
      <c r="O24" s="62">
        <v>3000</v>
      </c>
      <c r="P24" s="63">
        <f>Table22452368910111213141516171819202122242345678910111213141516171819[[#This Row],[PEMBULATAN]]*O24</f>
        <v>18000</v>
      </c>
    </row>
    <row r="25" spans="1:16" ht="27.75" customHeight="1" x14ac:dyDescent="0.2">
      <c r="A25" s="97"/>
      <c r="B25" s="73"/>
      <c r="C25" s="87" t="s">
        <v>2654</v>
      </c>
      <c r="D25" s="76" t="s">
        <v>52</v>
      </c>
      <c r="E25" s="13">
        <v>44432</v>
      </c>
      <c r="F25" s="74" t="s">
        <v>53</v>
      </c>
      <c r="G25" s="13">
        <v>44437</v>
      </c>
      <c r="H25" s="75" t="s">
        <v>2630</v>
      </c>
      <c r="I25" s="15">
        <v>90</v>
      </c>
      <c r="J25" s="15">
        <v>58</v>
      </c>
      <c r="K25" s="15">
        <v>17</v>
      </c>
      <c r="L25" s="15">
        <v>9</v>
      </c>
      <c r="M25" s="81">
        <v>22.184999999999999</v>
      </c>
      <c r="N25" s="70">
        <v>22</v>
      </c>
      <c r="O25" s="62">
        <v>3000</v>
      </c>
      <c r="P25" s="63">
        <f>Table22452368910111213141516171819202122242345678910111213141516171819[[#This Row],[PEMBULATAN]]*O25</f>
        <v>66000</v>
      </c>
    </row>
    <row r="26" spans="1:16" ht="27.75" customHeight="1" x14ac:dyDescent="0.2">
      <c r="A26" s="97"/>
      <c r="B26" s="73"/>
      <c r="C26" s="87" t="s">
        <v>2655</v>
      </c>
      <c r="D26" s="76" t="s">
        <v>52</v>
      </c>
      <c r="E26" s="13">
        <v>44432</v>
      </c>
      <c r="F26" s="74" t="s">
        <v>53</v>
      </c>
      <c r="G26" s="13">
        <v>44437</v>
      </c>
      <c r="H26" s="75" t="s">
        <v>2630</v>
      </c>
      <c r="I26" s="15">
        <v>46</v>
      </c>
      <c r="J26" s="15">
        <v>21</v>
      </c>
      <c r="K26" s="15">
        <v>24</v>
      </c>
      <c r="L26" s="15">
        <v>1</v>
      </c>
      <c r="M26" s="81">
        <v>5.7960000000000003</v>
      </c>
      <c r="N26" s="70">
        <v>6</v>
      </c>
      <c r="O26" s="62">
        <v>3000</v>
      </c>
      <c r="P26" s="63">
        <f>Table22452368910111213141516171819202122242345678910111213141516171819[[#This Row],[PEMBULATAN]]*O26</f>
        <v>18000</v>
      </c>
    </row>
    <row r="27" spans="1:16" ht="27.75" customHeight="1" x14ac:dyDescent="0.2">
      <c r="A27" s="97"/>
      <c r="B27" s="73"/>
      <c r="C27" s="87" t="s">
        <v>2656</v>
      </c>
      <c r="D27" s="76" t="s">
        <v>52</v>
      </c>
      <c r="E27" s="13">
        <v>44432</v>
      </c>
      <c r="F27" s="74" t="s">
        <v>53</v>
      </c>
      <c r="G27" s="13">
        <v>44437</v>
      </c>
      <c r="H27" s="75" t="s">
        <v>2630</v>
      </c>
      <c r="I27" s="15">
        <v>84</v>
      </c>
      <c r="J27" s="15">
        <v>47</v>
      </c>
      <c r="K27" s="15">
        <v>20</v>
      </c>
      <c r="L27" s="15">
        <v>9</v>
      </c>
      <c r="M27" s="81">
        <v>19.739999999999998</v>
      </c>
      <c r="N27" s="70">
        <v>20</v>
      </c>
      <c r="O27" s="62">
        <v>3000</v>
      </c>
      <c r="P27" s="63">
        <f>Table22452368910111213141516171819202122242345678910111213141516171819[[#This Row],[PEMBULATAN]]*O27</f>
        <v>60000</v>
      </c>
    </row>
    <row r="28" spans="1:16" ht="27.75" customHeight="1" x14ac:dyDescent="0.2">
      <c r="A28" s="97"/>
      <c r="B28" s="73"/>
      <c r="C28" s="87" t="s">
        <v>2657</v>
      </c>
      <c r="D28" s="76" t="s">
        <v>52</v>
      </c>
      <c r="E28" s="13">
        <v>44432</v>
      </c>
      <c r="F28" s="74" t="s">
        <v>53</v>
      </c>
      <c r="G28" s="13">
        <v>44437</v>
      </c>
      <c r="H28" s="75" t="s">
        <v>2630</v>
      </c>
      <c r="I28" s="15">
        <v>63</v>
      </c>
      <c r="J28" s="15">
        <v>42</v>
      </c>
      <c r="K28" s="15">
        <v>28</v>
      </c>
      <c r="L28" s="15">
        <v>7</v>
      </c>
      <c r="M28" s="81">
        <v>18.521999999999998</v>
      </c>
      <c r="N28" s="70">
        <v>19</v>
      </c>
      <c r="O28" s="62">
        <v>3000</v>
      </c>
      <c r="P28" s="63">
        <f>Table22452368910111213141516171819202122242345678910111213141516171819[[#This Row],[PEMBULATAN]]*O28</f>
        <v>57000</v>
      </c>
    </row>
    <row r="29" spans="1:16" ht="27.75" customHeight="1" x14ac:dyDescent="0.2">
      <c r="A29" s="97"/>
      <c r="B29" s="73"/>
      <c r="C29" s="87" t="s">
        <v>2658</v>
      </c>
      <c r="D29" s="76" t="s">
        <v>52</v>
      </c>
      <c r="E29" s="13">
        <v>44432</v>
      </c>
      <c r="F29" s="74" t="s">
        <v>53</v>
      </c>
      <c r="G29" s="13">
        <v>44437</v>
      </c>
      <c r="H29" s="75" t="s">
        <v>2630</v>
      </c>
      <c r="I29" s="15">
        <v>82</v>
      </c>
      <c r="J29" s="15">
        <v>53</v>
      </c>
      <c r="K29" s="15">
        <v>26</v>
      </c>
      <c r="L29" s="15">
        <v>17</v>
      </c>
      <c r="M29" s="81">
        <v>28.248999999999999</v>
      </c>
      <c r="N29" s="70">
        <v>28</v>
      </c>
      <c r="O29" s="62">
        <v>3000</v>
      </c>
      <c r="P29" s="63">
        <f>Table22452368910111213141516171819202122242345678910111213141516171819[[#This Row],[PEMBULATAN]]*O29</f>
        <v>84000</v>
      </c>
    </row>
    <row r="30" spans="1:16" ht="27.75" customHeight="1" x14ac:dyDescent="0.2">
      <c r="A30" s="97"/>
      <c r="B30" s="73"/>
      <c r="C30" s="87" t="s">
        <v>2659</v>
      </c>
      <c r="D30" s="76" t="s">
        <v>52</v>
      </c>
      <c r="E30" s="13">
        <v>44432</v>
      </c>
      <c r="F30" s="74" t="s">
        <v>53</v>
      </c>
      <c r="G30" s="13">
        <v>44437</v>
      </c>
      <c r="H30" s="75" t="s">
        <v>2630</v>
      </c>
      <c r="I30" s="15">
        <v>32</v>
      </c>
      <c r="J30" s="15">
        <v>27</v>
      </c>
      <c r="K30" s="15">
        <v>27</v>
      </c>
      <c r="L30" s="15">
        <v>4</v>
      </c>
      <c r="M30" s="81">
        <v>5.8319999999999999</v>
      </c>
      <c r="N30" s="70">
        <v>6</v>
      </c>
      <c r="O30" s="62">
        <v>3000</v>
      </c>
      <c r="P30" s="63">
        <f>Table22452368910111213141516171819202122242345678910111213141516171819[[#This Row],[PEMBULATAN]]*O30</f>
        <v>18000</v>
      </c>
    </row>
    <row r="31" spans="1:16" ht="27.75" customHeight="1" x14ac:dyDescent="0.2">
      <c r="A31" s="97"/>
      <c r="B31" s="73"/>
      <c r="C31" s="87" t="s">
        <v>2660</v>
      </c>
      <c r="D31" s="76" t="s">
        <v>52</v>
      </c>
      <c r="E31" s="13">
        <v>44432</v>
      </c>
      <c r="F31" s="74" t="s">
        <v>53</v>
      </c>
      <c r="G31" s="13">
        <v>44437</v>
      </c>
      <c r="H31" s="75" t="s">
        <v>2630</v>
      </c>
      <c r="I31" s="15">
        <v>71</v>
      </c>
      <c r="J31" s="15">
        <v>42</v>
      </c>
      <c r="K31" s="15">
        <v>25</v>
      </c>
      <c r="L31" s="15">
        <v>10</v>
      </c>
      <c r="M31" s="81">
        <v>18.637499999999999</v>
      </c>
      <c r="N31" s="70">
        <v>19</v>
      </c>
      <c r="O31" s="62">
        <v>3000</v>
      </c>
      <c r="P31" s="63">
        <f>Table22452368910111213141516171819202122242345678910111213141516171819[[#This Row],[PEMBULATAN]]*O31</f>
        <v>57000</v>
      </c>
    </row>
    <row r="32" spans="1:16" ht="27.75" customHeight="1" x14ac:dyDescent="0.2">
      <c r="A32" s="97"/>
      <c r="B32" s="73"/>
      <c r="C32" s="87" t="s">
        <v>2661</v>
      </c>
      <c r="D32" s="76" t="s">
        <v>52</v>
      </c>
      <c r="E32" s="13">
        <v>44432</v>
      </c>
      <c r="F32" s="74" t="s">
        <v>53</v>
      </c>
      <c r="G32" s="13">
        <v>44437</v>
      </c>
      <c r="H32" s="75" t="s">
        <v>2630</v>
      </c>
      <c r="I32" s="15">
        <v>90</v>
      </c>
      <c r="J32" s="15">
        <v>53</v>
      </c>
      <c r="K32" s="15">
        <v>24</v>
      </c>
      <c r="L32" s="15">
        <v>8</v>
      </c>
      <c r="M32" s="81">
        <v>28.62</v>
      </c>
      <c r="N32" s="70">
        <v>29</v>
      </c>
      <c r="O32" s="62">
        <v>3000</v>
      </c>
      <c r="P32" s="63">
        <f>Table22452368910111213141516171819202122242345678910111213141516171819[[#This Row],[PEMBULATAN]]*O32</f>
        <v>87000</v>
      </c>
    </row>
    <row r="33" spans="1:16" ht="27.75" customHeight="1" x14ac:dyDescent="0.2">
      <c r="A33" s="97"/>
      <c r="B33" s="73"/>
      <c r="C33" s="87" t="s">
        <v>2662</v>
      </c>
      <c r="D33" s="76" t="s">
        <v>52</v>
      </c>
      <c r="E33" s="13">
        <v>44432</v>
      </c>
      <c r="F33" s="74" t="s">
        <v>53</v>
      </c>
      <c r="G33" s="13">
        <v>44437</v>
      </c>
      <c r="H33" s="75" t="s">
        <v>2630</v>
      </c>
      <c r="I33" s="15">
        <v>44</v>
      </c>
      <c r="J33" s="15">
        <v>38</v>
      </c>
      <c r="K33" s="15">
        <v>20</v>
      </c>
      <c r="L33" s="15">
        <v>4</v>
      </c>
      <c r="M33" s="81">
        <v>8.36</v>
      </c>
      <c r="N33" s="70">
        <v>8</v>
      </c>
      <c r="O33" s="62">
        <v>3000</v>
      </c>
      <c r="P33" s="63">
        <f>Table22452368910111213141516171819202122242345678910111213141516171819[[#This Row],[PEMBULATAN]]*O33</f>
        <v>24000</v>
      </c>
    </row>
    <row r="34" spans="1:16" ht="27.75" customHeight="1" x14ac:dyDescent="0.2">
      <c r="A34" s="97"/>
      <c r="B34" s="73"/>
      <c r="C34" s="87" t="s">
        <v>2663</v>
      </c>
      <c r="D34" s="76" t="s">
        <v>52</v>
      </c>
      <c r="E34" s="13">
        <v>44432</v>
      </c>
      <c r="F34" s="74" t="s">
        <v>53</v>
      </c>
      <c r="G34" s="13">
        <v>44437</v>
      </c>
      <c r="H34" s="75" t="s">
        <v>2630</v>
      </c>
      <c r="I34" s="15">
        <v>43</v>
      </c>
      <c r="J34" s="15">
        <v>43</v>
      </c>
      <c r="K34" s="15">
        <v>12</v>
      </c>
      <c r="L34" s="15">
        <v>8</v>
      </c>
      <c r="M34" s="81">
        <v>5.5469999999999997</v>
      </c>
      <c r="N34" s="70">
        <v>8</v>
      </c>
      <c r="O34" s="62">
        <v>3000</v>
      </c>
      <c r="P34" s="63">
        <f>Table22452368910111213141516171819202122242345678910111213141516171819[[#This Row],[PEMBULATAN]]*O34</f>
        <v>24000</v>
      </c>
    </row>
    <row r="35" spans="1:16" ht="27.75" customHeight="1" x14ac:dyDescent="0.2">
      <c r="A35" s="97"/>
      <c r="B35" s="73"/>
      <c r="C35" s="87" t="s">
        <v>2664</v>
      </c>
      <c r="D35" s="76" t="s">
        <v>52</v>
      </c>
      <c r="E35" s="13">
        <v>44432</v>
      </c>
      <c r="F35" s="74" t="s">
        <v>53</v>
      </c>
      <c r="G35" s="13">
        <v>44437</v>
      </c>
      <c r="H35" s="75" t="s">
        <v>2630</v>
      </c>
      <c r="I35" s="15">
        <v>80</v>
      </c>
      <c r="J35" s="15">
        <v>58</v>
      </c>
      <c r="K35" s="15">
        <v>21</v>
      </c>
      <c r="L35" s="15">
        <v>9</v>
      </c>
      <c r="M35" s="81">
        <v>24.36</v>
      </c>
      <c r="N35" s="70">
        <v>24</v>
      </c>
      <c r="O35" s="62">
        <v>3000</v>
      </c>
      <c r="P35" s="63">
        <f>Table22452368910111213141516171819202122242345678910111213141516171819[[#This Row],[PEMBULATAN]]*O35</f>
        <v>72000</v>
      </c>
    </row>
    <row r="36" spans="1:16" ht="27.75" customHeight="1" x14ac:dyDescent="0.2">
      <c r="A36" s="97"/>
      <c r="B36" s="73"/>
      <c r="C36" s="87" t="s">
        <v>2665</v>
      </c>
      <c r="D36" s="76" t="s">
        <v>52</v>
      </c>
      <c r="E36" s="13">
        <v>44432</v>
      </c>
      <c r="F36" s="74" t="s">
        <v>53</v>
      </c>
      <c r="G36" s="13">
        <v>44437</v>
      </c>
      <c r="H36" s="75" t="s">
        <v>2630</v>
      </c>
      <c r="I36" s="15">
        <v>43</v>
      </c>
      <c r="J36" s="15">
        <v>38</v>
      </c>
      <c r="K36" s="15">
        <v>9</v>
      </c>
      <c r="L36" s="15">
        <v>6</v>
      </c>
      <c r="M36" s="81">
        <v>3.6764999999999999</v>
      </c>
      <c r="N36" s="70">
        <v>6</v>
      </c>
      <c r="O36" s="62">
        <v>3000</v>
      </c>
      <c r="P36" s="63">
        <f>Table22452368910111213141516171819202122242345678910111213141516171819[[#This Row],[PEMBULATAN]]*O36</f>
        <v>18000</v>
      </c>
    </row>
    <row r="37" spans="1:16" ht="27.75" customHeight="1" x14ac:dyDescent="0.2">
      <c r="A37" s="97"/>
      <c r="B37" s="73"/>
      <c r="C37" s="87" t="s">
        <v>2666</v>
      </c>
      <c r="D37" s="76" t="s">
        <v>52</v>
      </c>
      <c r="E37" s="13">
        <v>44432</v>
      </c>
      <c r="F37" s="74" t="s">
        <v>53</v>
      </c>
      <c r="G37" s="13">
        <v>44437</v>
      </c>
      <c r="H37" s="75" t="s">
        <v>2630</v>
      </c>
      <c r="I37" s="15">
        <v>95</v>
      </c>
      <c r="J37" s="15">
        <v>50</v>
      </c>
      <c r="K37" s="15">
        <v>34</v>
      </c>
      <c r="L37" s="15">
        <v>21</v>
      </c>
      <c r="M37" s="81">
        <v>40.375</v>
      </c>
      <c r="N37" s="70">
        <v>40</v>
      </c>
      <c r="O37" s="62">
        <v>3000</v>
      </c>
      <c r="P37" s="63">
        <f>Table22452368910111213141516171819202122242345678910111213141516171819[[#This Row],[PEMBULATAN]]*O37</f>
        <v>120000</v>
      </c>
    </row>
    <row r="38" spans="1:16" ht="27.75" customHeight="1" x14ac:dyDescent="0.2">
      <c r="A38" s="97"/>
      <c r="B38" s="73"/>
      <c r="C38" s="87" t="s">
        <v>2667</v>
      </c>
      <c r="D38" s="76" t="s">
        <v>52</v>
      </c>
      <c r="E38" s="13">
        <v>44432</v>
      </c>
      <c r="F38" s="74" t="s">
        <v>53</v>
      </c>
      <c r="G38" s="13">
        <v>44437</v>
      </c>
      <c r="H38" s="75" t="s">
        <v>2630</v>
      </c>
      <c r="I38" s="15">
        <v>88</v>
      </c>
      <c r="J38" s="15">
        <v>55</v>
      </c>
      <c r="K38" s="15">
        <v>29</v>
      </c>
      <c r="L38" s="15">
        <v>11</v>
      </c>
      <c r="M38" s="81">
        <v>35.090000000000003</v>
      </c>
      <c r="N38" s="70">
        <v>35</v>
      </c>
      <c r="O38" s="62">
        <v>3000</v>
      </c>
      <c r="P38" s="63">
        <f>Table22452368910111213141516171819202122242345678910111213141516171819[[#This Row],[PEMBULATAN]]*O38</f>
        <v>105000</v>
      </c>
    </row>
    <row r="39" spans="1:16" ht="27.75" customHeight="1" x14ac:dyDescent="0.2">
      <c r="A39" s="97"/>
      <c r="B39" s="73"/>
      <c r="C39" s="87" t="s">
        <v>2668</v>
      </c>
      <c r="D39" s="76" t="s">
        <v>52</v>
      </c>
      <c r="E39" s="13">
        <v>44432</v>
      </c>
      <c r="F39" s="74" t="s">
        <v>53</v>
      </c>
      <c r="G39" s="13">
        <v>44437</v>
      </c>
      <c r="H39" s="75" t="s">
        <v>2630</v>
      </c>
      <c r="I39" s="15">
        <v>87</v>
      </c>
      <c r="J39" s="15">
        <v>68</v>
      </c>
      <c r="K39" s="15">
        <v>30</v>
      </c>
      <c r="L39" s="15">
        <v>20</v>
      </c>
      <c r="M39" s="81">
        <v>44.37</v>
      </c>
      <c r="N39" s="70">
        <v>44</v>
      </c>
      <c r="O39" s="62">
        <v>3000</v>
      </c>
      <c r="P39" s="63">
        <f>Table22452368910111213141516171819202122242345678910111213141516171819[[#This Row],[PEMBULATAN]]*O39</f>
        <v>132000</v>
      </c>
    </row>
    <row r="40" spans="1:16" ht="27.75" customHeight="1" x14ac:dyDescent="0.2">
      <c r="A40" s="97"/>
      <c r="B40" s="73"/>
      <c r="C40" s="87" t="s">
        <v>2669</v>
      </c>
      <c r="D40" s="76" t="s">
        <v>52</v>
      </c>
      <c r="E40" s="13">
        <v>44432</v>
      </c>
      <c r="F40" s="74" t="s">
        <v>53</v>
      </c>
      <c r="G40" s="13">
        <v>44437</v>
      </c>
      <c r="H40" s="75" t="s">
        <v>2630</v>
      </c>
      <c r="I40" s="15">
        <v>103</v>
      </c>
      <c r="J40" s="15">
        <v>57</v>
      </c>
      <c r="K40" s="15">
        <v>33</v>
      </c>
      <c r="L40" s="15">
        <v>12</v>
      </c>
      <c r="M40" s="81">
        <v>48.435749999999999</v>
      </c>
      <c r="N40" s="70">
        <v>48</v>
      </c>
      <c r="O40" s="62">
        <v>3000</v>
      </c>
      <c r="P40" s="63">
        <f>Table22452368910111213141516171819202122242345678910111213141516171819[[#This Row],[PEMBULATAN]]*O40</f>
        <v>144000</v>
      </c>
    </row>
    <row r="41" spans="1:16" ht="27.75" customHeight="1" x14ac:dyDescent="0.2">
      <c r="A41" s="97"/>
      <c r="B41" s="73"/>
      <c r="C41" s="87" t="s">
        <v>2670</v>
      </c>
      <c r="D41" s="76" t="s">
        <v>52</v>
      </c>
      <c r="E41" s="13">
        <v>44432</v>
      </c>
      <c r="F41" s="74" t="s">
        <v>53</v>
      </c>
      <c r="G41" s="13">
        <v>44437</v>
      </c>
      <c r="H41" s="75" t="s">
        <v>2630</v>
      </c>
      <c r="I41" s="15">
        <v>128</v>
      </c>
      <c r="J41" s="15">
        <v>16</v>
      </c>
      <c r="K41" s="15">
        <v>7</v>
      </c>
      <c r="L41" s="15">
        <v>2</v>
      </c>
      <c r="M41" s="81">
        <v>3.5840000000000001</v>
      </c>
      <c r="N41" s="70">
        <v>4</v>
      </c>
      <c r="O41" s="62">
        <v>3000</v>
      </c>
      <c r="P41" s="63">
        <f>Table22452368910111213141516171819202122242345678910111213141516171819[[#This Row],[PEMBULATAN]]*O41</f>
        <v>12000</v>
      </c>
    </row>
    <row r="42" spans="1:16" ht="27.75" customHeight="1" x14ac:dyDescent="0.2">
      <c r="A42" s="97"/>
      <c r="B42" s="73"/>
      <c r="C42" s="87" t="s">
        <v>2671</v>
      </c>
      <c r="D42" s="76" t="s">
        <v>52</v>
      </c>
      <c r="E42" s="13">
        <v>44432</v>
      </c>
      <c r="F42" s="74" t="s">
        <v>53</v>
      </c>
      <c r="G42" s="13">
        <v>44437</v>
      </c>
      <c r="H42" s="75" t="s">
        <v>2630</v>
      </c>
      <c r="I42" s="15">
        <v>95</v>
      </c>
      <c r="J42" s="15">
        <v>58</v>
      </c>
      <c r="K42" s="15">
        <v>30</v>
      </c>
      <c r="L42" s="15">
        <v>17</v>
      </c>
      <c r="M42" s="81">
        <v>41.325000000000003</v>
      </c>
      <c r="N42" s="70">
        <v>41</v>
      </c>
      <c r="O42" s="62">
        <v>3000</v>
      </c>
      <c r="P42" s="63">
        <f>Table22452368910111213141516171819202122242345678910111213141516171819[[#This Row],[PEMBULATAN]]*O42</f>
        <v>123000</v>
      </c>
    </row>
    <row r="43" spans="1:16" ht="27.75" customHeight="1" x14ac:dyDescent="0.2">
      <c r="A43" s="97"/>
      <c r="B43" s="73"/>
      <c r="C43" s="87" t="s">
        <v>2672</v>
      </c>
      <c r="D43" s="76" t="s">
        <v>52</v>
      </c>
      <c r="E43" s="13">
        <v>44432</v>
      </c>
      <c r="F43" s="74" t="s">
        <v>53</v>
      </c>
      <c r="G43" s="13">
        <v>44437</v>
      </c>
      <c r="H43" s="75" t="s">
        <v>2630</v>
      </c>
      <c r="I43" s="15">
        <v>98</v>
      </c>
      <c r="J43" s="15">
        <v>55</v>
      </c>
      <c r="K43" s="15">
        <v>22</v>
      </c>
      <c r="L43" s="15">
        <v>21</v>
      </c>
      <c r="M43" s="81">
        <v>29.645</v>
      </c>
      <c r="N43" s="70">
        <v>30</v>
      </c>
      <c r="O43" s="62">
        <v>3000</v>
      </c>
      <c r="P43" s="63">
        <f>Table22452368910111213141516171819202122242345678910111213141516171819[[#This Row],[PEMBULATAN]]*O43</f>
        <v>90000</v>
      </c>
    </row>
    <row r="44" spans="1:16" ht="27.75" customHeight="1" x14ac:dyDescent="0.2">
      <c r="A44" s="97"/>
      <c r="B44" s="73"/>
      <c r="C44" s="87" t="s">
        <v>2673</v>
      </c>
      <c r="D44" s="76" t="s">
        <v>52</v>
      </c>
      <c r="E44" s="13">
        <v>44432</v>
      </c>
      <c r="F44" s="74" t="s">
        <v>53</v>
      </c>
      <c r="G44" s="13">
        <v>44437</v>
      </c>
      <c r="H44" s="75" t="s">
        <v>2630</v>
      </c>
      <c r="I44" s="15">
        <v>88</v>
      </c>
      <c r="J44" s="15">
        <v>63</v>
      </c>
      <c r="K44" s="15">
        <v>30</v>
      </c>
      <c r="L44" s="15">
        <v>17</v>
      </c>
      <c r="M44" s="81">
        <v>41.58</v>
      </c>
      <c r="N44" s="70">
        <v>42</v>
      </c>
      <c r="O44" s="62">
        <v>3000</v>
      </c>
      <c r="P44" s="63">
        <f>Table22452368910111213141516171819202122242345678910111213141516171819[[#This Row],[PEMBULATAN]]*O44</f>
        <v>126000</v>
      </c>
    </row>
    <row r="45" spans="1:16" ht="27.75" customHeight="1" x14ac:dyDescent="0.2">
      <c r="A45" s="97"/>
      <c r="B45" s="73"/>
      <c r="C45" s="87" t="s">
        <v>2674</v>
      </c>
      <c r="D45" s="76" t="s">
        <v>52</v>
      </c>
      <c r="E45" s="13">
        <v>44432</v>
      </c>
      <c r="F45" s="74" t="s">
        <v>53</v>
      </c>
      <c r="G45" s="13">
        <v>44437</v>
      </c>
      <c r="H45" s="75" t="s">
        <v>2630</v>
      </c>
      <c r="I45" s="15">
        <v>77</v>
      </c>
      <c r="J45" s="15">
        <v>61</v>
      </c>
      <c r="K45" s="15">
        <v>16</v>
      </c>
      <c r="L45" s="15">
        <v>6</v>
      </c>
      <c r="M45" s="81">
        <v>18.788</v>
      </c>
      <c r="N45" s="70">
        <v>19</v>
      </c>
      <c r="O45" s="62">
        <v>3000</v>
      </c>
      <c r="P45" s="63">
        <f>Table22452368910111213141516171819202122242345678910111213141516171819[[#This Row],[PEMBULATAN]]*O45</f>
        <v>57000</v>
      </c>
    </row>
    <row r="46" spans="1:16" ht="27.75" customHeight="1" x14ac:dyDescent="0.2">
      <c r="A46" s="97"/>
      <c r="B46" s="73"/>
      <c r="C46" s="87" t="s">
        <v>2675</v>
      </c>
      <c r="D46" s="76" t="s">
        <v>52</v>
      </c>
      <c r="E46" s="13">
        <v>44432</v>
      </c>
      <c r="F46" s="74" t="s">
        <v>53</v>
      </c>
      <c r="G46" s="13">
        <v>44437</v>
      </c>
      <c r="H46" s="75" t="s">
        <v>2630</v>
      </c>
      <c r="I46" s="15">
        <v>88</v>
      </c>
      <c r="J46" s="15">
        <v>57</v>
      </c>
      <c r="K46" s="15">
        <v>21</v>
      </c>
      <c r="L46" s="15">
        <v>11</v>
      </c>
      <c r="M46" s="81">
        <v>26.334</v>
      </c>
      <c r="N46" s="70">
        <v>26</v>
      </c>
      <c r="O46" s="62">
        <v>3000</v>
      </c>
      <c r="P46" s="63">
        <f>Table22452368910111213141516171819202122242345678910111213141516171819[[#This Row],[PEMBULATAN]]*O46</f>
        <v>78000</v>
      </c>
    </row>
    <row r="47" spans="1:16" ht="27.75" customHeight="1" x14ac:dyDescent="0.2">
      <c r="A47" s="97"/>
      <c r="B47" s="73"/>
      <c r="C47" s="87" t="s">
        <v>2676</v>
      </c>
      <c r="D47" s="76" t="s">
        <v>52</v>
      </c>
      <c r="E47" s="13">
        <v>44432</v>
      </c>
      <c r="F47" s="74" t="s">
        <v>53</v>
      </c>
      <c r="G47" s="13">
        <v>44437</v>
      </c>
      <c r="H47" s="75" t="s">
        <v>2630</v>
      </c>
      <c r="I47" s="15">
        <v>103</v>
      </c>
      <c r="J47" s="15">
        <v>63</v>
      </c>
      <c r="K47" s="15">
        <v>25</v>
      </c>
      <c r="L47" s="15">
        <v>14</v>
      </c>
      <c r="M47" s="81">
        <v>40.556249999999999</v>
      </c>
      <c r="N47" s="70">
        <v>41</v>
      </c>
      <c r="O47" s="62">
        <v>3000</v>
      </c>
      <c r="P47" s="63">
        <f>Table22452368910111213141516171819202122242345678910111213141516171819[[#This Row],[PEMBULATAN]]*O47</f>
        <v>123000</v>
      </c>
    </row>
    <row r="48" spans="1:16" ht="27.75" customHeight="1" x14ac:dyDescent="0.2">
      <c r="A48" s="97"/>
      <c r="B48" s="73"/>
      <c r="C48" s="87" t="s">
        <v>2677</v>
      </c>
      <c r="D48" s="76" t="s">
        <v>52</v>
      </c>
      <c r="E48" s="13">
        <v>44432</v>
      </c>
      <c r="F48" s="74" t="s">
        <v>53</v>
      </c>
      <c r="G48" s="13">
        <v>44437</v>
      </c>
      <c r="H48" s="75" t="s">
        <v>2630</v>
      </c>
      <c r="I48" s="15">
        <v>96</v>
      </c>
      <c r="J48" s="15">
        <v>50</v>
      </c>
      <c r="K48" s="15">
        <v>26</v>
      </c>
      <c r="L48" s="15">
        <v>13</v>
      </c>
      <c r="M48" s="81">
        <v>31.2</v>
      </c>
      <c r="N48" s="70">
        <v>31</v>
      </c>
      <c r="O48" s="62">
        <v>3000</v>
      </c>
      <c r="P48" s="63">
        <f>Table22452368910111213141516171819202122242345678910111213141516171819[[#This Row],[PEMBULATAN]]*O48</f>
        <v>93000</v>
      </c>
    </row>
    <row r="49" spans="1:16" ht="27.75" customHeight="1" x14ac:dyDescent="0.2">
      <c r="A49" s="97"/>
      <c r="B49" s="73"/>
      <c r="C49" s="87" t="s">
        <v>2678</v>
      </c>
      <c r="D49" s="76" t="s">
        <v>52</v>
      </c>
      <c r="E49" s="13">
        <v>44432</v>
      </c>
      <c r="F49" s="74" t="s">
        <v>53</v>
      </c>
      <c r="G49" s="13">
        <v>44437</v>
      </c>
      <c r="H49" s="75" t="s">
        <v>2630</v>
      </c>
      <c r="I49" s="15">
        <v>93</v>
      </c>
      <c r="J49" s="15">
        <v>64</v>
      </c>
      <c r="K49" s="15">
        <v>26</v>
      </c>
      <c r="L49" s="15">
        <v>15</v>
      </c>
      <c r="M49" s="81">
        <v>38.688000000000002</v>
      </c>
      <c r="N49" s="70">
        <v>39</v>
      </c>
      <c r="O49" s="62">
        <v>3000</v>
      </c>
      <c r="P49" s="63">
        <f>Table22452368910111213141516171819202122242345678910111213141516171819[[#This Row],[PEMBULATAN]]*O49</f>
        <v>117000</v>
      </c>
    </row>
    <row r="50" spans="1:16" ht="27.75" customHeight="1" x14ac:dyDescent="0.2">
      <c r="A50" s="97"/>
      <c r="B50" s="73"/>
      <c r="C50" s="87" t="s">
        <v>2679</v>
      </c>
      <c r="D50" s="76" t="s">
        <v>52</v>
      </c>
      <c r="E50" s="13">
        <v>44432</v>
      </c>
      <c r="F50" s="74" t="s">
        <v>53</v>
      </c>
      <c r="G50" s="13">
        <v>44437</v>
      </c>
      <c r="H50" s="75" t="s">
        <v>2630</v>
      </c>
      <c r="I50" s="15">
        <v>83</v>
      </c>
      <c r="J50" s="15">
        <v>62</v>
      </c>
      <c r="K50" s="15">
        <v>25</v>
      </c>
      <c r="L50" s="15">
        <v>16</v>
      </c>
      <c r="M50" s="81">
        <v>32.162500000000001</v>
      </c>
      <c r="N50" s="70">
        <v>32</v>
      </c>
      <c r="O50" s="62">
        <v>3000</v>
      </c>
      <c r="P50" s="63">
        <f>Table22452368910111213141516171819202122242345678910111213141516171819[[#This Row],[PEMBULATAN]]*O50</f>
        <v>96000</v>
      </c>
    </row>
    <row r="51" spans="1:16" ht="27.75" customHeight="1" x14ac:dyDescent="0.2">
      <c r="A51" s="97"/>
      <c r="B51" s="73"/>
      <c r="C51" s="87" t="s">
        <v>2680</v>
      </c>
      <c r="D51" s="76" t="s">
        <v>52</v>
      </c>
      <c r="E51" s="13">
        <v>44432</v>
      </c>
      <c r="F51" s="74" t="s">
        <v>53</v>
      </c>
      <c r="G51" s="13">
        <v>44437</v>
      </c>
      <c r="H51" s="75" t="s">
        <v>2630</v>
      </c>
      <c r="I51" s="15">
        <v>88</v>
      </c>
      <c r="J51" s="15">
        <v>47</v>
      </c>
      <c r="K51" s="15">
        <v>29</v>
      </c>
      <c r="L51" s="15">
        <v>19</v>
      </c>
      <c r="M51" s="81">
        <v>29.986000000000001</v>
      </c>
      <c r="N51" s="70">
        <v>30</v>
      </c>
      <c r="O51" s="62">
        <v>3000</v>
      </c>
      <c r="P51" s="63">
        <f>Table22452368910111213141516171819202122242345678910111213141516171819[[#This Row],[PEMBULATAN]]*O51</f>
        <v>90000</v>
      </c>
    </row>
    <row r="52" spans="1:16" ht="27.75" customHeight="1" x14ac:dyDescent="0.2">
      <c r="A52" s="97"/>
      <c r="B52" s="73"/>
      <c r="C52" s="87" t="s">
        <v>2681</v>
      </c>
      <c r="D52" s="76" t="s">
        <v>52</v>
      </c>
      <c r="E52" s="13">
        <v>44432</v>
      </c>
      <c r="F52" s="74" t="s">
        <v>53</v>
      </c>
      <c r="G52" s="13">
        <v>44437</v>
      </c>
      <c r="H52" s="75" t="s">
        <v>2630</v>
      </c>
      <c r="I52" s="15">
        <v>87</v>
      </c>
      <c r="J52" s="15">
        <v>52</v>
      </c>
      <c r="K52" s="15">
        <v>31</v>
      </c>
      <c r="L52" s="15">
        <v>13</v>
      </c>
      <c r="M52" s="81">
        <v>35.061</v>
      </c>
      <c r="N52" s="70">
        <v>35</v>
      </c>
      <c r="O52" s="62">
        <v>3000</v>
      </c>
      <c r="P52" s="63">
        <f>Table22452368910111213141516171819202122242345678910111213141516171819[[#This Row],[PEMBULATAN]]*O52</f>
        <v>105000</v>
      </c>
    </row>
    <row r="53" spans="1:16" ht="27.75" customHeight="1" x14ac:dyDescent="0.2">
      <c r="A53" s="97"/>
      <c r="B53" s="73"/>
      <c r="C53" s="87" t="s">
        <v>2682</v>
      </c>
      <c r="D53" s="76" t="s">
        <v>52</v>
      </c>
      <c r="E53" s="13">
        <v>44432</v>
      </c>
      <c r="F53" s="74" t="s">
        <v>53</v>
      </c>
      <c r="G53" s="13">
        <v>44437</v>
      </c>
      <c r="H53" s="75" t="s">
        <v>2630</v>
      </c>
      <c r="I53" s="15">
        <v>43</v>
      </c>
      <c r="J53" s="15">
        <v>40</v>
      </c>
      <c r="K53" s="15">
        <v>20</v>
      </c>
      <c r="L53" s="15">
        <v>6</v>
      </c>
      <c r="M53" s="81">
        <v>8.6</v>
      </c>
      <c r="N53" s="70">
        <v>9</v>
      </c>
      <c r="O53" s="62">
        <v>3000</v>
      </c>
      <c r="P53" s="63">
        <f>Table22452368910111213141516171819202122242345678910111213141516171819[[#This Row],[PEMBULATAN]]*O53</f>
        <v>27000</v>
      </c>
    </row>
    <row r="54" spans="1:16" ht="27.75" customHeight="1" x14ac:dyDescent="0.2">
      <c r="A54" s="97"/>
      <c r="B54" s="73"/>
      <c r="C54" s="87" t="s">
        <v>2683</v>
      </c>
      <c r="D54" s="76" t="s">
        <v>52</v>
      </c>
      <c r="E54" s="13">
        <v>44432</v>
      </c>
      <c r="F54" s="74" t="s">
        <v>53</v>
      </c>
      <c r="G54" s="13">
        <v>44437</v>
      </c>
      <c r="H54" s="75" t="s">
        <v>2630</v>
      </c>
      <c r="I54" s="15">
        <v>70</v>
      </c>
      <c r="J54" s="15">
        <v>38</v>
      </c>
      <c r="K54" s="15">
        <v>16</v>
      </c>
      <c r="L54" s="15">
        <v>4</v>
      </c>
      <c r="M54" s="81">
        <v>10.64</v>
      </c>
      <c r="N54" s="70">
        <v>11</v>
      </c>
      <c r="O54" s="62">
        <v>3000</v>
      </c>
      <c r="P54" s="63">
        <f>Table22452368910111213141516171819202122242345678910111213141516171819[[#This Row],[PEMBULATAN]]*O54</f>
        <v>33000</v>
      </c>
    </row>
    <row r="55" spans="1:16" ht="27.75" customHeight="1" x14ac:dyDescent="0.2">
      <c r="A55" s="97"/>
      <c r="B55" s="73"/>
      <c r="C55" s="87" t="s">
        <v>2684</v>
      </c>
      <c r="D55" s="76" t="s">
        <v>52</v>
      </c>
      <c r="E55" s="13">
        <v>44432</v>
      </c>
      <c r="F55" s="74" t="s">
        <v>53</v>
      </c>
      <c r="G55" s="13">
        <v>44437</v>
      </c>
      <c r="H55" s="75" t="s">
        <v>2630</v>
      </c>
      <c r="I55" s="15">
        <v>27</v>
      </c>
      <c r="J55" s="15">
        <v>20</v>
      </c>
      <c r="K55" s="15">
        <v>6</v>
      </c>
      <c r="L55" s="15">
        <v>1</v>
      </c>
      <c r="M55" s="81">
        <v>0.81</v>
      </c>
      <c r="N55" s="70">
        <v>1</v>
      </c>
      <c r="O55" s="62">
        <v>3000</v>
      </c>
      <c r="P55" s="63">
        <f>Table22452368910111213141516171819202122242345678910111213141516171819[[#This Row],[PEMBULATAN]]*O55</f>
        <v>3000</v>
      </c>
    </row>
    <row r="56" spans="1:16" ht="27.75" customHeight="1" x14ac:dyDescent="0.2">
      <c r="A56" s="97"/>
      <c r="B56" s="73"/>
      <c r="C56" s="87" t="s">
        <v>2685</v>
      </c>
      <c r="D56" s="76" t="s">
        <v>52</v>
      </c>
      <c r="E56" s="13">
        <v>44432</v>
      </c>
      <c r="F56" s="74" t="s">
        <v>53</v>
      </c>
      <c r="G56" s="13">
        <v>44437</v>
      </c>
      <c r="H56" s="75" t="s">
        <v>2630</v>
      </c>
      <c r="I56" s="15">
        <v>50</v>
      </c>
      <c r="J56" s="15">
        <v>36</v>
      </c>
      <c r="K56" s="15">
        <v>14</v>
      </c>
      <c r="L56" s="15">
        <v>7</v>
      </c>
      <c r="M56" s="81">
        <v>6.3</v>
      </c>
      <c r="N56" s="70">
        <v>7</v>
      </c>
      <c r="O56" s="62">
        <v>3000</v>
      </c>
      <c r="P56" s="63">
        <f>Table22452368910111213141516171819202122242345678910111213141516171819[[#This Row],[PEMBULATAN]]*O56</f>
        <v>21000</v>
      </c>
    </row>
    <row r="57" spans="1:16" ht="27.75" customHeight="1" x14ac:dyDescent="0.2">
      <c r="A57" s="97"/>
      <c r="B57" s="73"/>
      <c r="C57" s="87" t="s">
        <v>2686</v>
      </c>
      <c r="D57" s="76" t="s">
        <v>52</v>
      </c>
      <c r="E57" s="13">
        <v>44432</v>
      </c>
      <c r="F57" s="74" t="s">
        <v>53</v>
      </c>
      <c r="G57" s="13">
        <v>44437</v>
      </c>
      <c r="H57" s="75" t="s">
        <v>2630</v>
      </c>
      <c r="I57" s="15">
        <v>100</v>
      </c>
      <c r="J57" s="15">
        <v>60</v>
      </c>
      <c r="K57" s="15">
        <v>22</v>
      </c>
      <c r="L57" s="15">
        <v>9</v>
      </c>
      <c r="M57" s="81">
        <v>33</v>
      </c>
      <c r="N57" s="70">
        <v>33</v>
      </c>
      <c r="O57" s="62">
        <v>3000</v>
      </c>
      <c r="P57" s="63">
        <f>Table22452368910111213141516171819202122242345678910111213141516171819[[#This Row],[PEMBULATAN]]*O57</f>
        <v>99000</v>
      </c>
    </row>
    <row r="58" spans="1:16" ht="27.75" customHeight="1" x14ac:dyDescent="0.2">
      <c r="A58" s="97"/>
      <c r="B58" s="73"/>
      <c r="C58" s="87" t="s">
        <v>2687</v>
      </c>
      <c r="D58" s="76" t="s">
        <v>52</v>
      </c>
      <c r="E58" s="13">
        <v>44432</v>
      </c>
      <c r="F58" s="74" t="s">
        <v>53</v>
      </c>
      <c r="G58" s="13">
        <v>44437</v>
      </c>
      <c r="H58" s="75" t="s">
        <v>2630</v>
      </c>
      <c r="I58" s="15">
        <v>101</v>
      </c>
      <c r="J58" s="15">
        <v>10</v>
      </c>
      <c r="K58" s="15">
        <v>8</v>
      </c>
      <c r="L58" s="15">
        <v>1</v>
      </c>
      <c r="M58" s="81">
        <v>2.02</v>
      </c>
      <c r="N58" s="70">
        <v>2</v>
      </c>
      <c r="O58" s="62">
        <v>3000</v>
      </c>
      <c r="P58" s="63">
        <f>Table22452368910111213141516171819202122242345678910111213141516171819[[#This Row],[PEMBULATAN]]*O58</f>
        <v>6000</v>
      </c>
    </row>
    <row r="59" spans="1:16" ht="27.75" customHeight="1" x14ac:dyDescent="0.2">
      <c r="A59" s="97"/>
      <c r="B59" s="73"/>
      <c r="C59" s="87" t="s">
        <v>2688</v>
      </c>
      <c r="D59" s="76" t="s">
        <v>52</v>
      </c>
      <c r="E59" s="13">
        <v>44432</v>
      </c>
      <c r="F59" s="74" t="s">
        <v>53</v>
      </c>
      <c r="G59" s="13">
        <v>44437</v>
      </c>
      <c r="H59" s="75" t="s">
        <v>2630</v>
      </c>
      <c r="I59" s="15">
        <v>10</v>
      </c>
      <c r="J59" s="15">
        <v>10</v>
      </c>
      <c r="K59" s="15">
        <v>187</v>
      </c>
      <c r="L59" s="15">
        <v>1</v>
      </c>
      <c r="M59" s="81">
        <v>4.6749999999999998</v>
      </c>
      <c r="N59" s="70">
        <v>5</v>
      </c>
      <c r="O59" s="62">
        <v>3000</v>
      </c>
      <c r="P59" s="63">
        <f>Table22452368910111213141516171819202122242345678910111213141516171819[[#This Row],[PEMBULATAN]]*O59</f>
        <v>15000</v>
      </c>
    </row>
    <row r="60" spans="1:16" ht="27.75" customHeight="1" x14ac:dyDescent="0.2">
      <c r="A60" s="97"/>
      <c r="B60" s="73"/>
      <c r="C60" s="87" t="s">
        <v>2689</v>
      </c>
      <c r="D60" s="76" t="s">
        <v>52</v>
      </c>
      <c r="E60" s="13">
        <v>44432</v>
      </c>
      <c r="F60" s="74" t="s">
        <v>53</v>
      </c>
      <c r="G60" s="13">
        <v>44437</v>
      </c>
      <c r="H60" s="75" t="s">
        <v>2630</v>
      </c>
      <c r="I60" s="15">
        <v>90</v>
      </c>
      <c r="J60" s="15">
        <v>59</v>
      </c>
      <c r="K60" s="15">
        <v>23</v>
      </c>
      <c r="L60" s="15">
        <v>15</v>
      </c>
      <c r="M60" s="81">
        <v>30.532499999999999</v>
      </c>
      <c r="N60" s="70">
        <v>31</v>
      </c>
      <c r="O60" s="62">
        <v>3000</v>
      </c>
      <c r="P60" s="63">
        <f>Table22452368910111213141516171819202122242345678910111213141516171819[[#This Row],[PEMBULATAN]]*O60</f>
        <v>93000</v>
      </c>
    </row>
    <row r="61" spans="1:16" ht="27.75" customHeight="1" x14ac:dyDescent="0.2">
      <c r="A61" s="97"/>
      <c r="B61" s="73"/>
      <c r="C61" s="87" t="s">
        <v>2690</v>
      </c>
      <c r="D61" s="76" t="s">
        <v>52</v>
      </c>
      <c r="E61" s="13">
        <v>44432</v>
      </c>
      <c r="F61" s="74" t="s">
        <v>53</v>
      </c>
      <c r="G61" s="13">
        <v>44437</v>
      </c>
      <c r="H61" s="75" t="s">
        <v>2630</v>
      </c>
      <c r="I61" s="15">
        <v>114</v>
      </c>
      <c r="J61" s="15">
        <v>8</v>
      </c>
      <c r="K61" s="15">
        <v>8</v>
      </c>
      <c r="L61" s="15">
        <v>1</v>
      </c>
      <c r="M61" s="81">
        <v>1.8240000000000001</v>
      </c>
      <c r="N61" s="70">
        <v>2</v>
      </c>
      <c r="O61" s="62">
        <v>3000</v>
      </c>
      <c r="P61" s="63">
        <f>Table22452368910111213141516171819202122242345678910111213141516171819[[#This Row],[PEMBULATAN]]*O61</f>
        <v>6000</v>
      </c>
    </row>
    <row r="62" spans="1:16" ht="27.75" customHeight="1" x14ac:dyDescent="0.2">
      <c r="A62" s="97"/>
      <c r="B62" s="73"/>
      <c r="C62" s="87" t="s">
        <v>2691</v>
      </c>
      <c r="D62" s="76" t="s">
        <v>52</v>
      </c>
      <c r="E62" s="13">
        <v>44432</v>
      </c>
      <c r="F62" s="74" t="s">
        <v>53</v>
      </c>
      <c r="G62" s="13">
        <v>44437</v>
      </c>
      <c r="H62" s="75" t="s">
        <v>2630</v>
      </c>
      <c r="I62" s="15">
        <v>94</v>
      </c>
      <c r="J62" s="15">
        <v>62</v>
      </c>
      <c r="K62" s="15">
        <v>25</v>
      </c>
      <c r="L62" s="15">
        <v>22</v>
      </c>
      <c r="M62" s="81">
        <v>36.424999999999997</v>
      </c>
      <c r="N62" s="70">
        <v>36</v>
      </c>
      <c r="O62" s="62">
        <v>3000</v>
      </c>
      <c r="P62" s="63">
        <f>Table22452368910111213141516171819202122242345678910111213141516171819[[#This Row],[PEMBULATAN]]*O62</f>
        <v>108000</v>
      </c>
    </row>
    <row r="63" spans="1:16" ht="27.75" customHeight="1" x14ac:dyDescent="0.2">
      <c r="A63" s="97"/>
      <c r="B63" s="73"/>
      <c r="C63" s="87" t="s">
        <v>2692</v>
      </c>
      <c r="D63" s="76" t="s">
        <v>52</v>
      </c>
      <c r="E63" s="13">
        <v>44432</v>
      </c>
      <c r="F63" s="74" t="s">
        <v>53</v>
      </c>
      <c r="G63" s="13">
        <v>44437</v>
      </c>
      <c r="H63" s="75" t="s">
        <v>2630</v>
      </c>
      <c r="I63" s="15">
        <v>48</v>
      </c>
      <c r="J63" s="15">
        <v>33</v>
      </c>
      <c r="K63" s="15">
        <v>20</v>
      </c>
      <c r="L63" s="15">
        <v>8</v>
      </c>
      <c r="M63" s="81">
        <v>7.92</v>
      </c>
      <c r="N63" s="70">
        <v>8</v>
      </c>
      <c r="O63" s="62">
        <v>3000</v>
      </c>
      <c r="P63" s="63">
        <f>Table22452368910111213141516171819202122242345678910111213141516171819[[#This Row],[PEMBULATAN]]*O63</f>
        <v>24000</v>
      </c>
    </row>
    <row r="64" spans="1:16" ht="27.75" customHeight="1" x14ac:dyDescent="0.2">
      <c r="A64" s="97"/>
      <c r="B64" s="73"/>
      <c r="C64" s="87" t="s">
        <v>2693</v>
      </c>
      <c r="D64" s="76" t="s">
        <v>52</v>
      </c>
      <c r="E64" s="13">
        <v>44432</v>
      </c>
      <c r="F64" s="74" t="s">
        <v>53</v>
      </c>
      <c r="G64" s="13">
        <v>44437</v>
      </c>
      <c r="H64" s="75" t="s">
        <v>2630</v>
      </c>
      <c r="I64" s="15">
        <v>92</v>
      </c>
      <c r="J64" s="15">
        <v>60</v>
      </c>
      <c r="K64" s="15">
        <v>30</v>
      </c>
      <c r="L64" s="15">
        <v>24</v>
      </c>
      <c r="M64" s="81">
        <v>41.4</v>
      </c>
      <c r="N64" s="70">
        <v>41</v>
      </c>
      <c r="O64" s="62">
        <v>3000</v>
      </c>
      <c r="P64" s="63">
        <f>Table22452368910111213141516171819202122242345678910111213141516171819[[#This Row],[PEMBULATAN]]*O64</f>
        <v>123000</v>
      </c>
    </row>
    <row r="65" spans="1:16" ht="27.75" customHeight="1" x14ac:dyDescent="0.2">
      <c r="A65" s="97"/>
      <c r="B65" s="73"/>
      <c r="C65" s="87" t="s">
        <v>2694</v>
      </c>
      <c r="D65" s="76" t="s">
        <v>52</v>
      </c>
      <c r="E65" s="13">
        <v>44432</v>
      </c>
      <c r="F65" s="74" t="s">
        <v>53</v>
      </c>
      <c r="G65" s="13">
        <v>44437</v>
      </c>
      <c r="H65" s="75" t="s">
        <v>2630</v>
      </c>
      <c r="I65" s="15">
        <v>92</v>
      </c>
      <c r="J65" s="15">
        <v>65</v>
      </c>
      <c r="K65" s="15">
        <v>34</v>
      </c>
      <c r="L65" s="15">
        <v>20</v>
      </c>
      <c r="M65" s="81">
        <v>50.83</v>
      </c>
      <c r="N65" s="70">
        <v>51</v>
      </c>
      <c r="O65" s="62">
        <v>3000</v>
      </c>
      <c r="P65" s="63">
        <f>Table22452368910111213141516171819202122242345678910111213141516171819[[#This Row],[PEMBULATAN]]*O65</f>
        <v>153000</v>
      </c>
    </row>
    <row r="66" spans="1:16" ht="27.75" customHeight="1" x14ac:dyDescent="0.2">
      <c r="A66" s="97"/>
      <c r="B66" s="73"/>
      <c r="C66" s="87" t="s">
        <v>2695</v>
      </c>
      <c r="D66" s="76" t="s">
        <v>52</v>
      </c>
      <c r="E66" s="13">
        <v>44432</v>
      </c>
      <c r="F66" s="74" t="s">
        <v>53</v>
      </c>
      <c r="G66" s="13">
        <v>44437</v>
      </c>
      <c r="H66" s="75" t="s">
        <v>2630</v>
      </c>
      <c r="I66" s="15">
        <v>100</v>
      </c>
      <c r="J66" s="15">
        <v>63</v>
      </c>
      <c r="K66" s="15">
        <v>36</v>
      </c>
      <c r="L66" s="15">
        <v>22</v>
      </c>
      <c r="M66" s="81">
        <v>56.7</v>
      </c>
      <c r="N66" s="70">
        <v>57</v>
      </c>
      <c r="O66" s="62">
        <v>3000</v>
      </c>
      <c r="P66" s="63">
        <f>Table22452368910111213141516171819202122242345678910111213141516171819[[#This Row],[PEMBULATAN]]*O66</f>
        <v>171000</v>
      </c>
    </row>
    <row r="67" spans="1:16" ht="27.75" customHeight="1" x14ac:dyDescent="0.2">
      <c r="A67" s="97"/>
      <c r="B67" s="73"/>
      <c r="C67" s="87" t="s">
        <v>2696</v>
      </c>
      <c r="D67" s="76" t="s">
        <v>52</v>
      </c>
      <c r="E67" s="13">
        <v>44432</v>
      </c>
      <c r="F67" s="74" t="s">
        <v>53</v>
      </c>
      <c r="G67" s="13">
        <v>44437</v>
      </c>
      <c r="H67" s="75" t="s">
        <v>2630</v>
      </c>
      <c r="I67" s="15">
        <v>100</v>
      </c>
      <c r="J67" s="15">
        <v>13</v>
      </c>
      <c r="K67" s="15">
        <v>7</v>
      </c>
      <c r="L67" s="15">
        <v>1</v>
      </c>
      <c r="M67" s="81">
        <v>2.2749999999999999</v>
      </c>
      <c r="N67" s="70">
        <v>2</v>
      </c>
      <c r="O67" s="62">
        <v>3000</v>
      </c>
      <c r="P67" s="63">
        <f>Table22452368910111213141516171819202122242345678910111213141516171819[[#This Row],[PEMBULATAN]]*O67</f>
        <v>6000</v>
      </c>
    </row>
    <row r="68" spans="1:16" ht="27.75" customHeight="1" x14ac:dyDescent="0.2">
      <c r="A68" s="97"/>
      <c r="B68" s="73"/>
      <c r="C68" s="87" t="s">
        <v>2697</v>
      </c>
      <c r="D68" s="76" t="s">
        <v>52</v>
      </c>
      <c r="E68" s="13">
        <v>44432</v>
      </c>
      <c r="F68" s="74" t="s">
        <v>53</v>
      </c>
      <c r="G68" s="13">
        <v>44437</v>
      </c>
      <c r="H68" s="75" t="s">
        <v>2630</v>
      </c>
      <c r="I68" s="15">
        <v>54</v>
      </c>
      <c r="J68" s="15">
        <v>40</v>
      </c>
      <c r="K68" s="15">
        <v>24</v>
      </c>
      <c r="L68" s="15">
        <v>6</v>
      </c>
      <c r="M68" s="81">
        <v>12.96</v>
      </c>
      <c r="N68" s="70">
        <v>13</v>
      </c>
      <c r="O68" s="62">
        <v>3000</v>
      </c>
      <c r="P68" s="63">
        <f>Table22452368910111213141516171819202122242345678910111213141516171819[[#This Row],[PEMBULATAN]]*O68</f>
        <v>39000</v>
      </c>
    </row>
    <row r="69" spans="1:16" ht="27.75" customHeight="1" x14ac:dyDescent="0.2">
      <c r="A69" s="97"/>
      <c r="B69" s="73"/>
      <c r="C69" s="87" t="s">
        <v>2698</v>
      </c>
      <c r="D69" s="76" t="s">
        <v>52</v>
      </c>
      <c r="E69" s="13">
        <v>44432</v>
      </c>
      <c r="F69" s="74" t="s">
        <v>53</v>
      </c>
      <c r="G69" s="13">
        <v>44437</v>
      </c>
      <c r="H69" s="75" t="s">
        <v>2630</v>
      </c>
      <c r="I69" s="15">
        <v>72</v>
      </c>
      <c r="J69" s="15">
        <v>58</v>
      </c>
      <c r="K69" s="15">
        <v>24</v>
      </c>
      <c r="L69" s="15">
        <v>12</v>
      </c>
      <c r="M69" s="81">
        <v>25.056000000000001</v>
      </c>
      <c r="N69" s="70">
        <v>25</v>
      </c>
      <c r="O69" s="62">
        <v>3000</v>
      </c>
      <c r="P69" s="63">
        <f>Table22452368910111213141516171819202122242345678910111213141516171819[[#This Row],[PEMBULATAN]]*O69</f>
        <v>75000</v>
      </c>
    </row>
    <row r="70" spans="1:16" ht="27.75" customHeight="1" x14ac:dyDescent="0.2">
      <c r="A70" s="97"/>
      <c r="B70" s="73"/>
      <c r="C70" s="87" t="s">
        <v>2699</v>
      </c>
      <c r="D70" s="76" t="s">
        <v>52</v>
      </c>
      <c r="E70" s="13">
        <v>44432</v>
      </c>
      <c r="F70" s="74" t="s">
        <v>53</v>
      </c>
      <c r="G70" s="13">
        <v>44437</v>
      </c>
      <c r="H70" s="75" t="s">
        <v>2630</v>
      </c>
      <c r="I70" s="15">
        <v>53</v>
      </c>
      <c r="J70" s="15">
        <v>55</v>
      </c>
      <c r="K70" s="15">
        <v>15</v>
      </c>
      <c r="L70" s="15">
        <v>5</v>
      </c>
      <c r="M70" s="81">
        <v>10.93125</v>
      </c>
      <c r="N70" s="70">
        <v>11</v>
      </c>
      <c r="O70" s="62">
        <v>3000</v>
      </c>
      <c r="P70" s="63">
        <f>Table22452368910111213141516171819202122242345678910111213141516171819[[#This Row],[PEMBULATAN]]*O70</f>
        <v>33000</v>
      </c>
    </row>
    <row r="71" spans="1:16" ht="27.75" customHeight="1" x14ac:dyDescent="0.2">
      <c r="A71" s="97"/>
      <c r="B71" s="73"/>
      <c r="C71" s="87" t="s">
        <v>2700</v>
      </c>
      <c r="D71" s="76" t="s">
        <v>52</v>
      </c>
      <c r="E71" s="13">
        <v>44432</v>
      </c>
      <c r="F71" s="74" t="s">
        <v>53</v>
      </c>
      <c r="G71" s="13">
        <v>44437</v>
      </c>
      <c r="H71" s="75" t="s">
        <v>2630</v>
      </c>
      <c r="I71" s="15">
        <v>90</v>
      </c>
      <c r="J71" s="15">
        <v>55</v>
      </c>
      <c r="K71" s="15">
        <v>24</v>
      </c>
      <c r="L71" s="15">
        <v>17</v>
      </c>
      <c r="M71" s="81">
        <v>29.7</v>
      </c>
      <c r="N71" s="70">
        <v>30</v>
      </c>
      <c r="O71" s="62">
        <v>3000</v>
      </c>
      <c r="P71" s="63">
        <f>Table22452368910111213141516171819202122242345678910111213141516171819[[#This Row],[PEMBULATAN]]*O71</f>
        <v>90000</v>
      </c>
    </row>
    <row r="72" spans="1:16" ht="27.75" customHeight="1" x14ac:dyDescent="0.2">
      <c r="A72" s="97"/>
      <c r="B72" s="73"/>
      <c r="C72" s="87" t="s">
        <v>2701</v>
      </c>
      <c r="D72" s="76" t="s">
        <v>52</v>
      </c>
      <c r="E72" s="13">
        <v>44432</v>
      </c>
      <c r="F72" s="74" t="s">
        <v>53</v>
      </c>
      <c r="G72" s="13">
        <v>44437</v>
      </c>
      <c r="H72" s="75" t="s">
        <v>2630</v>
      </c>
      <c r="I72" s="15">
        <v>39</v>
      </c>
      <c r="J72" s="15">
        <v>37</v>
      </c>
      <c r="K72" s="15">
        <v>25</v>
      </c>
      <c r="L72" s="15">
        <v>7</v>
      </c>
      <c r="M72" s="81">
        <v>9.0187500000000007</v>
      </c>
      <c r="N72" s="70">
        <v>9</v>
      </c>
      <c r="O72" s="62">
        <v>3000</v>
      </c>
      <c r="P72" s="63">
        <f>Table22452368910111213141516171819202122242345678910111213141516171819[[#This Row],[PEMBULATAN]]*O72</f>
        <v>27000</v>
      </c>
    </row>
    <row r="73" spans="1:16" ht="27.75" customHeight="1" x14ac:dyDescent="0.2">
      <c r="A73" s="97"/>
      <c r="B73" s="73"/>
      <c r="C73" s="87" t="s">
        <v>2702</v>
      </c>
      <c r="D73" s="76" t="s">
        <v>52</v>
      </c>
      <c r="E73" s="13">
        <v>44432</v>
      </c>
      <c r="F73" s="74" t="s">
        <v>53</v>
      </c>
      <c r="G73" s="13">
        <v>44437</v>
      </c>
      <c r="H73" s="75" t="s">
        <v>2630</v>
      </c>
      <c r="I73" s="15">
        <v>55</v>
      </c>
      <c r="J73" s="15">
        <v>32</v>
      </c>
      <c r="K73" s="15">
        <v>18</v>
      </c>
      <c r="L73" s="15">
        <v>10</v>
      </c>
      <c r="M73" s="81">
        <v>7.92</v>
      </c>
      <c r="N73" s="70">
        <v>10</v>
      </c>
      <c r="O73" s="62">
        <v>3000</v>
      </c>
      <c r="P73" s="63">
        <f>Table22452368910111213141516171819202122242345678910111213141516171819[[#This Row],[PEMBULATAN]]*O73</f>
        <v>30000</v>
      </c>
    </row>
    <row r="74" spans="1:16" ht="27.75" customHeight="1" x14ac:dyDescent="0.2">
      <c r="A74" s="97"/>
      <c r="B74" s="73"/>
      <c r="C74" s="87" t="s">
        <v>2703</v>
      </c>
      <c r="D74" s="76" t="s">
        <v>52</v>
      </c>
      <c r="E74" s="13">
        <v>44432</v>
      </c>
      <c r="F74" s="74" t="s">
        <v>53</v>
      </c>
      <c r="G74" s="13">
        <v>44437</v>
      </c>
      <c r="H74" s="75" t="s">
        <v>2630</v>
      </c>
      <c r="I74" s="15">
        <v>159</v>
      </c>
      <c r="J74" s="15">
        <v>10</v>
      </c>
      <c r="K74" s="15">
        <v>10</v>
      </c>
      <c r="L74" s="15">
        <v>4</v>
      </c>
      <c r="M74" s="81">
        <v>3.9750000000000001</v>
      </c>
      <c r="N74" s="70">
        <v>4</v>
      </c>
      <c r="O74" s="62">
        <v>3000</v>
      </c>
      <c r="P74" s="63">
        <f>Table22452368910111213141516171819202122242345678910111213141516171819[[#This Row],[PEMBULATAN]]*O74</f>
        <v>12000</v>
      </c>
    </row>
    <row r="75" spans="1:16" ht="27.75" customHeight="1" x14ac:dyDescent="0.2">
      <c r="A75" s="97"/>
      <c r="B75" s="73"/>
      <c r="C75" s="87" t="s">
        <v>2704</v>
      </c>
      <c r="D75" s="76" t="s">
        <v>52</v>
      </c>
      <c r="E75" s="13">
        <v>44432</v>
      </c>
      <c r="F75" s="74" t="s">
        <v>53</v>
      </c>
      <c r="G75" s="13">
        <v>44437</v>
      </c>
      <c r="H75" s="75" t="s">
        <v>2630</v>
      </c>
      <c r="I75" s="15">
        <v>72</v>
      </c>
      <c r="J75" s="15">
        <v>50</v>
      </c>
      <c r="K75" s="15">
        <v>30</v>
      </c>
      <c r="L75" s="15">
        <v>11</v>
      </c>
      <c r="M75" s="81">
        <v>27</v>
      </c>
      <c r="N75" s="70">
        <v>27</v>
      </c>
      <c r="O75" s="62">
        <v>3000</v>
      </c>
      <c r="P75" s="63">
        <f>Table22452368910111213141516171819202122242345678910111213141516171819[[#This Row],[PEMBULATAN]]*O75</f>
        <v>81000</v>
      </c>
    </row>
    <row r="76" spans="1:16" ht="27.75" customHeight="1" x14ac:dyDescent="0.2">
      <c r="A76" s="97"/>
      <c r="B76" s="73"/>
      <c r="C76" s="87" t="s">
        <v>2705</v>
      </c>
      <c r="D76" s="76" t="s">
        <v>52</v>
      </c>
      <c r="E76" s="13">
        <v>44432</v>
      </c>
      <c r="F76" s="74" t="s">
        <v>53</v>
      </c>
      <c r="G76" s="13">
        <v>44437</v>
      </c>
      <c r="H76" s="75" t="s">
        <v>2630</v>
      </c>
      <c r="I76" s="15">
        <v>89</v>
      </c>
      <c r="J76" s="15">
        <v>45</v>
      </c>
      <c r="K76" s="15">
        <v>23</v>
      </c>
      <c r="L76" s="15">
        <v>12</v>
      </c>
      <c r="M76" s="81">
        <v>23.028749999999999</v>
      </c>
      <c r="N76" s="70">
        <v>23</v>
      </c>
      <c r="O76" s="62">
        <v>3000</v>
      </c>
      <c r="P76" s="63">
        <f>Table22452368910111213141516171819202122242345678910111213141516171819[[#This Row],[PEMBULATAN]]*O76</f>
        <v>69000</v>
      </c>
    </row>
    <row r="77" spans="1:16" ht="27.75" customHeight="1" x14ac:dyDescent="0.2">
      <c r="A77" s="97"/>
      <c r="B77" s="73"/>
      <c r="C77" s="87" t="s">
        <v>2706</v>
      </c>
      <c r="D77" s="76" t="s">
        <v>52</v>
      </c>
      <c r="E77" s="13">
        <v>44432</v>
      </c>
      <c r="F77" s="74" t="s">
        <v>53</v>
      </c>
      <c r="G77" s="13">
        <v>44437</v>
      </c>
      <c r="H77" s="75" t="s">
        <v>2630</v>
      </c>
      <c r="I77" s="15">
        <v>90</v>
      </c>
      <c r="J77" s="15">
        <v>45</v>
      </c>
      <c r="K77" s="15">
        <v>28</v>
      </c>
      <c r="L77" s="15">
        <v>10</v>
      </c>
      <c r="M77" s="81">
        <v>28.35</v>
      </c>
      <c r="N77" s="70">
        <v>28</v>
      </c>
      <c r="O77" s="62">
        <v>3000</v>
      </c>
      <c r="P77" s="63">
        <f>Table22452368910111213141516171819202122242345678910111213141516171819[[#This Row],[PEMBULATAN]]*O77</f>
        <v>84000</v>
      </c>
    </row>
    <row r="78" spans="1:16" ht="27.75" customHeight="1" x14ac:dyDescent="0.2">
      <c r="A78" s="97"/>
      <c r="B78" s="73"/>
      <c r="C78" s="87" t="s">
        <v>2707</v>
      </c>
      <c r="D78" s="76" t="s">
        <v>52</v>
      </c>
      <c r="E78" s="13">
        <v>44432</v>
      </c>
      <c r="F78" s="74" t="s">
        <v>53</v>
      </c>
      <c r="G78" s="13">
        <v>44437</v>
      </c>
      <c r="H78" s="75" t="s">
        <v>2630</v>
      </c>
      <c r="I78" s="15">
        <v>95</v>
      </c>
      <c r="J78" s="15">
        <v>50</v>
      </c>
      <c r="K78" s="15">
        <v>17</v>
      </c>
      <c r="L78" s="15">
        <v>8</v>
      </c>
      <c r="M78" s="81">
        <v>20.1875</v>
      </c>
      <c r="N78" s="70">
        <v>20</v>
      </c>
      <c r="O78" s="62">
        <v>3000</v>
      </c>
      <c r="P78" s="63">
        <f>Table22452368910111213141516171819202122242345678910111213141516171819[[#This Row],[PEMBULATAN]]*O78</f>
        <v>60000</v>
      </c>
    </row>
    <row r="79" spans="1:16" ht="27.75" customHeight="1" x14ac:dyDescent="0.2">
      <c r="A79" s="97"/>
      <c r="B79" s="73"/>
      <c r="C79" s="87" t="s">
        <v>2708</v>
      </c>
      <c r="D79" s="76" t="s">
        <v>52</v>
      </c>
      <c r="E79" s="13">
        <v>44432</v>
      </c>
      <c r="F79" s="74" t="s">
        <v>53</v>
      </c>
      <c r="G79" s="13">
        <v>44437</v>
      </c>
      <c r="H79" s="75" t="s">
        <v>2630</v>
      </c>
      <c r="I79" s="15">
        <v>90</v>
      </c>
      <c r="J79" s="15">
        <v>27</v>
      </c>
      <c r="K79" s="15">
        <v>6</v>
      </c>
      <c r="L79" s="15">
        <v>1</v>
      </c>
      <c r="M79" s="81">
        <v>3.645</v>
      </c>
      <c r="N79" s="70">
        <v>4</v>
      </c>
      <c r="O79" s="62">
        <v>3000</v>
      </c>
      <c r="P79" s="63">
        <f>Table22452368910111213141516171819202122242345678910111213141516171819[[#This Row],[PEMBULATAN]]*O79</f>
        <v>12000</v>
      </c>
    </row>
    <row r="80" spans="1:16" ht="27.75" customHeight="1" x14ac:dyDescent="0.2">
      <c r="A80" s="97"/>
      <c r="B80" s="73"/>
      <c r="C80" s="87" t="s">
        <v>2709</v>
      </c>
      <c r="D80" s="76" t="s">
        <v>52</v>
      </c>
      <c r="E80" s="13">
        <v>44432</v>
      </c>
      <c r="F80" s="74" t="s">
        <v>53</v>
      </c>
      <c r="G80" s="13">
        <v>44437</v>
      </c>
      <c r="H80" s="75" t="s">
        <v>2630</v>
      </c>
      <c r="I80" s="15">
        <v>98</v>
      </c>
      <c r="J80" s="15">
        <v>50</v>
      </c>
      <c r="K80" s="15">
        <v>21</v>
      </c>
      <c r="L80" s="15">
        <v>9</v>
      </c>
      <c r="M80" s="81">
        <v>25.725000000000001</v>
      </c>
      <c r="N80" s="70">
        <v>26</v>
      </c>
      <c r="O80" s="62">
        <v>3000</v>
      </c>
      <c r="P80" s="63">
        <f>Table22452368910111213141516171819202122242345678910111213141516171819[[#This Row],[PEMBULATAN]]*O80</f>
        <v>78000</v>
      </c>
    </row>
    <row r="81" spans="1:16" ht="27.75" customHeight="1" x14ac:dyDescent="0.2">
      <c r="A81" s="97"/>
      <c r="B81" s="73"/>
      <c r="C81" s="87" t="s">
        <v>2710</v>
      </c>
      <c r="D81" s="76" t="s">
        <v>52</v>
      </c>
      <c r="E81" s="13">
        <v>44432</v>
      </c>
      <c r="F81" s="74" t="s">
        <v>53</v>
      </c>
      <c r="G81" s="13">
        <v>44437</v>
      </c>
      <c r="H81" s="75" t="s">
        <v>2630</v>
      </c>
      <c r="I81" s="15">
        <v>65</v>
      </c>
      <c r="J81" s="15">
        <v>46</v>
      </c>
      <c r="K81" s="15">
        <v>27</v>
      </c>
      <c r="L81" s="15">
        <v>4</v>
      </c>
      <c r="M81" s="81">
        <v>20.182500000000001</v>
      </c>
      <c r="N81" s="70">
        <v>20</v>
      </c>
      <c r="O81" s="62">
        <v>3000</v>
      </c>
      <c r="P81" s="63">
        <f>Table22452368910111213141516171819202122242345678910111213141516171819[[#This Row],[PEMBULATAN]]*O81</f>
        <v>60000</v>
      </c>
    </row>
    <row r="82" spans="1:16" ht="27.75" customHeight="1" x14ac:dyDescent="0.2">
      <c r="A82" s="97"/>
      <c r="B82" s="73"/>
      <c r="C82" s="87" t="s">
        <v>2711</v>
      </c>
      <c r="D82" s="76" t="s">
        <v>52</v>
      </c>
      <c r="E82" s="13">
        <v>44432</v>
      </c>
      <c r="F82" s="74" t="s">
        <v>53</v>
      </c>
      <c r="G82" s="13">
        <v>44437</v>
      </c>
      <c r="H82" s="75" t="s">
        <v>2630</v>
      </c>
      <c r="I82" s="15">
        <v>96</v>
      </c>
      <c r="J82" s="15">
        <v>57</v>
      </c>
      <c r="K82" s="15">
        <v>23</v>
      </c>
      <c r="L82" s="15">
        <v>15</v>
      </c>
      <c r="M82" s="81">
        <v>31.463999999999999</v>
      </c>
      <c r="N82" s="70">
        <v>31</v>
      </c>
      <c r="O82" s="62">
        <v>3000</v>
      </c>
      <c r="P82" s="63">
        <f>Table22452368910111213141516171819202122242345678910111213141516171819[[#This Row],[PEMBULATAN]]*O82</f>
        <v>93000</v>
      </c>
    </row>
    <row r="83" spans="1:16" ht="27.75" customHeight="1" x14ac:dyDescent="0.2">
      <c r="A83" s="97"/>
      <c r="B83" s="73"/>
      <c r="C83" s="87" t="s">
        <v>2712</v>
      </c>
      <c r="D83" s="76" t="s">
        <v>52</v>
      </c>
      <c r="E83" s="13">
        <v>44432</v>
      </c>
      <c r="F83" s="74" t="s">
        <v>53</v>
      </c>
      <c r="G83" s="13">
        <v>44437</v>
      </c>
      <c r="H83" s="75" t="s">
        <v>2630</v>
      </c>
      <c r="I83" s="15">
        <v>98</v>
      </c>
      <c r="J83" s="15">
        <v>57</v>
      </c>
      <c r="K83" s="15">
        <v>24</v>
      </c>
      <c r="L83" s="15">
        <v>17</v>
      </c>
      <c r="M83" s="81">
        <v>33.515999999999998</v>
      </c>
      <c r="N83" s="70">
        <v>34</v>
      </c>
      <c r="O83" s="62">
        <v>3000</v>
      </c>
      <c r="P83" s="63">
        <f>Table22452368910111213141516171819202122242345678910111213141516171819[[#This Row],[PEMBULATAN]]*O83</f>
        <v>102000</v>
      </c>
    </row>
    <row r="84" spans="1:16" ht="27.75" customHeight="1" x14ac:dyDescent="0.2">
      <c r="A84" s="97"/>
      <c r="B84" s="73"/>
      <c r="C84" s="87" t="s">
        <v>2713</v>
      </c>
      <c r="D84" s="76" t="s">
        <v>52</v>
      </c>
      <c r="E84" s="13">
        <v>44432</v>
      </c>
      <c r="F84" s="74" t="s">
        <v>53</v>
      </c>
      <c r="G84" s="13">
        <v>44437</v>
      </c>
      <c r="H84" s="75" t="s">
        <v>2630</v>
      </c>
      <c r="I84" s="15">
        <v>50</v>
      </c>
      <c r="J84" s="15">
        <v>32</v>
      </c>
      <c r="K84" s="15">
        <v>20</v>
      </c>
      <c r="L84" s="15">
        <v>1</v>
      </c>
      <c r="M84" s="81">
        <v>8</v>
      </c>
      <c r="N84" s="70">
        <v>8</v>
      </c>
      <c r="O84" s="62">
        <v>3000</v>
      </c>
      <c r="P84" s="63">
        <f>Table22452368910111213141516171819202122242345678910111213141516171819[[#This Row],[PEMBULATAN]]*O84</f>
        <v>24000</v>
      </c>
    </row>
    <row r="85" spans="1:16" ht="27.75" customHeight="1" x14ac:dyDescent="0.2">
      <c r="A85" s="97"/>
      <c r="B85" s="73"/>
      <c r="C85" s="87" t="s">
        <v>2714</v>
      </c>
      <c r="D85" s="76" t="s">
        <v>52</v>
      </c>
      <c r="E85" s="13">
        <v>44432</v>
      </c>
      <c r="F85" s="74" t="s">
        <v>53</v>
      </c>
      <c r="G85" s="13">
        <v>44437</v>
      </c>
      <c r="H85" s="75" t="s">
        <v>2630</v>
      </c>
      <c r="I85" s="15">
        <v>77</v>
      </c>
      <c r="J85" s="15">
        <v>52</v>
      </c>
      <c r="K85" s="15">
        <v>22</v>
      </c>
      <c r="L85" s="15">
        <v>7</v>
      </c>
      <c r="M85" s="81">
        <v>22.021999999999998</v>
      </c>
      <c r="N85" s="70">
        <v>22</v>
      </c>
      <c r="O85" s="62">
        <v>3000</v>
      </c>
      <c r="P85" s="63">
        <f>Table22452368910111213141516171819202122242345678910111213141516171819[[#This Row],[PEMBULATAN]]*O85</f>
        <v>66000</v>
      </c>
    </row>
    <row r="86" spans="1:16" ht="27.75" customHeight="1" x14ac:dyDescent="0.2">
      <c r="A86" s="97"/>
      <c r="B86" s="73"/>
      <c r="C86" s="87" t="s">
        <v>2715</v>
      </c>
      <c r="D86" s="76" t="s">
        <v>52</v>
      </c>
      <c r="E86" s="13">
        <v>44432</v>
      </c>
      <c r="F86" s="74" t="s">
        <v>53</v>
      </c>
      <c r="G86" s="13">
        <v>44437</v>
      </c>
      <c r="H86" s="75" t="s">
        <v>2630</v>
      </c>
      <c r="I86" s="15">
        <v>75</v>
      </c>
      <c r="J86" s="15">
        <v>44</v>
      </c>
      <c r="K86" s="15">
        <v>28</v>
      </c>
      <c r="L86" s="15">
        <v>11</v>
      </c>
      <c r="M86" s="81">
        <v>23.1</v>
      </c>
      <c r="N86" s="70">
        <v>23</v>
      </c>
      <c r="O86" s="62">
        <v>3000</v>
      </c>
      <c r="P86" s="63">
        <f>Table22452368910111213141516171819202122242345678910111213141516171819[[#This Row],[PEMBULATAN]]*O86</f>
        <v>69000</v>
      </c>
    </row>
    <row r="87" spans="1:16" ht="27.75" customHeight="1" x14ac:dyDescent="0.2">
      <c r="A87" s="97"/>
      <c r="B87" s="73"/>
      <c r="C87" s="87" t="s">
        <v>2716</v>
      </c>
      <c r="D87" s="76" t="s">
        <v>52</v>
      </c>
      <c r="E87" s="13">
        <v>44432</v>
      </c>
      <c r="F87" s="74" t="s">
        <v>53</v>
      </c>
      <c r="G87" s="13">
        <v>44437</v>
      </c>
      <c r="H87" s="75" t="s">
        <v>2630</v>
      </c>
      <c r="I87" s="15">
        <v>90</v>
      </c>
      <c r="J87" s="15">
        <v>51</v>
      </c>
      <c r="K87" s="15">
        <v>15</v>
      </c>
      <c r="L87" s="15">
        <v>15</v>
      </c>
      <c r="M87" s="81">
        <v>17.212499999999999</v>
      </c>
      <c r="N87" s="70">
        <v>17</v>
      </c>
      <c r="O87" s="62">
        <v>3000</v>
      </c>
      <c r="P87" s="63">
        <f>Table22452368910111213141516171819202122242345678910111213141516171819[[#This Row],[PEMBULATAN]]*O87</f>
        <v>51000</v>
      </c>
    </row>
    <row r="88" spans="1:16" ht="27.75" customHeight="1" x14ac:dyDescent="0.2">
      <c r="A88" s="97"/>
      <c r="B88" s="73"/>
      <c r="C88" s="87" t="s">
        <v>2717</v>
      </c>
      <c r="D88" s="76" t="s">
        <v>52</v>
      </c>
      <c r="E88" s="13">
        <v>44432</v>
      </c>
      <c r="F88" s="74" t="s">
        <v>53</v>
      </c>
      <c r="G88" s="13">
        <v>44437</v>
      </c>
      <c r="H88" s="75" t="s">
        <v>2630</v>
      </c>
      <c r="I88" s="15">
        <v>90</v>
      </c>
      <c r="J88" s="15">
        <v>53</v>
      </c>
      <c r="K88" s="15">
        <v>22</v>
      </c>
      <c r="L88" s="15">
        <v>11</v>
      </c>
      <c r="M88" s="81">
        <v>26.234999999999999</v>
      </c>
      <c r="N88" s="70">
        <v>26</v>
      </c>
      <c r="O88" s="62">
        <v>3000</v>
      </c>
      <c r="P88" s="63">
        <f>Table22452368910111213141516171819202122242345678910111213141516171819[[#This Row],[PEMBULATAN]]*O88</f>
        <v>78000</v>
      </c>
    </row>
    <row r="89" spans="1:16" ht="27.75" customHeight="1" x14ac:dyDescent="0.2">
      <c r="A89" s="97"/>
      <c r="B89" s="73"/>
      <c r="C89" s="87" t="s">
        <v>2718</v>
      </c>
      <c r="D89" s="76" t="s">
        <v>52</v>
      </c>
      <c r="E89" s="13">
        <v>44432</v>
      </c>
      <c r="F89" s="74" t="s">
        <v>53</v>
      </c>
      <c r="G89" s="13">
        <v>44437</v>
      </c>
      <c r="H89" s="75" t="s">
        <v>2630</v>
      </c>
      <c r="I89" s="15">
        <v>100</v>
      </c>
      <c r="J89" s="15">
        <v>62</v>
      </c>
      <c r="K89" s="15">
        <v>24</v>
      </c>
      <c r="L89" s="15">
        <v>19</v>
      </c>
      <c r="M89" s="81">
        <v>37.200000000000003</v>
      </c>
      <c r="N89" s="70">
        <v>37</v>
      </c>
      <c r="O89" s="62">
        <v>3000</v>
      </c>
      <c r="P89" s="63">
        <f>Table22452368910111213141516171819202122242345678910111213141516171819[[#This Row],[PEMBULATAN]]*O89</f>
        <v>111000</v>
      </c>
    </row>
    <row r="90" spans="1:16" ht="27.75" customHeight="1" x14ac:dyDescent="0.2">
      <c r="A90" s="97"/>
      <c r="B90" s="73"/>
      <c r="C90" s="87" t="s">
        <v>2719</v>
      </c>
      <c r="D90" s="76" t="s">
        <v>52</v>
      </c>
      <c r="E90" s="13">
        <v>44432</v>
      </c>
      <c r="F90" s="74" t="s">
        <v>53</v>
      </c>
      <c r="G90" s="13">
        <v>44437</v>
      </c>
      <c r="H90" s="75" t="s">
        <v>2630</v>
      </c>
      <c r="I90" s="15">
        <v>50</v>
      </c>
      <c r="J90" s="15">
        <v>32</v>
      </c>
      <c r="K90" s="15">
        <v>20</v>
      </c>
      <c r="L90" s="15">
        <v>1</v>
      </c>
      <c r="M90" s="81">
        <v>8</v>
      </c>
      <c r="N90" s="70">
        <v>8</v>
      </c>
      <c r="O90" s="62">
        <v>3000</v>
      </c>
      <c r="P90" s="63">
        <f>Table22452368910111213141516171819202122242345678910111213141516171819[[#This Row],[PEMBULATAN]]*O90</f>
        <v>24000</v>
      </c>
    </row>
    <row r="91" spans="1:16" ht="27.75" customHeight="1" x14ac:dyDescent="0.2">
      <c r="A91" s="97"/>
      <c r="B91" s="73"/>
      <c r="C91" s="87" t="s">
        <v>2720</v>
      </c>
      <c r="D91" s="76" t="s">
        <v>52</v>
      </c>
      <c r="E91" s="13">
        <v>44432</v>
      </c>
      <c r="F91" s="74" t="s">
        <v>53</v>
      </c>
      <c r="G91" s="13">
        <v>44437</v>
      </c>
      <c r="H91" s="75" t="s">
        <v>2630</v>
      </c>
      <c r="I91" s="15">
        <v>50</v>
      </c>
      <c r="J91" s="15">
        <v>30</v>
      </c>
      <c r="K91" s="15">
        <v>15</v>
      </c>
      <c r="L91" s="15">
        <v>1</v>
      </c>
      <c r="M91" s="81">
        <v>5.625</v>
      </c>
      <c r="N91" s="70">
        <v>6</v>
      </c>
      <c r="O91" s="62">
        <v>3000</v>
      </c>
      <c r="P91" s="63">
        <f>Table22452368910111213141516171819202122242345678910111213141516171819[[#This Row],[PEMBULATAN]]*O91</f>
        <v>18000</v>
      </c>
    </row>
    <row r="92" spans="1:16" ht="27.75" customHeight="1" x14ac:dyDescent="0.2">
      <c r="A92" s="97"/>
      <c r="B92" s="73"/>
      <c r="C92" s="87" t="s">
        <v>2721</v>
      </c>
      <c r="D92" s="76" t="s">
        <v>52</v>
      </c>
      <c r="E92" s="13">
        <v>44432</v>
      </c>
      <c r="F92" s="74" t="s">
        <v>53</v>
      </c>
      <c r="G92" s="13">
        <v>44437</v>
      </c>
      <c r="H92" s="75" t="s">
        <v>2630</v>
      </c>
      <c r="I92" s="15">
        <v>72</v>
      </c>
      <c r="J92" s="15">
        <v>58</v>
      </c>
      <c r="K92" s="15">
        <v>16</v>
      </c>
      <c r="L92" s="15">
        <v>20</v>
      </c>
      <c r="M92" s="81">
        <v>16.704000000000001</v>
      </c>
      <c r="N92" s="70">
        <v>20</v>
      </c>
      <c r="O92" s="62">
        <v>3000</v>
      </c>
      <c r="P92" s="63">
        <f>Table22452368910111213141516171819202122242345678910111213141516171819[[#This Row],[PEMBULATAN]]*O92</f>
        <v>60000</v>
      </c>
    </row>
    <row r="93" spans="1:16" ht="27.75" customHeight="1" x14ac:dyDescent="0.2">
      <c r="A93" s="97"/>
      <c r="B93" s="73"/>
      <c r="C93" s="87" t="s">
        <v>2722</v>
      </c>
      <c r="D93" s="76" t="s">
        <v>52</v>
      </c>
      <c r="E93" s="13">
        <v>44432</v>
      </c>
      <c r="F93" s="74" t="s">
        <v>53</v>
      </c>
      <c r="G93" s="13">
        <v>44437</v>
      </c>
      <c r="H93" s="75" t="s">
        <v>2630</v>
      </c>
      <c r="I93" s="15">
        <v>80</v>
      </c>
      <c r="J93" s="15">
        <v>48</v>
      </c>
      <c r="K93" s="15">
        <v>25</v>
      </c>
      <c r="L93" s="15">
        <v>16</v>
      </c>
      <c r="M93" s="81">
        <v>24</v>
      </c>
      <c r="N93" s="70">
        <v>24</v>
      </c>
      <c r="O93" s="62">
        <v>3000</v>
      </c>
      <c r="P93" s="63">
        <f>Table22452368910111213141516171819202122242345678910111213141516171819[[#This Row],[PEMBULATAN]]*O93</f>
        <v>72000</v>
      </c>
    </row>
    <row r="94" spans="1:16" ht="27.75" customHeight="1" x14ac:dyDescent="0.2">
      <c r="A94" s="97"/>
      <c r="B94" s="73"/>
      <c r="C94" s="87" t="s">
        <v>2723</v>
      </c>
      <c r="D94" s="76" t="s">
        <v>52</v>
      </c>
      <c r="E94" s="13">
        <v>44432</v>
      </c>
      <c r="F94" s="74" t="s">
        <v>53</v>
      </c>
      <c r="G94" s="13">
        <v>44437</v>
      </c>
      <c r="H94" s="75" t="s">
        <v>2630</v>
      </c>
      <c r="I94" s="15">
        <v>87</v>
      </c>
      <c r="J94" s="15">
        <v>20</v>
      </c>
      <c r="K94" s="15">
        <v>15</v>
      </c>
      <c r="L94" s="15">
        <v>3</v>
      </c>
      <c r="M94" s="81">
        <v>6.5250000000000004</v>
      </c>
      <c r="N94" s="70">
        <v>7</v>
      </c>
      <c r="O94" s="62">
        <v>3000</v>
      </c>
      <c r="P94" s="63">
        <f>Table22452368910111213141516171819202122242345678910111213141516171819[[#This Row],[PEMBULATAN]]*O94</f>
        <v>21000</v>
      </c>
    </row>
    <row r="95" spans="1:16" ht="27.75" customHeight="1" x14ac:dyDescent="0.2">
      <c r="A95" s="97"/>
      <c r="B95" s="73"/>
      <c r="C95" s="87" t="s">
        <v>2724</v>
      </c>
      <c r="D95" s="76" t="s">
        <v>52</v>
      </c>
      <c r="E95" s="13">
        <v>44432</v>
      </c>
      <c r="F95" s="74" t="s">
        <v>53</v>
      </c>
      <c r="G95" s="13">
        <v>44437</v>
      </c>
      <c r="H95" s="75" t="s">
        <v>2630</v>
      </c>
      <c r="I95" s="15">
        <v>93</v>
      </c>
      <c r="J95" s="15">
        <v>58</v>
      </c>
      <c r="K95" s="15">
        <v>28</v>
      </c>
      <c r="L95" s="15">
        <v>13</v>
      </c>
      <c r="M95" s="81">
        <v>37.758000000000003</v>
      </c>
      <c r="N95" s="70">
        <v>38</v>
      </c>
      <c r="O95" s="62">
        <v>3000</v>
      </c>
      <c r="P95" s="63">
        <f>Table22452368910111213141516171819202122242345678910111213141516171819[[#This Row],[PEMBULATAN]]*O95</f>
        <v>114000</v>
      </c>
    </row>
    <row r="96" spans="1:16" ht="27.75" customHeight="1" x14ac:dyDescent="0.2">
      <c r="A96" s="97"/>
      <c r="B96" s="73"/>
      <c r="C96" s="87" t="s">
        <v>2725</v>
      </c>
      <c r="D96" s="76" t="s">
        <v>52</v>
      </c>
      <c r="E96" s="13">
        <v>44432</v>
      </c>
      <c r="F96" s="74" t="s">
        <v>53</v>
      </c>
      <c r="G96" s="13">
        <v>44437</v>
      </c>
      <c r="H96" s="75" t="s">
        <v>2630</v>
      </c>
      <c r="I96" s="15">
        <v>60</v>
      </c>
      <c r="J96" s="15">
        <v>40</v>
      </c>
      <c r="K96" s="15">
        <v>29</v>
      </c>
      <c r="L96" s="15">
        <v>15</v>
      </c>
      <c r="M96" s="81">
        <v>17.399999999999999</v>
      </c>
      <c r="N96" s="70">
        <v>17</v>
      </c>
      <c r="O96" s="62">
        <v>3000</v>
      </c>
      <c r="P96" s="63">
        <f>Table22452368910111213141516171819202122242345678910111213141516171819[[#This Row],[PEMBULATAN]]*O96</f>
        <v>51000</v>
      </c>
    </row>
    <row r="97" spans="1:16" ht="27.75" customHeight="1" x14ac:dyDescent="0.2">
      <c r="A97" s="97"/>
      <c r="B97" s="73"/>
      <c r="C97" s="87" t="s">
        <v>2726</v>
      </c>
      <c r="D97" s="76" t="s">
        <v>52</v>
      </c>
      <c r="E97" s="13">
        <v>44432</v>
      </c>
      <c r="F97" s="74" t="s">
        <v>53</v>
      </c>
      <c r="G97" s="13">
        <v>44437</v>
      </c>
      <c r="H97" s="75" t="s">
        <v>2630</v>
      </c>
      <c r="I97" s="15">
        <v>42</v>
      </c>
      <c r="J97" s="15">
        <v>18</v>
      </c>
      <c r="K97" s="15">
        <v>50</v>
      </c>
      <c r="L97" s="15">
        <v>1</v>
      </c>
      <c r="M97" s="81">
        <v>9.4499999999999993</v>
      </c>
      <c r="N97" s="70">
        <v>9</v>
      </c>
      <c r="O97" s="62">
        <v>3000</v>
      </c>
      <c r="P97" s="63">
        <f>Table22452368910111213141516171819202122242345678910111213141516171819[[#This Row],[PEMBULATAN]]*O97</f>
        <v>27000</v>
      </c>
    </row>
    <row r="98" spans="1:16" ht="27.75" customHeight="1" x14ac:dyDescent="0.2">
      <c r="A98" s="97"/>
      <c r="B98" s="73"/>
      <c r="C98" s="87" t="s">
        <v>2727</v>
      </c>
      <c r="D98" s="76" t="s">
        <v>52</v>
      </c>
      <c r="E98" s="13">
        <v>44432</v>
      </c>
      <c r="F98" s="74" t="s">
        <v>53</v>
      </c>
      <c r="G98" s="13">
        <v>44437</v>
      </c>
      <c r="H98" s="75" t="s">
        <v>2630</v>
      </c>
      <c r="I98" s="15">
        <v>87</v>
      </c>
      <c r="J98" s="15">
        <v>60</v>
      </c>
      <c r="K98" s="15">
        <v>38</v>
      </c>
      <c r="L98" s="15">
        <v>24</v>
      </c>
      <c r="M98" s="81">
        <v>49.59</v>
      </c>
      <c r="N98" s="70">
        <v>50</v>
      </c>
      <c r="O98" s="62">
        <v>3000</v>
      </c>
      <c r="P98" s="63">
        <f>Table22452368910111213141516171819202122242345678910111213141516171819[[#This Row],[PEMBULATAN]]*O98</f>
        <v>150000</v>
      </c>
    </row>
    <row r="99" spans="1:16" ht="27.75" customHeight="1" x14ac:dyDescent="0.2">
      <c r="A99" s="97"/>
      <c r="B99" s="73"/>
      <c r="C99" s="87" t="s">
        <v>2728</v>
      </c>
      <c r="D99" s="76" t="s">
        <v>52</v>
      </c>
      <c r="E99" s="13">
        <v>44432</v>
      </c>
      <c r="F99" s="74" t="s">
        <v>53</v>
      </c>
      <c r="G99" s="13">
        <v>44437</v>
      </c>
      <c r="H99" s="75" t="s">
        <v>2630</v>
      </c>
      <c r="I99" s="15">
        <v>37</v>
      </c>
      <c r="J99" s="15">
        <v>40</v>
      </c>
      <c r="K99" s="15">
        <v>33</v>
      </c>
      <c r="L99" s="15">
        <v>7</v>
      </c>
      <c r="M99" s="81">
        <v>12.21</v>
      </c>
      <c r="N99" s="70">
        <v>12</v>
      </c>
      <c r="O99" s="62">
        <v>3000</v>
      </c>
      <c r="P99" s="63">
        <f>Table22452368910111213141516171819202122242345678910111213141516171819[[#This Row],[PEMBULATAN]]*O99</f>
        <v>36000</v>
      </c>
    </row>
    <row r="100" spans="1:16" ht="27.75" customHeight="1" x14ac:dyDescent="0.2">
      <c r="A100" s="97"/>
      <c r="B100" s="73"/>
      <c r="C100" s="87" t="s">
        <v>2729</v>
      </c>
      <c r="D100" s="76" t="s">
        <v>52</v>
      </c>
      <c r="E100" s="13">
        <v>44432</v>
      </c>
      <c r="F100" s="74" t="s">
        <v>53</v>
      </c>
      <c r="G100" s="13">
        <v>44437</v>
      </c>
      <c r="H100" s="75" t="s">
        <v>2630</v>
      </c>
      <c r="I100" s="15">
        <v>73</v>
      </c>
      <c r="J100" s="15">
        <v>23</v>
      </c>
      <c r="K100" s="15">
        <v>16</v>
      </c>
      <c r="L100" s="15">
        <v>5</v>
      </c>
      <c r="M100" s="81">
        <v>6.7160000000000002</v>
      </c>
      <c r="N100" s="70">
        <v>7</v>
      </c>
      <c r="O100" s="62">
        <v>3000</v>
      </c>
      <c r="P100" s="63">
        <f>Table22452368910111213141516171819202122242345678910111213141516171819[[#This Row],[PEMBULATAN]]*O100</f>
        <v>21000</v>
      </c>
    </row>
    <row r="101" spans="1:16" ht="27.75" customHeight="1" x14ac:dyDescent="0.2">
      <c r="A101" s="97"/>
      <c r="B101" s="73"/>
      <c r="C101" s="87" t="s">
        <v>2730</v>
      </c>
      <c r="D101" s="76" t="s">
        <v>52</v>
      </c>
      <c r="E101" s="13">
        <v>44432</v>
      </c>
      <c r="F101" s="74" t="s">
        <v>53</v>
      </c>
      <c r="G101" s="13">
        <v>44437</v>
      </c>
      <c r="H101" s="75" t="s">
        <v>2630</v>
      </c>
      <c r="I101" s="15">
        <v>94</v>
      </c>
      <c r="J101" s="15">
        <v>58</v>
      </c>
      <c r="K101" s="15">
        <v>30</v>
      </c>
      <c r="L101" s="15">
        <v>13</v>
      </c>
      <c r="M101" s="81">
        <v>40.89</v>
      </c>
      <c r="N101" s="70">
        <v>41</v>
      </c>
      <c r="O101" s="62">
        <v>3000</v>
      </c>
      <c r="P101" s="63">
        <f>Table22452368910111213141516171819202122242345678910111213141516171819[[#This Row],[PEMBULATAN]]*O101</f>
        <v>123000</v>
      </c>
    </row>
    <row r="102" spans="1:16" ht="27.75" customHeight="1" x14ac:dyDescent="0.2">
      <c r="A102" s="97"/>
      <c r="B102" s="73"/>
      <c r="C102" s="87" t="s">
        <v>2731</v>
      </c>
      <c r="D102" s="76" t="s">
        <v>52</v>
      </c>
      <c r="E102" s="13">
        <v>44432</v>
      </c>
      <c r="F102" s="74" t="s">
        <v>53</v>
      </c>
      <c r="G102" s="13">
        <v>44437</v>
      </c>
      <c r="H102" s="75" t="s">
        <v>2630</v>
      </c>
      <c r="I102" s="15">
        <v>97</v>
      </c>
      <c r="J102" s="15">
        <v>55</v>
      </c>
      <c r="K102" s="15">
        <v>37</v>
      </c>
      <c r="L102" s="15">
        <v>21</v>
      </c>
      <c r="M102" s="81">
        <v>49.348750000000003</v>
      </c>
      <c r="N102" s="70">
        <v>49</v>
      </c>
      <c r="O102" s="62">
        <v>3000</v>
      </c>
      <c r="P102" s="63">
        <f>Table22452368910111213141516171819202122242345678910111213141516171819[[#This Row],[PEMBULATAN]]*O102</f>
        <v>147000</v>
      </c>
    </row>
    <row r="103" spans="1:16" ht="27.75" customHeight="1" x14ac:dyDescent="0.2">
      <c r="A103" s="97"/>
      <c r="B103" s="73"/>
      <c r="C103" s="87" t="s">
        <v>2732</v>
      </c>
      <c r="D103" s="76" t="s">
        <v>52</v>
      </c>
      <c r="E103" s="13">
        <v>44432</v>
      </c>
      <c r="F103" s="74" t="s">
        <v>53</v>
      </c>
      <c r="G103" s="13">
        <v>44437</v>
      </c>
      <c r="H103" s="75" t="s">
        <v>2630</v>
      </c>
      <c r="I103" s="15">
        <v>20</v>
      </c>
      <c r="J103" s="15">
        <v>18</v>
      </c>
      <c r="K103" s="15">
        <v>72</v>
      </c>
      <c r="L103" s="15">
        <v>1</v>
      </c>
      <c r="M103" s="81">
        <v>6.48</v>
      </c>
      <c r="N103" s="70">
        <v>6</v>
      </c>
      <c r="O103" s="62">
        <v>3000</v>
      </c>
      <c r="P103" s="63">
        <f>Table22452368910111213141516171819202122242345678910111213141516171819[[#This Row],[PEMBULATAN]]*O103</f>
        <v>18000</v>
      </c>
    </row>
    <row r="104" spans="1:16" ht="27.75" customHeight="1" x14ac:dyDescent="0.2">
      <c r="A104" s="97"/>
      <c r="B104" s="73"/>
      <c r="C104" s="87" t="s">
        <v>2733</v>
      </c>
      <c r="D104" s="76" t="s">
        <v>52</v>
      </c>
      <c r="E104" s="13">
        <v>44432</v>
      </c>
      <c r="F104" s="74" t="s">
        <v>53</v>
      </c>
      <c r="G104" s="13">
        <v>44437</v>
      </c>
      <c r="H104" s="75" t="s">
        <v>2630</v>
      </c>
      <c r="I104" s="15">
        <v>78</v>
      </c>
      <c r="J104" s="15">
        <v>60</v>
      </c>
      <c r="K104" s="15">
        <v>24</v>
      </c>
      <c r="L104" s="15">
        <v>14</v>
      </c>
      <c r="M104" s="81">
        <v>28.08</v>
      </c>
      <c r="N104" s="70">
        <v>28</v>
      </c>
      <c r="O104" s="62">
        <v>3000</v>
      </c>
      <c r="P104" s="63">
        <f>Table22452368910111213141516171819202122242345678910111213141516171819[[#This Row],[PEMBULATAN]]*O104</f>
        <v>84000</v>
      </c>
    </row>
    <row r="105" spans="1:16" ht="27.75" customHeight="1" x14ac:dyDescent="0.2">
      <c r="A105" s="97"/>
      <c r="B105" s="73"/>
      <c r="C105" s="87" t="s">
        <v>2734</v>
      </c>
      <c r="D105" s="76" t="s">
        <v>52</v>
      </c>
      <c r="E105" s="13">
        <v>44432</v>
      </c>
      <c r="F105" s="74" t="s">
        <v>53</v>
      </c>
      <c r="G105" s="13">
        <v>44437</v>
      </c>
      <c r="H105" s="75" t="s">
        <v>2630</v>
      </c>
      <c r="I105" s="15">
        <v>102</v>
      </c>
      <c r="J105" s="15">
        <v>65</v>
      </c>
      <c r="K105" s="15">
        <v>28</v>
      </c>
      <c r="L105" s="15">
        <v>24</v>
      </c>
      <c r="M105" s="81">
        <v>46.41</v>
      </c>
      <c r="N105" s="70">
        <v>46</v>
      </c>
      <c r="O105" s="62">
        <v>3000</v>
      </c>
      <c r="P105" s="63">
        <f>Table22452368910111213141516171819202122242345678910111213141516171819[[#This Row],[PEMBULATAN]]*O105</f>
        <v>138000</v>
      </c>
    </row>
    <row r="106" spans="1:16" ht="27.75" customHeight="1" x14ac:dyDescent="0.2">
      <c r="A106" s="97"/>
      <c r="B106" s="73"/>
      <c r="C106" s="87" t="s">
        <v>2735</v>
      </c>
      <c r="D106" s="76" t="s">
        <v>52</v>
      </c>
      <c r="E106" s="13">
        <v>44432</v>
      </c>
      <c r="F106" s="74" t="s">
        <v>53</v>
      </c>
      <c r="G106" s="13">
        <v>44437</v>
      </c>
      <c r="H106" s="75" t="s">
        <v>2630</v>
      </c>
      <c r="I106" s="15">
        <v>93</v>
      </c>
      <c r="J106" s="15">
        <v>58</v>
      </c>
      <c r="K106" s="15">
        <v>28</v>
      </c>
      <c r="L106" s="15">
        <v>19</v>
      </c>
      <c r="M106" s="81">
        <v>37.758000000000003</v>
      </c>
      <c r="N106" s="70">
        <v>38</v>
      </c>
      <c r="O106" s="62">
        <v>3000</v>
      </c>
      <c r="P106" s="63">
        <f>Table22452368910111213141516171819202122242345678910111213141516171819[[#This Row],[PEMBULATAN]]*O106</f>
        <v>114000</v>
      </c>
    </row>
    <row r="107" spans="1:16" ht="27.75" customHeight="1" x14ac:dyDescent="0.2">
      <c r="A107" s="97"/>
      <c r="B107" s="73"/>
      <c r="C107" s="87" t="s">
        <v>2736</v>
      </c>
      <c r="D107" s="76" t="s">
        <v>52</v>
      </c>
      <c r="E107" s="13">
        <v>44432</v>
      </c>
      <c r="F107" s="74" t="s">
        <v>53</v>
      </c>
      <c r="G107" s="13">
        <v>44437</v>
      </c>
      <c r="H107" s="75" t="s">
        <v>2630</v>
      </c>
      <c r="I107" s="15">
        <v>30</v>
      </c>
      <c r="J107" s="15">
        <v>26</v>
      </c>
      <c r="K107" s="15">
        <v>13</v>
      </c>
      <c r="L107" s="15">
        <v>4</v>
      </c>
      <c r="M107" s="81">
        <v>2.5350000000000001</v>
      </c>
      <c r="N107" s="70">
        <v>4</v>
      </c>
      <c r="O107" s="62">
        <v>3000</v>
      </c>
      <c r="P107" s="63">
        <f>Table22452368910111213141516171819202122242345678910111213141516171819[[#This Row],[PEMBULATAN]]*O107</f>
        <v>12000</v>
      </c>
    </row>
    <row r="108" spans="1:16" ht="27.75" customHeight="1" x14ac:dyDescent="0.2">
      <c r="A108" s="97"/>
      <c r="B108" s="73"/>
      <c r="C108" s="87" t="s">
        <v>2737</v>
      </c>
      <c r="D108" s="76" t="s">
        <v>52</v>
      </c>
      <c r="E108" s="13">
        <v>44432</v>
      </c>
      <c r="F108" s="74" t="s">
        <v>53</v>
      </c>
      <c r="G108" s="13">
        <v>44437</v>
      </c>
      <c r="H108" s="75" t="s">
        <v>2630</v>
      </c>
      <c r="I108" s="15">
        <v>58</v>
      </c>
      <c r="J108" s="15">
        <v>58</v>
      </c>
      <c r="K108" s="15">
        <v>15</v>
      </c>
      <c r="L108" s="15">
        <v>8</v>
      </c>
      <c r="M108" s="81">
        <v>12.615</v>
      </c>
      <c r="N108" s="70">
        <v>13</v>
      </c>
      <c r="O108" s="62">
        <v>3000</v>
      </c>
      <c r="P108" s="63">
        <f>Table22452368910111213141516171819202122242345678910111213141516171819[[#This Row],[PEMBULATAN]]*O108</f>
        <v>39000</v>
      </c>
    </row>
    <row r="109" spans="1:16" ht="27.75" customHeight="1" x14ac:dyDescent="0.2">
      <c r="A109" s="97"/>
      <c r="B109" s="73"/>
      <c r="C109" s="87" t="s">
        <v>2738</v>
      </c>
      <c r="D109" s="76" t="s">
        <v>52</v>
      </c>
      <c r="E109" s="13">
        <v>44432</v>
      </c>
      <c r="F109" s="74" t="s">
        <v>53</v>
      </c>
      <c r="G109" s="13">
        <v>44437</v>
      </c>
      <c r="H109" s="75" t="s">
        <v>2630</v>
      </c>
      <c r="I109" s="15">
        <v>98</v>
      </c>
      <c r="J109" s="15">
        <v>65</v>
      </c>
      <c r="K109" s="15">
        <v>27</v>
      </c>
      <c r="L109" s="15">
        <v>33</v>
      </c>
      <c r="M109" s="81">
        <v>42.997500000000002</v>
      </c>
      <c r="N109" s="70">
        <v>43</v>
      </c>
      <c r="O109" s="62">
        <v>3000</v>
      </c>
      <c r="P109" s="63">
        <f>Table22452368910111213141516171819202122242345678910111213141516171819[[#This Row],[PEMBULATAN]]*O109</f>
        <v>129000</v>
      </c>
    </row>
    <row r="110" spans="1:16" ht="27.75" customHeight="1" x14ac:dyDescent="0.2">
      <c r="A110" s="97"/>
      <c r="B110" s="73"/>
      <c r="C110" s="87" t="s">
        <v>2739</v>
      </c>
      <c r="D110" s="76" t="s">
        <v>52</v>
      </c>
      <c r="E110" s="13">
        <v>44432</v>
      </c>
      <c r="F110" s="74" t="s">
        <v>53</v>
      </c>
      <c r="G110" s="13">
        <v>44437</v>
      </c>
      <c r="H110" s="75" t="s">
        <v>2630</v>
      </c>
      <c r="I110" s="15">
        <v>74</v>
      </c>
      <c r="J110" s="15">
        <v>62</v>
      </c>
      <c r="K110" s="15">
        <v>19</v>
      </c>
      <c r="L110" s="15">
        <v>13</v>
      </c>
      <c r="M110" s="81">
        <v>21.792999999999999</v>
      </c>
      <c r="N110" s="70">
        <v>22</v>
      </c>
      <c r="O110" s="62">
        <v>3000</v>
      </c>
      <c r="P110" s="63">
        <f>Table22452368910111213141516171819202122242345678910111213141516171819[[#This Row],[PEMBULATAN]]*O110</f>
        <v>66000</v>
      </c>
    </row>
    <row r="111" spans="1:16" ht="27.75" customHeight="1" x14ac:dyDescent="0.2">
      <c r="A111" s="97"/>
      <c r="B111" s="73"/>
      <c r="C111" s="87" t="s">
        <v>2740</v>
      </c>
      <c r="D111" s="76" t="s">
        <v>52</v>
      </c>
      <c r="E111" s="13">
        <v>44432</v>
      </c>
      <c r="F111" s="74" t="s">
        <v>53</v>
      </c>
      <c r="G111" s="13">
        <v>44437</v>
      </c>
      <c r="H111" s="75" t="s">
        <v>2630</v>
      </c>
      <c r="I111" s="15">
        <v>88</v>
      </c>
      <c r="J111" s="15">
        <v>44</v>
      </c>
      <c r="K111" s="15">
        <v>28</v>
      </c>
      <c r="L111" s="15">
        <v>20</v>
      </c>
      <c r="M111" s="81">
        <v>27.103999999999999</v>
      </c>
      <c r="N111" s="70">
        <v>27</v>
      </c>
      <c r="O111" s="62">
        <v>3000</v>
      </c>
      <c r="P111" s="63">
        <f>Table22452368910111213141516171819202122242345678910111213141516171819[[#This Row],[PEMBULATAN]]*O111</f>
        <v>81000</v>
      </c>
    </row>
    <row r="112" spans="1:16" ht="27.75" customHeight="1" x14ac:dyDescent="0.2">
      <c r="A112" s="97"/>
      <c r="B112" s="73"/>
      <c r="C112" s="87" t="s">
        <v>2741</v>
      </c>
      <c r="D112" s="76" t="s">
        <v>52</v>
      </c>
      <c r="E112" s="13">
        <v>44432</v>
      </c>
      <c r="F112" s="74" t="s">
        <v>53</v>
      </c>
      <c r="G112" s="13">
        <v>44437</v>
      </c>
      <c r="H112" s="75" t="s">
        <v>2630</v>
      </c>
      <c r="I112" s="15">
        <v>55</v>
      </c>
      <c r="J112" s="15">
        <v>27</v>
      </c>
      <c r="K112" s="15">
        <v>21</v>
      </c>
      <c r="L112" s="15">
        <v>6</v>
      </c>
      <c r="M112" s="81">
        <v>7.7962499999999997</v>
      </c>
      <c r="N112" s="70">
        <v>8</v>
      </c>
      <c r="O112" s="62">
        <v>3000</v>
      </c>
      <c r="P112" s="63">
        <f>Table22452368910111213141516171819202122242345678910111213141516171819[[#This Row],[PEMBULATAN]]*O112</f>
        <v>24000</v>
      </c>
    </row>
    <row r="113" spans="1:16" ht="27.75" customHeight="1" x14ac:dyDescent="0.2">
      <c r="A113" s="97"/>
      <c r="B113" s="73"/>
      <c r="C113" s="87" t="s">
        <v>2742</v>
      </c>
      <c r="D113" s="76" t="s">
        <v>52</v>
      </c>
      <c r="E113" s="13">
        <v>44432</v>
      </c>
      <c r="F113" s="74" t="s">
        <v>53</v>
      </c>
      <c r="G113" s="13">
        <v>44437</v>
      </c>
      <c r="H113" s="75" t="s">
        <v>2630</v>
      </c>
      <c r="I113" s="15">
        <v>75</v>
      </c>
      <c r="J113" s="15">
        <v>55</v>
      </c>
      <c r="K113" s="15">
        <v>22</v>
      </c>
      <c r="L113" s="15">
        <v>8</v>
      </c>
      <c r="M113" s="81">
        <v>22.6875</v>
      </c>
      <c r="N113" s="70">
        <v>23</v>
      </c>
      <c r="O113" s="62">
        <v>3000</v>
      </c>
      <c r="P113" s="63">
        <f>Table22452368910111213141516171819202122242345678910111213141516171819[[#This Row],[PEMBULATAN]]*O113</f>
        <v>69000</v>
      </c>
    </row>
    <row r="114" spans="1:16" ht="27.75" customHeight="1" x14ac:dyDescent="0.2">
      <c r="A114" s="97"/>
      <c r="B114" s="73"/>
      <c r="C114" s="87" t="s">
        <v>2743</v>
      </c>
      <c r="D114" s="76" t="s">
        <v>52</v>
      </c>
      <c r="E114" s="13">
        <v>44432</v>
      </c>
      <c r="F114" s="74" t="s">
        <v>53</v>
      </c>
      <c r="G114" s="13">
        <v>44437</v>
      </c>
      <c r="H114" s="75" t="s">
        <v>2630</v>
      </c>
      <c r="I114" s="15">
        <v>76</v>
      </c>
      <c r="J114" s="15">
        <v>48</v>
      </c>
      <c r="K114" s="15">
        <v>32</v>
      </c>
      <c r="L114" s="15">
        <v>13</v>
      </c>
      <c r="M114" s="81">
        <v>29.184000000000001</v>
      </c>
      <c r="N114" s="70">
        <v>29</v>
      </c>
      <c r="O114" s="62">
        <v>3000</v>
      </c>
      <c r="P114" s="63">
        <f>Table22452368910111213141516171819202122242345678910111213141516171819[[#This Row],[PEMBULATAN]]*O114</f>
        <v>87000</v>
      </c>
    </row>
    <row r="115" spans="1:16" ht="27.75" customHeight="1" x14ac:dyDescent="0.2">
      <c r="A115" s="97"/>
      <c r="B115" s="73"/>
      <c r="C115" s="87" t="s">
        <v>2744</v>
      </c>
      <c r="D115" s="76" t="s">
        <v>52</v>
      </c>
      <c r="E115" s="13">
        <v>44432</v>
      </c>
      <c r="F115" s="74" t="s">
        <v>53</v>
      </c>
      <c r="G115" s="13">
        <v>44437</v>
      </c>
      <c r="H115" s="75" t="s">
        <v>2630</v>
      </c>
      <c r="I115" s="15">
        <v>98</v>
      </c>
      <c r="J115" s="15">
        <v>50</v>
      </c>
      <c r="K115" s="15">
        <v>43</v>
      </c>
      <c r="L115" s="15">
        <v>17</v>
      </c>
      <c r="M115" s="81">
        <v>52.674999999999997</v>
      </c>
      <c r="N115" s="70">
        <v>53</v>
      </c>
      <c r="O115" s="62">
        <v>3000</v>
      </c>
      <c r="P115" s="63">
        <f>Table22452368910111213141516171819202122242345678910111213141516171819[[#This Row],[PEMBULATAN]]*O115</f>
        <v>159000</v>
      </c>
    </row>
    <row r="116" spans="1:16" ht="27.75" customHeight="1" x14ac:dyDescent="0.2">
      <c r="A116" s="97"/>
      <c r="B116" s="73"/>
      <c r="C116" s="87" t="s">
        <v>2745</v>
      </c>
      <c r="D116" s="76" t="s">
        <v>52</v>
      </c>
      <c r="E116" s="13">
        <v>44432</v>
      </c>
      <c r="F116" s="74" t="s">
        <v>53</v>
      </c>
      <c r="G116" s="13">
        <v>44437</v>
      </c>
      <c r="H116" s="75" t="s">
        <v>2630</v>
      </c>
      <c r="I116" s="15">
        <v>92</v>
      </c>
      <c r="J116" s="15">
        <v>4</v>
      </c>
      <c r="K116" s="15">
        <v>4</v>
      </c>
      <c r="L116" s="15">
        <v>1</v>
      </c>
      <c r="M116" s="81">
        <v>0.36799999999999999</v>
      </c>
      <c r="N116" s="70">
        <v>1</v>
      </c>
      <c r="O116" s="62">
        <v>3000</v>
      </c>
      <c r="P116" s="63">
        <f>Table22452368910111213141516171819202122242345678910111213141516171819[[#This Row],[PEMBULATAN]]*O116</f>
        <v>3000</v>
      </c>
    </row>
    <row r="117" spans="1:16" ht="27.75" customHeight="1" x14ac:dyDescent="0.2">
      <c r="A117" s="97"/>
      <c r="B117" s="73"/>
      <c r="C117" s="87" t="s">
        <v>2746</v>
      </c>
      <c r="D117" s="76" t="s">
        <v>52</v>
      </c>
      <c r="E117" s="13">
        <v>44432</v>
      </c>
      <c r="F117" s="74" t="s">
        <v>53</v>
      </c>
      <c r="G117" s="13">
        <v>44437</v>
      </c>
      <c r="H117" s="75" t="s">
        <v>2630</v>
      </c>
      <c r="I117" s="15">
        <v>83</v>
      </c>
      <c r="J117" s="15">
        <v>60</v>
      </c>
      <c r="K117" s="15">
        <v>21</v>
      </c>
      <c r="L117" s="15">
        <v>14</v>
      </c>
      <c r="M117" s="81">
        <v>26.145</v>
      </c>
      <c r="N117" s="70">
        <v>26</v>
      </c>
      <c r="O117" s="62">
        <v>3000</v>
      </c>
      <c r="P117" s="63">
        <f>Table22452368910111213141516171819202122242345678910111213141516171819[[#This Row],[PEMBULATAN]]*O117</f>
        <v>78000</v>
      </c>
    </row>
    <row r="118" spans="1:16" ht="27.75" customHeight="1" x14ac:dyDescent="0.2">
      <c r="A118" s="97"/>
      <c r="B118" s="73"/>
      <c r="C118" s="87" t="s">
        <v>2747</v>
      </c>
      <c r="D118" s="76" t="s">
        <v>52</v>
      </c>
      <c r="E118" s="13">
        <v>44432</v>
      </c>
      <c r="F118" s="74" t="s">
        <v>53</v>
      </c>
      <c r="G118" s="13">
        <v>44437</v>
      </c>
      <c r="H118" s="75" t="s">
        <v>2630</v>
      </c>
      <c r="I118" s="15">
        <v>77</v>
      </c>
      <c r="J118" s="15">
        <v>10</v>
      </c>
      <c r="K118" s="15">
        <v>10</v>
      </c>
      <c r="L118" s="15">
        <v>1</v>
      </c>
      <c r="M118" s="81">
        <v>1.925</v>
      </c>
      <c r="N118" s="70">
        <v>2</v>
      </c>
      <c r="O118" s="62">
        <v>3000</v>
      </c>
      <c r="P118" s="63">
        <f>Table22452368910111213141516171819202122242345678910111213141516171819[[#This Row],[PEMBULATAN]]*O118</f>
        <v>6000</v>
      </c>
    </row>
    <row r="119" spans="1:16" ht="27.75" customHeight="1" x14ac:dyDescent="0.2">
      <c r="A119" s="97"/>
      <c r="B119" s="73"/>
      <c r="C119" s="87" t="s">
        <v>2748</v>
      </c>
      <c r="D119" s="76" t="s">
        <v>52</v>
      </c>
      <c r="E119" s="13">
        <v>44432</v>
      </c>
      <c r="F119" s="74" t="s">
        <v>53</v>
      </c>
      <c r="G119" s="13">
        <v>44437</v>
      </c>
      <c r="H119" s="75" t="s">
        <v>2630</v>
      </c>
      <c r="I119" s="15">
        <v>85</v>
      </c>
      <c r="J119" s="15">
        <v>58</v>
      </c>
      <c r="K119" s="15">
        <v>28</v>
      </c>
      <c r="L119" s="15">
        <v>14</v>
      </c>
      <c r="M119" s="81">
        <v>34.51</v>
      </c>
      <c r="N119" s="70">
        <v>35</v>
      </c>
      <c r="O119" s="62">
        <v>3000</v>
      </c>
      <c r="P119" s="63">
        <f>Table22452368910111213141516171819202122242345678910111213141516171819[[#This Row],[PEMBULATAN]]*O119</f>
        <v>105000</v>
      </c>
    </row>
    <row r="120" spans="1:16" ht="27.75" customHeight="1" x14ac:dyDescent="0.2">
      <c r="A120" s="97"/>
      <c r="B120" s="73"/>
      <c r="C120" s="87" t="s">
        <v>2749</v>
      </c>
      <c r="D120" s="76" t="s">
        <v>52</v>
      </c>
      <c r="E120" s="13">
        <v>44432</v>
      </c>
      <c r="F120" s="74" t="s">
        <v>53</v>
      </c>
      <c r="G120" s="13">
        <v>44437</v>
      </c>
      <c r="H120" s="75" t="s">
        <v>2630</v>
      </c>
      <c r="I120" s="15">
        <v>94</v>
      </c>
      <c r="J120" s="15">
        <v>52</v>
      </c>
      <c r="K120" s="15">
        <v>30</v>
      </c>
      <c r="L120" s="15">
        <v>17</v>
      </c>
      <c r="M120" s="81">
        <v>36.659999999999997</v>
      </c>
      <c r="N120" s="70">
        <v>37</v>
      </c>
      <c r="O120" s="62">
        <v>3000</v>
      </c>
      <c r="P120" s="63">
        <f>Table22452368910111213141516171819202122242345678910111213141516171819[[#This Row],[PEMBULATAN]]*O120</f>
        <v>111000</v>
      </c>
    </row>
    <row r="121" spans="1:16" ht="27.75" customHeight="1" x14ac:dyDescent="0.2">
      <c r="A121" s="97"/>
      <c r="B121" s="73"/>
      <c r="C121" s="87" t="s">
        <v>2750</v>
      </c>
      <c r="D121" s="76" t="s">
        <v>52</v>
      </c>
      <c r="E121" s="13">
        <v>44432</v>
      </c>
      <c r="F121" s="74" t="s">
        <v>53</v>
      </c>
      <c r="G121" s="13">
        <v>44437</v>
      </c>
      <c r="H121" s="75" t="s">
        <v>2630</v>
      </c>
      <c r="I121" s="15">
        <v>61</v>
      </c>
      <c r="J121" s="15">
        <v>36</v>
      </c>
      <c r="K121" s="15">
        <v>20</v>
      </c>
      <c r="L121" s="15">
        <v>3</v>
      </c>
      <c r="M121" s="81">
        <v>10.98</v>
      </c>
      <c r="N121" s="70">
        <v>11</v>
      </c>
      <c r="O121" s="62">
        <v>3000</v>
      </c>
      <c r="P121" s="63">
        <f>Table22452368910111213141516171819202122242345678910111213141516171819[[#This Row],[PEMBULATAN]]*O121</f>
        <v>33000</v>
      </c>
    </row>
    <row r="122" spans="1:16" ht="27.75" customHeight="1" x14ac:dyDescent="0.2">
      <c r="A122" s="97"/>
      <c r="B122" s="73"/>
      <c r="C122" s="87" t="s">
        <v>2751</v>
      </c>
      <c r="D122" s="76" t="s">
        <v>52</v>
      </c>
      <c r="E122" s="13">
        <v>44432</v>
      </c>
      <c r="F122" s="74" t="s">
        <v>53</v>
      </c>
      <c r="G122" s="13">
        <v>44437</v>
      </c>
      <c r="H122" s="75" t="s">
        <v>2630</v>
      </c>
      <c r="I122" s="15">
        <v>78</v>
      </c>
      <c r="J122" s="15">
        <v>53</v>
      </c>
      <c r="K122" s="15">
        <v>24</v>
      </c>
      <c r="L122" s="15">
        <v>10</v>
      </c>
      <c r="M122" s="81">
        <v>24.803999999999998</v>
      </c>
      <c r="N122" s="70">
        <v>25</v>
      </c>
      <c r="O122" s="62">
        <v>3000</v>
      </c>
      <c r="P122" s="63">
        <f>Table22452368910111213141516171819202122242345678910111213141516171819[[#This Row],[PEMBULATAN]]*O122</f>
        <v>75000</v>
      </c>
    </row>
    <row r="123" spans="1:16" ht="27.75" customHeight="1" x14ac:dyDescent="0.2">
      <c r="A123" s="97"/>
      <c r="B123" s="73"/>
      <c r="C123" s="87" t="s">
        <v>2752</v>
      </c>
      <c r="D123" s="76" t="s">
        <v>52</v>
      </c>
      <c r="E123" s="13">
        <v>44432</v>
      </c>
      <c r="F123" s="74" t="s">
        <v>53</v>
      </c>
      <c r="G123" s="13">
        <v>44437</v>
      </c>
      <c r="H123" s="75" t="s">
        <v>2630</v>
      </c>
      <c r="I123" s="15">
        <v>73</v>
      </c>
      <c r="J123" s="15">
        <v>60</v>
      </c>
      <c r="K123" s="15">
        <v>15</v>
      </c>
      <c r="L123" s="15">
        <v>15</v>
      </c>
      <c r="M123" s="81">
        <v>16.425000000000001</v>
      </c>
      <c r="N123" s="70">
        <v>16</v>
      </c>
      <c r="O123" s="62">
        <v>3000</v>
      </c>
      <c r="P123" s="63">
        <f>Table22452368910111213141516171819202122242345678910111213141516171819[[#This Row],[PEMBULATAN]]*O123</f>
        <v>48000</v>
      </c>
    </row>
    <row r="124" spans="1:16" ht="27.75" customHeight="1" x14ac:dyDescent="0.2">
      <c r="A124" s="97"/>
      <c r="B124" s="73"/>
      <c r="C124" s="87" t="s">
        <v>2753</v>
      </c>
      <c r="D124" s="76" t="s">
        <v>52</v>
      </c>
      <c r="E124" s="13">
        <v>44432</v>
      </c>
      <c r="F124" s="74" t="s">
        <v>53</v>
      </c>
      <c r="G124" s="13">
        <v>44437</v>
      </c>
      <c r="H124" s="75" t="s">
        <v>2630</v>
      </c>
      <c r="I124" s="15">
        <v>37</v>
      </c>
      <c r="J124" s="15">
        <v>37</v>
      </c>
      <c r="K124" s="15">
        <v>12</v>
      </c>
      <c r="L124" s="15">
        <v>12</v>
      </c>
      <c r="M124" s="81">
        <v>4.1070000000000002</v>
      </c>
      <c r="N124" s="70">
        <v>12</v>
      </c>
      <c r="O124" s="62">
        <v>3000</v>
      </c>
      <c r="P124" s="63">
        <f>Table22452368910111213141516171819202122242345678910111213141516171819[[#This Row],[PEMBULATAN]]*O124</f>
        <v>36000</v>
      </c>
    </row>
    <row r="125" spans="1:16" ht="27.75" customHeight="1" x14ac:dyDescent="0.2">
      <c r="A125" s="97"/>
      <c r="B125" s="73"/>
      <c r="C125" s="87" t="s">
        <v>2754</v>
      </c>
      <c r="D125" s="76" t="s">
        <v>52</v>
      </c>
      <c r="E125" s="13">
        <v>44432</v>
      </c>
      <c r="F125" s="74" t="s">
        <v>53</v>
      </c>
      <c r="G125" s="13">
        <v>44437</v>
      </c>
      <c r="H125" s="75" t="s">
        <v>2630</v>
      </c>
      <c r="I125" s="15">
        <v>81</v>
      </c>
      <c r="J125" s="15">
        <v>60</v>
      </c>
      <c r="K125" s="15">
        <v>22</v>
      </c>
      <c r="L125" s="15">
        <v>9</v>
      </c>
      <c r="M125" s="81">
        <v>26.73</v>
      </c>
      <c r="N125" s="70">
        <v>27</v>
      </c>
      <c r="O125" s="62">
        <v>3000</v>
      </c>
      <c r="P125" s="63">
        <f>Table22452368910111213141516171819202122242345678910111213141516171819[[#This Row],[PEMBULATAN]]*O125</f>
        <v>81000</v>
      </c>
    </row>
    <row r="126" spans="1:16" ht="27.75" customHeight="1" x14ac:dyDescent="0.2">
      <c r="A126" s="97"/>
      <c r="B126" s="73"/>
      <c r="C126" s="87" t="s">
        <v>2755</v>
      </c>
      <c r="D126" s="76" t="s">
        <v>52</v>
      </c>
      <c r="E126" s="13">
        <v>44432</v>
      </c>
      <c r="F126" s="74" t="s">
        <v>53</v>
      </c>
      <c r="G126" s="13">
        <v>44437</v>
      </c>
      <c r="H126" s="75" t="s">
        <v>2630</v>
      </c>
      <c r="I126" s="15">
        <v>100</v>
      </c>
      <c r="J126" s="15">
        <v>48</v>
      </c>
      <c r="K126" s="15">
        <v>23</v>
      </c>
      <c r="L126" s="15">
        <v>26</v>
      </c>
      <c r="M126" s="81">
        <v>27.6</v>
      </c>
      <c r="N126" s="70">
        <v>28</v>
      </c>
      <c r="O126" s="62">
        <v>3000</v>
      </c>
      <c r="P126" s="63">
        <f>Table22452368910111213141516171819202122242345678910111213141516171819[[#This Row],[PEMBULATAN]]*O126</f>
        <v>84000</v>
      </c>
    </row>
    <row r="127" spans="1:16" ht="27.75" customHeight="1" x14ac:dyDescent="0.2">
      <c r="A127" s="97"/>
      <c r="B127" s="73"/>
      <c r="C127" s="87" t="s">
        <v>2756</v>
      </c>
      <c r="D127" s="76" t="s">
        <v>52</v>
      </c>
      <c r="E127" s="13">
        <v>44432</v>
      </c>
      <c r="F127" s="74" t="s">
        <v>53</v>
      </c>
      <c r="G127" s="13">
        <v>44437</v>
      </c>
      <c r="H127" s="75" t="s">
        <v>2630</v>
      </c>
      <c r="I127" s="15">
        <v>100</v>
      </c>
      <c r="J127" s="15">
        <v>75</v>
      </c>
      <c r="K127" s="15">
        <v>28</v>
      </c>
      <c r="L127" s="15">
        <v>18</v>
      </c>
      <c r="M127" s="81">
        <v>52.5</v>
      </c>
      <c r="N127" s="70">
        <v>53</v>
      </c>
      <c r="O127" s="62">
        <v>3000</v>
      </c>
      <c r="P127" s="63">
        <f>Table22452368910111213141516171819202122242345678910111213141516171819[[#This Row],[PEMBULATAN]]*O127</f>
        <v>159000</v>
      </c>
    </row>
    <row r="128" spans="1:16" ht="27.75" customHeight="1" x14ac:dyDescent="0.2">
      <c r="A128" s="97"/>
      <c r="B128" s="73"/>
      <c r="C128" s="87" t="s">
        <v>2757</v>
      </c>
      <c r="D128" s="76" t="s">
        <v>52</v>
      </c>
      <c r="E128" s="13">
        <v>44432</v>
      </c>
      <c r="F128" s="74" t="s">
        <v>53</v>
      </c>
      <c r="G128" s="13">
        <v>44437</v>
      </c>
      <c r="H128" s="75" t="s">
        <v>2630</v>
      </c>
      <c r="I128" s="15">
        <v>88</v>
      </c>
      <c r="J128" s="15">
        <v>57</v>
      </c>
      <c r="K128" s="15">
        <v>27</v>
      </c>
      <c r="L128" s="15">
        <v>17</v>
      </c>
      <c r="M128" s="81">
        <v>33.857999999999997</v>
      </c>
      <c r="N128" s="70">
        <v>34</v>
      </c>
      <c r="O128" s="62">
        <v>3000</v>
      </c>
      <c r="P128" s="63">
        <f>Table22452368910111213141516171819202122242345678910111213141516171819[[#This Row],[PEMBULATAN]]*O128</f>
        <v>102000</v>
      </c>
    </row>
    <row r="129" spans="1:16" ht="27.75" customHeight="1" x14ac:dyDescent="0.2">
      <c r="A129" s="97"/>
      <c r="B129" s="73"/>
      <c r="C129" s="87" t="s">
        <v>2758</v>
      </c>
      <c r="D129" s="76" t="s">
        <v>52</v>
      </c>
      <c r="E129" s="13">
        <v>44432</v>
      </c>
      <c r="F129" s="74" t="s">
        <v>53</v>
      </c>
      <c r="G129" s="13">
        <v>44437</v>
      </c>
      <c r="H129" s="75" t="s">
        <v>2630</v>
      </c>
      <c r="I129" s="15">
        <v>102</v>
      </c>
      <c r="J129" s="15">
        <v>66</v>
      </c>
      <c r="K129" s="15">
        <v>20</v>
      </c>
      <c r="L129" s="15">
        <v>13</v>
      </c>
      <c r="M129" s="81">
        <v>33.659999999999997</v>
      </c>
      <c r="N129" s="70">
        <v>34</v>
      </c>
      <c r="O129" s="62">
        <v>3000</v>
      </c>
      <c r="P129" s="63">
        <f>Table22452368910111213141516171819202122242345678910111213141516171819[[#This Row],[PEMBULATAN]]*O129</f>
        <v>102000</v>
      </c>
    </row>
    <row r="130" spans="1:16" ht="27.75" customHeight="1" x14ac:dyDescent="0.2">
      <c r="A130" s="97"/>
      <c r="B130" s="73"/>
      <c r="C130" s="87" t="s">
        <v>2759</v>
      </c>
      <c r="D130" s="76" t="s">
        <v>52</v>
      </c>
      <c r="E130" s="13">
        <v>44432</v>
      </c>
      <c r="F130" s="74" t="s">
        <v>53</v>
      </c>
      <c r="G130" s="13">
        <v>44437</v>
      </c>
      <c r="H130" s="75" t="s">
        <v>2630</v>
      </c>
      <c r="I130" s="15">
        <v>28</v>
      </c>
      <c r="J130" s="15">
        <v>25</v>
      </c>
      <c r="K130" s="15">
        <v>38</v>
      </c>
      <c r="L130" s="15">
        <v>1</v>
      </c>
      <c r="M130" s="81">
        <v>6.65</v>
      </c>
      <c r="N130" s="70">
        <v>7</v>
      </c>
      <c r="O130" s="62">
        <v>3000</v>
      </c>
      <c r="P130" s="63">
        <f>Table22452368910111213141516171819202122242345678910111213141516171819[[#This Row],[PEMBULATAN]]*O130</f>
        <v>21000</v>
      </c>
    </row>
    <row r="131" spans="1:16" ht="27.75" customHeight="1" x14ac:dyDescent="0.2">
      <c r="A131" s="97"/>
      <c r="B131" s="73"/>
      <c r="C131" s="87" t="s">
        <v>2760</v>
      </c>
      <c r="D131" s="76" t="s">
        <v>52</v>
      </c>
      <c r="E131" s="13">
        <v>44432</v>
      </c>
      <c r="F131" s="74" t="s">
        <v>53</v>
      </c>
      <c r="G131" s="13">
        <v>44437</v>
      </c>
      <c r="H131" s="75" t="s">
        <v>2630</v>
      </c>
      <c r="I131" s="15">
        <v>86</v>
      </c>
      <c r="J131" s="15">
        <v>69</v>
      </c>
      <c r="K131" s="15">
        <v>22</v>
      </c>
      <c r="L131" s="15">
        <v>15</v>
      </c>
      <c r="M131" s="81">
        <v>32.637</v>
      </c>
      <c r="N131" s="70">
        <v>33</v>
      </c>
      <c r="O131" s="62">
        <v>3000</v>
      </c>
      <c r="P131" s="63">
        <f>Table22452368910111213141516171819202122242345678910111213141516171819[[#This Row],[PEMBULATAN]]*O131</f>
        <v>99000</v>
      </c>
    </row>
    <row r="132" spans="1:16" ht="27.75" customHeight="1" x14ac:dyDescent="0.2">
      <c r="A132" s="97"/>
      <c r="B132" s="73"/>
      <c r="C132" s="87" t="s">
        <v>2761</v>
      </c>
      <c r="D132" s="76" t="s">
        <v>52</v>
      </c>
      <c r="E132" s="13">
        <v>44432</v>
      </c>
      <c r="F132" s="74" t="s">
        <v>53</v>
      </c>
      <c r="G132" s="13">
        <v>44437</v>
      </c>
      <c r="H132" s="75" t="s">
        <v>2630</v>
      </c>
      <c r="I132" s="15">
        <v>52</v>
      </c>
      <c r="J132" s="15">
        <v>45</v>
      </c>
      <c r="K132" s="15">
        <v>18</v>
      </c>
      <c r="L132" s="15">
        <v>5</v>
      </c>
      <c r="M132" s="81">
        <v>10.53</v>
      </c>
      <c r="N132" s="70">
        <v>11</v>
      </c>
      <c r="O132" s="62">
        <v>3000</v>
      </c>
      <c r="P132" s="63">
        <f>Table22452368910111213141516171819202122242345678910111213141516171819[[#This Row],[PEMBULATAN]]*O132</f>
        <v>33000</v>
      </c>
    </row>
    <row r="133" spans="1:16" ht="27.75" customHeight="1" x14ac:dyDescent="0.2">
      <c r="A133" s="97"/>
      <c r="B133" s="73"/>
      <c r="C133" s="87" t="s">
        <v>2762</v>
      </c>
      <c r="D133" s="76" t="s">
        <v>52</v>
      </c>
      <c r="E133" s="13">
        <v>44432</v>
      </c>
      <c r="F133" s="74" t="s">
        <v>53</v>
      </c>
      <c r="G133" s="13">
        <v>44437</v>
      </c>
      <c r="H133" s="75" t="s">
        <v>2630</v>
      </c>
      <c r="I133" s="15">
        <v>95</v>
      </c>
      <c r="J133" s="15">
        <v>60</v>
      </c>
      <c r="K133" s="15">
        <v>20</v>
      </c>
      <c r="L133" s="15">
        <v>12</v>
      </c>
      <c r="M133" s="81">
        <v>28.5</v>
      </c>
      <c r="N133" s="70">
        <v>29</v>
      </c>
      <c r="O133" s="62">
        <v>3000</v>
      </c>
      <c r="P133" s="63">
        <f>Table22452368910111213141516171819202122242345678910111213141516171819[[#This Row],[PEMBULATAN]]*O133</f>
        <v>87000</v>
      </c>
    </row>
    <row r="134" spans="1:16" ht="27.75" customHeight="1" x14ac:dyDescent="0.2">
      <c r="A134" s="97"/>
      <c r="B134" s="73"/>
      <c r="C134" s="87" t="s">
        <v>2763</v>
      </c>
      <c r="D134" s="76" t="s">
        <v>52</v>
      </c>
      <c r="E134" s="13">
        <v>44432</v>
      </c>
      <c r="F134" s="74" t="s">
        <v>53</v>
      </c>
      <c r="G134" s="13">
        <v>44437</v>
      </c>
      <c r="H134" s="75" t="s">
        <v>2630</v>
      </c>
      <c r="I134" s="15">
        <v>88</v>
      </c>
      <c r="J134" s="15">
        <v>60</v>
      </c>
      <c r="K134" s="15">
        <v>32</v>
      </c>
      <c r="L134" s="15">
        <v>11</v>
      </c>
      <c r="M134" s="81">
        <v>42.24</v>
      </c>
      <c r="N134" s="70">
        <v>42</v>
      </c>
      <c r="O134" s="62">
        <v>3000</v>
      </c>
      <c r="P134" s="63">
        <f>Table22452368910111213141516171819202122242345678910111213141516171819[[#This Row],[PEMBULATAN]]*O134</f>
        <v>126000</v>
      </c>
    </row>
    <row r="135" spans="1:16" ht="27.75" customHeight="1" x14ac:dyDescent="0.2">
      <c r="A135" s="97"/>
      <c r="B135" s="73"/>
      <c r="C135" s="87" t="s">
        <v>2764</v>
      </c>
      <c r="D135" s="76" t="s">
        <v>52</v>
      </c>
      <c r="E135" s="13">
        <v>44432</v>
      </c>
      <c r="F135" s="74" t="s">
        <v>53</v>
      </c>
      <c r="G135" s="13">
        <v>44437</v>
      </c>
      <c r="H135" s="75" t="s">
        <v>2630</v>
      </c>
      <c r="I135" s="15">
        <v>65</v>
      </c>
      <c r="J135" s="15">
        <v>62</v>
      </c>
      <c r="K135" s="15">
        <v>40</v>
      </c>
      <c r="L135" s="15">
        <v>26</v>
      </c>
      <c r="M135" s="81">
        <v>40.299999999999997</v>
      </c>
      <c r="N135" s="70">
        <v>40</v>
      </c>
      <c r="O135" s="62">
        <v>3000</v>
      </c>
      <c r="P135" s="63">
        <f>Table22452368910111213141516171819202122242345678910111213141516171819[[#This Row],[PEMBULATAN]]*O135</f>
        <v>120000</v>
      </c>
    </row>
    <row r="136" spans="1:16" ht="27.75" customHeight="1" x14ac:dyDescent="0.2">
      <c r="A136" s="97"/>
      <c r="B136" s="73"/>
      <c r="C136" s="87" t="s">
        <v>2765</v>
      </c>
      <c r="D136" s="76" t="s">
        <v>52</v>
      </c>
      <c r="E136" s="13">
        <v>44432</v>
      </c>
      <c r="F136" s="74" t="s">
        <v>53</v>
      </c>
      <c r="G136" s="13">
        <v>44437</v>
      </c>
      <c r="H136" s="75" t="s">
        <v>2630</v>
      </c>
      <c r="I136" s="15">
        <v>73</v>
      </c>
      <c r="J136" s="15">
        <v>64</v>
      </c>
      <c r="K136" s="15">
        <v>22</v>
      </c>
      <c r="L136" s="15">
        <v>9</v>
      </c>
      <c r="M136" s="81">
        <v>25.696000000000002</v>
      </c>
      <c r="N136" s="70">
        <v>26</v>
      </c>
      <c r="O136" s="62">
        <v>3000</v>
      </c>
      <c r="P136" s="63">
        <f>Table22452368910111213141516171819202122242345678910111213141516171819[[#This Row],[PEMBULATAN]]*O136</f>
        <v>78000</v>
      </c>
    </row>
    <row r="137" spans="1:16" ht="27.75" customHeight="1" x14ac:dyDescent="0.2">
      <c r="A137" s="97"/>
      <c r="B137" s="73"/>
      <c r="C137" s="87" t="s">
        <v>2766</v>
      </c>
      <c r="D137" s="76" t="s">
        <v>52</v>
      </c>
      <c r="E137" s="13">
        <v>44432</v>
      </c>
      <c r="F137" s="74" t="s">
        <v>53</v>
      </c>
      <c r="G137" s="13">
        <v>44437</v>
      </c>
      <c r="H137" s="75" t="s">
        <v>2630</v>
      </c>
      <c r="I137" s="15">
        <v>76</v>
      </c>
      <c r="J137" s="15">
        <v>58</v>
      </c>
      <c r="K137" s="15">
        <v>20</v>
      </c>
      <c r="L137" s="15">
        <v>10</v>
      </c>
      <c r="M137" s="81">
        <v>22.04</v>
      </c>
      <c r="N137" s="70">
        <v>22</v>
      </c>
      <c r="O137" s="62">
        <v>3000</v>
      </c>
      <c r="P137" s="63">
        <f>Table22452368910111213141516171819202122242345678910111213141516171819[[#This Row],[PEMBULATAN]]*O137</f>
        <v>66000</v>
      </c>
    </row>
    <row r="138" spans="1:16" ht="27.75" customHeight="1" x14ac:dyDescent="0.2">
      <c r="A138" s="97"/>
      <c r="B138" s="73"/>
      <c r="C138" s="87" t="s">
        <v>2767</v>
      </c>
      <c r="D138" s="76" t="s">
        <v>52</v>
      </c>
      <c r="E138" s="13">
        <v>44432</v>
      </c>
      <c r="F138" s="74" t="s">
        <v>53</v>
      </c>
      <c r="G138" s="13">
        <v>44437</v>
      </c>
      <c r="H138" s="75" t="s">
        <v>2630</v>
      </c>
      <c r="I138" s="15">
        <v>90</v>
      </c>
      <c r="J138" s="15">
        <v>62</v>
      </c>
      <c r="K138" s="15">
        <v>22</v>
      </c>
      <c r="L138" s="15">
        <v>19</v>
      </c>
      <c r="M138" s="81">
        <v>30.69</v>
      </c>
      <c r="N138" s="70">
        <v>31</v>
      </c>
      <c r="O138" s="62">
        <v>3000</v>
      </c>
      <c r="P138" s="63">
        <f>Table22452368910111213141516171819202122242345678910111213141516171819[[#This Row],[PEMBULATAN]]*O138</f>
        <v>93000</v>
      </c>
    </row>
    <row r="139" spans="1:16" ht="27.75" customHeight="1" x14ac:dyDescent="0.2">
      <c r="A139" s="97"/>
      <c r="B139" s="73"/>
      <c r="C139" s="87" t="s">
        <v>2768</v>
      </c>
      <c r="D139" s="76" t="s">
        <v>52</v>
      </c>
      <c r="E139" s="13">
        <v>44432</v>
      </c>
      <c r="F139" s="74" t="s">
        <v>53</v>
      </c>
      <c r="G139" s="13">
        <v>44437</v>
      </c>
      <c r="H139" s="75" t="s">
        <v>2630</v>
      </c>
      <c r="I139" s="15">
        <v>97</v>
      </c>
      <c r="J139" s="15">
        <v>52</v>
      </c>
      <c r="K139" s="15">
        <v>28</v>
      </c>
      <c r="L139" s="15">
        <v>17</v>
      </c>
      <c r="M139" s="81">
        <v>35.308</v>
      </c>
      <c r="N139" s="70">
        <v>35</v>
      </c>
      <c r="O139" s="62">
        <v>3000</v>
      </c>
      <c r="P139" s="63">
        <f>Table22452368910111213141516171819202122242345678910111213141516171819[[#This Row],[PEMBULATAN]]*O139</f>
        <v>105000</v>
      </c>
    </row>
    <row r="140" spans="1:16" ht="27.75" customHeight="1" x14ac:dyDescent="0.2">
      <c r="A140" s="97"/>
      <c r="B140" s="73"/>
      <c r="C140" s="87" t="s">
        <v>2769</v>
      </c>
      <c r="D140" s="76" t="s">
        <v>52</v>
      </c>
      <c r="E140" s="13">
        <v>44432</v>
      </c>
      <c r="F140" s="74" t="s">
        <v>53</v>
      </c>
      <c r="G140" s="13">
        <v>44437</v>
      </c>
      <c r="H140" s="75" t="s">
        <v>2630</v>
      </c>
      <c r="I140" s="15">
        <v>95</v>
      </c>
      <c r="J140" s="15">
        <v>48</v>
      </c>
      <c r="K140" s="15">
        <v>19</v>
      </c>
      <c r="L140" s="15">
        <v>10</v>
      </c>
      <c r="M140" s="81">
        <v>21.66</v>
      </c>
      <c r="N140" s="70">
        <v>22</v>
      </c>
      <c r="O140" s="62">
        <v>3000</v>
      </c>
      <c r="P140" s="63">
        <f>Table22452368910111213141516171819202122242345678910111213141516171819[[#This Row],[PEMBULATAN]]*O140</f>
        <v>66000</v>
      </c>
    </row>
    <row r="141" spans="1:16" ht="27.75" customHeight="1" x14ac:dyDescent="0.2">
      <c r="A141" s="100"/>
      <c r="B141" s="73"/>
      <c r="C141" s="9" t="s">
        <v>2770</v>
      </c>
      <c r="D141" s="74" t="s">
        <v>52</v>
      </c>
      <c r="E141" s="13">
        <v>44432</v>
      </c>
      <c r="F141" s="74" t="s">
        <v>53</v>
      </c>
      <c r="G141" s="13">
        <v>44437</v>
      </c>
      <c r="H141" s="10" t="s">
        <v>2630</v>
      </c>
      <c r="I141" s="1">
        <v>73</v>
      </c>
      <c r="J141" s="1">
        <v>50</v>
      </c>
      <c r="K141" s="1">
        <v>4</v>
      </c>
      <c r="L141" s="1">
        <v>2</v>
      </c>
      <c r="M141" s="80">
        <v>3.65</v>
      </c>
      <c r="N141" s="8">
        <v>4</v>
      </c>
      <c r="O141" s="62">
        <v>3000</v>
      </c>
      <c r="P141" s="63">
        <f>Table22452368910111213141516171819202122242345678910111213141516171819[[#This Row],[PEMBULATAN]]*O141</f>
        <v>12000</v>
      </c>
    </row>
    <row r="142" spans="1:16" ht="27.75" customHeight="1" x14ac:dyDescent="0.2">
      <c r="A142" s="97"/>
      <c r="B142" s="73"/>
      <c r="C142" s="87" t="s">
        <v>2771</v>
      </c>
      <c r="D142" s="76" t="s">
        <v>52</v>
      </c>
      <c r="E142" s="13">
        <v>44432</v>
      </c>
      <c r="F142" s="74" t="s">
        <v>53</v>
      </c>
      <c r="G142" s="13">
        <v>44437</v>
      </c>
      <c r="H142" s="75" t="s">
        <v>2630</v>
      </c>
      <c r="I142" s="15">
        <v>56</v>
      </c>
      <c r="J142" s="15">
        <v>32</v>
      </c>
      <c r="K142" s="15">
        <v>10</v>
      </c>
      <c r="L142" s="15">
        <v>1</v>
      </c>
      <c r="M142" s="81">
        <v>4.4800000000000004</v>
      </c>
      <c r="N142" s="70">
        <v>4</v>
      </c>
      <c r="O142" s="62">
        <v>3000</v>
      </c>
      <c r="P142" s="63">
        <f>Table22452368910111213141516171819202122242345678910111213141516171819[[#This Row],[PEMBULATAN]]*O142</f>
        <v>12000</v>
      </c>
    </row>
    <row r="143" spans="1:16" ht="27.75" customHeight="1" x14ac:dyDescent="0.2">
      <c r="A143" s="97"/>
      <c r="B143" s="73"/>
      <c r="C143" s="87" t="s">
        <v>2772</v>
      </c>
      <c r="D143" s="76" t="s">
        <v>52</v>
      </c>
      <c r="E143" s="13">
        <v>44432</v>
      </c>
      <c r="F143" s="74" t="s">
        <v>53</v>
      </c>
      <c r="G143" s="13">
        <v>44437</v>
      </c>
      <c r="H143" s="75" t="s">
        <v>2630</v>
      </c>
      <c r="I143" s="15">
        <v>95</v>
      </c>
      <c r="J143" s="15">
        <v>52</v>
      </c>
      <c r="K143" s="15">
        <v>24</v>
      </c>
      <c r="L143" s="15">
        <v>11</v>
      </c>
      <c r="M143" s="81">
        <v>29.64</v>
      </c>
      <c r="N143" s="70">
        <v>30</v>
      </c>
      <c r="O143" s="62">
        <v>3000</v>
      </c>
      <c r="P143" s="63">
        <f>Table22452368910111213141516171819202122242345678910111213141516171819[[#This Row],[PEMBULATAN]]*O143</f>
        <v>90000</v>
      </c>
    </row>
    <row r="144" spans="1:16" ht="27.75" customHeight="1" x14ac:dyDescent="0.2">
      <c r="A144" s="97"/>
      <c r="B144" s="73"/>
      <c r="C144" s="87" t="s">
        <v>2773</v>
      </c>
      <c r="D144" s="76" t="s">
        <v>52</v>
      </c>
      <c r="E144" s="13">
        <v>44432</v>
      </c>
      <c r="F144" s="74" t="s">
        <v>53</v>
      </c>
      <c r="G144" s="13">
        <v>44437</v>
      </c>
      <c r="H144" s="75" t="s">
        <v>2630</v>
      </c>
      <c r="I144" s="15">
        <v>43</v>
      </c>
      <c r="J144" s="15">
        <v>41</v>
      </c>
      <c r="K144" s="15">
        <v>30</v>
      </c>
      <c r="L144" s="15">
        <v>8</v>
      </c>
      <c r="M144" s="81">
        <v>13.2225</v>
      </c>
      <c r="N144" s="70">
        <v>13</v>
      </c>
      <c r="O144" s="62">
        <v>3000</v>
      </c>
      <c r="P144" s="63">
        <f>Table22452368910111213141516171819202122242345678910111213141516171819[[#This Row],[PEMBULATAN]]*O144</f>
        <v>39000</v>
      </c>
    </row>
    <row r="145" spans="1:16" ht="27.75" customHeight="1" x14ac:dyDescent="0.2">
      <c r="A145" s="97"/>
      <c r="B145" s="73"/>
      <c r="C145" s="87" t="s">
        <v>2774</v>
      </c>
      <c r="D145" s="76" t="s">
        <v>52</v>
      </c>
      <c r="E145" s="13">
        <v>44432</v>
      </c>
      <c r="F145" s="74" t="s">
        <v>53</v>
      </c>
      <c r="G145" s="13">
        <v>44437</v>
      </c>
      <c r="H145" s="75" t="s">
        <v>2630</v>
      </c>
      <c r="I145" s="15">
        <v>32</v>
      </c>
      <c r="J145" s="15">
        <v>36</v>
      </c>
      <c r="K145" s="15">
        <v>23</v>
      </c>
      <c r="L145" s="15">
        <v>63</v>
      </c>
      <c r="M145" s="81">
        <v>6.6239999999999997</v>
      </c>
      <c r="N145" s="70">
        <v>63</v>
      </c>
      <c r="O145" s="62">
        <v>3000</v>
      </c>
      <c r="P145" s="63">
        <f>Table22452368910111213141516171819202122242345678910111213141516171819[[#This Row],[PEMBULATAN]]*O145</f>
        <v>189000</v>
      </c>
    </row>
    <row r="146" spans="1:16" ht="27.75" customHeight="1" x14ac:dyDescent="0.2">
      <c r="A146" s="97"/>
      <c r="B146" s="73"/>
      <c r="C146" s="87" t="s">
        <v>2775</v>
      </c>
      <c r="D146" s="76" t="s">
        <v>52</v>
      </c>
      <c r="E146" s="13">
        <v>44432</v>
      </c>
      <c r="F146" s="74" t="s">
        <v>53</v>
      </c>
      <c r="G146" s="13">
        <v>44437</v>
      </c>
      <c r="H146" s="75" t="s">
        <v>2630</v>
      </c>
      <c r="I146" s="15">
        <v>93</v>
      </c>
      <c r="J146" s="15">
        <v>62</v>
      </c>
      <c r="K146" s="15">
        <v>16</v>
      </c>
      <c r="L146" s="15">
        <v>9</v>
      </c>
      <c r="M146" s="81">
        <v>23.064</v>
      </c>
      <c r="N146" s="70">
        <v>23</v>
      </c>
      <c r="O146" s="62">
        <v>3000</v>
      </c>
      <c r="P146" s="63">
        <f>Table22452368910111213141516171819202122242345678910111213141516171819[[#This Row],[PEMBULATAN]]*O146</f>
        <v>69000</v>
      </c>
    </row>
    <row r="147" spans="1:16" ht="27.75" customHeight="1" x14ac:dyDescent="0.2">
      <c r="A147" s="97"/>
      <c r="B147" s="73"/>
      <c r="C147" s="87" t="s">
        <v>2776</v>
      </c>
      <c r="D147" s="76" t="s">
        <v>52</v>
      </c>
      <c r="E147" s="13">
        <v>44432</v>
      </c>
      <c r="F147" s="74" t="s">
        <v>53</v>
      </c>
      <c r="G147" s="13">
        <v>44437</v>
      </c>
      <c r="H147" s="75" t="s">
        <v>2630</v>
      </c>
      <c r="I147" s="15">
        <v>80</v>
      </c>
      <c r="J147" s="15">
        <v>70</v>
      </c>
      <c r="K147" s="15">
        <v>21</v>
      </c>
      <c r="L147" s="15">
        <v>18</v>
      </c>
      <c r="M147" s="81">
        <v>29.4</v>
      </c>
      <c r="N147" s="70">
        <v>29</v>
      </c>
      <c r="O147" s="62">
        <v>3000</v>
      </c>
      <c r="P147" s="63">
        <f>Table22452368910111213141516171819202122242345678910111213141516171819[[#This Row],[PEMBULATAN]]*O147</f>
        <v>87000</v>
      </c>
    </row>
    <row r="148" spans="1:16" ht="27.75" customHeight="1" x14ac:dyDescent="0.2">
      <c r="A148" s="97"/>
      <c r="B148" s="73"/>
      <c r="C148" s="87" t="s">
        <v>2777</v>
      </c>
      <c r="D148" s="76" t="s">
        <v>52</v>
      </c>
      <c r="E148" s="13">
        <v>44432</v>
      </c>
      <c r="F148" s="74" t="s">
        <v>53</v>
      </c>
      <c r="G148" s="13">
        <v>44437</v>
      </c>
      <c r="H148" s="75" t="s">
        <v>2630</v>
      </c>
      <c r="I148" s="15">
        <v>100</v>
      </c>
      <c r="J148" s="15">
        <v>60</v>
      </c>
      <c r="K148" s="15">
        <v>23</v>
      </c>
      <c r="L148" s="15">
        <v>17</v>
      </c>
      <c r="M148" s="81">
        <v>34.5</v>
      </c>
      <c r="N148" s="70">
        <v>35</v>
      </c>
      <c r="O148" s="62">
        <v>3000</v>
      </c>
      <c r="P148" s="63">
        <f>Table22452368910111213141516171819202122242345678910111213141516171819[[#This Row],[PEMBULATAN]]*O148</f>
        <v>105000</v>
      </c>
    </row>
    <row r="149" spans="1:16" ht="27.75" customHeight="1" x14ac:dyDescent="0.2">
      <c r="A149" s="97"/>
      <c r="B149" s="73"/>
      <c r="C149" s="87" t="s">
        <v>2778</v>
      </c>
      <c r="D149" s="76" t="s">
        <v>52</v>
      </c>
      <c r="E149" s="13">
        <v>44432</v>
      </c>
      <c r="F149" s="74" t="s">
        <v>53</v>
      </c>
      <c r="G149" s="13">
        <v>44437</v>
      </c>
      <c r="H149" s="75" t="s">
        <v>2630</v>
      </c>
      <c r="I149" s="15">
        <v>63</v>
      </c>
      <c r="J149" s="15">
        <v>56</v>
      </c>
      <c r="K149" s="15">
        <v>25</v>
      </c>
      <c r="L149" s="15">
        <v>10</v>
      </c>
      <c r="M149" s="81">
        <v>22.05</v>
      </c>
      <c r="N149" s="70">
        <v>22</v>
      </c>
      <c r="O149" s="62">
        <v>3000</v>
      </c>
      <c r="P149" s="63">
        <f>Table22452368910111213141516171819202122242345678910111213141516171819[[#This Row],[PEMBULATAN]]*O149</f>
        <v>66000</v>
      </c>
    </row>
    <row r="150" spans="1:16" ht="27.75" customHeight="1" x14ac:dyDescent="0.2">
      <c r="A150" s="97"/>
      <c r="B150" s="73"/>
      <c r="C150" s="87" t="s">
        <v>2779</v>
      </c>
      <c r="D150" s="76" t="s">
        <v>52</v>
      </c>
      <c r="E150" s="13">
        <v>44432</v>
      </c>
      <c r="F150" s="74" t="s">
        <v>53</v>
      </c>
      <c r="G150" s="13">
        <v>44437</v>
      </c>
      <c r="H150" s="75" t="s">
        <v>2630</v>
      </c>
      <c r="I150" s="15">
        <v>95</v>
      </c>
      <c r="J150" s="15">
        <v>52</v>
      </c>
      <c r="K150" s="15">
        <v>24</v>
      </c>
      <c r="L150" s="15">
        <v>15</v>
      </c>
      <c r="M150" s="81">
        <v>29.64</v>
      </c>
      <c r="N150" s="70">
        <v>30</v>
      </c>
      <c r="O150" s="62">
        <v>3000</v>
      </c>
      <c r="P150" s="63">
        <f>Table22452368910111213141516171819202122242345678910111213141516171819[[#This Row],[PEMBULATAN]]*O150</f>
        <v>90000</v>
      </c>
    </row>
    <row r="151" spans="1:16" ht="27.75" customHeight="1" x14ac:dyDescent="0.2">
      <c r="A151" s="97"/>
      <c r="B151" s="73"/>
      <c r="C151" s="87" t="s">
        <v>2780</v>
      </c>
      <c r="D151" s="76" t="s">
        <v>52</v>
      </c>
      <c r="E151" s="13">
        <v>44432</v>
      </c>
      <c r="F151" s="74" t="s">
        <v>53</v>
      </c>
      <c r="G151" s="13">
        <v>44437</v>
      </c>
      <c r="H151" s="75" t="s">
        <v>2630</v>
      </c>
      <c r="I151" s="15">
        <v>88</v>
      </c>
      <c r="J151" s="15">
        <v>49</v>
      </c>
      <c r="K151" s="15">
        <v>28</v>
      </c>
      <c r="L151" s="15">
        <v>15</v>
      </c>
      <c r="M151" s="81">
        <v>30.184000000000001</v>
      </c>
      <c r="N151" s="70">
        <v>30</v>
      </c>
      <c r="O151" s="62">
        <v>3000</v>
      </c>
      <c r="P151" s="63">
        <f>Table22452368910111213141516171819202122242345678910111213141516171819[[#This Row],[PEMBULATAN]]*O151</f>
        <v>90000</v>
      </c>
    </row>
    <row r="152" spans="1:16" ht="27.75" customHeight="1" x14ac:dyDescent="0.2">
      <c r="A152" s="97"/>
      <c r="B152" s="73"/>
      <c r="C152" s="87" t="s">
        <v>2781</v>
      </c>
      <c r="D152" s="76" t="s">
        <v>52</v>
      </c>
      <c r="E152" s="13">
        <v>44432</v>
      </c>
      <c r="F152" s="74" t="s">
        <v>53</v>
      </c>
      <c r="G152" s="13">
        <v>44437</v>
      </c>
      <c r="H152" s="75" t="s">
        <v>2630</v>
      </c>
      <c r="I152" s="15">
        <v>90</v>
      </c>
      <c r="J152" s="15">
        <v>52</v>
      </c>
      <c r="K152" s="15">
        <v>27</v>
      </c>
      <c r="L152" s="15">
        <v>12</v>
      </c>
      <c r="M152" s="81">
        <v>31.59</v>
      </c>
      <c r="N152" s="70">
        <v>32</v>
      </c>
      <c r="O152" s="62">
        <v>3000</v>
      </c>
      <c r="P152" s="63">
        <f>Table22452368910111213141516171819202122242345678910111213141516171819[[#This Row],[PEMBULATAN]]*O152</f>
        <v>96000</v>
      </c>
    </row>
    <row r="153" spans="1:16" ht="27.75" customHeight="1" x14ac:dyDescent="0.2">
      <c r="A153" s="97"/>
      <c r="B153" s="73"/>
      <c r="C153" s="87" t="s">
        <v>2782</v>
      </c>
      <c r="D153" s="76" t="s">
        <v>52</v>
      </c>
      <c r="E153" s="13">
        <v>44432</v>
      </c>
      <c r="F153" s="74" t="s">
        <v>53</v>
      </c>
      <c r="G153" s="13">
        <v>44437</v>
      </c>
      <c r="H153" s="75" t="s">
        <v>2630</v>
      </c>
      <c r="I153" s="15">
        <v>80</v>
      </c>
      <c r="J153" s="15">
        <v>70</v>
      </c>
      <c r="K153" s="15">
        <v>21</v>
      </c>
      <c r="L153" s="15">
        <v>18</v>
      </c>
      <c r="M153" s="81">
        <v>29.4</v>
      </c>
      <c r="N153" s="70">
        <v>29</v>
      </c>
      <c r="O153" s="62">
        <v>3000</v>
      </c>
      <c r="P153" s="63">
        <f>Table22452368910111213141516171819202122242345678910111213141516171819[[#This Row],[PEMBULATAN]]*O153</f>
        <v>87000</v>
      </c>
    </row>
    <row r="154" spans="1:16" ht="27.75" customHeight="1" x14ac:dyDescent="0.2">
      <c r="A154" s="97"/>
      <c r="B154" s="73"/>
      <c r="C154" s="87" t="s">
        <v>2783</v>
      </c>
      <c r="D154" s="76" t="s">
        <v>52</v>
      </c>
      <c r="E154" s="13">
        <v>44432</v>
      </c>
      <c r="F154" s="74" t="s">
        <v>53</v>
      </c>
      <c r="G154" s="13">
        <v>44437</v>
      </c>
      <c r="H154" s="75" t="s">
        <v>2630</v>
      </c>
      <c r="I154" s="15">
        <v>89</v>
      </c>
      <c r="J154" s="15">
        <v>60</v>
      </c>
      <c r="K154" s="15">
        <v>30</v>
      </c>
      <c r="L154" s="15">
        <v>18</v>
      </c>
      <c r="M154" s="81">
        <v>40.049999999999997</v>
      </c>
      <c r="N154" s="70">
        <v>40</v>
      </c>
      <c r="O154" s="62">
        <v>3000</v>
      </c>
      <c r="P154" s="63">
        <f>Table22452368910111213141516171819202122242345678910111213141516171819[[#This Row],[PEMBULATAN]]*O154</f>
        <v>120000</v>
      </c>
    </row>
    <row r="155" spans="1:16" ht="27.75" customHeight="1" x14ac:dyDescent="0.2">
      <c r="A155" s="97"/>
      <c r="B155" s="73"/>
      <c r="C155" s="87" t="s">
        <v>2784</v>
      </c>
      <c r="D155" s="76" t="s">
        <v>52</v>
      </c>
      <c r="E155" s="13">
        <v>44432</v>
      </c>
      <c r="F155" s="74" t="s">
        <v>53</v>
      </c>
      <c r="G155" s="13">
        <v>44437</v>
      </c>
      <c r="H155" s="75" t="s">
        <v>2630</v>
      </c>
      <c r="I155" s="15">
        <v>85</v>
      </c>
      <c r="J155" s="15">
        <v>36</v>
      </c>
      <c r="K155" s="15">
        <v>18</v>
      </c>
      <c r="L155" s="15">
        <v>8</v>
      </c>
      <c r="M155" s="81">
        <v>13.77</v>
      </c>
      <c r="N155" s="70">
        <v>14</v>
      </c>
      <c r="O155" s="62">
        <v>3000</v>
      </c>
      <c r="P155" s="63">
        <f>Table22452368910111213141516171819202122242345678910111213141516171819[[#This Row],[PEMBULATAN]]*O155</f>
        <v>42000</v>
      </c>
    </row>
    <row r="156" spans="1:16" ht="27.75" customHeight="1" x14ac:dyDescent="0.2">
      <c r="A156" s="97"/>
      <c r="B156" s="73"/>
      <c r="C156" s="87" t="s">
        <v>2785</v>
      </c>
      <c r="D156" s="76" t="s">
        <v>52</v>
      </c>
      <c r="E156" s="13">
        <v>44432</v>
      </c>
      <c r="F156" s="74" t="s">
        <v>53</v>
      </c>
      <c r="G156" s="13">
        <v>44437</v>
      </c>
      <c r="H156" s="75" t="s">
        <v>2630</v>
      </c>
      <c r="I156" s="15">
        <v>57</v>
      </c>
      <c r="J156" s="15">
        <v>38</v>
      </c>
      <c r="K156" s="15">
        <v>18</v>
      </c>
      <c r="L156" s="15">
        <v>4</v>
      </c>
      <c r="M156" s="81">
        <v>9.7469999999999999</v>
      </c>
      <c r="N156" s="70">
        <v>10</v>
      </c>
      <c r="O156" s="62">
        <v>3000</v>
      </c>
      <c r="P156" s="63">
        <f>Table22452368910111213141516171819202122242345678910111213141516171819[[#This Row],[PEMBULATAN]]*O156</f>
        <v>30000</v>
      </c>
    </row>
    <row r="157" spans="1:16" ht="27.75" customHeight="1" x14ac:dyDescent="0.2">
      <c r="A157" s="97"/>
      <c r="B157" s="73"/>
      <c r="C157" s="87" t="s">
        <v>2786</v>
      </c>
      <c r="D157" s="76" t="s">
        <v>52</v>
      </c>
      <c r="E157" s="13">
        <v>44432</v>
      </c>
      <c r="F157" s="74" t="s">
        <v>53</v>
      </c>
      <c r="G157" s="13">
        <v>44437</v>
      </c>
      <c r="H157" s="75" t="s">
        <v>2630</v>
      </c>
      <c r="I157" s="15">
        <v>78</v>
      </c>
      <c r="J157" s="15">
        <v>57</v>
      </c>
      <c r="K157" s="15">
        <v>25</v>
      </c>
      <c r="L157" s="15">
        <v>26</v>
      </c>
      <c r="M157" s="81">
        <v>27.787500000000001</v>
      </c>
      <c r="N157" s="70">
        <v>28</v>
      </c>
      <c r="O157" s="62">
        <v>3000</v>
      </c>
      <c r="P157" s="63">
        <f>Table22452368910111213141516171819202122242345678910111213141516171819[[#This Row],[PEMBULATAN]]*O157</f>
        <v>84000</v>
      </c>
    </row>
    <row r="158" spans="1:16" ht="27.75" customHeight="1" x14ac:dyDescent="0.2">
      <c r="A158" s="97"/>
      <c r="B158" s="73"/>
      <c r="C158" s="87" t="s">
        <v>2787</v>
      </c>
      <c r="D158" s="76" t="s">
        <v>52</v>
      </c>
      <c r="E158" s="13">
        <v>44432</v>
      </c>
      <c r="F158" s="74" t="s">
        <v>53</v>
      </c>
      <c r="G158" s="13">
        <v>44437</v>
      </c>
      <c r="H158" s="75" t="s">
        <v>2630</v>
      </c>
      <c r="I158" s="15">
        <v>98</v>
      </c>
      <c r="J158" s="15">
        <v>57</v>
      </c>
      <c r="K158" s="15">
        <v>25</v>
      </c>
      <c r="L158" s="15">
        <v>15</v>
      </c>
      <c r="M158" s="81">
        <v>34.912500000000001</v>
      </c>
      <c r="N158" s="70">
        <v>35</v>
      </c>
      <c r="O158" s="62">
        <v>3000</v>
      </c>
      <c r="P158" s="63">
        <f>Table22452368910111213141516171819202122242345678910111213141516171819[[#This Row],[PEMBULATAN]]*O158</f>
        <v>105000</v>
      </c>
    </row>
    <row r="159" spans="1:16" ht="27.75" customHeight="1" x14ac:dyDescent="0.2">
      <c r="A159" s="97"/>
      <c r="B159" s="73"/>
      <c r="C159" s="87" t="s">
        <v>2788</v>
      </c>
      <c r="D159" s="76" t="s">
        <v>52</v>
      </c>
      <c r="E159" s="13">
        <v>44432</v>
      </c>
      <c r="F159" s="74" t="s">
        <v>53</v>
      </c>
      <c r="G159" s="13">
        <v>44437</v>
      </c>
      <c r="H159" s="75" t="s">
        <v>2630</v>
      </c>
      <c r="I159" s="15">
        <v>103</v>
      </c>
      <c r="J159" s="15">
        <v>70</v>
      </c>
      <c r="K159" s="15">
        <v>25</v>
      </c>
      <c r="L159" s="15">
        <v>16</v>
      </c>
      <c r="M159" s="81">
        <v>45.0625</v>
      </c>
      <c r="N159" s="70">
        <v>45</v>
      </c>
      <c r="O159" s="62">
        <v>3000</v>
      </c>
      <c r="P159" s="63">
        <f>Table22452368910111213141516171819202122242345678910111213141516171819[[#This Row],[PEMBULATAN]]*O159</f>
        <v>135000</v>
      </c>
    </row>
    <row r="160" spans="1:16" ht="27.75" customHeight="1" x14ac:dyDescent="0.2">
      <c r="A160" s="97"/>
      <c r="B160" s="73"/>
      <c r="C160" s="87" t="s">
        <v>2789</v>
      </c>
      <c r="D160" s="76" t="s">
        <v>52</v>
      </c>
      <c r="E160" s="13">
        <v>44432</v>
      </c>
      <c r="F160" s="74" t="s">
        <v>53</v>
      </c>
      <c r="G160" s="13">
        <v>44437</v>
      </c>
      <c r="H160" s="75" t="s">
        <v>2630</v>
      </c>
      <c r="I160" s="15">
        <v>90</v>
      </c>
      <c r="J160" s="15">
        <v>52</v>
      </c>
      <c r="K160" s="15">
        <v>27</v>
      </c>
      <c r="L160" s="15">
        <v>18</v>
      </c>
      <c r="M160" s="81">
        <v>31.59</v>
      </c>
      <c r="N160" s="70">
        <v>32</v>
      </c>
      <c r="O160" s="62">
        <v>3000</v>
      </c>
      <c r="P160" s="63">
        <f>Table22452368910111213141516171819202122242345678910111213141516171819[[#This Row],[PEMBULATAN]]*O160</f>
        <v>96000</v>
      </c>
    </row>
    <row r="161" spans="1:16" ht="27.75" customHeight="1" x14ac:dyDescent="0.2">
      <c r="A161" s="97"/>
      <c r="B161" s="73"/>
      <c r="C161" s="71" t="s">
        <v>2790</v>
      </c>
      <c r="D161" s="76" t="s">
        <v>52</v>
      </c>
      <c r="E161" s="13">
        <v>44432</v>
      </c>
      <c r="F161" s="74" t="s">
        <v>53</v>
      </c>
      <c r="G161" s="13">
        <v>44437</v>
      </c>
      <c r="H161" s="75" t="s">
        <v>2630</v>
      </c>
      <c r="I161" s="15">
        <v>36</v>
      </c>
      <c r="J161" s="15">
        <v>20</v>
      </c>
      <c r="K161" s="15">
        <v>14</v>
      </c>
      <c r="L161" s="15">
        <v>1</v>
      </c>
      <c r="M161" s="81">
        <v>2.52</v>
      </c>
      <c r="N161" s="70">
        <v>3</v>
      </c>
      <c r="O161" s="62">
        <v>3000</v>
      </c>
      <c r="P161" s="63">
        <f>Table22452368910111213141516171819202122242345678910111213141516171819[[#This Row],[PEMBULATAN]]*O161</f>
        <v>9000</v>
      </c>
    </row>
    <row r="162" spans="1:16" ht="27.75" customHeight="1" x14ac:dyDescent="0.2">
      <c r="A162" s="97"/>
      <c r="B162" s="73"/>
      <c r="C162" s="71" t="s">
        <v>2791</v>
      </c>
      <c r="D162" s="76" t="s">
        <v>52</v>
      </c>
      <c r="E162" s="13">
        <v>44432</v>
      </c>
      <c r="F162" s="74" t="s">
        <v>53</v>
      </c>
      <c r="G162" s="13">
        <v>44437</v>
      </c>
      <c r="H162" s="75" t="s">
        <v>2630</v>
      </c>
      <c r="I162" s="15">
        <v>90</v>
      </c>
      <c r="J162" s="15">
        <v>56</v>
      </c>
      <c r="K162" s="15">
        <v>22</v>
      </c>
      <c r="L162" s="15">
        <v>17</v>
      </c>
      <c r="M162" s="81">
        <v>27.72</v>
      </c>
      <c r="N162" s="70">
        <v>28</v>
      </c>
      <c r="O162" s="62">
        <v>3000</v>
      </c>
      <c r="P162" s="63">
        <f>Table22452368910111213141516171819202122242345678910111213141516171819[[#This Row],[PEMBULATAN]]*O162</f>
        <v>84000</v>
      </c>
    </row>
    <row r="163" spans="1:16" ht="22.5" customHeight="1" x14ac:dyDescent="0.2">
      <c r="A163" s="121" t="s">
        <v>31</v>
      </c>
      <c r="B163" s="122"/>
      <c r="C163" s="122"/>
      <c r="D163" s="122"/>
      <c r="E163" s="122"/>
      <c r="F163" s="122"/>
      <c r="G163" s="122"/>
      <c r="H163" s="122"/>
      <c r="I163" s="122"/>
      <c r="J163" s="122"/>
      <c r="K163" s="122"/>
      <c r="L163" s="123"/>
      <c r="M163" s="77">
        <f>SUBTOTAL(109,Table22452368910111213141516171819202122242345678910111213141516171819[KG VOLUME])</f>
        <v>3545.35275</v>
      </c>
      <c r="N163" s="66">
        <f>SUM(N3:N162)</f>
        <v>3632</v>
      </c>
      <c r="O163" s="124">
        <f>SUM(P3:P162)</f>
        <v>10896000</v>
      </c>
      <c r="P163" s="125"/>
    </row>
    <row r="164" spans="1:16" ht="22.5" customHeight="1" x14ac:dyDescent="0.2">
      <c r="A164" s="82"/>
      <c r="B164" s="54" t="s">
        <v>43</v>
      </c>
      <c r="C164" s="53"/>
      <c r="D164" s="55" t="s">
        <v>44</v>
      </c>
      <c r="E164" s="82"/>
      <c r="F164" s="82"/>
      <c r="G164" s="82"/>
      <c r="H164" s="82"/>
      <c r="I164" s="82"/>
      <c r="J164" s="82"/>
      <c r="K164" s="82"/>
      <c r="L164" s="82"/>
      <c r="M164" s="83"/>
      <c r="N164" s="85" t="s">
        <v>50</v>
      </c>
      <c r="O164" s="84"/>
      <c r="P164" s="84">
        <f>O163*10%</f>
        <v>1089600</v>
      </c>
    </row>
    <row r="165" spans="1:16" ht="22.5" customHeight="1" thickBot="1" x14ac:dyDescent="0.25">
      <c r="A165" s="82"/>
      <c r="B165" s="54"/>
      <c r="C165" s="53"/>
      <c r="D165" s="55"/>
      <c r="E165" s="82"/>
      <c r="F165" s="82"/>
      <c r="G165" s="82"/>
      <c r="H165" s="82"/>
      <c r="I165" s="82"/>
      <c r="J165" s="82"/>
      <c r="K165" s="82"/>
      <c r="L165" s="82"/>
      <c r="M165" s="83"/>
      <c r="N165" s="98" t="s">
        <v>58</v>
      </c>
      <c r="O165" s="99"/>
      <c r="P165" s="99">
        <f>O163-P164</f>
        <v>9806400</v>
      </c>
    </row>
    <row r="166" spans="1:16" x14ac:dyDescent="0.2">
      <c r="A166" s="11"/>
      <c r="H166" s="61"/>
      <c r="N166" s="60" t="s">
        <v>32</v>
      </c>
      <c r="P166" s="67">
        <f>P165*1%</f>
        <v>98064</v>
      </c>
    </row>
    <row r="167" spans="1:16" ht="15.75" thickBot="1" x14ac:dyDescent="0.25">
      <c r="A167" s="11"/>
      <c r="H167" s="61"/>
      <c r="N167" s="60" t="s">
        <v>56</v>
      </c>
      <c r="P167" s="69">
        <f>P165*2%</f>
        <v>196128</v>
      </c>
    </row>
    <row r="168" spans="1:16" x14ac:dyDescent="0.2">
      <c r="A168" s="11"/>
      <c r="H168" s="61"/>
      <c r="N168" s="64" t="s">
        <v>33</v>
      </c>
      <c r="O168" s="65"/>
      <c r="P168" s="68">
        <f>P165+P166-P167</f>
        <v>9708336</v>
      </c>
    </row>
    <row r="169" spans="1:16" x14ac:dyDescent="0.2">
      <c r="B169" s="54"/>
      <c r="C169" s="53"/>
      <c r="D169" s="55"/>
    </row>
    <row r="171" spans="1:16" x14ac:dyDescent="0.2">
      <c r="A171" s="11"/>
      <c r="H171" s="61"/>
      <c r="P171" s="69"/>
    </row>
    <row r="172" spans="1:16" x14ac:dyDescent="0.2">
      <c r="A172" s="11"/>
      <c r="H172" s="61"/>
      <c r="O172" s="56"/>
      <c r="P172" s="69"/>
    </row>
    <row r="173" spans="1:16" s="3" customFormat="1" x14ac:dyDescent="0.25">
      <c r="A173" s="11"/>
      <c r="B173" s="2"/>
      <c r="C173" s="2"/>
      <c r="E173" s="12"/>
      <c r="H173" s="61"/>
      <c r="N173" s="14"/>
      <c r="O173" s="14"/>
      <c r="P173" s="14"/>
    </row>
    <row r="174" spans="1:16" s="3" customFormat="1" x14ac:dyDescent="0.25">
      <c r="A174" s="11"/>
      <c r="B174" s="2"/>
      <c r="C174" s="2"/>
      <c r="E174" s="12"/>
      <c r="H174" s="61"/>
      <c r="N174" s="14"/>
      <c r="O174" s="14"/>
      <c r="P174" s="14"/>
    </row>
    <row r="175" spans="1:16" s="3" customFormat="1" x14ac:dyDescent="0.25">
      <c r="A175" s="11"/>
      <c r="B175" s="2"/>
      <c r="C175" s="2"/>
      <c r="E175" s="12"/>
      <c r="H175" s="61"/>
      <c r="N175" s="14"/>
      <c r="O175" s="14"/>
      <c r="P175" s="14"/>
    </row>
    <row r="176" spans="1:16" s="3" customFormat="1" x14ac:dyDescent="0.25">
      <c r="A176" s="11"/>
      <c r="B176" s="2"/>
      <c r="C176" s="2"/>
      <c r="E176" s="12"/>
      <c r="H176" s="61"/>
      <c r="N176" s="14"/>
      <c r="O176" s="14"/>
      <c r="P176" s="14"/>
    </row>
    <row r="177" spans="1:16" s="3" customFormat="1" x14ac:dyDescent="0.25">
      <c r="A177" s="11"/>
      <c r="B177" s="2"/>
      <c r="C177" s="2"/>
      <c r="E177" s="12"/>
      <c r="H177" s="61"/>
      <c r="N177" s="14"/>
      <c r="O177" s="14"/>
      <c r="P177" s="14"/>
    </row>
    <row r="178" spans="1:16" s="3" customFormat="1" x14ac:dyDescent="0.25">
      <c r="A178" s="11"/>
      <c r="B178" s="2"/>
      <c r="C178" s="2"/>
      <c r="E178" s="12"/>
      <c r="H178" s="61"/>
      <c r="N178" s="14"/>
      <c r="O178" s="14"/>
      <c r="P178" s="14"/>
    </row>
    <row r="179" spans="1:16" s="3" customFormat="1" x14ac:dyDescent="0.25">
      <c r="A179" s="11"/>
      <c r="B179" s="2"/>
      <c r="C179" s="2"/>
      <c r="E179" s="12"/>
      <c r="H179" s="61"/>
      <c r="N179" s="14"/>
      <c r="O179" s="14"/>
      <c r="P179" s="14"/>
    </row>
    <row r="180" spans="1:16" s="3" customFormat="1" x14ac:dyDescent="0.25">
      <c r="A180" s="11"/>
      <c r="B180" s="2"/>
      <c r="C180" s="2"/>
      <c r="E180" s="12"/>
      <c r="H180" s="61"/>
      <c r="N180" s="14"/>
      <c r="O180" s="14"/>
      <c r="P180" s="14"/>
    </row>
    <row r="181" spans="1:16" s="3" customFormat="1" x14ac:dyDescent="0.25">
      <c r="A181" s="11"/>
      <c r="B181" s="2"/>
      <c r="C181" s="2"/>
      <c r="E181" s="12"/>
      <c r="H181" s="61"/>
      <c r="N181" s="14"/>
      <c r="O181" s="14"/>
      <c r="P181" s="14"/>
    </row>
    <row r="182" spans="1:16" s="3" customFormat="1" x14ac:dyDescent="0.25">
      <c r="A182" s="11"/>
      <c r="B182" s="2"/>
      <c r="C182" s="2"/>
      <c r="E182" s="12"/>
      <c r="H182" s="61"/>
      <c r="N182" s="14"/>
      <c r="O182" s="14"/>
      <c r="P182" s="14"/>
    </row>
    <row r="183" spans="1:16" s="3" customFormat="1" x14ac:dyDescent="0.25">
      <c r="A183" s="11"/>
      <c r="B183" s="2"/>
      <c r="C183" s="2"/>
      <c r="E183" s="12"/>
      <c r="H183" s="61"/>
      <c r="N183" s="14"/>
      <c r="O183" s="14"/>
      <c r="P183" s="14"/>
    </row>
    <row r="184" spans="1:16" s="3" customFormat="1" x14ac:dyDescent="0.25">
      <c r="A184" s="11"/>
      <c r="B184" s="2"/>
      <c r="C184" s="2"/>
      <c r="E184" s="12"/>
      <c r="H184" s="61"/>
      <c r="N184" s="14"/>
      <c r="O184" s="14"/>
      <c r="P184" s="14"/>
    </row>
  </sheetData>
  <mergeCells count="2">
    <mergeCell ref="A163:L163"/>
    <mergeCell ref="O163:P163"/>
  </mergeCells>
  <conditionalFormatting sqref="B3:B140">
    <cfRule type="duplicateValues" dxfId="595" priority="1"/>
  </conditionalFormatting>
  <conditionalFormatting sqref="B141:B162">
    <cfRule type="duplicateValues" dxfId="594" priority="7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1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N3" sqref="N3:N1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1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29.25" customHeight="1" x14ac:dyDescent="0.2">
      <c r="A3" s="96" t="s">
        <v>6223</v>
      </c>
      <c r="B3" s="72" t="s">
        <v>2792</v>
      </c>
      <c r="C3" s="9" t="s">
        <v>2793</v>
      </c>
      <c r="D3" s="74" t="s">
        <v>51</v>
      </c>
      <c r="E3" s="13">
        <v>44432</v>
      </c>
      <c r="F3" s="74" t="s">
        <v>2281</v>
      </c>
      <c r="G3" s="13">
        <v>44441</v>
      </c>
      <c r="H3" s="10" t="s">
        <v>2282</v>
      </c>
      <c r="I3" s="1">
        <v>57</v>
      </c>
      <c r="J3" s="1">
        <v>67</v>
      </c>
      <c r="K3" s="1">
        <v>28</v>
      </c>
      <c r="L3" s="1">
        <v>9</v>
      </c>
      <c r="M3" s="80">
        <v>26.733000000000001</v>
      </c>
      <c r="N3" s="8">
        <v>27</v>
      </c>
      <c r="O3" s="62">
        <v>3000</v>
      </c>
      <c r="P3" s="63">
        <f>Table2245236891011121314151617181920212224234567891011121314151617181920[[#This Row],[PEMBULATAN]]*O3</f>
        <v>81000</v>
      </c>
    </row>
    <row r="4" spans="1:16" ht="29.25" customHeight="1" x14ac:dyDescent="0.2">
      <c r="A4" s="100"/>
      <c r="B4" s="73"/>
      <c r="C4" s="9" t="s">
        <v>2794</v>
      </c>
      <c r="D4" s="74" t="s">
        <v>51</v>
      </c>
      <c r="E4" s="13">
        <v>44432</v>
      </c>
      <c r="F4" s="74" t="s">
        <v>2281</v>
      </c>
      <c r="G4" s="13">
        <v>44441</v>
      </c>
      <c r="H4" s="10" t="s">
        <v>2282</v>
      </c>
      <c r="I4" s="1">
        <v>88</v>
      </c>
      <c r="J4" s="1">
        <v>56</v>
      </c>
      <c r="K4" s="1">
        <v>34</v>
      </c>
      <c r="L4" s="1">
        <v>14</v>
      </c>
      <c r="M4" s="80">
        <v>41.887999999999998</v>
      </c>
      <c r="N4" s="8">
        <v>42</v>
      </c>
      <c r="O4" s="62">
        <v>3000</v>
      </c>
      <c r="P4" s="63">
        <f>Table2245236891011121314151617181920212224234567891011121314151617181920[[#This Row],[PEMBULATAN]]*O4</f>
        <v>126000</v>
      </c>
    </row>
    <row r="5" spans="1:16" ht="29.25" customHeight="1" x14ac:dyDescent="0.2">
      <c r="A5" s="97"/>
      <c r="B5" s="73"/>
      <c r="C5" s="87" t="s">
        <v>2795</v>
      </c>
      <c r="D5" s="76" t="s">
        <v>51</v>
      </c>
      <c r="E5" s="13">
        <v>44432</v>
      </c>
      <c r="F5" s="74" t="s">
        <v>2281</v>
      </c>
      <c r="G5" s="13">
        <v>44441</v>
      </c>
      <c r="H5" s="75" t="s">
        <v>2282</v>
      </c>
      <c r="I5" s="15">
        <v>88</v>
      </c>
      <c r="J5" s="15">
        <v>60</v>
      </c>
      <c r="K5" s="15">
        <v>44</v>
      </c>
      <c r="L5" s="15">
        <v>21</v>
      </c>
      <c r="M5" s="81">
        <v>58.08</v>
      </c>
      <c r="N5" s="70">
        <v>58</v>
      </c>
      <c r="O5" s="62">
        <v>3000</v>
      </c>
      <c r="P5" s="63">
        <f>Table2245236891011121314151617181920212224234567891011121314151617181920[[#This Row],[PEMBULATAN]]*O5</f>
        <v>174000</v>
      </c>
    </row>
    <row r="6" spans="1:16" ht="29.25" customHeight="1" x14ac:dyDescent="0.2">
      <c r="A6" s="97"/>
      <c r="B6" s="73"/>
      <c r="C6" s="87" t="s">
        <v>2796</v>
      </c>
      <c r="D6" s="76" t="s">
        <v>51</v>
      </c>
      <c r="E6" s="13">
        <v>44432</v>
      </c>
      <c r="F6" s="74" t="s">
        <v>2281</v>
      </c>
      <c r="G6" s="13">
        <v>44441</v>
      </c>
      <c r="H6" s="75" t="s">
        <v>2282</v>
      </c>
      <c r="I6" s="15">
        <v>63</v>
      </c>
      <c r="J6" s="15">
        <v>55</v>
      </c>
      <c r="K6" s="15">
        <v>20</v>
      </c>
      <c r="L6" s="15">
        <v>4</v>
      </c>
      <c r="M6" s="81">
        <v>17.324999999999999</v>
      </c>
      <c r="N6" s="70">
        <v>17</v>
      </c>
      <c r="O6" s="62">
        <v>3000</v>
      </c>
      <c r="P6" s="63">
        <f>Table2245236891011121314151617181920212224234567891011121314151617181920[[#This Row],[PEMBULATAN]]*O6</f>
        <v>51000</v>
      </c>
    </row>
    <row r="7" spans="1:16" ht="29.25" customHeight="1" x14ac:dyDescent="0.2">
      <c r="A7" s="97"/>
      <c r="B7" s="73"/>
      <c r="C7" s="87" t="s">
        <v>2797</v>
      </c>
      <c r="D7" s="76" t="s">
        <v>51</v>
      </c>
      <c r="E7" s="13">
        <v>44432</v>
      </c>
      <c r="F7" s="74" t="s">
        <v>2281</v>
      </c>
      <c r="G7" s="13">
        <v>44441</v>
      </c>
      <c r="H7" s="75" t="s">
        <v>2282</v>
      </c>
      <c r="I7" s="15">
        <v>100</v>
      </c>
      <c r="J7" s="15">
        <v>60</v>
      </c>
      <c r="K7" s="15">
        <v>38</v>
      </c>
      <c r="L7" s="15">
        <v>19</v>
      </c>
      <c r="M7" s="81">
        <v>57</v>
      </c>
      <c r="N7" s="70">
        <v>57</v>
      </c>
      <c r="O7" s="62">
        <v>3000</v>
      </c>
      <c r="P7" s="63">
        <f>Table2245236891011121314151617181920212224234567891011121314151617181920[[#This Row],[PEMBULATAN]]*O7</f>
        <v>171000</v>
      </c>
    </row>
    <row r="8" spans="1:16" ht="29.25" customHeight="1" x14ac:dyDescent="0.2">
      <c r="A8" s="97"/>
      <c r="B8" s="73"/>
      <c r="C8" s="87" t="s">
        <v>2798</v>
      </c>
      <c r="D8" s="76" t="s">
        <v>51</v>
      </c>
      <c r="E8" s="13">
        <v>44432</v>
      </c>
      <c r="F8" s="74" t="s">
        <v>2281</v>
      </c>
      <c r="G8" s="13">
        <v>44441</v>
      </c>
      <c r="H8" s="75" t="s">
        <v>2282</v>
      </c>
      <c r="I8" s="15">
        <v>78</v>
      </c>
      <c r="J8" s="15">
        <v>60</v>
      </c>
      <c r="K8" s="15">
        <v>30</v>
      </c>
      <c r="L8" s="15">
        <v>16</v>
      </c>
      <c r="M8" s="81">
        <v>35.1</v>
      </c>
      <c r="N8" s="70">
        <v>35</v>
      </c>
      <c r="O8" s="62">
        <v>3000</v>
      </c>
      <c r="P8" s="63">
        <f>Table2245236891011121314151617181920212224234567891011121314151617181920[[#This Row],[PEMBULATAN]]*O8</f>
        <v>105000</v>
      </c>
    </row>
    <row r="9" spans="1:16" ht="29.25" customHeight="1" x14ac:dyDescent="0.2">
      <c r="A9" s="97"/>
      <c r="B9" s="73"/>
      <c r="C9" s="87" t="s">
        <v>2799</v>
      </c>
      <c r="D9" s="76" t="s">
        <v>51</v>
      </c>
      <c r="E9" s="13">
        <v>44432</v>
      </c>
      <c r="F9" s="74" t="s">
        <v>2281</v>
      </c>
      <c r="G9" s="13">
        <v>44441</v>
      </c>
      <c r="H9" s="75" t="s">
        <v>2282</v>
      </c>
      <c r="I9" s="15">
        <v>78</v>
      </c>
      <c r="J9" s="15">
        <v>63</v>
      </c>
      <c r="K9" s="15">
        <v>28</v>
      </c>
      <c r="L9" s="15">
        <v>12</v>
      </c>
      <c r="M9" s="81">
        <v>34.398000000000003</v>
      </c>
      <c r="N9" s="70">
        <v>34</v>
      </c>
      <c r="O9" s="62">
        <v>3000</v>
      </c>
      <c r="P9" s="63">
        <f>Table2245236891011121314151617181920212224234567891011121314151617181920[[#This Row],[PEMBULATAN]]*O9</f>
        <v>102000</v>
      </c>
    </row>
    <row r="10" spans="1:16" ht="29.25" customHeight="1" x14ac:dyDescent="0.2">
      <c r="A10" s="97"/>
      <c r="B10" s="73"/>
      <c r="C10" s="87" t="s">
        <v>2790</v>
      </c>
      <c r="D10" s="76" t="s">
        <v>51</v>
      </c>
      <c r="E10" s="13">
        <v>44432</v>
      </c>
      <c r="F10" s="74" t="s">
        <v>2281</v>
      </c>
      <c r="G10" s="13">
        <v>44441</v>
      </c>
      <c r="H10" s="75" t="s">
        <v>2282</v>
      </c>
      <c r="I10" s="15">
        <v>36</v>
      </c>
      <c r="J10" s="15">
        <v>20</v>
      </c>
      <c r="K10" s="15">
        <v>14</v>
      </c>
      <c r="L10" s="15">
        <v>1</v>
      </c>
      <c r="M10" s="81">
        <v>2.52</v>
      </c>
      <c r="N10" s="70">
        <v>3</v>
      </c>
      <c r="O10" s="62">
        <v>3000</v>
      </c>
      <c r="P10" s="63">
        <f>Table2245236891011121314151617181920212224234567891011121314151617181920[[#This Row],[PEMBULATAN]]*O10</f>
        <v>9000</v>
      </c>
    </row>
    <row r="11" spans="1:16" ht="29.25" customHeight="1" x14ac:dyDescent="0.2">
      <c r="A11" s="97"/>
      <c r="B11" s="73"/>
      <c r="C11" s="87" t="s">
        <v>2800</v>
      </c>
      <c r="D11" s="76" t="s">
        <v>51</v>
      </c>
      <c r="E11" s="13">
        <v>44432</v>
      </c>
      <c r="F11" s="74" t="s">
        <v>2281</v>
      </c>
      <c r="G11" s="13">
        <v>44441</v>
      </c>
      <c r="H11" s="75" t="s">
        <v>2282</v>
      </c>
      <c r="I11" s="15">
        <v>61</v>
      </c>
      <c r="J11" s="15">
        <v>52</v>
      </c>
      <c r="K11" s="15">
        <v>26</v>
      </c>
      <c r="L11" s="15">
        <v>9</v>
      </c>
      <c r="M11" s="81">
        <v>20.617999999999999</v>
      </c>
      <c r="N11" s="70">
        <v>21</v>
      </c>
      <c r="O11" s="62">
        <v>3000</v>
      </c>
      <c r="P11" s="63">
        <f>Table2245236891011121314151617181920212224234567891011121314151617181920[[#This Row],[PEMBULATAN]]*O11</f>
        <v>63000</v>
      </c>
    </row>
    <row r="12" spans="1:16" ht="29.25" customHeight="1" x14ac:dyDescent="0.2">
      <c r="A12" s="97"/>
      <c r="B12" s="73"/>
      <c r="C12" s="87" t="s">
        <v>2801</v>
      </c>
      <c r="D12" s="76" t="s">
        <v>51</v>
      </c>
      <c r="E12" s="13">
        <v>44432</v>
      </c>
      <c r="F12" s="74" t="s">
        <v>2281</v>
      </c>
      <c r="G12" s="13">
        <v>44441</v>
      </c>
      <c r="H12" s="75" t="s">
        <v>2282</v>
      </c>
      <c r="I12" s="15">
        <v>67</v>
      </c>
      <c r="J12" s="15">
        <v>55</v>
      </c>
      <c r="K12" s="15">
        <v>36</v>
      </c>
      <c r="L12" s="15">
        <v>16</v>
      </c>
      <c r="M12" s="81">
        <v>33.164999999999999</v>
      </c>
      <c r="N12" s="70">
        <v>33</v>
      </c>
      <c r="O12" s="62">
        <v>3000</v>
      </c>
      <c r="P12" s="63">
        <f>Table2245236891011121314151617181920212224234567891011121314151617181920[[#This Row],[PEMBULATAN]]*O12</f>
        <v>99000</v>
      </c>
    </row>
    <row r="13" spans="1:16" ht="29.25" customHeight="1" x14ac:dyDescent="0.2">
      <c r="A13" s="97"/>
      <c r="B13" s="73"/>
      <c r="C13" s="87" t="s">
        <v>2802</v>
      </c>
      <c r="D13" s="76" t="s">
        <v>51</v>
      </c>
      <c r="E13" s="13">
        <v>44432</v>
      </c>
      <c r="F13" s="74" t="s">
        <v>2281</v>
      </c>
      <c r="G13" s="13">
        <v>44441</v>
      </c>
      <c r="H13" s="75" t="s">
        <v>2282</v>
      </c>
      <c r="I13" s="15">
        <v>58</v>
      </c>
      <c r="J13" s="15">
        <v>55</v>
      </c>
      <c r="K13" s="15">
        <v>27</v>
      </c>
      <c r="L13" s="15">
        <v>9</v>
      </c>
      <c r="M13" s="81">
        <v>21.532499999999999</v>
      </c>
      <c r="N13" s="70">
        <v>22</v>
      </c>
      <c r="O13" s="62">
        <v>3000</v>
      </c>
      <c r="P13" s="63">
        <f>Table2245236891011121314151617181920212224234567891011121314151617181920[[#This Row],[PEMBULATAN]]*O13</f>
        <v>66000</v>
      </c>
    </row>
    <row r="14" spans="1:16" ht="29.25" customHeight="1" x14ac:dyDescent="0.2">
      <c r="A14" s="97"/>
      <c r="B14" s="73"/>
      <c r="C14" s="87" t="s">
        <v>2803</v>
      </c>
      <c r="D14" s="76" t="s">
        <v>51</v>
      </c>
      <c r="E14" s="13">
        <v>44432</v>
      </c>
      <c r="F14" s="74" t="s">
        <v>2281</v>
      </c>
      <c r="G14" s="13">
        <v>44441</v>
      </c>
      <c r="H14" s="75" t="s">
        <v>2282</v>
      </c>
      <c r="I14" s="15">
        <v>80</v>
      </c>
      <c r="J14" s="15">
        <v>60</v>
      </c>
      <c r="K14" s="15">
        <v>35</v>
      </c>
      <c r="L14" s="15">
        <v>19</v>
      </c>
      <c r="M14" s="81">
        <v>42</v>
      </c>
      <c r="N14" s="70">
        <v>42</v>
      </c>
      <c r="O14" s="62">
        <v>3000</v>
      </c>
      <c r="P14" s="63">
        <f>Table2245236891011121314151617181920212224234567891011121314151617181920[[#This Row],[PEMBULATAN]]*O14</f>
        <v>126000</v>
      </c>
    </row>
    <row r="15" spans="1:16" ht="29.25" customHeight="1" x14ac:dyDescent="0.2">
      <c r="A15" s="97"/>
      <c r="B15" s="73"/>
      <c r="C15" s="87" t="s">
        <v>2804</v>
      </c>
      <c r="D15" s="76" t="s">
        <v>51</v>
      </c>
      <c r="E15" s="13">
        <v>44432</v>
      </c>
      <c r="F15" s="74" t="s">
        <v>2281</v>
      </c>
      <c r="G15" s="13">
        <v>44441</v>
      </c>
      <c r="H15" s="75" t="s">
        <v>2282</v>
      </c>
      <c r="I15" s="15">
        <v>95</v>
      </c>
      <c r="J15" s="15">
        <v>64</v>
      </c>
      <c r="K15" s="15">
        <v>26</v>
      </c>
      <c r="L15" s="15">
        <v>13</v>
      </c>
      <c r="M15" s="81">
        <v>39.520000000000003</v>
      </c>
      <c r="N15" s="70">
        <v>40</v>
      </c>
      <c r="O15" s="62">
        <v>3000</v>
      </c>
      <c r="P15" s="63">
        <f>Table2245236891011121314151617181920212224234567891011121314151617181920[[#This Row],[PEMBULATAN]]*O15</f>
        <v>120000</v>
      </c>
    </row>
    <row r="16" spans="1:16" ht="29.25" customHeight="1" x14ac:dyDescent="0.2">
      <c r="A16" s="97"/>
      <c r="B16" s="73"/>
      <c r="C16" s="87" t="s">
        <v>2805</v>
      </c>
      <c r="D16" s="76" t="s">
        <v>51</v>
      </c>
      <c r="E16" s="13">
        <v>44432</v>
      </c>
      <c r="F16" s="74" t="s">
        <v>2281</v>
      </c>
      <c r="G16" s="13">
        <v>44441</v>
      </c>
      <c r="H16" s="75" t="s">
        <v>2282</v>
      </c>
      <c r="I16" s="15">
        <v>60</v>
      </c>
      <c r="J16" s="15">
        <v>58</v>
      </c>
      <c r="K16" s="15">
        <v>25</v>
      </c>
      <c r="L16" s="15">
        <v>9</v>
      </c>
      <c r="M16" s="81">
        <v>21.75</v>
      </c>
      <c r="N16" s="70">
        <v>22</v>
      </c>
      <c r="O16" s="62">
        <v>3000</v>
      </c>
      <c r="P16" s="63">
        <f>Table2245236891011121314151617181920212224234567891011121314151617181920[[#This Row],[PEMBULATAN]]*O16</f>
        <v>66000</v>
      </c>
    </row>
    <row r="17" spans="1:16" ht="29.25" customHeight="1" x14ac:dyDescent="0.2">
      <c r="A17" s="97"/>
      <c r="B17" s="73"/>
      <c r="C17" s="87" t="s">
        <v>2806</v>
      </c>
      <c r="D17" s="76" t="s">
        <v>51</v>
      </c>
      <c r="E17" s="13">
        <v>44432</v>
      </c>
      <c r="F17" s="74" t="s">
        <v>2281</v>
      </c>
      <c r="G17" s="13">
        <v>44441</v>
      </c>
      <c r="H17" s="75" t="s">
        <v>2282</v>
      </c>
      <c r="I17" s="15">
        <v>90</v>
      </c>
      <c r="J17" s="15">
        <v>60</v>
      </c>
      <c r="K17" s="15">
        <v>36</v>
      </c>
      <c r="L17" s="15">
        <v>13</v>
      </c>
      <c r="M17" s="81">
        <v>48.6</v>
      </c>
      <c r="N17" s="70">
        <v>49</v>
      </c>
      <c r="O17" s="62">
        <v>3000</v>
      </c>
      <c r="P17" s="63">
        <f>Table2245236891011121314151617181920212224234567891011121314151617181920[[#This Row],[PEMBULATAN]]*O17</f>
        <v>147000</v>
      </c>
    </row>
    <row r="18" spans="1:16" ht="29.25" customHeight="1" x14ac:dyDescent="0.2">
      <c r="A18" s="97"/>
      <c r="B18" s="73"/>
      <c r="C18" s="87" t="s">
        <v>2807</v>
      </c>
      <c r="D18" s="76" t="s">
        <v>51</v>
      </c>
      <c r="E18" s="13">
        <v>44432</v>
      </c>
      <c r="F18" s="74" t="s">
        <v>2281</v>
      </c>
      <c r="G18" s="13">
        <v>44441</v>
      </c>
      <c r="H18" s="75" t="s">
        <v>2282</v>
      </c>
      <c r="I18" s="15">
        <v>100</v>
      </c>
      <c r="J18" s="15">
        <v>59</v>
      </c>
      <c r="K18" s="15">
        <v>30</v>
      </c>
      <c r="L18" s="15">
        <v>21</v>
      </c>
      <c r="M18" s="81">
        <v>44.25</v>
      </c>
      <c r="N18" s="70">
        <v>44</v>
      </c>
      <c r="O18" s="62">
        <v>3000</v>
      </c>
      <c r="P18" s="63">
        <f>Table2245236891011121314151617181920212224234567891011121314151617181920[[#This Row],[PEMBULATAN]]*O18</f>
        <v>132000</v>
      </c>
    </row>
    <row r="19" spans="1:16" ht="29.25" customHeight="1" x14ac:dyDescent="0.2">
      <c r="A19" s="97"/>
      <c r="B19" s="73"/>
      <c r="C19" s="87" t="s">
        <v>2808</v>
      </c>
      <c r="D19" s="76" t="s">
        <v>51</v>
      </c>
      <c r="E19" s="13">
        <v>44432</v>
      </c>
      <c r="F19" s="74" t="s">
        <v>2281</v>
      </c>
      <c r="G19" s="13">
        <v>44441</v>
      </c>
      <c r="H19" s="75" t="s">
        <v>2282</v>
      </c>
      <c r="I19" s="15">
        <v>85</v>
      </c>
      <c r="J19" s="15">
        <v>73</v>
      </c>
      <c r="K19" s="15">
        <v>90</v>
      </c>
      <c r="L19" s="15">
        <v>22</v>
      </c>
      <c r="M19" s="81">
        <v>139.61250000000001</v>
      </c>
      <c r="N19" s="70">
        <v>140</v>
      </c>
      <c r="O19" s="62">
        <v>3000</v>
      </c>
      <c r="P19" s="63">
        <f>Table2245236891011121314151617181920212224234567891011121314151617181920[[#This Row],[PEMBULATAN]]*O19</f>
        <v>420000</v>
      </c>
    </row>
    <row r="20" spans="1:16" ht="22.5" customHeight="1" x14ac:dyDescent="0.2">
      <c r="A20" s="121" t="s">
        <v>31</v>
      </c>
      <c r="B20" s="122"/>
      <c r="C20" s="122"/>
      <c r="D20" s="122"/>
      <c r="E20" s="122"/>
      <c r="F20" s="122"/>
      <c r="G20" s="122"/>
      <c r="H20" s="122"/>
      <c r="I20" s="122"/>
      <c r="J20" s="122"/>
      <c r="K20" s="122"/>
      <c r="L20" s="123"/>
      <c r="M20" s="77">
        <f>SUBTOTAL(109,Table2245236891011121314151617181920212224234567891011121314151617181920[KG VOLUME])</f>
        <v>684.0920000000001</v>
      </c>
      <c r="N20" s="66">
        <f>SUM(N3:N19)</f>
        <v>686</v>
      </c>
      <c r="O20" s="124">
        <f>SUM(P3:P19)</f>
        <v>2058000</v>
      </c>
      <c r="P20" s="125"/>
    </row>
    <row r="21" spans="1:16" ht="22.5" customHeight="1" x14ac:dyDescent="0.2">
      <c r="A21" s="82"/>
      <c r="B21" s="54" t="s">
        <v>43</v>
      </c>
      <c r="C21" s="53"/>
      <c r="D21" s="55" t="s">
        <v>44</v>
      </c>
      <c r="E21" s="82"/>
      <c r="F21" s="82"/>
      <c r="G21" s="82"/>
      <c r="H21" s="82"/>
      <c r="I21" s="82"/>
      <c r="J21" s="82"/>
      <c r="K21" s="82"/>
      <c r="L21" s="82"/>
      <c r="M21" s="83"/>
      <c r="N21" s="85" t="s">
        <v>50</v>
      </c>
      <c r="O21" s="84"/>
      <c r="P21" s="84">
        <f>O20*10%</f>
        <v>205800</v>
      </c>
    </row>
    <row r="22" spans="1:16" ht="22.5" customHeight="1" thickBot="1" x14ac:dyDescent="0.25">
      <c r="A22" s="82"/>
      <c r="B22" s="54"/>
      <c r="C22" s="53"/>
      <c r="D22" s="55"/>
      <c r="E22" s="82"/>
      <c r="F22" s="82"/>
      <c r="G22" s="82"/>
      <c r="H22" s="82"/>
      <c r="I22" s="82"/>
      <c r="J22" s="82"/>
      <c r="K22" s="82"/>
      <c r="L22" s="82"/>
      <c r="M22" s="83"/>
      <c r="N22" s="98" t="s">
        <v>58</v>
      </c>
      <c r="O22" s="99"/>
      <c r="P22" s="99">
        <f>O20-P21</f>
        <v>1852200</v>
      </c>
    </row>
    <row r="23" spans="1:16" x14ac:dyDescent="0.2">
      <c r="A23" s="11"/>
      <c r="H23" s="61"/>
      <c r="N23" s="60" t="s">
        <v>32</v>
      </c>
      <c r="P23" s="67">
        <f>P22*1%</f>
        <v>18522</v>
      </c>
    </row>
    <row r="24" spans="1:16" ht="15.75" thickBot="1" x14ac:dyDescent="0.25">
      <c r="A24" s="11"/>
      <c r="H24" s="61"/>
      <c r="N24" s="60" t="s">
        <v>56</v>
      </c>
      <c r="P24" s="69">
        <f>P22*2%</f>
        <v>37044</v>
      </c>
    </row>
    <row r="25" spans="1:16" x14ac:dyDescent="0.2">
      <c r="A25" s="11"/>
      <c r="H25" s="61"/>
      <c r="N25" s="64" t="s">
        <v>33</v>
      </c>
      <c r="O25" s="65"/>
      <c r="P25" s="68">
        <f>P22+P23-P24</f>
        <v>1833678</v>
      </c>
    </row>
    <row r="26" spans="1:16" x14ac:dyDescent="0.2">
      <c r="B26" s="54"/>
      <c r="C26" s="53"/>
      <c r="D26" s="55"/>
    </row>
    <row r="28" spans="1:16" x14ac:dyDescent="0.2">
      <c r="A28" s="11"/>
      <c r="H28" s="61"/>
      <c r="P28" s="69"/>
    </row>
    <row r="29" spans="1:16" x14ac:dyDescent="0.2">
      <c r="A29" s="11"/>
      <c r="H29" s="61"/>
      <c r="O29" s="56"/>
      <c r="P29" s="69"/>
    </row>
    <row r="30" spans="1:16" s="3" customFormat="1" x14ac:dyDescent="0.25">
      <c r="A30" s="11"/>
      <c r="B30" s="2"/>
      <c r="C30" s="2"/>
      <c r="E30" s="12"/>
      <c r="H30" s="61"/>
      <c r="N30" s="14"/>
      <c r="O30" s="14"/>
      <c r="P30" s="14"/>
    </row>
    <row r="31" spans="1:16" s="3" customFormat="1" x14ac:dyDescent="0.25">
      <c r="A31" s="11"/>
      <c r="B31" s="2"/>
      <c r="C31" s="2"/>
      <c r="E31" s="12"/>
      <c r="H31" s="61"/>
      <c r="N31" s="14"/>
      <c r="O31" s="14"/>
      <c r="P31" s="14"/>
    </row>
    <row r="32" spans="1:16" s="3" customFormat="1" x14ac:dyDescent="0.25">
      <c r="A32" s="11"/>
      <c r="B32" s="2"/>
      <c r="C32" s="2"/>
      <c r="E32" s="12"/>
      <c r="H32" s="61"/>
      <c r="N32" s="14"/>
      <c r="O32" s="14"/>
      <c r="P32" s="14"/>
    </row>
    <row r="33" spans="1:16" s="3" customFormat="1" x14ac:dyDescent="0.25">
      <c r="A33" s="11"/>
      <c r="B33" s="2"/>
      <c r="C33" s="2"/>
      <c r="E33" s="12"/>
      <c r="H33" s="61"/>
      <c r="N33" s="14"/>
      <c r="O33" s="14"/>
      <c r="P33" s="14"/>
    </row>
    <row r="34" spans="1:16" s="3" customFormat="1" x14ac:dyDescent="0.25">
      <c r="A34" s="11"/>
      <c r="B34" s="2"/>
      <c r="C34" s="2"/>
      <c r="E34" s="12"/>
      <c r="H34" s="61"/>
      <c r="N34" s="14"/>
      <c r="O34" s="14"/>
      <c r="P34" s="14"/>
    </row>
    <row r="35" spans="1:16" s="3" customFormat="1" x14ac:dyDescent="0.25">
      <c r="A35" s="11"/>
      <c r="B35" s="2"/>
      <c r="C35" s="2"/>
      <c r="E35" s="12"/>
      <c r="H35" s="61"/>
      <c r="N35" s="14"/>
      <c r="O35" s="14"/>
      <c r="P35" s="14"/>
    </row>
    <row r="36" spans="1:16" s="3" customFormat="1" x14ac:dyDescent="0.25">
      <c r="A36" s="11"/>
      <c r="B36" s="2"/>
      <c r="C36" s="2"/>
      <c r="E36" s="12"/>
      <c r="H36" s="61"/>
      <c r="N36" s="14"/>
      <c r="O36" s="14"/>
      <c r="P36" s="14"/>
    </row>
    <row r="37" spans="1:16" s="3" customFormat="1" x14ac:dyDescent="0.25">
      <c r="A37" s="11"/>
      <c r="B37" s="2"/>
      <c r="C37" s="2"/>
      <c r="E37" s="12"/>
      <c r="H37" s="61"/>
      <c r="N37" s="14"/>
      <c r="O37" s="14"/>
      <c r="P37" s="14"/>
    </row>
    <row r="38" spans="1:16" s="3" customFormat="1" x14ac:dyDescent="0.25">
      <c r="A38" s="11"/>
      <c r="B38" s="2"/>
      <c r="C38" s="2"/>
      <c r="E38" s="12"/>
      <c r="H38" s="61"/>
      <c r="N38" s="14"/>
      <c r="O38" s="14"/>
      <c r="P38" s="14"/>
    </row>
    <row r="39" spans="1:16" s="3" customFormat="1" x14ac:dyDescent="0.25">
      <c r="A39" s="11"/>
      <c r="B39" s="2"/>
      <c r="C39" s="2"/>
      <c r="E39" s="12"/>
      <c r="H39" s="61"/>
      <c r="N39" s="14"/>
      <c r="O39" s="14"/>
      <c r="P39" s="14"/>
    </row>
    <row r="40" spans="1:16" s="3" customFormat="1" x14ac:dyDescent="0.25">
      <c r="A40" s="11"/>
      <c r="B40" s="2"/>
      <c r="C40" s="2"/>
      <c r="E40" s="12"/>
      <c r="H40" s="61"/>
      <c r="N40" s="14"/>
      <c r="O40" s="14"/>
      <c r="P40" s="14"/>
    </row>
    <row r="41" spans="1:16" s="3" customFormat="1" x14ac:dyDescent="0.25">
      <c r="A41" s="11"/>
      <c r="B41" s="2"/>
      <c r="C41" s="2"/>
      <c r="E41" s="12"/>
      <c r="H41" s="61"/>
      <c r="N41" s="14"/>
      <c r="O41" s="14"/>
      <c r="P41" s="14"/>
    </row>
  </sheetData>
  <mergeCells count="2">
    <mergeCell ref="A20:L20"/>
    <mergeCell ref="O20:P20"/>
  </mergeCells>
  <conditionalFormatting sqref="B3">
    <cfRule type="duplicateValues" dxfId="578" priority="1"/>
  </conditionalFormatting>
  <conditionalFormatting sqref="B4:B19">
    <cfRule type="duplicateValues" dxfId="577" priority="72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8"/>
  <sheetViews>
    <sheetView zoomScale="110" zoomScaleNormal="110" workbookViewId="0">
      <pane xSplit="3" ySplit="2" topLeftCell="D41" activePane="bottomRight" state="frozen"/>
      <selection activeCell="H5" sqref="H5"/>
      <selection pane="topRight" activeCell="H5" sqref="H5"/>
      <selection pane="bottomLeft" activeCell="H5" sqref="H5"/>
      <selection pane="bottomRight" activeCell="N3" sqref="N3:N4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1.140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0.75" customHeight="1" x14ac:dyDescent="0.2">
      <c r="A3" s="96" t="s">
        <v>6224</v>
      </c>
      <c r="B3" s="72" t="s">
        <v>2809</v>
      </c>
      <c r="C3" s="9" t="s">
        <v>2810</v>
      </c>
      <c r="D3" s="74" t="s">
        <v>51</v>
      </c>
      <c r="E3" s="13">
        <v>44432</v>
      </c>
      <c r="F3" s="74" t="s">
        <v>2138</v>
      </c>
      <c r="G3" s="13">
        <v>44437</v>
      </c>
      <c r="H3" s="10" t="s">
        <v>2856</v>
      </c>
      <c r="I3" s="1">
        <v>104</v>
      </c>
      <c r="J3" s="1">
        <v>78</v>
      </c>
      <c r="K3" s="1">
        <v>60</v>
      </c>
      <c r="L3" s="1">
        <v>23</v>
      </c>
      <c r="M3" s="80">
        <v>121.68</v>
      </c>
      <c r="N3" s="8">
        <v>122</v>
      </c>
      <c r="O3" s="62">
        <v>3000</v>
      </c>
      <c r="P3" s="63">
        <f>Table224523689101112131415161718192021222423456789101112131415161718192021[[#This Row],[PEMBULATAN]]*O3</f>
        <v>366000</v>
      </c>
    </row>
    <row r="4" spans="1:16" ht="30.75" customHeight="1" x14ac:dyDescent="0.2">
      <c r="A4" s="100"/>
      <c r="B4" s="73"/>
      <c r="C4" s="9" t="s">
        <v>2811</v>
      </c>
      <c r="D4" s="74" t="s">
        <v>51</v>
      </c>
      <c r="E4" s="13">
        <v>44432</v>
      </c>
      <c r="F4" s="74" t="s">
        <v>2138</v>
      </c>
      <c r="G4" s="13">
        <v>44437</v>
      </c>
      <c r="H4" s="10" t="s">
        <v>2856</v>
      </c>
      <c r="I4" s="1">
        <v>70</v>
      </c>
      <c r="J4" s="1">
        <v>64</v>
      </c>
      <c r="K4" s="1">
        <v>31</v>
      </c>
      <c r="L4" s="1">
        <v>15</v>
      </c>
      <c r="M4" s="80">
        <v>34.72</v>
      </c>
      <c r="N4" s="8">
        <v>35</v>
      </c>
      <c r="O4" s="62">
        <v>3000</v>
      </c>
      <c r="P4" s="63">
        <f>Table224523689101112131415161718192021222423456789101112131415161718192021[[#This Row],[PEMBULATAN]]*O4</f>
        <v>105000</v>
      </c>
    </row>
    <row r="5" spans="1:16" ht="30.75" customHeight="1" x14ac:dyDescent="0.2">
      <c r="A5" s="100"/>
      <c r="B5" s="73"/>
      <c r="C5" s="87" t="s">
        <v>2812</v>
      </c>
      <c r="D5" s="76" t="s">
        <v>51</v>
      </c>
      <c r="E5" s="13">
        <v>44432</v>
      </c>
      <c r="F5" s="74" t="s">
        <v>2138</v>
      </c>
      <c r="G5" s="13">
        <v>44437</v>
      </c>
      <c r="H5" s="75" t="s">
        <v>2856</v>
      </c>
      <c r="I5" s="15">
        <v>89</v>
      </c>
      <c r="J5" s="15">
        <v>66</v>
      </c>
      <c r="K5" s="15">
        <v>43</v>
      </c>
      <c r="L5" s="15">
        <v>19</v>
      </c>
      <c r="M5" s="81">
        <v>63.145499999999998</v>
      </c>
      <c r="N5" s="70">
        <v>63</v>
      </c>
      <c r="O5" s="62">
        <v>3000</v>
      </c>
      <c r="P5" s="63">
        <f>Table224523689101112131415161718192021222423456789101112131415161718192021[[#This Row],[PEMBULATAN]]*O5</f>
        <v>189000</v>
      </c>
    </row>
    <row r="6" spans="1:16" ht="30.75" customHeight="1" x14ac:dyDescent="0.2">
      <c r="A6" s="100"/>
      <c r="B6" s="88"/>
      <c r="C6" s="87" t="s">
        <v>2813</v>
      </c>
      <c r="D6" s="76" t="s">
        <v>51</v>
      </c>
      <c r="E6" s="13">
        <v>44432</v>
      </c>
      <c r="F6" s="74" t="s">
        <v>2138</v>
      </c>
      <c r="G6" s="13">
        <v>44437</v>
      </c>
      <c r="H6" s="75" t="s">
        <v>2856</v>
      </c>
      <c r="I6" s="15">
        <v>60</v>
      </c>
      <c r="J6" s="15">
        <v>40</v>
      </c>
      <c r="K6" s="15">
        <v>20</v>
      </c>
      <c r="L6" s="15">
        <v>5</v>
      </c>
      <c r="M6" s="81">
        <v>12</v>
      </c>
      <c r="N6" s="70">
        <v>12</v>
      </c>
      <c r="O6" s="62">
        <v>3000</v>
      </c>
      <c r="P6" s="63">
        <f>Table224523689101112131415161718192021222423456789101112131415161718192021[[#This Row],[PEMBULATAN]]*O6</f>
        <v>36000</v>
      </c>
    </row>
    <row r="7" spans="1:16" ht="30.75" customHeight="1" x14ac:dyDescent="0.2">
      <c r="A7" s="100"/>
      <c r="B7" s="90" t="s">
        <v>2814</v>
      </c>
      <c r="C7" s="87" t="s">
        <v>2815</v>
      </c>
      <c r="D7" s="76" t="s">
        <v>51</v>
      </c>
      <c r="E7" s="13">
        <v>44432</v>
      </c>
      <c r="F7" s="74" t="s">
        <v>2138</v>
      </c>
      <c r="G7" s="13">
        <v>44437</v>
      </c>
      <c r="H7" s="75" t="s">
        <v>2856</v>
      </c>
      <c r="I7" s="15">
        <v>150</v>
      </c>
      <c r="J7" s="15">
        <v>65</v>
      </c>
      <c r="K7" s="15">
        <v>9</v>
      </c>
      <c r="L7" s="15">
        <v>20</v>
      </c>
      <c r="M7" s="81">
        <v>21.9375</v>
      </c>
      <c r="N7" s="70">
        <v>22</v>
      </c>
      <c r="O7" s="62">
        <v>3000</v>
      </c>
      <c r="P7" s="63">
        <f>Table224523689101112131415161718192021222423456789101112131415161718192021[[#This Row],[PEMBULATAN]]*O7</f>
        <v>66000</v>
      </c>
    </row>
    <row r="8" spans="1:16" ht="30.75" customHeight="1" x14ac:dyDescent="0.2">
      <c r="A8" s="100"/>
      <c r="B8" s="73" t="s">
        <v>2816</v>
      </c>
      <c r="C8" s="87" t="s">
        <v>2817</v>
      </c>
      <c r="D8" s="76" t="s">
        <v>51</v>
      </c>
      <c r="E8" s="13">
        <v>44432</v>
      </c>
      <c r="F8" s="74" t="s">
        <v>2138</v>
      </c>
      <c r="G8" s="13">
        <v>44437</v>
      </c>
      <c r="H8" s="75" t="s">
        <v>2856</v>
      </c>
      <c r="I8" s="15">
        <v>33</v>
      </c>
      <c r="J8" s="15">
        <v>19</v>
      </c>
      <c r="K8" s="15">
        <v>22</v>
      </c>
      <c r="L8" s="15">
        <v>8</v>
      </c>
      <c r="M8" s="81">
        <v>3.4485000000000001</v>
      </c>
      <c r="N8" s="70">
        <v>8</v>
      </c>
      <c r="O8" s="62">
        <v>3000</v>
      </c>
      <c r="P8" s="63">
        <f>Table224523689101112131415161718192021222423456789101112131415161718192021[[#This Row],[PEMBULATAN]]*O8</f>
        <v>24000</v>
      </c>
    </row>
    <row r="9" spans="1:16" ht="30.75" customHeight="1" x14ac:dyDescent="0.2">
      <c r="A9" s="100"/>
      <c r="B9" s="73"/>
      <c r="C9" s="87" t="s">
        <v>2818</v>
      </c>
      <c r="D9" s="76" t="s">
        <v>51</v>
      </c>
      <c r="E9" s="13">
        <v>44432</v>
      </c>
      <c r="F9" s="74" t="s">
        <v>2138</v>
      </c>
      <c r="G9" s="13">
        <v>44437</v>
      </c>
      <c r="H9" s="75" t="s">
        <v>2856</v>
      </c>
      <c r="I9" s="15">
        <v>33</v>
      </c>
      <c r="J9" s="15">
        <v>6</v>
      </c>
      <c r="K9" s="15">
        <v>6</v>
      </c>
      <c r="L9" s="15">
        <v>1</v>
      </c>
      <c r="M9" s="81">
        <v>0.29699999999999999</v>
      </c>
      <c r="N9" s="70">
        <v>1</v>
      </c>
      <c r="O9" s="62">
        <v>3000</v>
      </c>
      <c r="P9" s="63">
        <f>Table224523689101112131415161718192021222423456789101112131415161718192021[[#This Row],[PEMBULATAN]]*O9</f>
        <v>3000</v>
      </c>
    </row>
    <row r="10" spans="1:16" ht="30.75" customHeight="1" x14ac:dyDescent="0.2">
      <c r="A10" s="100"/>
      <c r="B10" s="73"/>
      <c r="C10" s="87" t="s">
        <v>2819</v>
      </c>
      <c r="D10" s="76" t="s">
        <v>51</v>
      </c>
      <c r="E10" s="13">
        <v>44432</v>
      </c>
      <c r="F10" s="74" t="s">
        <v>2138</v>
      </c>
      <c r="G10" s="13">
        <v>44437</v>
      </c>
      <c r="H10" s="75" t="s">
        <v>2856</v>
      </c>
      <c r="I10" s="15">
        <v>74</v>
      </c>
      <c r="J10" s="15">
        <v>42</v>
      </c>
      <c r="K10" s="15">
        <v>12</v>
      </c>
      <c r="L10" s="15">
        <v>9</v>
      </c>
      <c r="M10" s="81">
        <v>9.3239999999999998</v>
      </c>
      <c r="N10" s="70">
        <v>9</v>
      </c>
      <c r="O10" s="62">
        <v>3000</v>
      </c>
      <c r="P10" s="63">
        <f>Table224523689101112131415161718192021222423456789101112131415161718192021[[#This Row],[PEMBULATAN]]*O10</f>
        <v>27000</v>
      </c>
    </row>
    <row r="11" spans="1:16" ht="30.75" customHeight="1" x14ac:dyDescent="0.2">
      <c r="A11" s="100"/>
      <c r="B11" s="73"/>
      <c r="C11" s="87" t="s">
        <v>2820</v>
      </c>
      <c r="D11" s="76" t="s">
        <v>51</v>
      </c>
      <c r="E11" s="13">
        <v>44432</v>
      </c>
      <c r="F11" s="74" t="s">
        <v>2138</v>
      </c>
      <c r="G11" s="13">
        <v>44437</v>
      </c>
      <c r="H11" s="75" t="s">
        <v>2856</v>
      </c>
      <c r="I11" s="15">
        <v>33</v>
      </c>
      <c r="J11" s="15">
        <v>19</v>
      </c>
      <c r="K11" s="15">
        <v>22</v>
      </c>
      <c r="L11" s="15">
        <v>8</v>
      </c>
      <c r="M11" s="81">
        <v>3.4485000000000001</v>
      </c>
      <c r="N11" s="70">
        <v>8</v>
      </c>
      <c r="O11" s="62">
        <v>3000</v>
      </c>
      <c r="P11" s="63">
        <f>Table224523689101112131415161718192021222423456789101112131415161718192021[[#This Row],[PEMBULATAN]]*O11</f>
        <v>24000</v>
      </c>
    </row>
    <row r="12" spans="1:16" ht="30.75" customHeight="1" x14ac:dyDescent="0.2">
      <c r="A12" s="100"/>
      <c r="B12" s="73"/>
      <c r="C12" s="87" t="s">
        <v>2821</v>
      </c>
      <c r="D12" s="76" t="s">
        <v>51</v>
      </c>
      <c r="E12" s="13">
        <v>44432</v>
      </c>
      <c r="F12" s="74" t="s">
        <v>2138</v>
      </c>
      <c r="G12" s="13">
        <v>44437</v>
      </c>
      <c r="H12" s="75" t="s">
        <v>2856</v>
      </c>
      <c r="I12" s="15">
        <v>70</v>
      </c>
      <c r="J12" s="15">
        <v>37</v>
      </c>
      <c r="K12" s="15">
        <v>56</v>
      </c>
      <c r="L12" s="15">
        <v>9</v>
      </c>
      <c r="M12" s="81">
        <v>36.26</v>
      </c>
      <c r="N12" s="70">
        <v>36</v>
      </c>
      <c r="O12" s="62">
        <v>3000</v>
      </c>
      <c r="P12" s="63">
        <f>Table224523689101112131415161718192021222423456789101112131415161718192021[[#This Row],[PEMBULATAN]]*O12</f>
        <v>108000</v>
      </c>
    </row>
    <row r="13" spans="1:16" ht="30.75" customHeight="1" x14ac:dyDescent="0.2">
      <c r="A13" s="100"/>
      <c r="B13" s="73"/>
      <c r="C13" s="87" t="s">
        <v>2822</v>
      </c>
      <c r="D13" s="76" t="s">
        <v>51</v>
      </c>
      <c r="E13" s="13">
        <v>44432</v>
      </c>
      <c r="F13" s="74" t="s">
        <v>2138</v>
      </c>
      <c r="G13" s="13">
        <v>44437</v>
      </c>
      <c r="H13" s="75" t="s">
        <v>2856</v>
      </c>
      <c r="I13" s="15">
        <v>65</v>
      </c>
      <c r="J13" s="15">
        <v>52</v>
      </c>
      <c r="K13" s="15">
        <v>25</v>
      </c>
      <c r="L13" s="15">
        <v>11</v>
      </c>
      <c r="M13" s="81">
        <v>21.125</v>
      </c>
      <c r="N13" s="70">
        <v>21</v>
      </c>
      <c r="O13" s="62">
        <v>3000</v>
      </c>
      <c r="P13" s="63">
        <f>Table224523689101112131415161718192021222423456789101112131415161718192021[[#This Row],[PEMBULATAN]]*O13</f>
        <v>63000</v>
      </c>
    </row>
    <row r="14" spans="1:16" ht="30.75" customHeight="1" x14ac:dyDescent="0.2">
      <c r="A14" s="100"/>
      <c r="B14" s="73"/>
      <c r="C14" s="87" t="s">
        <v>2823</v>
      </c>
      <c r="D14" s="76" t="s">
        <v>51</v>
      </c>
      <c r="E14" s="13">
        <v>44432</v>
      </c>
      <c r="F14" s="74" t="s">
        <v>2138</v>
      </c>
      <c r="G14" s="13">
        <v>44437</v>
      </c>
      <c r="H14" s="75" t="s">
        <v>2856</v>
      </c>
      <c r="I14" s="15">
        <v>33</v>
      </c>
      <c r="J14" s="15">
        <v>19</v>
      </c>
      <c r="K14" s="15">
        <v>22</v>
      </c>
      <c r="L14" s="15">
        <v>8</v>
      </c>
      <c r="M14" s="81">
        <v>3.4485000000000001</v>
      </c>
      <c r="N14" s="70">
        <v>8</v>
      </c>
      <c r="O14" s="62">
        <v>3000</v>
      </c>
      <c r="P14" s="63">
        <f>Table224523689101112131415161718192021222423456789101112131415161718192021[[#This Row],[PEMBULATAN]]*O14</f>
        <v>24000</v>
      </c>
    </row>
    <row r="15" spans="1:16" ht="30.75" customHeight="1" x14ac:dyDescent="0.2">
      <c r="A15" s="100"/>
      <c r="B15" s="73"/>
      <c r="C15" s="87" t="s">
        <v>2824</v>
      </c>
      <c r="D15" s="76" t="s">
        <v>51</v>
      </c>
      <c r="E15" s="13">
        <v>44432</v>
      </c>
      <c r="F15" s="74" t="s">
        <v>2138</v>
      </c>
      <c r="G15" s="13">
        <v>44437</v>
      </c>
      <c r="H15" s="75" t="s">
        <v>2856</v>
      </c>
      <c r="I15" s="15">
        <v>74</v>
      </c>
      <c r="J15" s="15">
        <v>42</v>
      </c>
      <c r="K15" s="15">
        <v>12</v>
      </c>
      <c r="L15" s="15">
        <v>9</v>
      </c>
      <c r="M15" s="81">
        <v>9.3239999999999998</v>
      </c>
      <c r="N15" s="70">
        <v>9</v>
      </c>
      <c r="O15" s="62">
        <v>3000</v>
      </c>
      <c r="P15" s="63">
        <f>Table224523689101112131415161718192021222423456789101112131415161718192021[[#This Row],[PEMBULATAN]]*O15</f>
        <v>27000</v>
      </c>
    </row>
    <row r="16" spans="1:16" ht="30.75" customHeight="1" x14ac:dyDescent="0.2">
      <c r="A16" s="100"/>
      <c r="B16" s="73"/>
      <c r="C16" s="87" t="s">
        <v>2825</v>
      </c>
      <c r="D16" s="76" t="s">
        <v>51</v>
      </c>
      <c r="E16" s="13">
        <v>44432</v>
      </c>
      <c r="F16" s="74" t="s">
        <v>2138</v>
      </c>
      <c r="G16" s="13">
        <v>44437</v>
      </c>
      <c r="H16" s="75" t="s">
        <v>2856</v>
      </c>
      <c r="I16" s="15">
        <v>33</v>
      </c>
      <c r="J16" s="15">
        <v>19</v>
      </c>
      <c r="K16" s="15">
        <v>22</v>
      </c>
      <c r="L16" s="15">
        <v>8</v>
      </c>
      <c r="M16" s="81">
        <v>3.4485000000000001</v>
      </c>
      <c r="N16" s="70">
        <v>8</v>
      </c>
      <c r="O16" s="62">
        <v>3000</v>
      </c>
      <c r="P16" s="63">
        <f>Table224523689101112131415161718192021222423456789101112131415161718192021[[#This Row],[PEMBULATAN]]*O16</f>
        <v>24000</v>
      </c>
    </row>
    <row r="17" spans="1:16" ht="30.75" customHeight="1" x14ac:dyDescent="0.2">
      <c r="A17" s="100"/>
      <c r="B17" s="73"/>
      <c r="C17" s="87" t="s">
        <v>2826</v>
      </c>
      <c r="D17" s="76" t="s">
        <v>51</v>
      </c>
      <c r="E17" s="13">
        <v>44432</v>
      </c>
      <c r="F17" s="74" t="s">
        <v>2138</v>
      </c>
      <c r="G17" s="13">
        <v>44437</v>
      </c>
      <c r="H17" s="75" t="s">
        <v>2856</v>
      </c>
      <c r="I17" s="15">
        <v>44</v>
      </c>
      <c r="J17" s="15">
        <v>33</v>
      </c>
      <c r="K17" s="15">
        <v>29</v>
      </c>
      <c r="L17" s="15">
        <v>9</v>
      </c>
      <c r="M17" s="81">
        <v>10.526999999999999</v>
      </c>
      <c r="N17" s="70">
        <v>11</v>
      </c>
      <c r="O17" s="62">
        <v>3000</v>
      </c>
      <c r="P17" s="63">
        <f>Table224523689101112131415161718192021222423456789101112131415161718192021[[#This Row],[PEMBULATAN]]*O17</f>
        <v>33000</v>
      </c>
    </row>
    <row r="18" spans="1:16" ht="30.75" customHeight="1" x14ac:dyDescent="0.2">
      <c r="A18" s="100"/>
      <c r="B18" s="73"/>
      <c r="C18" s="87" t="s">
        <v>2827</v>
      </c>
      <c r="D18" s="76" t="s">
        <v>51</v>
      </c>
      <c r="E18" s="13">
        <v>44432</v>
      </c>
      <c r="F18" s="74" t="s">
        <v>2138</v>
      </c>
      <c r="G18" s="13">
        <v>44437</v>
      </c>
      <c r="H18" s="75" t="s">
        <v>2856</v>
      </c>
      <c r="I18" s="15">
        <v>21</v>
      </c>
      <c r="J18" s="15">
        <v>17</v>
      </c>
      <c r="K18" s="15">
        <v>12</v>
      </c>
      <c r="L18" s="15">
        <v>1</v>
      </c>
      <c r="M18" s="81">
        <v>1.071</v>
      </c>
      <c r="N18" s="70">
        <v>1</v>
      </c>
      <c r="O18" s="62">
        <v>3000</v>
      </c>
      <c r="P18" s="63">
        <f>Table224523689101112131415161718192021222423456789101112131415161718192021[[#This Row],[PEMBULATAN]]*O18</f>
        <v>3000</v>
      </c>
    </row>
    <row r="19" spans="1:16" ht="30.75" customHeight="1" x14ac:dyDescent="0.2">
      <c r="A19" s="100"/>
      <c r="B19" s="73"/>
      <c r="C19" s="87" t="s">
        <v>2828</v>
      </c>
      <c r="D19" s="76" t="s">
        <v>51</v>
      </c>
      <c r="E19" s="13">
        <v>44432</v>
      </c>
      <c r="F19" s="74" t="s">
        <v>2138</v>
      </c>
      <c r="G19" s="13">
        <v>44437</v>
      </c>
      <c r="H19" s="75" t="s">
        <v>2856</v>
      </c>
      <c r="I19" s="15">
        <v>44</v>
      </c>
      <c r="J19" s="15">
        <v>33</v>
      </c>
      <c r="K19" s="15">
        <v>29</v>
      </c>
      <c r="L19" s="15">
        <v>9</v>
      </c>
      <c r="M19" s="81">
        <v>10.526999999999999</v>
      </c>
      <c r="N19" s="70">
        <v>11</v>
      </c>
      <c r="O19" s="62">
        <v>3000</v>
      </c>
      <c r="P19" s="63">
        <f>Table224523689101112131415161718192021222423456789101112131415161718192021[[#This Row],[PEMBULATAN]]*O19</f>
        <v>33000</v>
      </c>
    </row>
    <row r="20" spans="1:16" ht="30.75" customHeight="1" x14ac:dyDescent="0.2">
      <c r="A20" s="100"/>
      <c r="B20" s="73"/>
      <c r="C20" s="87" t="s">
        <v>2829</v>
      </c>
      <c r="D20" s="76" t="s">
        <v>51</v>
      </c>
      <c r="E20" s="13">
        <v>44432</v>
      </c>
      <c r="F20" s="74" t="s">
        <v>2138</v>
      </c>
      <c r="G20" s="13">
        <v>44437</v>
      </c>
      <c r="H20" s="75" t="s">
        <v>2856</v>
      </c>
      <c r="I20" s="15">
        <v>44</v>
      </c>
      <c r="J20" s="15">
        <v>33</v>
      </c>
      <c r="K20" s="15">
        <v>29</v>
      </c>
      <c r="L20" s="15">
        <v>9</v>
      </c>
      <c r="M20" s="81">
        <v>10.526999999999999</v>
      </c>
      <c r="N20" s="70">
        <v>11</v>
      </c>
      <c r="O20" s="62">
        <v>3000</v>
      </c>
      <c r="P20" s="63">
        <f>Table224523689101112131415161718192021222423456789101112131415161718192021[[#This Row],[PEMBULATAN]]*O20</f>
        <v>33000</v>
      </c>
    </row>
    <row r="21" spans="1:16" ht="30.75" customHeight="1" x14ac:dyDescent="0.2">
      <c r="A21" s="100"/>
      <c r="B21" s="73"/>
      <c r="C21" s="87" t="s">
        <v>2830</v>
      </c>
      <c r="D21" s="76" t="s">
        <v>51</v>
      </c>
      <c r="E21" s="13">
        <v>44432</v>
      </c>
      <c r="F21" s="74" t="s">
        <v>2138</v>
      </c>
      <c r="G21" s="13">
        <v>44437</v>
      </c>
      <c r="H21" s="75" t="s">
        <v>2856</v>
      </c>
      <c r="I21" s="15">
        <v>33</v>
      </c>
      <c r="J21" s="15">
        <v>6</v>
      </c>
      <c r="K21" s="15">
        <v>6</v>
      </c>
      <c r="L21" s="15">
        <v>1</v>
      </c>
      <c r="M21" s="81">
        <v>0.29699999999999999</v>
      </c>
      <c r="N21" s="70">
        <v>1</v>
      </c>
      <c r="O21" s="62">
        <v>3000</v>
      </c>
      <c r="P21" s="63">
        <f>Table224523689101112131415161718192021222423456789101112131415161718192021[[#This Row],[PEMBULATAN]]*O21</f>
        <v>3000</v>
      </c>
    </row>
    <row r="22" spans="1:16" ht="30.75" customHeight="1" x14ac:dyDescent="0.2">
      <c r="A22" s="100"/>
      <c r="B22" s="73"/>
      <c r="C22" s="87" t="s">
        <v>2831</v>
      </c>
      <c r="D22" s="76" t="s">
        <v>51</v>
      </c>
      <c r="E22" s="13">
        <v>44432</v>
      </c>
      <c r="F22" s="74" t="s">
        <v>2138</v>
      </c>
      <c r="G22" s="13">
        <v>44437</v>
      </c>
      <c r="H22" s="75" t="s">
        <v>2856</v>
      </c>
      <c r="I22" s="15">
        <v>33</v>
      </c>
      <c r="J22" s="15">
        <v>19</v>
      </c>
      <c r="K22" s="15">
        <v>22</v>
      </c>
      <c r="L22" s="15">
        <v>8</v>
      </c>
      <c r="M22" s="81">
        <v>3.4485000000000001</v>
      </c>
      <c r="N22" s="70">
        <v>8</v>
      </c>
      <c r="O22" s="62">
        <v>3000</v>
      </c>
      <c r="P22" s="63">
        <f>Table224523689101112131415161718192021222423456789101112131415161718192021[[#This Row],[PEMBULATAN]]*O22</f>
        <v>24000</v>
      </c>
    </row>
    <row r="23" spans="1:16" ht="30.75" customHeight="1" x14ac:dyDescent="0.2">
      <c r="A23" s="100"/>
      <c r="B23" s="73"/>
      <c r="C23" s="87" t="s">
        <v>2832</v>
      </c>
      <c r="D23" s="76" t="s">
        <v>51</v>
      </c>
      <c r="E23" s="13">
        <v>44432</v>
      </c>
      <c r="F23" s="74" t="s">
        <v>2138</v>
      </c>
      <c r="G23" s="13">
        <v>44437</v>
      </c>
      <c r="H23" s="75" t="s">
        <v>2856</v>
      </c>
      <c r="I23" s="15">
        <v>33</v>
      </c>
      <c r="J23" s="15">
        <v>19</v>
      </c>
      <c r="K23" s="15">
        <v>22</v>
      </c>
      <c r="L23" s="15">
        <v>8</v>
      </c>
      <c r="M23" s="81">
        <v>3.4485000000000001</v>
      </c>
      <c r="N23" s="70">
        <v>8</v>
      </c>
      <c r="O23" s="62">
        <v>3000</v>
      </c>
      <c r="P23" s="63">
        <f>Table224523689101112131415161718192021222423456789101112131415161718192021[[#This Row],[PEMBULATAN]]*O23</f>
        <v>24000</v>
      </c>
    </row>
    <row r="24" spans="1:16" ht="30.75" customHeight="1" x14ac:dyDescent="0.2">
      <c r="A24" s="100"/>
      <c r="B24" s="73"/>
      <c r="C24" s="87" t="s">
        <v>2833</v>
      </c>
      <c r="D24" s="76" t="s">
        <v>51</v>
      </c>
      <c r="E24" s="13">
        <v>44432</v>
      </c>
      <c r="F24" s="74" t="s">
        <v>2138</v>
      </c>
      <c r="G24" s="13">
        <v>44437</v>
      </c>
      <c r="H24" s="75" t="s">
        <v>2856</v>
      </c>
      <c r="I24" s="15">
        <v>60</v>
      </c>
      <c r="J24" s="15">
        <v>57</v>
      </c>
      <c r="K24" s="15">
        <v>48</v>
      </c>
      <c r="L24" s="15">
        <v>20</v>
      </c>
      <c r="M24" s="81">
        <v>41.04</v>
      </c>
      <c r="N24" s="70">
        <v>41</v>
      </c>
      <c r="O24" s="62">
        <v>3000</v>
      </c>
      <c r="P24" s="63">
        <f>Table224523689101112131415161718192021222423456789101112131415161718192021[[#This Row],[PEMBULATAN]]*O24</f>
        <v>123000</v>
      </c>
    </row>
    <row r="25" spans="1:16" ht="30.75" customHeight="1" x14ac:dyDescent="0.2">
      <c r="A25" s="100"/>
      <c r="B25" s="73"/>
      <c r="C25" s="87" t="s">
        <v>2834</v>
      </c>
      <c r="D25" s="76" t="s">
        <v>51</v>
      </c>
      <c r="E25" s="13">
        <v>44432</v>
      </c>
      <c r="F25" s="74" t="s">
        <v>2138</v>
      </c>
      <c r="G25" s="13">
        <v>44437</v>
      </c>
      <c r="H25" s="75" t="s">
        <v>2856</v>
      </c>
      <c r="I25" s="15">
        <v>33</v>
      </c>
      <c r="J25" s="15">
        <v>19</v>
      </c>
      <c r="K25" s="15">
        <v>22</v>
      </c>
      <c r="L25" s="15">
        <v>8</v>
      </c>
      <c r="M25" s="81">
        <v>3.4485000000000001</v>
      </c>
      <c r="N25" s="70">
        <v>8</v>
      </c>
      <c r="O25" s="62">
        <v>3000</v>
      </c>
      <c r="P25" s="63">
        <f>Table224523689101112131415161718192021222423456789101112131415161718192021[[#This Row],[PEMBULATAN]]*O25</f>
        <v>24000</v>
      </c>
    </row>
    <row r="26" spans="1:16" ht="30.75" customHeight="1" x14ac:dyDescent="0.2">
      <c r="A26" s="100"/>
      <c r="B26" s="73"/>
      <c r="C26" s="87" t="s">
        <v>2835</v>
      </c>
      <c r="D26" s="76" t="s">
        <v>51</v>
      </c>
      <c r="E26" s="13">
        <v>44432</v>
      </c>
      <c r="F26" s="74" t="s">
        <v>2138</v>
      </c>
      <c r="G26" s="13">
        <v>44437</v>
      </c>
      <c r="H26" s="75" t="s">
        <v>2856</v>
      </c>
      <c r="I26" s="15">
        <v>33</v>
      </c>
      <c r="J26" s="15">
        <v>19</v>
      </c>
      <c r="K26" s="15">
        <v>22</v>
      </c>
      <c r="L26" s="15">
        <v>8</v>
      </c>
      <c r="M26" s="81">
        <v>3.4485000000000001</v>
      </c>
      <c r="N26" s="70">
        <v>8</v>
      </c>
      <c r="O26" s="62">
        <v>3000</v>
      </c>
      <c r="P26" s="63">
        <f>Table224523689101112131415161718192021222423456789101112131415161718192021[[#This Row],[PEMBULATAN]]*O26</f>
        <v>24000</v>
      </c>
    </row>
    <row r="27" spans="1:16" ht="30.75" customHeight="1" x14ac:dyDescent="0.2">
      <c r="A27" s="100"/>
      <c r="B27" s="73"/>
      <c r="C27" s="87" t="s">
        <v>2836</v>
      </c>
      <c r="D27" s="76" t="s">
        <v>51</v>
      </c>
      <c r="E27" s="13">
        <v>44432</v>
      </c>
      <c r="F27" s="74" t="s">
        <v>2138</v>
      </c>
      <c r="G27" s="13">
        <v>44437</v>
      </c>
      <c r="H27" s="75" t="s">
        <v>2856</v>
      </c>
      <c r="I27" s="15">
        <v>35</v>
      </c>
      <c r="J27" s="15">
        <v>35</v>
      </c>
      <c r="K27" s="15">
        <v>19</v>
      </c>
      <c r="L27" s="15">
        <v>12</v>
      </c>
      <c r="M27" s="81">
        <v>5.8187499999999996</v>
      </c>
      <c r="N27" s="70">
        <v>12</v>
      </c>
      <c r="O27" s="62">
        <v>3000</v>
      </c>
      <c r="P27" s="63">
        <f>Table224523689101112131415161718192021222423456789101112131415161718192021[[#This Row],[PEMBULATAN]]*O27</f>
        <v>36000</v>
      </c>
    </row>
    <row r="28" spans="1:16" ht="30.75" customHeight="1" x14ac:dyDescent="0.2">
      <c r="A28" s="100"/>
      <c r="B28" s="73"/>
      <c r="C28" s="87" t="s">
        <v>2837</v>
      </c>
      <c r="D28" s="76" t="s">
        <v>51</v>
      </c>
      <c r="E28" s="13">
        <v>44432</v>
      </c>
      <c r="F28" s="74" t="s">
        <v>2138</v>
      </c>
      <c r="G28" s="13">
        <v>44437</v>
      </c>
      <c r="H28" s="75" t="s">
        <v>2856</v>
      </c>
      <c r="I28" s="15">
        <v>33</v>
      </c>
      <c r="J28" s="15">
        <v>19</v>
      </c>
      <c r="K28" s="15">
        <v>22</v>
      </c>
      <c r="L28" s="15">
        <v>8</v>
      </c>
      <c r="M28" s="81">
        <v>3.4485000000000001</v>
      </c>
      <c r="N28" s="70">
        <v>8</v>
      </c>
      <c r="O28" s="62">
        <v>3000</v>
      </c>
      <c r="P28" s="63">
        <f>Table224523689101112131415161718192021222423456789101112131415161718192021[[#This Row],[PEMBULATAN]]*O28</f>
        <v>24000</v>
      </c>
    </row>
    <row r="29" spans="1:16" ht="30.75" customHeight="1" x14ac:dyDescent="0.2">
      <c r="A29" s="100"/>
      <c r="B29" s="73"/>
      <c r="C29" s="87" t="s">
        <v>2838</v>
      </c>
      <c r="D29" s="76" t="s">
        <v>51</v>
      </c>
      <c r="E29" s="13">
        <v>44432</v>
      </c>
      <c r="F29" s="74" t="s">
        <v>2138</v>
      </c>
      <c r="G29" s="13">
        <v>44437</v>
      </c>
      <c r="H29" s="75" t="s">
        <v>2856</v>
      </c>
      <c r="I29" s="15">
        <v>44</v>
      </c>
      <c r="J29" s="15">
        <v>33</v>
      </c>
      <c r="K29" s="15">
        <v>29</v>
      </c>
      <c r="L29" s="15">
        <v>9</v>
      </c>
      <c r="M29" s="81">
        <v>10.526999999999999</v>
      </c>
      <c r="N29" s="70">
        <v>11</v>
      </c>
      <c r="O29" s="62">
        <v>3000</v>
      </c>
      <c r="P29" s="63">
        <f>Table224523689101112131415161718192021222423456789101112131415161718192021[[#This Row],[PEMBULATAN]]*O29</f>
        <v>33000</v>
      </c>
    </row>
    <row r="30" spans="1:16" ht="30.75" customHeight="1" x14ac:dyDescent="0.2">
      <c r="A30" s="100"/>
      <c r="B30" s="73"/>
      <c r="C30" s="87" t="s">
        <v>2839</v>
      </c>
      <c r="D30" s="76" t="s">
        <v>51</v>
      </c>
      <c r="E30" s="13">
        <v>44432</v>
      </c>
      <c r="F30" s="74" t="s">
        <v>2138</v>
      </c>
      <c r="G30" s="13">
        <v>44437</v>
      </c>
      <c r="H30" s="75" t="s">
        <v>2856</v>
      </c>
      <c r="I30" s="15">
        <v>74</v>
      </c>
      <c r="J30" s="15">
        <v>42</v>
      </c>
      <c r="K30" s="15">
        <v>12</v>
      </c>
      <c r="L30" s="15">
        <v>9</v>
      </c>
      <c r="M30" s="81">
        <v>9.3239999999999998</v>
      </c>
      <c r="N30" s="70">
        <v>9</v>
      </c>
      <c r="O30" s="62">
        <v>3000</v>
      </c>
      <c r="P30" s="63">
        <f>Table224523689101112131415161718192021222423456789101112131415161718192021[[#This Row],[PEMBULATAN]]*O30</f>
        <v>27000</v>
      </c>
    </row>
    <row r="31" spans="1:16" ht="30.75" customHeight="1" x14ac:dyDescent="0.2">
      <c r="A31" s="100"/>
      <c r="B31" s="73"/>
      <c r="C31" s="87" t="s">
        <v>2840</v>
      </c>
      <c r="D31" s="76" t="s">
        <v>51</v>
      </c>
      <c r="E31" s="13">
        <v>44432</v>
      </c>
      <c r="F31" s="74" t="s">
        <v>2138</v>
      </c>
      <c r="G31" s="13">
        <v>44437</v>
      </c>
      <c r="H31" s="75" t="s">
        <v>2856</v>
      </c>
      <c r="I31" s="15">
        <v>44</v>
      </c>
      <c r="J31" s="15">
        <v>33</v>
      </c>
      <c r="K31" s="15">
        <v>29</v>
      </c>
      <c r="L31" s="15">
        <v>9</v>
      </c>
      <c r="M31" s="81">
        <v>10.526999999999999</v>
      </c>
      <c r="N31" s="70">
        <v>11</v>
      </c>
      <c r="O31" s="62">
        <v>3000</v>
      </c>
      <c r="P31" s="63">
        <f>Table224523689101112131415161718192021222423456789101112131415161718192021[[#This Row],[PEMBULATAN]]*O31</f>
        <v>33000</v>
      </c>
    </row>
    <row r="32" spans="1:16" ht="30.75" customHeight="1" x14ac:dyDescent="0.2">
      <c r="A32" s="100"/>
      <c r="B32" s="73"/>
      <c r="C32" s="87" t="s">
        <v>2841</v>
      </c>
      <c r="D32" s="76" t="s">
        <v>51</v>
      </c>
      <c r="E32" s="13">
        <v>44432</v>
      </c>
      <c r="F32" s="74" t="s">
        <v>2138</v>
      </c>
      <c r="G32" s="13">
        <v>44437</v>
      </c>
      <c r="H32" s="75" t="s">
        <v>2856</v>
      </c>
      <c r="I32" s="15">
        <v>35</v>
      </c>
      <c r="J32" s="15">
        <v>35</v>
      </c>
      <c r="K32" s="15">
        <v>19</v>
      </c>
      <c r="L32" s="15">
        <v>12</v>
      </c>
      <c r="M32" s="81">
        <v>5.8187499999999996</v>
      </c>
      <c r="N32" s="70">
        <v>12</v>
      </c>
      <c r="O32" s="62">
        <v>3000</v>
      </c>
      <c r="P32" s="63">
        <f>Table224523689101112131415161718192021222423456789101112131415161718192021[[#This Row],[PEMBULATAN]]*O32</f>
        <v>36000</v>
      </c>
    </row>
    <row r="33" spans="1:16" ht="30.75" customHeight="1" x14ac:dyDescent="0.2">
      <c r="A33" s="100"/>
      <c r="B33" s="73"/>
      <c r="C33" s="87" t="s">
        <v>2842</v>
      </c>
      <c r="D33" s="76" t="s">
        <v>51</v>
      </c>
      <c r="E33" s="13">
        <v>44432</v>
      </c>
      <c r="F33" s="74" t="s">
        <v>2138</v>
      </c>
      <c r="G33" s="13">
        <v>44437</v>
      </c>
      <c r="H33" s="75" t="s">
        <v>2856</v>
      </c>
      <c r="I33" s="15">
        <v>76</v>
      </c>
      <c r="J33" s="15">
        <v>60</v>
      </c>
      <c r="K33" s="15">
        <v>42</v>
      </c>
      <c r="L33" s="15">
        <v>31</v>
      </c>
      <c r="M33" s="81">
        <v>47.88</v>
      </c>
      <c r="N33" s="70">
        <v>48</v>
      </c>
      <c r="O33" s="62">
        <v>3000</v>
      </c>
      <c r="P33" s="63">
        <f>Table224523689101112131415161718192021222423456789101112131415161718192021[[#This Row],[PEMBULATAN]]*O33</f>
        <v>144000</v>
      </c>
    </row>
    <row r="34" spans="1:16" ht="30.75" customHeight="1" x14ac:dyDescent="0.2">
      <c r="A34" s="100"/>
      <c r="B34" s="73"/>
      <c r="C34" s="87" t="s">
        <v>2843</v>
      </c>
      <c r="D34" s="76" t="s">
        <v>51</v>
      </c>
      <c r="E34" s="13">
        <v>44432</v>
      </c>
      <c r="F34" s="74" t="s">
        <v>2138</v>
      </c>
      <c r="G34" s="13">
        <v>44437</v>
      </c>
      <c r="H34" s="75" t="s">
        <v>2856</v>
      </c>
      <c r="I34" s="15">
        <v>33</v>
      </c>
      <c r="J34" s="15">
        <v>19</v>
      </c>
      <c r="K34" s="15">
        <v>22</v>
      </c>
      <c r="L34" s="15">
        <v>8</v>
      </c>
      <c r="M34" s="81">
        <v>3.4485000000000001</v>
      </c>
      <c r="N34" s="70">
        <v>8</v>
      </c>
      <c r="O34" s="62">
        <v>3000</v>
      </c>
      <c r="P34" s="63">
        <f>Table224523689101112131415161718192021222423456789101112131415161718192021[[#This Row],[PEMBULATAN]]*O34</f>
        <v>24000</v>
      </c>
    </row>
    <row r="35" spans="1:16" ht="30.75" customHeight="1" x14ac:dyDescent="0.2">
      <c r="A35" s="100"/>
      <c r="B35" s="73"/>
      <c r="C35" s="87" t="s">
        <v>2844</v>
      </c>
      <c r="D35" s="76" t="s">
        <v>51</v>
      </c>
      <c r="E35" s="13">
        <v>44432</v>
      </c>
      <c r="F35" s="74" t="s">
        <v>2138</v>
      </c>
      <c r="G35" s="13">
        <v>44437</v>
      </c>
      <c r="H35" s="75" t="s">
        <v>2856</v>
      </c>
      <c r="I35" s="15">
        <v>74</v>
      </c>
      <c r="J35" s="15">
        <v>42</v>
      </c>
      <c r="K35" s="15">
        <v>12</v>
      </c>
      <c r="L35" s="15">
        <v>9</v>
      </c>
      <c r="M35" s="81">
        <v>9.3239999999999998</v>
      </c>
      <c r="N35" s="70">
        <v>9</v>
      </c>
      <c r="O35" s="62">
        <v>3000</v>
      </c>
      <c r="P35" s="63">
        <f>Table224523689101112131415161718192021222423456789101112131415161718192021[[#This Row],[PEMBULATAN]]*O35</f>
        <v>27000</v>
      </c>
    </row>
    <row r="36" spans="1:16" ht="30.75" customHeight="1" x14ac:dyDescent="0.2">
      <c r="A36" s="100"/>
      <c r="B36" s="73"/>
      <c r="C36" s="87" t="s">
        <v>2845</v>
      </c>
      <c r="D36" s="76" t="s">
        <v>51</v>
      </c>
      <c r="E36" s="13">
        <v>44432</v>
      </c>
      <c r="F36" s="74" t="s">
        <v>2138</v>
      </c>
      <c r="G36" s="13">
        <v>44437</v>
      </c>
      <c r="H36" s="75" t="s">
        <v>2856</v>
      </c>
      <c r="I36" s="15">
        <v>74</v>
      </c>
      <c r="J36" s="15">
        <v>42</v>
      </c>
      <c r="K36" s="15">
        <v>12</v>
      </c>
      <c r="L36" s="15">
        <v>9</v>
      </c>
      <c r="M36" s="81">
        <v>9.3239999999999998</v>
      </c>
      <c r="N36" s="70">
        <v>9</v>
      </c>
      <c r="O36" s="62">
        <v>3000</v>
      </c>
      <c r="P36" s="63">
        <f>Table224523689101112131415161718192021222423456789101112131415161718192021[[#This Row],[PEMBULATAN]]*O36</f>
        <v>27000</v>
      </c>
    </row>
    <row r="37" spans="1:16" ht="30.75" customHeight="1" x14ac:dyDescent="0.2">
      <c r="A37" s="100"/>
      <c r="B37" s="73"/>
      <c r="C37" s="87" t="s">
        <v>2846</v>
      </c>
      <c r="D37" s="76" t="s">
        <v>51</v>
      </c>
      <c r="E37" s="13">
        <v>44432</v>
      </c>
      <c r="F37" s="74" t="s">
        <v>2138</v>
      </c>
      <c r="G37" s="13">
        <v>44437</v>
      </c>
      <c r="H37" s="75" t="s">
        <v>2856</v>
      </c>
      <c r="I37" s="15">
        <v>74</v>
      </c>
      <c r="J37" s="15">
        <v>42</v>
      </c>
      <c r="K37" s="15">
        <v>12</v>
      </c>
      <c r="L37" s="15">
        <v>9</v>
      </c>
      <c r="M37" s="81">
        <v>9.3239999999999998</v>
      </c>
      <c r="N37" s="70">
        <v>9</v>
      </c>
      <c r="O37" s="62">
        <v>3000</v>
      </c>
      <c r="P37" s="63">
        <f>Table224523689101112131415161718192021222423456789101112131415161718192021[[#This Row],[PEMBULATAN]]*O37</f>
        <v>27000</v>
      </c>
    </row>
    <row r="38" spans="1:16" ht="30.75" customHeight="1" x14ac:dyDescent="0.2">
      <c r="A38" s="97"/>
      <c r="B38" s="73"/>
      <c r="C38" s="87" t="s">
        <v>2847</v>
      </c>
      <c r="D38" s="76" t="s">
        <v>51</v>
      </c>
      <c r="E38" s="13">
        <v>44432</v>
      </c>
      <c r="F38" s="74" t="s">
        <v>2138</v>
      </c>
      <c r="G38" s="13">
        <v>44437</v>
      </c>
      <c r="H38" s="75" t="s">
        <v>2856</v>
      </c>
      <c r="I38" s="15">
        <v>74</v>
      </c>
      <c r="J38" s="15">
        <v>42</v>
      </c>
      <c r="K38" s="15">
        <v>12</v>
      </c>
      <c r="L38" s="15">
        <v>9</v>
      </c>
      <c r="M38" s="81">
        <v>9.3239999999999998</v>
      </c>
      <c r="N38" s="70">
        <v>9</v>
      </c>
      <c r="O38" s="62">
        <v>3000</v>
      </c>
      <c r="P38" s="63">
        <f>Table224523689101112131415161718192021222423456789101112131415161718192021[[#This Row],[PEMBULATAN]]*O38</f>
        <v>27000</v>
      </c>
    </row>
    <row r="39" spans="1:16" ht="30.75" customHeight="1" x14ac:dyDescent="0.2">
      <c r="A39" s="97"/>
      <c r="B39" s="73"/>
      <c r="C39" s="87" t="s">
        <v>2848</v>
      </c>
      <c r="D39" s="76" t="s">
        <v>51</v>
      </c>
      <c r="E39" s="13">
        <v>44432</v>
      </c>
      <c r="F39" s="74" t="s">
        <v>2138</v>
      </c>
      <c r="G39" s="13">
        <v>44437</v>
      </c>
      <c r="H39" s="75" t="s">
        <v>2856</v>
      </c>
      <c r="I39" s="15">
        <v>74</v>
      </c>
      <c r="J39" s="15">
        <v>42</v>
      </c>
      <c r="K39" s="15">
        <v>12</v>
      </c>
      <c r="L39" s="15">
        <v>9</v>
      </c>
      <c r="M39" s="81">
        <v>9.3239999999999998</v>
      </c>
      <c r="N39" s="70">
        <v>9</v>
      </c>
      <c r="O39" s="62">
        <v>3000</v>
      </c>
      <c r="P39" s="63">
        <f>Table224523689101112131415161718192021222423456789101112131415161718192021[[#This Row],[PEMBULATAN]]*O39</f>
        <v>27000</v>
      </c>
    </row>
    <row r="40" spans="1:16" ht="30.75" customHeight="1" x14ac:dyDescent="0.2">
      <c r="A40" s="97"/>
      <c r="B40" s="73"/>
      <c r="C40" s="87" t="s">
        <v>2849</v>
      </c>
      <c r="D40" s="76" t="s">
        <v>51</v>
      </c>
      <c r="E40" s="13">
        <v>44432</v>
      </c>
      <c r="F40" s="74" t="s">
        <v>2138</v>
      </c>
      <c r="G40" s="13">
        <v>44437</v>
      </c>
      <c r="H40" s="75" t="s">
        <v>2856</v>
      </c>
      <c r="I40" s="15">
        <v>74</v>
      </c>
      <c r="J40" s="15">
        <v>42</v>
      </c>
      <c r="K40" s="15">
        <v>12</v>
      </c>
      <c r="L40" s="15">
        <v>9</v>
      </c>
      <c r="M40" s="81">
        <v>9.3239999999999998</v>
      </c>
      <c r="N40" s="70">
        <v>9</v>
      </c>
      <c r="O40" s="62">
        <v>3000</v>
      </c>
      <c r="P40" s="63">
        <f>Table224523689101112131415161718192021222423456789101112131415161718192021[[#This Row],[PEMBULATAN]]*O40</f>
        <v>27000</v>
      </c>
    </row>
    <row r="41" spans="1:16" ht="30.75" customHeight="1" x14ac:dyDescent="0.2">
      <c r="A41" s="97"/>
      <c r="B41" s="73"/>
      <c r="C41" s="87" t="s">
        <v>2850</v>
      </c>
      <c r="D41" s="76" t="s">
        <v>51</v>
      </c>
      <c r="E41" s="13">
        <v>44432</v>
      </c>
      <c r="F41" s="74" t="s">
        <v>2138</v>
      </c>
      <c r="G41" s="13">
        <v>44437</v>
      </c>
      <c r="H41" s="75" t="s">
        <v>2856</v>
      </c>
      <c r="I41" s="15">
        <v>74</v>
      </c>
      <c r="J41" s="15">
        <v>42</v>
      </c>
      <c r="K41" s="15">
        <v>12</v>
      </c>
      <c r="L41" s="15">
        <v>9</v>
      </c>
      <c r="M41" s="81">
        <v>9.3239999999999998</v>
      </c>
      <c r="N41" s="70">
        <v>9</v>
      </c>
      <c r="O41" s="62">
        <v>3000</v>
      </c>
      <c r="P41" s="63">
        <f>Table224523689101112131415161718192021222423456789101112131415161718192021[[#This Row],[PEMBULATAN]]*O41</f>
        <v>27000</v>
      </c>
    </row>
    <row r="42" spans="1:16" ht="30.75" customHeight="1" x14ac:dyDescent="0.2">
      <c r="A42" s="97"/>
      <c r="B42" s="73"/>
      <c r="C42" s="87" t="s">
        <v>2851</v>
      </c>
      <c r="D42" s="76" t="s">
        <v>51</v>
      </c>
      <c r="E42" s="13">
        <v>44432</v>
      </c>
      <c r="F42" s="74" t="s">
        <v>2138</v>
      </c>
      <c r="G42" s="13">
        <v>44437</v>
      </c>
      <c r="H42" s="75" t="s">
        <v>2856</v>
      </c>
      <c r="I42" s="15">
        <v>160</v>
      </c>
      <c r="J42" s="15">
        <v>59</v>
      </c>
      <c r="K42" s="15">
        <v>20</v>
      </c>
      <c r="L42" s="15">
        <v>8</v>
      </c>
      <c r="M42" s="81">
        <v>47.2</v>
      </c>
      <c r="N42" s="70">
        <v>47</v>
      </c>
      <c r="O42" s="62">
        <v>3000</v>
      </c>
      <c r="P42" s="63">
        <f>Table224523689101112131415161718192021222423456789101112131415161718192021[[#This Row],[PEMBULATAN]]*O42</f>
        <v>141000</v>
      </c>
    </row>
    <row r="43" spans="1:16" ht="30.75" customHeight="1" x14ac:dyDescent="0.2">
      <c r="A43" s="97"/>
      <c r="B43" s="73"/>
      <c r="C43" s="87" t="s">
        <v>2852</v>
      </c>
      <c r="D43" s="76" t="s">
        <v>51</v>
      </c>
      <c r="E43" s="13">
        <v>44432</v>
      </c>
      <c r="F43" s="74" t="s">
        <v>2138</v>
      </c>
      <c r="G43" s="13">
        <v>44437</v>
      </c>
      <c r="H43" s="75" t="s">
        <v>2856</v>
      </c>
      <c r="I43" s="15">
        <v>160</v>
      </c>
      <c r="J43" s="15">
        <v>59</v>
      </c>
      <c r="K43" s="15">
        <v>20</v>
      </c>
      <c r="L43" s="15">
        <v>8</v>
      </c>
      <c r="M43" s="81">
        <v>47.2</v>
      </c>
      <c r="N43" s="70">
        <v>47</v>
      </c>
      <c r="O43" s="62">
        <v>3000</v>
      </c>
      <c r="P43" s="63">
        <f>Table224523689101112131415161718192021222423456789101112131415161718192021[[#This Row],[PEMBULATAN]]*O43</f>
        <v>141000</v>
      </c>
    </row>
    <row r="44" spans="1:16" ht="30.75" customHeight="1" x14ac:dyDescent="0.2">
      <c r="A44" s="97"/>
      <c r="B44" s="73"/>
      <c r="C44" s="87" t="s">
        <v>2853</v>
      </c>
      <c r="D44" s="76" t="s">
        <v>51</v>
      </c>
      <c r="E44" s="13">
        <v>44432</v>
      </c>
      <c r="F44" s="74" t="s">
        <v>2138</v>
      </c>
      <c r="G44" s="13">
        <v>44437</v>
      </c>
      <c r="H44" s="75" t="s">
        <v>2856</v>
      </c>
      <c r="I44" s="15">
        <v>160</v>
      </c>
      <c r="J44" s="15">
        <v>59</v>
      </c>
      <c r="K44" s="15">
        <v>20</v>
      </c>
      <c r="L44" s="15">
        <v>8</v>
      </c>
      <c r="M44" s="81">
        <v>47.2</v>
      </c>
      <c r="N44" s="70">
        <v>47</v>
      </c>
      <c r="O44" s="62">
        <v>3000</v>
      </c>
      <c r="P44" s="63">
        <f>Table224523689101112131415161718192021222423456789101112131415161718192021[[#This Row],[PEMBULATAN]]*O44</f>
        <v>141000</v>
      </c>
    </row>
    <row r="45" spans="1:16" ht="30.75" customHeight="1" x14ac:dyDescent="0.2">
      <c r="A45" s="97"/>
      <c r="B45" s="73"/>
      <c r="C45" s="87" t="s">
        <v>2854</v>
      </c>
      <c r="D45" s="76" t="s">
        <v>51</v>
      </c>
      <c r="E45" s="13">
        <v>44432</v>
      </c>
      <c r="F45" s="74" t="s">
        <v>2138</v>
      </c>
      <c r="G45" s="13">
        <v>44437</v>
      </c>
      <c r="H45" s="75" t="s">
        <v>2856</v>
      </c>
      <c r="I45" s="15">
        <v>76</v>
      </c>
      <c r="J45" s="15">
        <v>60</v>
      </c>
      <c r="K45" s="15">
        <v>42</v>
      </c>
      <c r="L45" s="15">
        <v>31</v>
      </c>
      <c r="M45" s="81">
        <v>47.88</v>
      </c>
      <c r="N45" s="70">
        <v>48</v>
      </c>
      <c r="O45" s="62">
        <v>3000</v>
      </c>
      <c r="P45" s="63">
        <f>Table224523689101112131415161718192021222423456789101112131415161718192021[[#This Row],[PEMBULATAN]]*O45</f>
        <v>144000</v>
      </c>
    </row>
    <row r="46" spans="1:16" ht="30.75" customHeight="1" x14ac:dyDescent="0.2">
      <c r="A46" s="97"/>
      <c r="B46" s="73"/>
      <c r="C46" s="87" t="s">
        <v>2855</v>
      </c>
      <c r="D46" s="76" t="s">
        <v>51</v>
      </c>
      <c r="E46" s="13">
        <v>44432</v>
      </c>
      <c r="F46" s="74" t="s">
        <v>2138</v>
      </c>
      <c r="G46" s="13">
        <v>44437</v>
      </c>
      <c r="H46" s="75" t="s">
        <v>2856</v>
      </c>
      <c r="I46" s="15">
        <v>76</v>
      </c>
      <c r="J46" s="15">
        <v>60</v>
      </c>
      <c r="K46" s="15">
        <v>42</v>
      </c>
      <c r="L46" s="15">
        <v>31</v>
      </c>
      <c r="M46" s="81">
        <v>47.88</v>
      </c>
      <c r="N46" s="70">
        <v>48</v>
      </c>
      <c r="O46" s="62">
        <v>3000</v>
      </c>
      <c r="P46" s="63">
        <f>Table224523689101112131415161718192021222423456789101112131415161718192021[[#This Row],[PEMBULATAN]]*O46</f>
        <v>144000</v>
      </c>
    </row>
    <row r="47" spans="1:16" ht="22.5" customHeight="1" x14ac:dyDescent="0.2">
      <c r="A47" s="121" t="s">
        <v>31</v>
      </c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3"/>
      <c r="M47" s="77">
        <f>SUBTOTAL(109,Table224523689101112131415161718192021222423456789101112131415161718192021[KG VOLUME])</f>
        <v>830.81050000000016</v>
      </c>
      <c r="N47" s="66">
        <f>SUM(N3:N46)</f>
        <v>889</v>
      </c>
      <c r="O47" s="124">
        <f>SUM(P3:P46)</f>
        <v>2667000</v>
      </c>
      <c r="P47" s="125"/>
    </row>
    <row r="48" spans="1:16" ht="22.5" customHeight="1" x14ac:dyDescent="0.2">
      <c r="A48" s="82"/>
      <c r="B48" s="54" t="s">
        <v>43</v>
      </c>
      <c r="C48" s="53"/>
      <c r="D48" s="55" t="s">
        <v>44</v>
      </c>
      <c r="E48" s="82"/>
      <c r="F48" s="82"/>
      <c r="G48" s="82"/>
      <c r="H48" s="82"/>
      <c r="I48" s="82"/>
      <c r="J48" s="82"/>
      <c r="K48" s="82"/>
      <c r="L48" s="82"/>
      <c r="M48" s="83"/>
      <c r="N48" s="85" t="s">
        <v>50</v>
      </c>
      <c r="O48" s="84"/>
      <c r="P48" s="84">
        <f>O47*10%</f>
        <v>266700</v>
      </c>
    </row>
    <row r="49" spans="1:16" ht="22.5" customHeight="1" thickBot="1" x14ac:dyDescent="0.25">
      <c r="A49" s="82"/>
      <c r="B49" s="54"/>
      <c r="C49" s="53"/>
      <c r="D49" s="55"/>
      <c r="E49" s="82"/>
      <c r="F49" s="82"/>
      <c r="G49" s="82"/>
      <c r="H49" s="82"/>
      <c r="I49" s="82"/>
      <c r="J49" s="82"/>
      <c r="K49" s="82"/>
      <c r="L49" s="82"/>
      <c r="M49" s="83"/>
      <c r="N49" s="98" t="s">
        <v>58</v>
      </c>
      <c r="O49" s="99"/>
      <c r="P49" s="99">
        <f>O47-P48</f>
        <v>2400300</v>
      </c>
    </row>
    <row r="50" spans="1:16" x14ac:dyDescent="0.2">
      <c r="A50" s="11"/>
      <c r="H50" s="61"/>
      <c r="N50" s="60" t="s">
        <v>32</v>
      </c>
      <c r="P50" s="67">
        <f>P49*1%</f>
        <v>24003</v>
      </c>
    </row>
    <row r="51" spans="1:16" ht="15.75" thickBot="1" x14ac:dyDescent="0.25">
      <c r="A51" s="11"/>
      <c r="H51" s="61"/>
      <c r="N51" s="60" t="s">
        <v>56</v>
      </c>
      <c r="P51" s="69">
        <f>P49*2%</f>
        <v>48006</v>
      </c>
    </row>
    <row r="52" spans="1:16" x14ac:dyDescent="0.2">
      <c r="A52" s="11"/>
      <c r="H52" s="61"/>
      <c r="N52" s="64" t="s">
        <v>33</v>
      </c>
      <c r="O52" s="65"/>
      <c r="P52" s="68">
        <f>P49+P50-P51</f>
        <v>2376297</v>
      </c>
    </row>
    <row r="53" spans="1:16" x14ac:dyDescent="0.2">
      <c r="B53" s="54"/>
      <c r="C53" s="53"/>
      <c r="D53" s="55"/>
    </row>
    <row r="55" spans="1:16" x14ac:dyDescent="0.2">
      <c r="A55" s="11"/>
      <c r="H55" s="61"/>
      <c r="P55" s="69"/>
    </row>
    <row r="56" spans="1:16" x14ac:dyDescent="0.2">
      <c r="A56" s="11"/>
      <c r="H56" s="61"/>
      <c r="O56" s="56"/>
      <c r="P56" s="69"/>
    </row>
    <row r="57" spans="1:16" s="3" customFormat="1" x14ac:dyDescent="0.25">
      <c r="A57" s="11"/>
      <c r="B57" s="2"/>
      <c r="C57" s="2"/>
      <c r="E57" s="12"/>
      <c r="H57" s="61"/>
      <c r="N57" s="14"/>
      <c r="O57" s="14"/>
      <c r="P57" s="14"/>
    </row>
    <row r="58" spans="1:16" s="3" customFormat="1" x14ac:dyDescent="0.25">
      <c r="A58" s="11"/>
      <c r="B58" s="2"/>
      <c r="C58" s="2"/>
      <c r="E58" s="12"/>
      <c r="H58" s="61"/>
      <c r="N58" s="14"/>
      <c r="O58" s="14"/>
      <c r="P58" s="14"/>
    </row>
    <row r="59" spans="1:16" s="3" customFormat="1" x14ac:dyDescent="0.25">
      <c r="A59" s="11"/>
      <c r="B59" s="2"/>
      <c r="C59" s="2"/>
      <c r="E59" s="12"/>
      <c r="H59" s="61"/>
      <c r="N59" s="14"/>
      <c r="O59" s="14"/>
      <c r="P59" s="14"/>
    </row>
    <row r="60" spans="1:16" s="3" customFormat="1" x14ac:dyDescent="0.25">
      <c r="A60" s="11"/>
      <c r="B60" s="2"/>
      <c r="C60" s="2"/>
      <c r="E60" s="12"/>
      <c r="H60" s="61"/>
      <c r="N60" s="14"/>
      <c r="O60" s="14"/>
      <c r="P60" s="14"/>
    </row>
    <row r="61" spans="1:16" s="3" customFormat="1" x14ac:dyDescent="0.25">
      <c r="A61" s="11"/>
      <c r="B61" s="2"/>
      <c r="C61" s="2"/>
      <c r="E61" s="12"/>
      <c r="H61" s="61"/>
      <c r="N61" s="14"/>
      <c r="O61" s="14"/>
      <c r="P61" s="14"/>
    </row>
    <row r="62" spans="1:16" s="3" customFormat="1" x14ac:dyDescent="0.25">
      <c r="A62" s="11"/>
      <c r="B62" s="2"/>
      <c r="C62" s="2"/>
      <c r="E62" s="12"/>
      <c r="H62" s="61"/>
      <c r="N62" s="14"/>
      <c r="O62" s="14"/>
      <c r="P62" s="14"/>
    </row>
    <row r="63" spans="1:16" s="3" customFormat="1" x14ac:dyDescent="0.25">
      <c r="A63" s="11"/>
      <c r="B63" s="2"/>
      <c r="C63" s="2"/>
      <c r="E63" s="12"/>
      <c r="H63" s="61"/>
      <c r="N63" s="14"/>
      <c r="O63" s="14"/>
      <c r="P63" s="14"/>
    </row>
    <row r="64" spans="1:16" s="3" customFormat="1" x14ac:dyDescent="0.25">
      <c r="A64" s="11"/>
      <c r="B64" s="2"/>
      <c r="C64" s="2"/>
      <c r="E64" s="12"/>
      <c r="H64" s="61"/>
      <c r="N64" s="14"/>
      <c r="O64" s="14"/>
      <c r="P64" s="14"/>
    </row>
    <row r="65" spans="1:16" s="3" customFormat="1" x14ac:dyDescent="0.25">
      <c r="A65" s="11"/>
      <c r="B65" s="2"/>
      <c r="C65" s="2"/>
      <c r="E65" s="12"/>
      <c r="H65" s="61"/>
      <c r="N65" s="14"/>
      <c r="O65" s="14"/>
      <c r="P65" s="14"/>
    </row>
    <row r="66" spans="1:16" s="3" customFormat="1" x14ac:dyDescent="0.25">
      <c r="A66" s="11"/>
      <c r="B66" s="2"/>
      <c r="C66" s="2"/>
      <c r="E66" s="12"/>
      <c r="H66" s="61"/>
      <c r="N66" s="14"/>
      <c r="O66" s="14"/>
      <c r="P66" s="14"/>
    </row>
    <row r="67" spans="1:16" s="3" customFormat="1" x14ac:dyDescent="0.25">
      <c r="A67" s="11"/>
      <c r="B67" s="2"/>
      <c r="C67" s="2"/>
      <c r="E67" s="12"/>
      <c r="H67" s="61"/>
      <c r="N67" s="14"/>
      <c r="O67" s="14"/>
      <c r="P67" s="14"/>
    </row>
    <row r="68" spans="1:16" s="3" customFormat="1" x14ac:dyDescent="0.25">
      <c r="A68" s="11"/>
      <c r="B68" s="2"/>
      <c r="C68" s="2"/>
      <c r="E68" s="12"/>
      <c r="H68" s="61"/>
      <c r="N68" s="14"/>
      <c r="O68" s="14"/>
      <c r="P68" s="14"/>
    </row>
  </sheetData>
  <mergeCells count="2">
    <mergeCell ref="A47:L47"/>
    <mergeCell ref="O47:P47"/>
  </mergeCells>
  <conditionalFormatting sqref="B3">
    <cfRule type="duplicateValues" dxfId="561" priority="1"/>
  </conditionalFormatting>
  <conditionalFormatting sqref="B4:B46">
    <cfRule type="duplicateValues" dxfId="560" priority="73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44"/>
  <sheetViews>
    <sheetView zoomScale="110" zoomScaleNormal="110" workbookViewId="0">
      <pane xSplit="3" ySplit="2" topLeftCell="D120" activePane="bottomRight" state="frozen"/>
      <selection activeCell="H5" sqref="H5"/>
      <selection pane="topRight" activeCell="H5" sqref="H5"/>
      <selection pane="bottomLeft" activeCell="H5" sqref="H5"/>
      <selection pane="bottomRight" activeCell="N3" sqref="N3:N12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1.57031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2.25" customHeight="1" x14ac:dyDescent="0.2">
      <c r="A3" s="96" t="s">
        <v>6225</v>
      </c>
      <c r="B3" s="90" t="s">
        <v>2857</v>
      </c>
      <c r="C3" s="9" t="s">
        <v>2858</v>
      </c>
      <c r="D3" s="74" t="s">
        <v>52</v>
      </c>
      <c r="E3" s="13">
        <v>44432</v>
      </c>
      <c r="F3" s="74" t="s">
        <v>2138</v>
      </c>
      <c r="G3" s="13">
        <v>44437</v>
      </c>
      <c r="H3" s="10" t="s">
        <v>2856</v>
      </c>
      <c r="I3" s="1">
        <v>32</v>
      </c>
      <c r="J3" s="1">
        <v>14</v>
      </c>
      <c r="K3" s="1">
        <v>18</v>
      </c>
      <c r="L3" s="1">
        <v>3</v>
      </c>
      <c r="M3" s="80">
        <v>2.016</v>
      </c>
      <c r="N3" s="8">
        <v>3</v>
      </c>
      <c r="O3" s="62">
        <v>3000</v>
      </c>
      <c r="P3" s="63">
        <f>Table22452368910111213141516171819202122242345678910111213141516171819202122[[#This Row],[PEMBULATAN]]*O3</f>
        <v>9000</v>
      </c>
    </row>
    <row r="4" spans="1:16" ht="32.25" customHeight="1" x14ac:dyDescent="0.2">
      <c r="A4" s="100"/>
      <c r="B4" s="73" t="s">
        <v>2859</v>
      </c>
      <c r="C4" s="9" t="s">
        <v>2860</v>
      </c>
      <c r="D4" s="74" t="s">
        <v>52</v>
      </c>
      <c r="E4" s="13">
        <v>44432</v>
      </c>
      <c r="F4" s="74" t="s">
        <v>2138</v>
      </c>
      <c r="G4" s="13">
        <v>44437</v>
      </c>
      <c r="H4" s="10" t="s">
        <v>2856</v>
      </c>
      <c r="I4" s="1">
        <v>50</v>
      </c>
      <c r="J4" s="1">
        <v>52</v>
      </c>
      <c r="K4" s="1">
        <v>43</v>
      </c>
      <c r="L4" s="1">
        <v>11</v>
      </c>
      <c r="M4" s="80">
        <v>27.95</v>
      </c>
      <c r="N4" s="8">
        <v>28</v>
      </c>
      <c r="O4" s="62">
        <v>3000</v>
      </c>
      <c r="P4" s="63">
        <f>Table22452368910111213141516171819202122242345678910111213141516171819202122[[#This Row],[PEMBULATAN]]*O4</f>
        <v>84000</v>
      </c>
    </row>
    <row r="5" spans="1:16" ht="32.25" customHeight="1" x14ac:dyDescent="0.2">
      <c r="A5" s="97"/>
      <c r="B5" s="73"/>
      <c r="C5" s="87" t="s">
        <v>2861</v>
      </c>
      <c r="D5" s="76" t="s">
        <v>52</v>
      </c>
      <c r="E5" s="13">
        <v>44432</v>
      </c>
      <c r="F5" s="74" t="s">
        <v>2138</v>
      </c>
      <c r="G5" s="13">
        <v>44437</v>
      </c>
      <c r="H5" s="75" t="s">
        <v>2856</v>
      </c>
      <c r="I5" s="15">
        <v>79</v>
      </c>
      <c r="J5" s="15">
        <v>46</v>
      </c>
      <c r="K5" s="15">
        <v>15</v>
      </c>
      <c r="L5" s="15">
        <v>7</v>
      </c>
      <c r="M5" s="81">
        <v>13.6275</v>
      </c>
      <c r="N5" s="70">
        <v>14</v>
      </c>
      <c r="O5" s="62">
        <v>3000</v>
      </c>
      <c r="P5" s="63">
        <f>Table22452368910111213141516171819202122242345678910111213141516171819202122[[#This Row],[PEMBULATAN]]*O5</f>
        <v>42000</v>
      </c>
    </row>
    <row r="6" spans="1:16" ht="32.25" customHeight="1" x14ac:dyDescent="0.2">
      <c r="A6" s="97"/>
      <c r="B6" s="73"/>
      <c r="C6" s="87" t="s">
        <v>2862</v>
      </c>
      <c r="D6" s="76" t="s">
        <v>52</v>
      </c>
      <c r="E6" s="13">
        <v>44432</v>
      </c>
      <c r="F6" s="74" t="s">
        <v>2138</v>
      </c>
      <c r="G6" s="13">
        <v>44437</v>
      </c>
      <c r="H6" s="75" t="s">
        <v>2856</v>
      </c>
      <c r="I6" s="15">
        <v>60</v>
      </c>
      <c r="J6" s="15">
        <v>60</v>
      </c>
      <c r="K6" s="15">
        <v>10</v>
      </c>
      <c r="L6" s="15">
        <v>10</v>
      </c>
      <c r="M6" s="81">
        <v>9</v>
      </c>
      <c r="N6" s="70">
        <v>10</v>
      </c>
      <c r="O6" s="62">
        <v>3000</v>
      </c>
      <c r="P6" s="63">
        <f>Table22452368910111213141516171819202122242345678910111213141516171819202122[[#This Row],[PEMBULATAN]]*O6</f>
        <v>30000</v>
      </c>
    </row>
    <row r="7" spans="1:16" ht="32.25" customHeight="1" x14ac:dyDescent="0.2">
      <c r="A7" s="97"/>
      <c r="B7" s="73"/>
      <c r="C7" s="87" t="s">
        <v>2863</v>
      </c>
      <c r="D7" s="76" t="s">
        <v>52</v>
      </c>
      <c r="E7" s="13">
        <v>44432</v>
      </c>
      <c r="F7" s="74" t="s">
        <v>2138</v>
      </c>
      <c r="G7" s="13">
        <v>44437</v>
      </c>
      <c r="H7" s="75" t="s">
        <v>2856</v>
      </c>
      <c r="I7" s="15">
        <v>53</v>
      </c>
      <c r="J7" s="15">
        <v>53</v>
      </c>
      <c r="K7" s="15">
        <v>20</v>
      </c>
      <c r="L7" s="15">
        <v>10</v>
      </c>
      <c r="M7" s="81">
        <v>14.045</v>
      </c>
      <c r="N7" s="70">
        <v>14</v>
      </c>
      <c r="O7" s="62">
        <v>3000</v>
      </c>
      <c r="P7" s="63">
        <f>Table22452368910111213141516171819202122242345678910111213141516171819202122[[#This Row],[PEMBULATAN]]*O7</f>
        <v>42000</v>
      </c>
    </row>
    <row r="8" spans="1:16" ht="32.25" customHeight="1" x14ac:dyDescent="0.2">
      <c r="A8" s="97"/>
      <c r="B8" s="73"/>
      <c r="C8" s="87" t="s">
        <v>2864</v>
      </c>
      <c r="D8" s="76" t="s">
        <v>52</v>
      </c>
      <c r="E8" s="13">
        <v>44432</v>
      </c>
      <c r="F8" s="74" t="s">
        <v>2138</v>
      </c>
      <c r="G8" s="13">
        <v>44437</v>
      </c>
      <c r="H8" s="75" t="s">
        <v>2856</v>
      </c>
      <c r="I8" s="15">
        <v>75</v>
      </c>
      <c r="J8" s="15">
        <v>40</v>
      </c>
      <c r="K8" s="15">
        <v>42</v>
      </c>
      <c r="L8" s="15">
        <v>23</v>
      </c>
      <c r="M8" s="81">
        <v>31.5</v>
      </c>
      <c r="N8" s="70">
        <v>32</v>
      </c>
      <c r="O8" s="62">
        <v>3000</v>
      </c>
      <c r="P8" s="63">
        <f>Table22452368910111213141516171819202122242345678910111213141516171819202122[[#This Row],[PEMBULATAN]]*O8</f>
        <v>96000</v>
      </c>
    </row>
    <row r="9" spans="1:16" ht="32.25" customHeight="1" x14ac:dyDescent="0.2">
      <c r="A9" s="97"/>
      <c r="B9" s="88"/>
      <c r="C9" s="87" t="s">
        <v>2865</v>
      </c>
      <c r="D9" s="76" t="s">
        <v>52</v>
      </c>
      <c r="E9" s="13">
        <v>44432</v>
      </c>
      <c r="F9" s="74" t="s">
        <v>2138</v>
      </c>
      <c r="G9" s="13">
        <v>44437</v>
      </c>
      <c r="H9" s="75" t="s">
        <v>2856</v>
      </c>
      <c r="I9" s="15">
        <v>80</v>
      </c>
      <c r="J9" s="15">
        <v>58</v>
      </c>
      <c r="K9" s="15">
        <v>37</v>
      </c>
      <c r="L9" s="15">
        <v>18</v>
      </c>
      <c r="M9" s="81">
        <v>42.92</v>
      </c>
      <c r="N9" s="70">
        <v>43</v>
      </c>
      <c r="O9" s="62">
        <v>3000</v>
      </c>
      <c r="P9" s="63">
        <f>Table22452368910111213141516171819202122242345678910111213141516171819202122[[#This Row],[PEMBULATAN]]*O9</f>
        <v>129000</v>
      </c>
    </row>
    <row r="10" spans="1:16" ht="32.25" customHeight="1" x14ac:dyDescent="0.2">
      <c r="A10" s="97"/>
      <c r="B10" s="90" t="s">
        <v>2866</v>
      </c>
      <c r="C10" s="87" t="s">
        <v>2867</v>
      </c>
      <c r="D10" s="76" t="s">
        <v>52</v>
      </c>
      <c r="E10" s="13">
        <v>44432</v>
      </c>
      <c r="F10" s="74" t="s">
        <v>2138</v>
      </c>
      <c r="G10" s="13">
        <v>44437</v>
      </c>
      <c r="H10" s="75" t="s">
        <v>2856</v>
      </c>
      <c r="I10" s="15">
        <v>41</v>
      </c>
      <c r="J10" s="15">
        <v>30</v>
      </c>
      <c r="K10" s="15">
        <v>15</v>
      </c>
      <c r="L10" s="15">
        <v>3</v>
      </c>
      <c r="M10" s="81">
        <v>4.6124999999999998</v>
      </c>
      <c r="N10" s="70">
        <v>5</v>
      </c>
      <c r="O10" s="62">
        <v>3000</v>
      </c>
      <c r="P10" s="63">
        <f>Table22452368910111213141516171819202122242345678910111213141516171819202122[[#This Row],[PEMBULATAN]]*O10</f>
        <v>15000</v>
      </c>
    </row>
    <row r="11" spans="1:16" ht="32.25" customHeight="1" x14ac:dyDescent="0.2">
      <c r="A11" s="97"/>
      <c r="B11" s="73" t="s">
        <v>2868</v>
      </c>
      <c r="C11" s="87" t="s">
        <v>2869</v>
      </c>
      <c r="D11" s="76" t="s">
        <v>52</v>
      </c>
      <c r="E11" s="13">
        <v>44432</v>
      </c>
      <c r="F11" s="74" t="s">
        <v>2138</v>
      </c>
      <c r="G11" s="13">
        <v>44437</v>
      </c>
      <c r="H11" s="75" t="s">
        <v>2856</v>
      </c>
      <c r="I11" s="15">
        <v>95</v>
      </c>
      <c r="J11" s="15">
        <v>8</v>
      </c>
      <c r="K11" s="15">
        <v>8</v>
      </c>
      <c r="L11" s="15">
        <v>1</v>
      </c>
      <c r="M11" s="81">
        <v>1.52</v>
      </c>
      <c r="N11" s="70">
        <v>2</v>
      </c>
      <c r="O11" s="62">
        <v>3000</v>
      </c>
      <c r="P11" s="63">
        <f>Table22452368910111213141516171819202122242345678910111213141516171819202122[[#This Row],[PEMBULATAN]]*O11</f>
        <v>6000</v>
      </c>
    </row>
    <row r="12" spans="1:16" ht="32.25" customHeight="1" x14ac:dyDescent="0.2">
      <c r="A12" s="97"/>
      <c r="B12" s="88"/>
      <c r="C12" s="87" t="s">
        <v>2870</v>
      </c>
      <c r="D12" s="76" t="s">
        <v>52</v>
      </c>
      <c r="E12" s="13">
        <v>44432</v>
      </c>
      <c r="F12" s="74" t="s">
        <v>2138</v>
      </c>
      <c r="G12" s="13">
        <v>44437</v>
      </c>
      <c r="H12" s="75" t="s">
        <v>2856</v>
      </c>
      <c r="I12" s="15">
        <v>72</v>
      </c>
      <c r="J12" s="15">
        <v>34</v>
      </c>
      <c r="K12" s="15">
        <v>7</v>
      </c>
      <c r="L12" s="15">
        <v>2</v>
      </c>
      <c r="M12" s="81">
        <v>4.2839999999999998</v>
      </c>
      <c r="N12" s="70">
        <v>4</v>
      </c>
      <c r="O12" s="62">
        <v>3000</v>
      </c>
      <c r="P12" s="63">
        <f>Table22452368910111213141516171819202122242345678910111213141516171819202122[[#This Row],[PEMBULATAN]]*O12</f>
        <v>12000</v>
      </c>
    </row>
    <row r="13" spans="1:16" ht="32.25" customHeight="1" x14ac:dyDescent="0.2">
      <c r="A13" s="97"/>
      <c r="B13" s="73" t="s">
        <v>2871</v>
      </c>
      <c r="C13" s="87" t="s">
        <v>2872</v>
      </c>
      <c r="D13" s="76" t="s">
        <v>52</v>
      </c>
      <c r="E13" s="13">
        <v>44432</v>
      </c>
      <c r="F13" s="74" t="s">
        <v>2138</v>
      </c>
      <c r="G13" s="13">
        <v>44437</v>
      </c>
      <c r="H13" s="75" t="s">
        <v>2856</v>
      </c>
      <c r="I13" s="15">
        <v>50</v>
      </c>
      <c r="J13" s="15">
        <v>32</v>
      </c>
      <c r="K13" s="15">
        <v>42</v>
      </c>
      <c r="L13" s="15">
        <v>4</v>
      </c>
      <c r="M13" s="81">
        <v>16.8</v>
      </c>
      <c r="N13" s="70">
        <v>17</v>
      </c>
      <c r="O13" s="62">
        <v>3000</v>
      </c>
      <c r="P13" s="63">
        <f>Table22452368910111213141516171819202122242345678910111213141516171819202122[[#This Row],[PEMBULATAN]]*O13</f>
        <v>51000</v>
      </c>
    </row>
    <row r="14" spans="1:16" ht="32.25" customHeight="1" x14ac:dyDescent="0.2">
      <c r="A14" s="97"/>
      <c r="B14" s="73"/>
      <c r="C14" s="87" t="s">
        <v>2873</v>
      </c>
      <c r="D14" s="76" t="s">
        <v>52</v>
      </c>
      <c r="E14" s="13">
        <v>44432</v>
      </c>
      <c r="F14" s="74" t="s">
        <v>2138</v>
      </c>
      <c r="G14" s="13">
        <v>44437</v>
      </c>
      <c r="H14" s="75" t="s">
        <v>2856</v>
      </c>
      <c r="I14" s="15">
        <v>100</v>
      </c>
      <c r="J14" s="15">
        <v>83</v>
      </c>
      <c r="K14" s="15">
        <v>28</v>
      </c>
      <c r="L14" s="15">
        <v>20</v>
      </c>
      <c r="M14" s="81">
        <v>58.1</v>
      </c>
      <c r="N14" s="70">
        <v>58</v>
      </c>
      <c r="O14" s="62">
        <v>3000</v>
      </c>
      <c r="P14" s="63">
        <f>Table22452368910111213141516171819202122242345678910111213141516171819202122[[#This Row],[PEMBULATAN]]*O14</f>
        <v>174000</v>
      </c>
    </row>
    <row r="15" spans="1:16" ht="32.25" customHeight="1" x14ac:dyDescent="0.2">
      <c r="A15" s="97"/>
      <c r="B15" s="73"/>
      <c r="C15" s="87" t="s">
        <v>2874</v>
      </c>
      <c r="D15" s="76" t="s">
        <v>52</v>
      </c>
      <c r="E15" s="13">
        <v>44432</v>
      </c>
      <c r="F15" s="74" t="s">
        <v>2138</v>
      </c>
      <c r="G15" s="13">
        <v>44437</v>
      </c>
      <c r="H15" s="75" t="s">
        <v>2856</v>
      </c>
      <c r="I15" s="15">
        <v>86</v>
      </c>
      <c r="J15" s="15">
        <v>50</v>
      </c>
      <c r="K15" s="15">
        <v>16</v>
      </c>
      <c r="L15" s="15">
        <v>11</v>
      </c>
      <c r="M15" s="81">
        <v>17.2</v>
      </c>
      <c r="N15" s="70">
        <v>17</v>
      </c>
      <c r="O15" s="62">
        <v>3000</v>
      </c>
      <c r="P15" s="63">
        <f>Table22452368910111213141516171819202122242345678910111213141516171819202122[[#This Row],[PEMBULATAN]]*O15</f>
        <v>51000</v>
      </c>
    </row>
    <row r="16" spans="1:16" ht="32.25" customHeight="1" x14ac:dyDescent="0.2">
      <c r="A16" s="97"/>
      <c r="B16" s="73"/>
      <c r="C16" s="87" t="s">
        <v>2875</v>
      </c>
      <c r="D16" s="76" t="s">
        <v>52</v>
      </c>
      <c r="E16" s="13">
        <v>44432</v>
      </c>
      <c r="F16" s="74" t="s">
        <v>2138</v>
      </c>
      <c r="G16" s="13">
        <v>44437</v>
      </c>
      <c r="H16" s="75" t="s">
        <v>2856</v>
      </c>
      <c r="I16" s="15">
        <v>90</v>
      </c>
      <c r="J16" s="15">
        <v>53</v>
      </c>
      <c r="K16" s="15">
        <v>21</v>
      </c>
      <c r="L16" s="15">
        <v>23</v>
      </c>
      <c r="M16" s="81">
        <v>25.0425</v>
      </c>
      <c r="N16" s="70">
        <v>25</v>
      </c>
      <c r="O16" s="62">
        <v>3000</v>
      </c>
      <c r="P16" s="63">
        <f>Table22452368910111213141516171819202122242345678910111213141516171819202122[[#This Row],[PEMBULATAN]]*O16</f>
        <v>75000</v>
      </c>
    </row>
    <row r="17" spans="1:16" ht="32.25" customHeight="1" x14ac:dyDescent="0.2">
      <c r="A17" s="97"/>
      <c r="B17" s="73"/>
      <c r="C17" s="87" t="s">
        <v>2876</v>
      </c>
      <c r="D17" s="76" t="s">
        <v>52</v>
      </c>
      <c r="E17" s="13">
        <v>44432</v>
      </c>
      <c r="F17" s="74" t="s">
        <v>2138</v>
      </c>
      <c r="G17" s="13">
        <v>44437</v>
      </c>
      <c r="H17" s="75" t="s">
        <v>2856</v>
      </c>
      <c r="I17" s="15">
        <v>91</v>
      </c>
      <c r="J17" s="15">
        <v>55</v>
      </c>
      <c r="K17" s="15">
        <v>14</v>
      </c>
      <c r="L17" s="15">
        <v>15</v>
      </c>
      <c r="M17" s="81">
        <v>17.517499999999998</v>
      </c>
      <c r="N17" s="70">
        <v>18</v>
      </c>
      <c r="O17" s="62">
        <v>3000</v>
      </c>
      <c r="P17" s="63">
        <f>Table22452368910111213141516171819202122242345678910111213141516171819202122[[#This Row],[PEMBULATAN]]*O17</f>
        <v>54000</v>
      </c>
    </row>
    <row r="18" spans="1:16" ht="32.25" customHeight="1" x14ac:dyDescent="0.2">
      <c r="A18" s="97"/>
      <c r="B18" s="73"/>
      <c r="C18" s="87" t="s">
        <v>2877</v>
      </c>
      <c r="D18" s="76" t="s">
        <v>52</v>
      </c>
      <c r="E18" s="13">
        <v>44432</v>
      </c>
      <c r="F18" s="74" t="s">
        <v>2138</v>
      </c>
      <c r="G18" s="13">
        <v>44437</v>
      </c>
      <c r="H18" s="75" t="s">
        <v>2856</v>
      </c>
      <c r="I18" s="15">
        <v>98</v>
      </c>
      <c r="J18" s="15">
        <v>63</v>
      </c>
      <c r="K18" s="15">
        <v>30</v>
      </c>
      <c r="L18" s="15">
        <v>32</v>
      </c>
      <c r="M18" s="81">
        <v>46.305</v>
      </c>
      <c r="N18" s="70">
        <v>46</v>
      </c>
      <c r="O18" s="62">
        <v>3000</v>
      </c>
      <c r="P18" s="63">
        <f>Table22452368910111213141516171819202122242345678910111213141516171819202122[[#This Row],[PEMBULATAN]]*O18</f>
        <v>138000</v>
      </c>
    </row>
    <row r="19" spans="1:16" ht="32.25" customHeight="1" x14ac:dyDescent="0.2">
      <c r="A19" s="97"/>
      <c r="B19" s="73"/>
      <c r="C19" s="87" t="s">
        <v>2878</v>
      </c>
      <c r="D19" s="76" t="s">
        <v>52</v>
      </c>
      <c r="E19" s="13">
        <v>44432</v>
      </c>
      <c r="F19" s="74" t="s">
        <v>2138</v>
      </c>
      <c r="G19" s="13">
        <v>44437</v>
      </c>
      <c r="H19" s="75" t="s">
        <v>2856</v>
      </c>
      <c r="I19" s="15">
        <v>75</v>
      </c>
      <c r="J19" s="15">
        <v>55</v>
      </c>
      <c r="K19" s="15">
        <v>23</v>
      </c>
      <c r="L19" s="15">
        <v>13</v>
      </c>
      <c r="M19" s="81">
        <v>23.71875</v>
      </c>
      <c r="N19" s="70">
        <v>24</v>
      </c>
      <c r="O19" s="62">
        <v>3000</v>
      </c>
      <c r="P19" s="63">
        <f>Table22452368910111213141516171819202122242345678910111213141516171819202122[[#This Row],[PEMBULATAN]]*O19</f>
        <v>72000</v>
      </c>
    </row>
    <row r="20" spans="1:16" ht="32.25" customHeight="1" x14ac:dyDescent="0.2">
      <c r="A20" s="97"/>
      <c r="B20" s="73"/>
      <c r="C20" s="87" t="s">
        <v>2879</v>
      </c>
      <c r="D20" s="76" t="s">
        <v>52</v>
      </c>
      <c r="E20" s="13">
        <v>44432</v>
      </c>
      <c r="F20" s="74" t="s">
        <v>2138</v>
      </c>
      <c r="G20" s="13">
        <v>44437</v>
      </c>
      <c r="H20" s="75" t="s">
        <v>2856</v>
      </c>
      <c r="I20" s="15">
        <v>79</v>
      </c>
      <c r="J20" s="15">
        <v>66</v>
      </c>
      <c r="K20" s="15">
        <v>12</v>
      </c>
      <c r="L20" s="15">
        <v>18</v>
      </c>
      <c r="M20" s="81">
        <v>15.641999999999999</v>
      </c>
      <c r="N20" s="70">
        <v>18</v>
      </c>
      <c r="O20" s="62">
        <v>3000</v>
      </c>
      <c r="P20" s="63">
        <f>Table22452368910111213141516171819202122242345678910111213141516171819202122[[#This Row],[PEMBULATAN]]*O20</f>
        <v>54000</v>
      </c>
    </row>
    <row r="21" spans="1:16" ht="32.25" customHeight="1" x14ac:dyDescent="0.2">
      <c r="A21" s="97"/>
      <c r="B21" s="73"/>
      <c r="C21" s="87" t="s">
        <v>2880</v>
      </c>
      <c r="D21" s="76" t="s">
        <v>52</v>
      </c>
      <c r="E21" s="13">
        <v>44432</v>
      </c>
      <c r="F21" s="74" t="s">
        <v>2138</v>
      </c>
      <c r="G21" s="13">
        <v>44437</v>
      </c>
      <c r="H21" s="75" t="s">
        <v>2856</v>
      </c>
      <c r="I21" s="15">
        <v>76</v>
      </c>
      <c r="J21" s="15">
        <v>55</v>
      </c>
      <c r="K21" s="15">
        <v>21</v>
      </c>
      <c r="L21" s="15">
        <v>20</v>
      </c>
      <c r="M21" s="81">
        <v>21.945</v>
      </c>
      <c r="N21" s="70">
        <v>22</v>
      </c>
      <c r="O21" s="62">
        <v>3000</v>
      </c>
      <c r="P21" s="63">
        <f>Table22452368910111213141516171819202122242345678910111213141516171819202122[[#This Row],[PEMBULATAN]]*O21</f>
        <v>66000</v>
      </c>
    </row>
    <row r="22" spans="1:16" ht="32.25" customHeight="1" x14ac:dyDescent="0.2">
      <c r="A22" s="97"/>
      <c r="B22" s="73"/>
      <c r="C22" s="87" t="s">
        <v>2881</v>
      </c>
      <c r="D22" s="76" t="s">
        <v>52</v>
      </c>
      <c r="E22" s="13">
        <v>44432</v>
      </c>
      <c r="F22" s="74" t="s">
        <v>2138</v>
      </c>
      <c r="G22" s="13">
        <v>44437</v>
      </c>
      <c r="H22" s="75" t="s">
        <v>2856</v>
      </c>
      <c r="I22" s="15">
        <v>80</v>
      </c>
      <c r="J22" s="15">
        <v>51</v>
      </c>
      <c r="K22" s="15">
        <v>20</v>
      </c>
      <c r="L22" s="15">
        <v>16</v>
      </c>
      <c r="M22" s="81">
        <v>20.399999999999999</v>
      </c>
      <c r="N22" s="70">
        <v>20</v>
      </c>
      <c r="O22" s="62">
        <v>3000</v>
      </c>
      <c r="P22" s="63">
        <f>Table22452368910111213141516171819202122242345678910111213141516171819202122[[#This Row],[PEMBULATAN]]*O22</f>
        <v>60000</v>
      </c>
    </row>
    <row r="23" spans="1:16" ht="32.25" customHeight="1" x14ac:dyDescent="0.2">
      <c r="A23" s="97"/>
      <c r="B23" s="73"/>
      <c r="C23" s="87" t="s">
        <v>2882</v>
      </c>
      <c r="D23" s="76" t="s">
        <v>52</v>
      </c>
      <c r="E23" s="13">
        <v>44432</v>
      </c>
      <c r="F23" s="74" t="s">
        <v>2138</v>
      </c>
      <c r="G23" s="13">
        <v>44437</v>
      </c>
      <c r="H23" s="75" t="s">
        <v>2856</v>
      </c>
      <c r="I23" s="15">
        <v>63</v>
      </c>
      <c r="J23" s="15">
        <v>50</v>
      </c>
      <c r="K23" s="15">
        <v>33</v>
      </c>
      <c r="L23" s="15">
        <v>7</v>
      </c>
      <c r="M23" s="81">
        <v>25.987500000000001</v>
      </c>
      <c r="N23" s="70">
        <v>26</v>
      </c>
      <c r="O23" s="62">
        <v>3000</v>
      </c>
      <c r="P23" s="63">
        <f>Table22452368910111213141516171819202122242345678910111213141516171819202122[[#This Row],[PEMBULATAN]]*O23</f>
        <v>78000</v>
      </c>
    </row>
    <row r="24" spans="1:16" ht="32.25" customHeight="1" x14ac:dyDescent="0.2">
      <c r="A24" s="97"/>
      <c r="B24" s="73"/>
      <c r="C24" s="87" t="s">
        <v>2883</v>
      </c>
      <c r="D24" s="76" t="s">
        <v>52</v>
      </c>
      <c r="E24" s="13">
        <v>44432</v>
      </c>
      <c r="F24" s="74" t="s">
        <v>2138</v>
      </c>
      <c r="G24" s="13">
        <v>44437</v>
      </c>
      <c r="H24" s="75" t="s">
        <v>2856</v>
      </c>
      <c r="I24" s="15">
        <v>44</v>
      </c>
      <c r="J24" s="15">
        <v>37</v>
      </c>
      <c r="K24" s="15">
        <v>15</v>
      </c>
      <c r="L24" s="15">
        <v>2</v>
      </c>
      <c r="M24" s="81">
        <v>6.1050000000000004</v>
      </c>
      <c r="N24" s="70">
        <v>6</v>
      </c>
      <c r="O24" s="62">
        <v>3000</v>
      </c>
      <c r="P24" s="63">
        <f>Table22452368910111213141516171819202122242345678910111213141516171819202122[[#This Row],[PEMBULATAN]]*O24</f>
        <v>18000</v>
      </c>
    </row>
    <row r="25" spans="1:16" ht="32.25" customHeight="1" x14ac:dyDescent="0.2">
      <c r="A25" s="97"/>
      <c r="B25" s="73"/>
      <c r="C25" s="87" t="s">
        <v>2884</v>
      </c>
      <c r="D25" s="76" t="s">
        <v>52</v>
      </c>
      <c r="E25" s="13">
        <v>44432</v>
      </c>
      <c r="F25" s="74" t="s">
        <v>2138</v>
      </c>
      <c r="G25" s="13">
        <v>44437</v>
      </c>
      <c r="H25" s="75" t="s">
        <v>2856</v>
      </c>
      <c r="I25" s="15">
        <v>105</v>
      </c>
      <c r="J25" s="15">
        <v>55</v>
      </c>
      <c r="K25" s="15">
        <v>28</v>
      </c>
      <c r="L25" s="15">
        <v>22</v>
      </c>
      <c r="M25" s="81">
        <v>40.424999999999997</v>
      </c>
      <c r="N25" s="70">
        <v>40</v>
      </c>
      <c r="O25" s="62">
        <v>3000</v>
      </c>
      <c r="P25" s="63">
        <f>Table22452368910111213141516171819202122242345678910111213141516171819202122[[#This Row],[PEMBULATAN]]*O25</f>
        <v>120000</v>
      </c>
    </row>
    <row r="26" spans="1:16" ht="32.25" customHeight="1" x14ac:dyDescent="0.2">
      <c r="A26" s="97"/>
      <c r="B26" s="73"/>
      <c r="C26" s="87" t="s">
        <v>2885</v>
      </c>
      <c r="D26" s="76" t="s">
        <v>52</v>
      </c>
      <c r="E26" s="13">
        <v>44432</v>
      </c>
      <c r="F26" s="74" t="s">
        <v>2138</v>
      </c>
      <c r="G26" s="13">
        <v>44437</v>
      </c>
      <c r="H26" s="75" t="s">
        <v>2856</v>
      </c>
      <c r="I26" s="15">
        <v>53</v>
      </c>
      <c r="J26" s="15">
        <v>45</v>
      </c>
      <c r="K26" s="15">
        <v>20</v>
      </c>
      <c r="L26" s="15">
        <v>13</v>
      </c>
      <c r="M26" s="81">
        <v>11.925000000000001</v>
      </c>
      <c r="N26" s="70">
        <v>13</v>
      </c>
      <c r="O26" s="62">
        <v>3000</v>
      </c>
      <c r="P26" s="63">
        <f>Table22452368910111213141516171819202122242345678910111213141516171819202122[[#This Row],[PEMBULATAN]]*O26</f>
        <v>39000</v>
      </c>
    </row>
    <row r="27" spans="1:16" ht="32.25" customHeight="1" x14ac:dyDescent="0.2">
      <c r="A27" s="97"/>
      <c r="B27" s="73"/>
      <c r="C27" s="87" t="s">
        <v>2886</v>
      </c>
      <c r="D27" s="76" t="s">
        <v>52</v>
      </c>
      <c r="E27" s="13">
        <v>44432</v>
      </c>
      <c r="F27" s="74" t="s">
        <v>2138</v>
      </c>
      <c r="G27" s="13">
        <v>44437</v>
      </c>
      <c r="H27" s="75" t="s">
        <v>2856</v>
      </c>
      <c r="I27" s="15">
        <v>56</v>
      </c>
      <c r="J27" s="15">
        <v>41</v>
      </c>
      <c r="K27" s="15">
        <v>17</v>
      </c>
      <c r="L27" s="15">
        <v>6</v>
      </c>
      <c r="M27" s="81">
        <v>9.7579999999999991</v>
      </c>
      <c r="N27" s="70">
        <v>10</v>
      </c>
      <c r="O27" s="62">
        <v>3000</v>
      </c>
      <c r="P27" s="63">
        <f>Table22452368910111213141516171819202122242345678910111213141516171819202122[[#This Row],[PEMBULATAN]]*O27</f>
        <v>30000</v>
      </c>
    </row>
    <row r="28" spans="1:16" ht="32.25" customHeight="1" x14ac:dyDescent="0.2">
      <c r="A28" s="97"/>
      <c r="B28" s="73"/>
      <c r="C28" s="87" t="s">
        <v>2887</v>
      </c>
      <c r="D28" s="76" t="s">
        <v>52</v>
      </c>
      <c r="E28" s="13">
        <v>44432</v>
      </c>
      <c r="F28" s="74" t="s">
        <v>2138</v>
      </c>
      <c r="G28" s="13">
        <v>44437</v>
      </c>
      <c r="H28" s="75" t="s">
        <v>2856</v>
      </c>
      <c r="I28" s="15">
        <v>65</v>
      </c>
      <c r="J28" s="15">
        <v>43</v>
      </c>
      <c r="K28" s="15">
        <v>10</v>
      </c>
      <c r="L28" s="15">
        <v>11</v>
      </c>
      <c r="M28" s="81">
        <v>6.9874999999999998</v>
      </c>
      <c r="N28" s="70">
        <v>11</v>
      </c>
      <c r="O28" s="62">
        <v>3000</v>
      </c>
      <c r="P28" s="63">
        <f>Table22452368910111213141516171819202122242345678910111213141516171819202122[[#This Row],[PEMBULATAN]]*O28</f>
        <v>33000</v>
      </c>
    </row>
    <row r="29" spans="1:16" ht="32.25" customHeight="1" x14ac:dyDescent="0.2">
      <c r="A29" s="97"/>
      <c r="B29" s="73"/>
      <c r="C29" s="87" t="s">
        <v>2888</v>
      </c>
      <c r="D29" s="76" t="s">
        <v>52</v>
      </c>
      <c r="E29" s="13">
        <v>44432</v>
      </c>
      <c r="F29" s="74" t="s">
        <v>2138</v>
      </c>
      <c r="G29" s="13">
        <v>44437</v>
      </c>
      <c r="H29" s="75" t="s">
        <v>2856</v>
      </c>
      <c r="I29" s="15">
        <v>55</v>
      </c>
      <c r="J29" s="15">
        <v>35</v>
      </c>
      <c r="K29" s="15">
        <v>16</v>
      </c>
      <c r="L29" s="15">
        <v>12</v>
      </c>
      <c r="M29" s="81">
        <v>7.7</v>
      </c>
      <c r="N29" s="70">
        <v>12</v>
      </c>
      <c r="O29" s="62">
        <v>3000</v>
      </c>
      <c r="P29" s="63">
        <f>Table22452368910111213141516171819202122242345678910111213141516171819202122[[#This Row],[PEMBULATAN]]*O29</f>
        <v>36000</v>
      </c>
    </row>
    <row r="30" spans="1:16" ht="32.25" customHeight="1" x14ac:dyDescent="0.2">
      <c r="A30" s="97"/>
      <c r="B30" s="73"/>
      <c r="C30" s="87" t="s">
        <v>2889</v>
      </c>
      <c r="D30" s="76" t="s">
        <v>52</v>
      </c>
      <c r="E30" s="13">
        <v>44432</v>
      </c>
      <c r="F30" s="74" t="s">
        <v>2138</v>
      </c>
      <c r="G30" s="13">
        <v>44437</v>
      </c>
      <c r="H30" s="75" t="s">
        <v>2856</v>
      </c>
      <c r="I30" s="15">
        <v>67</v>
      </c>
      <c r="J30" s="15">
        <v>44</v>
      </c>
      <c r="K30" s="15">
        <v>16</v>
      </c>
      <c r="L30" s="15">
        <v>8</v>
      </c>
      <c r="M30" s="81">
        <v>11.792</v>
      </c>
      <c r="N30" s="70">
        <v>12</v>
      </c>
      <c r="O30" s="62">
        <v>3000</v>
      </c>
      <c r="P30" s="63">
        <f>Table22452368910111213141516171819202122242345678910111213141516171819202122[[#This Row],[PEMBULATAN]]*O30</f>
        <v>36000</v>
      </c>
    </row>
    <row r="31" spans="1:16" ht="32.25" customHeight="1" x14ac:dyDescent="0.2">
      <c r="A31" s="97"/>
      <c r="B31" s="73"/>
      <c r="C31" s="87" t="s">
        <v>2890</v>
      </c>
      <c r="D31" s="76" t="s">
        <v>52</v>
      </c>
      <c r="E31" s="13">
        <v>44432</v>
      </c>
      <c r="F31" s="74" t="s">
        <v>2138</v>
      </c>
      <c r="G31" s="13">
        <v>44437</v>
      </c>
      <c r="H31" s="75" t="s">
        <v>2856</v>
      </c>
      <c r="I31" s="15">
        <v>70</v>
      </c>
      <c r="J31" s="15">
        <v>46</v>
      </c>
      <c r="K31" s="15">
        <v>13</v>
      </c>
      <c r="L31" s="15">
        <v>2</v>
      </c>
      <c r="M31" s="81">
        <v>10.465</v>
      </c>
      <c r="N31" s="70">
        <v>10</v>
      </c>
      <c r="O31" s="62">
        <v>3000</v>
      </c>
      <c r="P31" s="63">
        <f>Table22452368910111213141516171819202122242345678910111213141516171819202122[[#This Row],[PEMBULATAN]]*O31</f>
        <v>30000</v>
      </c>
    </row>
    <row r="32" spans="1:16" ht="32.25" customHeight="1" x14ac:dyDescent="0.2">
      <c r="A32" s="97"/>
      <c r="B32" s="73"/>
      <c r="C32" s="87" t="s">
        <v>2891</v>
      </c>
      <c r="D32" s="76" t="s">
        <v>52</v>
      </c>
      <c r="E32" s="13">
        <v>44432</v>
      </c>
      <c r="F32" s="74" t="s">
        <v>2138</v>
      </c>
      <c r="G32" s="13">
        <v>44437</v>
      </c>
      <c r="H32" s="75" t="s">
        <v>2856</v>
      </c>
      <c r="I32" s="15">
        <v>94</v>
      </c>
      <c r="J32" s="15">
        <v>57</v>
      </c>
      <c r="K32" s="15">
        <v>19</v>
      </c>
      <c r="L32" s="15">
        <v>9</v>
      </c>
      <c r="M32" s="81">
        <v>25.450500000000002</v>
      </c>
      <c r="N32" s="70">
        <v>25</v>
      </c>
      <c r="O32" s="62">
        <v>3000</v>
      </c>
      <c r="P32" s="63">
        <f>Table22452368910111213141516171819202122242345678910111213141516171819202122[[#This Row],[PEMBULATAN]]*O32</f>
        <v>75000</v>
      </c>
    </row>
    <row r="33" spans="1:16" ht="32.25" customHeight="1" x14ac:dyDescent="0.2">
      <c r="A33" s="97"/>
      <c r="B33" s="73"/>
      <c r="C33" s="87" t="s">
        <v>2892</v>
      </c>
      <c r="D33" s="76" t="s">
        <v>52</v>
      </c>
      <c r="E33" s="13">
        <v>44432</v>
      </c>
      <c r="F33" s="74" t="s">
        <v>2138</v>
      </c>
      <c r="G33" s="13">
        <v>44437</v>
      </c>
      <c r="H33" s="75" t="s">
        <v>2856</v>
      </c>
      <c r="I33" s="15">
        <v>110</v>
      </c>
      <c r="J33" s="15">
        <v>61</v>
      </c>
      <c r="K33" s="15">
        <v>34</v>
      </c>
      <c r="L33" s="15">
        <v>27</v>
      </c>
      <c r="M33" s="81">
        <v>57.034999999999997</v>
      </c>
      <c r="N33" s="70">
        <v>57</v>
      </c>
      <c r="O33" s="62">
        <v>3000</v>
      </c>
      <c r="P33" s="63">
        <f>Table22452368910111213141516171819202122242345678910111213141516171819202122[[#This Row],[PEMBULATAN]]*O33</f>
        <v>171000</v>
      </c>
    </row>
    <row r="34" spans="1:16" ht="32.25" customHeight="1" x14ac:dyDescent="0.2">
      <c r="A34" s="97"/>
      <c r="B34" s="73"/>
      <c r="C34" s="87" t="s">
        <v>2893</v>
      </c>
      <c r="D34" s="76" t="s">
        <v>52</v>
      </c>
      <c r="E34" s="13">
        <v>44432</v>
      </c>
      <c r="F34" s="74" t="s">
        <v>2138</v>
      </c>
      <c r="G34" s="13">
        <v>44437</v>
      </c>
      <c r="H34" s="75" t="s">
        <v>2856</v>
      </c>
      <c r="I34" s="15">
        <v>55</v>
      </c>
      <c r="J34" s="15">
        <v>48</v>
      </c>
      <c r="K34" s="15">
        <v>20</v>
      </c>
      <c r="L34" s="15">
        <v>12</v>
      </c>
      <c r="M34" s="81">
        <v>13.2</v>
      </c>
      <c r="N34" s="70">
        <v>13</v>
      </c>
      <c r="O34" s="62">
        <v>3000</v>
      </c>
      <c r="P34" s="63">
        <f>Table22452368910111213141516171819202122242345678910111213141516171819202122[[#This Row],[PEMBULATAN]]*O34</f>
        <v>39000</v>
      </c>
    </row>
    <row r="35" spans="1:16" ht="32.25" customHeight="1" x14ac:dyDescent="0.2">
      <c r="A35" s="97"/>
      <c r="B35" s="73"/>
      <c r="C35" s="87" t="s">
        <v>2894</v>
      </c>
      <c r="D35" s="76" t="s">
        <v>52</v>
      </c>
      <c r="E35" s="13">
        <v>44432</v>
      </c>
      <c r="F35" s="74" t="s">
        <v>2138</v>
      </c>
      <c r="G35" s="13">
        <v>44437</v>
      </c>
      <c r="H35" s="75" t="s">
        <v>2856</v>
      </c>
      <c r="I35" s="15">
        <v>55</v>
      </c>
      <c r="J35" s="15">
        <v>42</v>
      </c>
      <c r="K35" s="15">
        <v>21</v>
      </c>
      <c r="L35" s="15">
        <v>12</v>
      </c>
      <c r="M35" s="81">
        <v>12.1275</v>
      </c>
      <c r="N35" s="70">
        <v>12</v>
      </c>
      <c r="O35" s="62">
        <v>3000</v>
      </c>
      <c r="P35" s="63">
        <f>Table22452368910111213141516171819202122242345678910111213141516171819202122[[#This Row],[PEMBULATAN]]*O35</f>
        <v>36000</v>
      </c>
    </row>
    <row r="36" spans="1:16" ht="32.25" customHeight="1" x14ac:dyDescent="0.2">
      <c r="A36" s="97"/>
      <c r="B36" s="73"/>
      <c r="C36" s="87" t="s">
        <v>2895</v>
      </c>
      <c r="D36" s="76" t="s">
        <v>52</v>
      </c>
      <c r="E36" s="13">
        <v>44432</v>
      </c>
      <c r="F36" s="74" t="s">
        <v>2138</v>
      </c>
      <c r="G36" s="13">
        <v>44437</v>
      </c>
      <c r="H36" s="75" t="s">
        <v>2856</v>
      </c>
      <c r="I36" s="15">
        <v>69</v>
      </c>
      <c r="J36" s="15">
        <v>49</v>
      </c>
      <c r="K36" s="15">
        <v>10</v>
      </c>
      <c r="L36" s="15">
        <v>2</v>
      </c>
      <c r="M36" s="81">
        <v>8.4525000000000006</v>
      </c>
      <c r="N36" s="70">
        <v>8</v>
      </c>
      <c r="O36" s="62">
        <v>3000</v>
      </c>
      <c r="P36" s="63">
        <f>Table22452368910111213141516171819202122242345678910111213141516171819202122[[#This Row],[PEMBULATAN]]*O36</f>
        <v>24000</v>
      </c>
    </row>
    <row r="37" spans="1:16" ht="32.25" customHeight="1" x14ac:dyDescent="0.2">
      <c r="A37" s="97"/>
      <c r="B37" s="73"/>
      <c r="C37" s="87" t="s">
        <v>2896</v>
      </c>
      <c r="D37" s="76" t="s">
        <v>52</v>
      </c>
      <c r="E37" s="13">
        <v>44432</v>
      </c>
      <c r="F37" s="74" t="s">
        <v>2138</v>
      </c>
      <c r="G37" s="13">
        <v>44437</v>
      </c>
      <c r="H37" s="75" t="s">
        <v>2856</v>
      </c>
      <c r="I37" s="15">
        <v>90</v>
      </c>
      <c r="J37" s="15">
        <v>70</v>
      </c>
      <c r="K37" s="15">
        <v>25</v>
      </c>
      <c r="L37" s="15">
        <v>16</v>
      </c>
      <c r="M37" s="81">
        <v>39.375</v>
      </c>
      <c r="N37" s="70">
        <v>39</v>
      </c>
      <c r="O37" s="62">
        <v>3000</v>
      </c>
      <c r="P37" s="63">
        <f>Table22452368910111213141516171819202122242345678910111213141516171819202122[[#This Row],[PEMBULATAN]]*O37</f>
        <v>117000</v>
      </c>
    </row>
    <row r="38" spans="1:16" ht="32.25" customHeight="1" x14ac:dyDescent="0.2">
      <c r="A38" s="97"/>
      <c r="B38" s="73"/>
      <c r="C38" s="87" t="s">
        <v>2897</v>
      </c>
      <c r="D38" s="76" t="s">
        <v>52</v>
      </c>
      <c r="E38" s="13">
        <v>44432</v>
      </c>
      <c r="F38" s="74" t="s">
        <v>2138</v>
      </c>
      <c r="G38" s="13">
        <v>44437</v>
      </c>
      <c r="H38" s="75" t="s">
        <v>2856</v>
      </c>
      <c r="I38" s="15">
        <v>93</v>
      </c>
      <c r="J38" s="15">
        <v>61</v>
      </c>
      <c r="K38" s="15">
        <v>32</v>
      </c>
      <c r="L38" s="15">
        <v>22</v>
      </c>
      <c r="M38" s="81">
        <v>45.384</v>
      </c>
      <c r="N38" s="70">
        <v>45</v>
      </c>
      <c r="O38" s="62">
        <v>3000</v>
      </c>
      <c r="P38" s="63">
        <f>Table22452368910111213141516171819202122242345678910111213141516171819202122[[#This Row],[PEMBULATAN]]*O38</f>
        <v>135000</v>
      </c>
    </row>
    <row r="39" spans="1:16" ht="32.25" customHeight="1" x14ac:dyDescent="0.2">
      <c r="A39" s="97"/>
      <c r="B39" s="73"/>
      <c r="C39" s="87" t="s">
        <v>2898</v>
      </c>
      <c r="D39" s="76" t="s">
        <v>52</v>
      </c>
      <c r="E39" s="13">
        <v>44432</v>
      </c>
      <c r="F39" s="74" t="s">
        <v>2138</v>
      </c>
      <c r="G39" s="13">
        <v>44437</v>
      </c>
      <c r="H39" s="75" t="s">
        <v>2856</v>
      </c>
      <c r="I39" s="15">
        <v>102</v>
      </c>
      <c r="J39" s="15">
        <v>59</v>
      </c>
      <c r="K39" s="15">
        <v>31</v>
      </c>
      <c r="L39" s="15">
        <v>22</v>
      </c>
      <c r="M39" s="81">
        <v>46.639499999999998</v>
      </c>
      <c r="N39" s="70">
        <v>47</v>
      </c>
      <c r="O39" s="62">
        <v>3000</v>
      </c>
      <c r="P39" s="63">
        <f>Table22452368910111213141516171819202122242345678910111213141516171819202122[[#This Row],[PEMBULATAN]]*O39</f>
        <v>141000</v>
      </c>
    </row>
    <row r="40" spans="1:16" ht="32.25" customHeight="1" x14ac:dyDescent="0.2">
      <c r="A40" s="97"/>
      <c r="B40" s="73"/>
      <c r="C40" s="87" t="s">
        <v>2899</v>
      </c>
      <c r="D40" s="76" t="s">
        <v>52</v>
      </c>
      <c r="E40" s="13">
        <v>44432</v>
      </c>
      <c r="F40" s="74" t="s">
        <v>2138</v>
      </c>
      <c r="G40" s="13">
        <v>44437</v>
      </c>
      <c r="H40" s="75" t="s">
        <v>2856</v>
      </c>
      <c r="I40" s="15">
        <v>90</v>
      </c>
      <c r="J40" s="15">
        <v>62</v>
      </c>
      <c r="K40" s="15">
        <v>23</v>
      </c>
      <c r="L40" s="15">
        <v>14</v>
      </c>
      <c r="M40" s="81">
        <v>32.085000000000001</v>
      </c>
      <c r="N40" s="70">
        <v>32</v>
      </c>
      <c r="O40" s="62">
        <v>3000</v>
      </c>
      <c r="P40" s="63">
        <f>Table22452368910111213141516171819202122242345678910111213141516171819202122[[#This Row],[PEMBULATAN]]*O40</f>
        <v>96000</v>
      </c>
    </row>
    <row r="41" spans="1:16" ht="32.25" customHeight="1" x14ac:dyDescent="0.2">
      <c r="A41" s="97"/>
      <c r="B41" s="73"/>
      <c r="C41" s="87" t="s">
        <v>2900</v>
      </c>
      <c r="D41" s="76" t="s">
        <v>52</v>
      </c>
      <c r="E41" s="13">
        <v>44432</v>
      </c>
      <c r="F41" s="74" t="s">
        <v>2138</v>
      </c>
      <c r="G41" s="13">
        <v>44437</v>
      </c>
      <c r="H41" s="75" t="s">
        <v>2856</v>
      </c>
      <c r="I41" s="15">
        <v>90</v>
      </c>
      <c r="J41" s="15">
        <v>63</v>
      </c>
      <c r="K41" s="15">
        <v>23</v>
      </c>
      <c r="L41" s="15">
        <v>15</v>
      </c>
      <c r="M41" s="81">
        <v>32.602499999999999</v>
      </c>
      <c r="N41" s="70">
        <v>33</v>
      </c>
      <c r="O41" s="62">
        <v>3000</v>
      </c>
      <c r="P41" s="63">
        <f>Table22452368910111213141516171819202122242345678910111213141516171819202122[[#This Row],[PEMBULATAN]]*O41</f>
        <v>99000</v>
      </c>
    </row>
    <row r="42" spans="1:16" ht="32.25" customHeight="1" x14ac:dyDescent="0.2">
      <c r="A42" s="97"/>
      <c r="B42" s="73"/>
      <c r="C42" s="87" t="s">
        <v>2901</v>
      </c>
      <c r="D42" s="76" t="s">
        <v>52</v>
      </c>
      <c r="E42" s="13">
        <v>44432</v>
      </c>
      <c r="F42" s="74" t="s">
        <v>2138</v>
      </c>
      <c r="G42" s="13">
        <v>44437</v>
      </c>
      <c r="H42" s="75" t="s">
        <v>2856</v>
      </c>
      <c r="I42" s="15">
        <v>90</v>
      </c>
      <c r="J42" s="15">
        <v>45</v>
      </c>
      <c r="K42" s="15">
        <v>15</v>
      </c>
      <c r="L42" s="15">
        <v>21</v>
      </c>
      <c r="M42" s="81">
        <v>15.1875</v>
      </c>
      <c r="N42" s="70">
        <v>21</v>
      </c>
      <c r="O42" s="62">
        <v>3000</v>
      </c>
      <c r="P42" s="63">
        <f>Table22452368910111213141516171819202122242345678910111213141516171819202122[[#This Row],[PEMBULATAN]]*O42</f>
        <v>63000</v>
      </c>
    </row>
    <row r="43" spans="1:16" ht="32.25" customHeight="1" x14ac:dyDescent="0.2">
      <c r="A43" s="97"/>
      <c r="B43" s="73"/>
      <c r="C43" s="87" t="s">
        <v>2902</v>
      </c>
      <c r="D43" s="76" t="s">
        <v>52</v>
      </c>
      <c r="E43" s="13">
        <v>44432</v>
      </c>
      <c r="F43" s="74" t="s">
        <v>2138</v>
      </c>
      <c r="G43" s="13">
        <v>44437</v>
      </c>
      <c r="H43" s="75" t="s">
        <v>2856</v>
      </c>
      <c r="I43" s="15">
        <v>100</v>
      </c>
      <c r="J43" s="15">
        <v>58</v>
      </c>
      <c r="K43" s="15">
        <v>23</v>
      </c>
      <c r="L43" s="15">
        <v>16</v>
      </c>
      <c r="M43" s="81">
        <v>33.35</v>
      </c>
      <c r="N43" s="70">
        <v>33</v>
      </c>
      <c r="O43" s="62">
        <v>3000</v>
      </c>
      <c r="P43" s="63">
        <f>Table22452368910111213141516171819202122242345678910111213141516171819202122[[#This Row],[PEMBULATAN]]*O43</f>
        <v>99000</v>
      </c>
    </row>
    <row r="44" spans="1:16" ht="32.25" customHeight="1" x14ac:dyDescent="0.2">
      <c r="A44" s="97"/>
      <c r="B44" s="73"/>
      <c r="C44" s="87" t="s">
        <v>2903</v>
      </c>
      <c r="D44" s="76" t="s">
        <v>52</v>
      </c>
      <c r="E44" s="13">
        <v>44432</v>
      </c>
      <c r="F44" s="74" t="s">
        <v>2138</v>
      </c>
      <c r="G44" s="13">
        <v>44437</v>
      </c>
      <c r="H44" s="75" t="s">
        <v>2856</v>
      </c>
      <c r="I44" s="15">
        <v>103</v>
      </c>
      <c r="J44" s="15">
        <v>53</v>
      </c>
      <c r="K44" s="15">
        <v>32</v>
      </c>
      <c r="L44" s="15">
        <v>18</v>
      </c>
      <c r="M44" s="81">
        <v>43.671999999999997</v>
      </c>
      <c r="N44" s="70">
        <v>44</v>
      </c>
      <c r="O44" s="62">
        <v>3000</v>
      </c>
      <c r="P44" s="63">
        <f>Table22452368910111213141516171819202122242345678910111213141516171819202122[[#This Row],[PEMBULATAN]]*O44</f>
        <v>132000</v>
      </c>
    </row>
    <row r="45" spans="1:16" ht="32.25" customHeight="1" x14ac:dyDescent="0.2">
      <c r="A45" s="97"/>
      <c r="B45" s="73"/>
      <c r="C45" s="87" t="s">
        <v>2904</v>
      </c>
      <c r="D45" s="76" t="s">
        <v>52</v>
      </c>
      <c r="E45" s="13">
        <v>44432</v>
      </c>
      <c r="F45" s="74" t="s">
        <v>2138</v>
      </c>
      <c r="G45" s="13">
        <v>44437</v>
      </c>
      <c r="H45" s="75" t="s">
        <v>2856</v>
      </c>
      <c r="I45" s="15">
        <v>50</v>
      </c>
      <c r="J45" s="15">
        <v>35</v>
      </c>
      <c r="K45" s="15">
        <v>23</v>
      </c>
      <c r="L45" s="15">
        <v>4</v>
      </c>
      <c r="M45" s="81">
        <v>10.0625</v>
      </c>
      <c r="N45" s="70">
        <v>10</v>
      </c>
      <c r="O45" s="62">
        <v>3000</v>
      </c>
      <c r="P45" s="63">
        <f>Table22452368910111213141516171819202122242345678910111213141516171819202122[[#This Row],[PEMBULATAN]]*O45</f>
        <v>30000</v>
      </c>
    </row>
    <row r="46" spans="1:16" ht="32.25" customHeight="1" x14ac:dyDescent="0.2">
      <c r="A46" s="97"/>
      <c r="B46" s="73"/>
      <c r="C46" s="87" t="s">
        <v>2905</v>
      </c>
      <c r="D46" s="76" t="s">
        <v>52</v>
      </c>
      <c r="E46" s="13">
        <v>44432</v>
      </c>
      <c r="F46" s="74" t="s">
        <v>2138</v>
      </c>
      <c r="G46" s="13">
        <v>44437</v>
      </c>
      <c r="H46" s="75" t="s">
        <v>2856</v>
      </c>
      <c r="I46" s="15">
        <v>45</v>
      </c>
      <c r="J46" s="15">
        <v>54</v>
      </c>
      <c r="K46" s="15">
        <v>13</v>
      </c>
      <c r="L46" s="15">
        <v>1</v>
      </c>
      <c r="M46" s="81">
        <v>7.8975</v>
      </c>
      <c r="N46" s="70">
        <v>8</v>
      </c>
      <c r="O46" s="62">
        <v>3000</v>
      </c>
      <c r="P46" s="63">
        <f>Table22452368910111213141516171819202122242345678910111213141516171819202122[[#This Row],[PEMBULATAN]]*O46</f>
        <v>24000</v>
      </c>
    </row>
    <row r="47" spans="1:16" ht="32.25" customHeight="1" x14ac:dyDescent="0.2">
      <c r="A47" s="97"/>
      <c r="B47" s="73"/>
      <c r="C47" s="87" t="s">
        <v>2906</v>
      </c>
      <c r="D47" s="76" t="s">
        <v>52</v>
      </c>
      <c r="E47" s="13">
        <v>44432</v>
      </c>
      <c r="F47" s="74" t="s">
        <v>2138</v>
      </c>
      <c r="G47" s="13">
        <v>44437</v>
      </c>
      <c r="H47" s="75" t="s">
        <v>2856</v>
      </c>
      <c r="I47" s="15">
        <v>97</v>
      </c>
      <c r="J47" s="15">
        <v>53</v>
      </c>
      <c r="K47" s="15">
        <v>21</v>
      </c>
      <c r="L47" s="15">
        <v>20</v>
      </c>
      <c r="M47" s="81">
        <v>26.99025</v>
      </c>
      <c r="N47" s="70">
        <v>27</v>
      </c>
      <c r="O47" s="62">
        <v>3000</v>
      </c>
      <c r="P47" s="63">
        <f>Table22452368910111213141516171819202122242345678910111213141516171819202122[[#This Row],[PEMBULATAN]]*O47</f>
        <v>81000</v>
      </c>
    </row>
    <row r="48" spans="1:16" ht="32.25" customHeight="1" x14ac:dyDescent="0.2">
      <c r="A48" s="97"/>
      <c r="B48" s="73"/>
      <c r="C48" s="87" t="s">
        <v>2907</v>
      </c>
      <c r="D48" s="76" t="s">
        <v>52</v>
      </c>
      <c r="E48" s="13">
        <v>44432</v>
      </c>
      <c r="F48" s="74" t="s">
        <v>2138</v>
      </c>
      <c r="G48" s="13">
        <v>44437</v>
      </c>
      <c r="H48" s="75" t="s">
        <v>2856</v>
      </c>
      <c r="I48" s="15">
        <v>65</v>
      </c>
      <c r="J48" s="15">
        <v>34</v>
      </c>
      <c r="K48" s="15">
        <v>19</v>
      </c>
      <c r="L48" s="15">
        <v>14</v>
      </c>
      <c r="M48" s="81">
        <v>10.4975</v>
      </c>
      <c r="N48" s="70">
        <v>14</v>
      </c>
      <c r="O48" s="62">
        <v>3000</v>
      </c>
      <c r="P48" s="63">
        <f>Table22452368910111213141516171819202122242345678910111213141516171819202122[[#This Row],[PEMBULATAN]]*O48</f>
        <v>42000</v>
      </c>
    </row>
    <row r="49" spans="1:16" ht="32.25" customHeight="1" x14ac:dyDescent="0.2">
      <c r="A49" s="97"/>
      <c r="B49" s="73"/>
      <c r="C49" s="87" t="s">
        <v>2908</v>
      </c>
      <c r="D49" s="76" t="s">
        <v>52</v>
      </c>
      <c r="E49" s="13">
        <v>44432</v>
      </c>
      <c r="F49" s="74" t="s">
        <v>2138</v>
      </c>
      <c r="G49" s="13">
        <v>44437</v>
      </c>
      <c r="H49" s="75" t="s">
        <v>2856</v>
      </c>
      <c r="I49" s="15">
        <v>103</v>
      </c>
      <c r="J49" s="15">
        <v>60</v>
      </c>
      <c r="K49" s="15">
        <v>30</v>
      </c>
      <c r="L49" s="15">
        <v>18</v>
      </c>
      <c r="M49" s="81">
        <v>46.35</v>
      </c>
      <c r="N49" s="70">
        <v>46</v>
      </c>
      <c r="O49" s="62">
        <v>3000</v>
      </c>
      <c r="P49" s="63">
        <f>Table22452368910111213141516171819202122242345678910111213141516171819202122[[#This Row],[PEMBULATAN]]*O49</f>
        <v>138000</v>
      </c>
    </row>
    <row r="50" spans="1:16" ht="32.25" customHeight="1" x14ac:dyDescent="0.2">
      <c r="A50" s="97"/>
      <c r="B50" s="73"/>
      <c r="C50" s="87" t="s">
        <v>2909</v>
      </c>
      <c r="D50" s="76" t="s">
        <v>52</v>
      </c>
      <c r="E50" s="13">
        <v>44432</v>
      </c>
      <c r="F50" s="74" t="s">
        <v>2138</v>
      </c>
      <c r="G50" s="13">
        <v>44437</v>
      </c>
      <c r="H50" s="75" t="s">
        <v>2856</v>
      </c>
      <c r="I50" s="15">
        <v>70</v>
      </c>
      <c r="J50" s="15">
        <v>40</v>
      </c>
      <c r="K50" s="15">
        <v>20</v>
      </c>
      <c r="L50" s="15">
        <v>10</v>
      </c>
      <c r="M50" s="81">
        <v>14</v>
      </c>
      <c r="N50" s="70">
        <v>14</v>
      </c>
      <c r="O50" s="62">
        <v>3000</v>
      </c>
      <c r="P50" s="63">
        <f>Table22452368910111213141516171819202122242345678910111213141516171819202122[[#This Row],[PEMBULATAN]]*O50</f>
        <v>42000</v>
      </c>
    </row>
    <row r="51" spans="1:16" ht="32.25" customHeight="1" x14ac:dyDescent="0.2">
      <c r="A51" s="97"/>
      <c r="B51" s="73"/>
      <c r="C51" s="87" t="s">
        <v>2910</v>
      </c>
      <c r="D51" s="76" t="s">
        <v>52</v>
      </c>
      <c r="E51" s="13">
        <v>44432</v>
      </c>
      <c r="F51" s="74" t="s">
        <v>2138</v>
      </c>
      <c r="G51" s="13">
        <v>44437</v>
      </c>
      <c r="H51" s="75" t="s">
        <v>2856</v>
      </c>
      <c r="I51" s="15">
        <v>122</v>
      </c>
      <c r="J51" s="15">
        <v>7</v>
      </c>
      <c r="K51" s="15">
        <v>6</v>
      </c>
      <c r="L51" s="15">
        <v>1</v>
      </c>
      <c r="M51" s="81">
        <v>1.2809999999999999</v>
      </c>
      <c r="N51" s="70">
        <v>1</v>
      </c>
      <c r="O51" s="62">
        <v>3000</v>
      </c>
      <c r="P51" s="63">
        <f>Table22452368910111213141516171819202122242345678910111213141516171819202122[[#This Row],[PEMBULATAN]]*O51</f>
        <v>3000</v>
      </c>
    </row>
    <row r="52" spans="1:16" ht="32.25" customHeight="1" x14ac:dyDescent="0.2">
      <c r="A52" s="97"/>
      <c r="B52" s="73"/>
      <c r="C52" s="87" t="s">
        <v>2911</v>
      </c>
      <c r="D52" s="76" t="s">
        <v>52</v>
      </c>
      <c r="E52" s="13">
        <v>44432</v>
      </c>
      <c r="F52" s="74" t="s">
        <v>2138</v>
      </c>
      <c r="G52" s="13">
        <v>44437</v>
      </c>
      <c r="H52" s="75" t="s">
        <v>2856</v>
      </c>
      <c r="I52" s="15">
        <v>82</v>
      </c>
      <c r="J52" s="15">
        <v>35</v>
      </c>
      <c r="K52" s="15">
        <v>21</v>
      </c>
      <c r="L52" s="15">
        <v>46</v>
      </c>
      <c r="M52" s="81">
        <v>15.067500000000001</v>
      </c>
      <c r="N52" s="70">
        <v>46</v>
      </c>
      <c r="O52" s="62">
        <v>3000</v>
      </c>
      <c r="P52" s="63">
        <f>Table22452368910111213141516171819202122242345678910111213141516171819202122[[#This Row],[PEMBULATAN]]*O52</f>
        <v>138000</v>
      </c>
    </row>
    <row r="53" spans="1:16" ht="32.25" customHeight="1" x14ac:dyDescent="0.2">
      <c r="A53" s="97"/>
      <c r="B53" s="73"/>
      <c r="C53" s="87" t="s">
        <v>2912</v>
      </c>
      <c r="D53" s="76" t="s">
        <v>52</v>
      </c>
      <c r="E53" s="13">
        <v>44432</v>
      </c>
      <c r="F53" s="74" t="s">
        <v>2138</v>
      </c>
      <c r="G53" s="13">
        <v>44437</v>
      </c>
      <c r="H53" s="75" t="s">
        <v>2856</v>
      </c>
      <c r="I53" s="15">
        <v>59</v>
      </c>
      <c r="J53" s="15">
        <v>42</v>
      </c>
      <c r="K53" s="15">
        <v>26</v>
      </c>
      <c r="L53" s="15">
        <v>32</v>
      </c>
      <c r="M53" s="81">
        <v>16.106999999999999</v>
      </c>
      <c r="N53" s="70">
        <v>32</v>
      </c>
      <c r="O53" s="62">
        <v>3000</v>
      </c>
      <c r="P53" s="63">
        <f>Table22452368910111213141516171819202122242345678910111213141516171819202122[[#This Row],[PEMBULATAN]]*O53</f>
        <v>96000</v>
      </c>
    </row>
    <row r="54" spans="1:16" ht="32.25" customHeight="1" x14ac:dyDescent="0.2">
      <c r="A54" s="97"/>
      <c r="B54" s="73"/>
      <c r="C54" s="87" t="s">
        <v>2913</v>
      </c>
      <c r="D54" s="76" t="s">
        <v>52</v>
      </c>
      <c r="E54" s="13">
        <v>44432</v>
      </c>
      <c r="F54" s="74" t="s">
        <v>2138</v>
      </c>
      <c r="G54" s="13">
        <v>44437</v>
      </c>
      <c r="H54" s="75" t="s">
        <v>2856</v>
      </c>
      <c r="I54" s="15">
        <v>90</v>
      </c>
      <c r="J54" s="15">
        <v>50</v>
      </c>
      <c r="K54" s="15">
        <v>20</v>
      </c>
      <c r="L54" s="15">
        <v>10</v>
      </c>
      <c r="M54" s="81">
        <v>22.5</v>
      </c>
      <c r="N54" s="70">
        <v>23</v>
      </c>
      <c r="O54" s="62">
        <v>3000</v>
      </c>
      <c r="P54" s="63">
        <f>Table22452368910111213141516171819202122242345678910111213141516171819202122[[#This Row],[PEMBULATAN]]*O54</f>
        <v>69000</v>
      </c>
    </row>
    <row r="55" spans="1:16" ht="32.25" customHeight="1" x14ac:dyDescent="0.2">
      <c r="A55" s="97"/>
      <c r="B55" s="73"/>
      <c r="C55" s="87" t="s">
        <v>2914</v>
      </c>
      <c r="D55" s="76" t="s">
        <v>52</v>
      </c>
      <c r="E55" s="13">
        <v>44432</v>
      </c>
      <c r="F55" s="74" t="s">
        <v>2138</v>
      </c>
      <c r="G55" s="13">
        <v>44437</v>
      </c>
      <c r="H55" s="75" t="s">
        <v>2856</v>
      </c>
      <c r="I55" s="15">
        <v>70</v>
      </c>
      <c r="J55" s="15">
        <v>40</v>
      </c>
      <c r="K55" s="15">
        <v>30</v>
      </c>
      <c r="L55" s="15">
        <v>9</v>
      </c>
      <c r="M55" s="81">
        <v>21</v>
      </c>
      <c r="N55" s="70">
        <v>21</v>
      </c>
      <c r="O55" s="62">
        <v>3000</v>
      </c>
      <c r="P55" s="63">
        <f>Table22452368910111213141516171819202122242345678910111213141516171819202122[[#This Row],[PEMBULATAN]]*O55</f>
        <v>63000</v>
      </c>
    </row>
    <row r="56" spans="1:16" ht="32.25" customHeight="1" x14ac:dyDescent="0.2">
      <c r="A56" s="97"/>
      <c r="B56" s="73"/>
      <c r="C56" s="87" t="s">
        <v>2915</v>
      </c>
      <c r="D56" s="76" t="s">
        <v>52</v>
      </c>
      <c r="E56" s="13">
        <v>44432</v>
      </c>
      <c r="F56" s="74" t="s">
        <v>2138</v>
      </c>
      <c r="G56" s="13">
        <v>44437</v>
      </c>
      <c r="H56" s="75" t="s">
        <v>2856</v>
      </c>
      <c r="I56" s="15">
        <v>70</v>
      </c>
      <c r="J56" s="15">
        <v>53</v>
      </c>
      <c r="K56" s="15">
        <v>21</v>
      </c>
      <c r="L56" s="15">
        <v>8</v>
      </c>
      <c r="M56" s="81">
        <v>19.477499999999999</v>
      </c>
      <c r="N56" s="70">
        <v>19</v>
      </c>
      <c r="O56" s="62">
        <v>3000</v>
      </c>
      <c r="P56" s="63">
        <f>Table22452368910111213141516171819202122242345678910111213141516171819202122[[#This Row],[PEMBULATAN]]*O56</f>
        <v>57000</v>
      </c>
    </row>
    <row r="57" spans="1:16" ht="32.25" customHeight="1" x14ac:dyDescent="0.2">
      <c r="A57" s="97"/>
      <c r="B57" s="73"/>
      <c r="C57" s="87" t="s">
        <v>2916</v>
      </c>
      <c r="D57" s="76" t="s">
        <v>52</v>
      </c>
      <c r="E57" s="13">
        <v>44432</v>
      </c>
      <c r="F57" s="74" t="s">
        <v>2138</v>
      </c>
      <c r="G57" s="13">
        <v>44437</v>
      </c>
      <c r="H57" s="75" t="s">
        <v>2856</v>
      </c>
      <c r="I57" s="15">
        <v>70</v>
      </c>
      <c r="J57" s="15">
        <v>53</v>
      </c>
      <c r="K57" s="15">
        <v>17</v>
      </c>
      <c r="L57" s="15">
        <v>4</v>
      </c>
      <c r="M57" s="81">
        <v>15.7675</v>
      </c>
      <c r="N57" s="70">
        <v>16</v>
      </c>
      <c r="O57" s="62">
        <v>3000</v>
      </c>
      <c r="P57" s="63">
        <f>Table22452368910111213141516171819202122242345678910111213141516171819202122[[#This Row],[PEMBULATAN]]*O57</f>
        <v>48000</v>
      </c>
    </row>
    <row r="58" spans="1:16" ht="32.25" customHeight="1" x14ac:dyDescent="0.2">
      <c r="A58" s="97"/>
      <c r="B58" s="73"/>
      <c r="C58" s="87" t="s">
        <v>2917</v>
      </c>
      <c r="D58" s="76" t="s">
        <v>52</v>
      </c>
      <c r="E58" s="13">
        <v>44432</v>
      </c>
      <c r="F58" s="74" t="s">
        <v>2138</v>
      </c>
      <c r="G58" s="13">
        <v>44437</v>
      </c>
      <c r="H58" s="75" t="s">
        <v>2856</v>
      </c>
      <c r="I58" s="15">
        <v>40</v>
      </c>
      <c r="J58" s="15">
        <v>26</v>
      </c>
      <c r="K58" s="15">
        <v>15</v>
      </c>
      <c r="L58" s="15">
        <v>4</v>
      </c>
      <c r="M58" s="81">
        <v>3.9</v>
      </c>
      <c r="N58" s="70">
        <v>4</v>
      </c>
      <c r="O58" s="62">
        <v>3000</v>
      </c>
      <c r="P58" s="63">
        <f>Table22452368910111213141516171819202122242345678910111213141516171819202122[[#This Row],[PEMBULATAN]]*O58</f>
        <v>12000</v>
      </c>
    </row>
    <row r="59" spans="1:16" ht="32.25" customHeight="1" x14ac:dyDescent="0.2">
      <c r="A59" s="97"/>
      <c r="B59" s="73"/>
      <c r="C59" s="87" t="s">
        <v>2918</v>
      </c>
      <c r="D59" s="76" t="s">
        <v>52</v>
      </c>
      <c r="E59" s="13">
        <v>44432</v>
      </c>
      <c r="F59" s="74" t="s">
        <v>2138</v>
      </c>
      <c r="G59" s="13">
        <v>44437</v>
      </c>
      <c r="H59" s="75" t="s">
        <v>2856</v>
      </c>
      <c r="I59" s="15">
        <v>83</v>
      </c>
      <c r="J59" s="15">
        <v>84</v>
      </c>
      <c r="K59" s="15">
        <v>25</v>
      </c>
      <c r="L59" s="15">
        <v>4</v>
      </c>
      <c r="M59" s="81">
        <v>43.575000000000003</v>
      </c>
      <c r="N59" s="70">
        <v>44</v>
      </c>
      <c r="O59" s="62">
        <v>3000</v>
      </c>
      <c r="P59" s="63">
        <f>Table22452368910111213141516171819202122242345678910111213141516171819202122[[#This Row],[PEMBULATAN]]*O59</f>
        <v>132000</v>
      </c>
    </row>
    <row r="60" spans="1:16" ht="32.25" customHeight="1" x14ac:dyDescent="0.2">
      <c r="A60" s="97"/>
      <c r="B60" s="73"/>
      <c r="C60" s="87" t="s">
        <v>2919</v>
      </c>
      <c r="D60" s="76" t="s">
        <v>52</v>
      </c>
      <c r="E60" s="13">
        <v>44432</v>
      </c>
      <c r="F60" s="74" t="s">
        <v>2138</v>
      </c>
      <c r="G60" s="13">
        <v>44437</v>
      </c>
      <c r="H60" s="75" t="s">
        <v>2856</v>
      </c>
      <c r="I60" s="15">
        <v>71</v>
      </c>
      <c r="J60" s="15">
        <v>55</v>
      </c>
      <c r="K60" s="15">
        <v>19</v>
      </c>
      <c r="L60" s="15">
        <v>6</v>
      </c>
      <c r="M60" s="81">
        <v>18.548749999999998</v>
      </c>
      <c r="N60" s="70">
        <v>19</v>
      </c>
      <c r="O60" s="62">
        <v>3000</v>
      </c>
      <c r="P60" s="63">
        <f>Table22452368910111213141516171819202122242345678910111213141516171819202122[[#This Row],[PEMBULATAN]]*O60</f>
        <v>57000</v>
      </c>
    </row>
    <row r="61" spans="1:16" ht="32.25" customHeight="1" x14ac:dyDescent="0.2">
      <c r="A61" s="97"/>
      <c r="B61" s="73"/>
      <c r="C61" s="87" t="s">
        <v>2920</v>
      </c>
      <c r="D61" s="76" t="s">
        <v>52</v>
      </c>
      <c r="E61" s="13">
        <v>44432</v>
      </c>
      <c r="F61" s="74" t="s">
        <v>2138</v>
      </c>
      <c r="G61" s="13">
        <v>44437</v>
      </c>
      <c r="H61" s="75" t="s">
        <v>2856</v>
      </c>
      <c r="I61" s="15">
        <v>93</v>
      </c>
      <c r="J61" s="15">
        <v>54</v>
      </c>
      <c r="K61" s="15">
        <v>32</v>
      </c>
      <c r="L61" s="15">
        <v>8</v>
      </c>
      <c r="M61" s="81">
        <v>40.176000000000002</v>
      </c>
      <c r="N61" s="70">
        <v>40</v>
      </c>
      <c r="O61" s="62">
        <v>3000</v>
      </c>
      <c r="P61" s="63">
        <f>Table22452368910111213141516171819202122242345678910111213141516171819202122[[#This Row],[PEMBULATAN]]*O61</f>
        <v>120000</v>
      </c>
    </row>
    <row r="62" spans="1:16" ht="32.25" customHeight="1" x14ac:dyDescent="0.2">
      <c r="A62" s="97"/>
      <c r="B62" s="73"/>
      <c r="C62" s="87" t="s">
        <v>2921</v>
      </c>
      <c r="D62" s="76" t="s">
        <v>52</v>
      </c>
      <c r="E62" s="13">
        <v>44432</v>
      </c>
      <c r="F62" s="74" t="s">
        <v>2138</v>
      </c>
      <c r="G62" s="13">
        <v>44437</v>
      </c>
      <c r="H62" s="75" t="s">
        <v>2856</v>
      </c>
      <c r="I62" s="15">
        <v>39</v>
      </c>
      <c r="J62" s="15">
        <v>28</v>
      </c>
      <c r="K62" s="15">
        <v>10</v>
      </c>
      <c r="L62" s="15">
        <v>5</v>
      </c>
      <c r="M62" s="81">
        <v>2.73</v>
      </c>
      <c r="N62" s="70">
        <v>5</v>
      </c>
      <c r="O62" s="62">
        <v>3000</v>
      </c>
      <c r="P62" s="63">
        <f>Table22452368910111213141516171819202122242345678910111213141516171819202122[[#This Row],[PEMBULATAN]]*O62</f>
        <v>15000</v>
      </c>
    </row>
    <row r="63" spans="1:16" ht="32.25" customHeight="1" x14ac:dyDescent="0.2">
      <c r="A63" s="97"/>
      <c r="B63" s="73"/>
      <c r="C63" s="87" t="s">
        <v>2922</v>
      </c>
      <c r="D63" s="76" t="s">
        <v>52</v>
      </c>
      <c r="E63" s="13">
        <v>44432</v>
      </c>
      <c r="F63" s="74" t="s">
        <v>2138</v>
      </c>
      <c r="G63" s="13">
        <v>44437</v>
      </c>
      <c r="H63" s="75" t="s">
        <v>2856</v>
      </c>
      <c r="I63" s="15">
        <v>47</v>
      </c>
      <c r="J63" s="15">
        <v>31</v>
      </c>
      <c r="K63" s="15">
        <v>10</v>
      </c>
      <c r="L63" s="15">
        <v>3</v>
      </c>
      <c r="M63" s="81">
        <v>3.6425000000000001</v>
      </c>
      <c r="N63" s="70">
        <v>4</v>
      </c>
      <c r="O63" s="62">
        <v>3000</v>
      </c>
      <c r="P63" s="63">
        <f>Table22452368910111213141516171819202122242345678910111213141516171819202122[[#This Row],[PEMBULATAN]]*O63</f>
        <v>12000</v>
      </c>
    </row>
    <row r="64" spans="1:16" ht="32.25" customHeight="1" x14ac:dyDescent="0.2">
      <c r="A64" s="97"/>
      <c r="B64" s="73"/>
      <c r="C64" s="87" t="s">
        <v>2923</v>
      </c>
      <c r="D64" s="76" t="s">
        <v>52</v>
      </c>
      <c r="E64" s="13">
        <v>44432</v>
      </c>
      <c r="F64" s="74" t="s">
        <v>2138</v>
      </c>
      <c r="G64" s="13">
        <v>44437</v>
      </c>
      <c r="H64" s="75" t="s">
        <v>2856</v>
      </c>
      <c r="I64" s="15">
        <v>60</v>
      </c>
      <c r="J64" s="15">
        <v>55</v>
      </c>
      <c r="K64" s="15">
        <v>30</v>
      </c>
      <c r="L64" s="15">
        <v>6</v>
      </c>
      <c r="M64" s="81">
        <v>24.75</v>
      </c>
      <c r="N64" s="70">
        <v>25</v>
      </c>
      <c r="O64" s="62">
        <v>3000</v>
      </c>
      <c r="P64" s="63">
        <f>Table22452368910111213141516171819202122242345678910111213141516171819202122[[#This Row],[PEMBULATAN]]*O64</f>
        <v>75000</v>
      </c>
    </row>
    <row r="65" spans="1:16" ht="32.25" customHeight="1" x14ac:dyDescent="0.2">
      <c r="A65" s="97"/>
      <c r="B65" s="73"/>
      <c r="C65" s="87" t="s">
        <v>2924</v>
      </c>
      <c r="D65" s="76" t="s">
        <v>52</v>
      </c>
      <c r="E65" s="13">
        <v>44432</v>
      </c>
      <c r="F65" s="74" t="s">
        <v>2138</v>
      </c>
      <c r="G65" s="13">
        <v>44437</v>
      </c>
      <c r="H65" s="75" t="s">
        <v>2856</v>
      </c>
      <c r="I65" s="15">
        <v>55</v>
      </c>
      <c r="J65" s="15">
        <v>43</v>
      </c>
      <c r="K65" s="15">
        <v>7</v>
      </c>
      <c r="L65" s="15">
        <v>1</v>
      </c>
      <c r="M65" s="81">
        <v>4.1387499999999999</v>
      </c>
      <c r="N65" s="70">
        <v>4</v>
      </c>
      <c r="O65" s="62">
        <v>3000</v>
      </c>
      <c r="P65" s="63">
        <f>Table22452368910111213141516171819202122242345678910111213141516171819202122[[#This Row],[PEMBULATAN]]*O65</f>
        <v>12000</v>
      </c>
    </row>
    <row r="66" spans="1:16" ht="32.25" customHeight="1" x14ac:dyDescent="0.2">
      <c r="A66" s="97"/>
      <c r="B66" s="73"/>
      <c r="C66" s="87" t="s">
        <v>2925</v>
      </c>
      <c r="D66" s="76" t="s">
        <v>52</v>
      </c>
      <c r="E66" s="13">
        <v>44432</v>
      </c>
      <c r="F66" s="74" t="s">
        <v>2138</v>
      </c>
      <c r="G66" s="13">
        <v>44437</v>
      </c>
      <c r="H66" s="75" t="s">
        <v>2856</v>
      </c>
      <c r="I66" s="15">
        <v>88</v>
      </c>
      <c r="J66" s="15">
        <v>55</v>
      </c>
      <c r="K66" s="15">
        <v>26</v>
      </c>
      <c r="L66" s="15">
        <v>14</v>
      </c>
      <c r="M66" s="81">
        <v>31.46</v>
      </c>
      <c r="N66" s="70">
        <v>31</v>
      </c>
      <c r="O66" s="62">
        <v>3000</v>
      </c>
      <c r="P66" s="63">
        <f>Table22452368910111213141516171819202122242345678910111213141516171819202122[[#This Row],[PEMBULATAN]]*O66</f>
        <v>93000</v>
      </c>
    </row>
    <row r="67" spans="1:16" ht="32.25" customHeight="1" x14ac:dyDescent="0.2">
      <c r="A67" s="97"/>
      <c r="B67" s="73"/>
      <c r="C67" s="87" t="s">
        <v>2926</v>
      </c>
      <c r="D67" s="76" t="s">
        <v>52</v>
      </c>
      <c r="E67" s="13">
        <v>44432</v>
      </c>
      <c r="F67" s="74" t="s">
        <v>2138</v>
      </c>
      <c r="G67" s="13">
        <v>44437</v>
      </c>
      <c r="H67" s="75" t="s">
        <v>2856</v>
      </c>
      <c r="I67" s="15">
        <v>100</v>
      </c>
      <c r="J67" s="15">
        <v>65</v>
      </c>
      <c r="K67" s="15">
        <v>21</v>
      </c>
      <c r="L67" s="15">
        <v>23</v>
      </c>
      <c r="M67" s="81">
        <v>34.125</v>
      </c>
      <c r="N67" s="70">
        <v>34</v>
      </c>
      <c r="O67" s="62">
        <v>3000</v>
      </c>
      <c r="P67" s="63">
        <f>Table22452368910111213141516171819202122242345678910111213141516171819202122[[#This Row],[PEMBULATAN]]*O67</f>
        <v>102000</v>
      </c>
    </row>
    <row r="68" spans="1:16" ht="32.25" customHeight="1" x14ac:dyDescent="0.2">
      <c r="A68" s="97"/>
      <c r="B68" s="73"/>
      <c r="C68" s="87" t="s">
        <v>2927</v>
      </c>
      <c r="D68" s="76" t="s">
        <v>52</v>
      </c>
      <c r="E68" s="13">
        <v>44432</v>
      </c>
      <c r="F68" s="74" t="s">
        <v>2138</v>
      </c>
      <c r="G68" s="13">
        <v>44437</v>
      </c>
      <c r="H68" s="75" t="s">
        <v>2856</v>
      </c>
      <c r="I68" s="15">
        <v>39</v>
      </c>
      <c r="J68" s="15">
        <v>25</v>
      </c>
      <c r="K68" s="15">
        <v>15</v>
      </c>
      <c r="L68" s="15">
        <v>1</v>
      </c>
      <c r="M68" s="81">
        <v>3.65625</v>
      </c>
      <c r="N68" s="70">
        <v>4</v>
      </c>
      <c r="O68" s="62">
        <v>3000</v>
      </c>
      <c r="P68" s="63">
        <f>Table22452368910111213141516171819202122242345678910111213141516171819202122[[#This Row],[PEMBULATAN]]*O68</f>
        <v>12000</v>
      </c>
    </row>
    <row r="69" spans="1:16" ht="32.25" customHeight="1" x14ac:dyDescent="0.2">
      <c r="A69" s="97"/>
      <c r="B69" s="73"/>
      <c r="C69" s="87" t="s">
        <v>2928</v>
      </c>
      <c r="D69" s="76" t="s">
        <v>52</v>
      </c>
      <c r="E69" s="13">
        <v>44432</v>
      </c>
      <c r="F69" s="74" t="s">
        <v>2138</v>
      </c>
      <c r="G69" s="13">
        <v>44437</v>
      </c>
      <c r="H69" s="75" t="s">
        <v>2856</v>
      </c>
      <c r="I69" s="15">
        <v>79</v>
      </c>
      <c r="J69" s="15">
        <v>55</v>
      </c>
      <c r="K69" s="15">
        <v>20</v>
      </c>
      <c r="L69" s="15">
        <v>17</v>
      </c>
      <c r="M69" s="81">
        <v>21.725000000000001</v>
      </c>
      <c r="N69" s="70">
        <v>22</v>
      </c>
      <c r="O69" s="62">
        <v>3000</v>
      </c>
      <c r="P69" s="63">
        <f>Table22452368910111213141516171819202122242345678910111213141516171819202122[[#This Row],[PEMBULATAN]]*O69</f>
        <v>66000</v>
      </c>
    </row>
    <row r="70" spans="1:16" ht="32.25" customHeight="1" x14ac:dyDescent="0.2">
      <c r="A70" s="97"/>
      <c r="B70" s="73"/>
      <c r="C70" s="87" t="s">
        <v>2929</v>
      </c>
      <c r="D70" s="76" t="s">
        <v>52</v>
      </c>
      <c r="E70" s="13">
        <v>44432</v>
      </c>
      <c r="F70" s="74" t="s">
        <v>2138</v>
      </c>
      <c r="G70" s="13">
        <v>44437</v>
      </c>
      <c r="H70" s="75" t="s">
        <v>2856</v>
      </c>
      <c r="I70" s="15">
        <v>50</v>
      </c>
      <c r="J70" s="15">
        <v>43</v>
      </c>
      <c r="K70" s="15">
        <v>15</v>
      </c>
      <c r="L70" s="15">
        <v>4</v>
      </c>
      <c r="M70" s="81">
        <v>8.0625</v>
      </c>
      <c r="N70" s="70">
        <v>8</v>
      </c>
      <c r="O70" s="62">
        <v>3000</v>
      </c>
      <c r="P70" s="63">
        <f>Table22452368910111213141516171819202122242345678910111213141516171819202122[[#This Row],[PEMBULATAN]]*O70</f>
        <v>24000</v>
      </c>
    </row>
    <row r="71" spans="1:16" ht="32.25" customHeight="1" x14ac:dyDescent="0.2">
      <c r="A71" s="97"/>
      <c r="B71" s="73"/>
      <c r="C71" s="87" t="s">
        <v>2930</v>
      </c>
      <c r="D71" s="76" t="s">
        <v>52</v>
      </c>
      <c r="E71" s="13">
        <v>44432</v>
      </c>
      <c r="F71" s="74" t="s">
        <v>2138</v>
      </c>
      <c r="G71" s="13">
        <v>44437</v>
      </c>
      <c r="H71" s="75" t="s">
        <v>2856</v>
      </c>
      <c r="I71" s="15">
        <v>45</v>
      </c>
      <c r="J71" s="15">
        <v>38</v>
      </c>
      <c r="K71" s="15">
        <v>20</v>
      </c>
      <c r="L71" s="15">
        <v>6</v>
      </c>
      <c r="M71" s="81">
        <v>8.5500000000000007</v>
      </c>
      <c r="N71" s="70">
        <v>9</v>
      </c>
      <c r="O71" s="62">
        <v>3000</v>
      </c>
      <c r="P71" s="63">
        <f>Table22452368910111213141516171819202122242345678910111213141516171819202122[[#This Row],[PEMBULATAN]]*O71</f>
        <v>27000</v>
      </c>
    </row>
    <row r="72" spans="1:16" ht="32.25" customHeight="1" x14ac:dyDescent="0.2">
      <c r="A72" s="97"/>
      <c r="B72" s="73"/>
      <c r="C72" s="87" t="s">
        <v>2931</v>
      </c>
      <c r="D72" s="76" t="s">
        <v>52</v>
      </c>
      <c r="E72" s="13">
        <v>44432</v>
      </c>
      <c r="F72" s="74" t="s">
        <v>2138</v>
      </c>
      <c r="G72" s="13">
        <v>44437</v>
      </c>
      <c r="H72" s="75" t="s">
        <v>2856</v>
      </c>
      <c r="I72" s="15">
        <v>80</v>
      </c>
      <c r="J72" s="15">
        <v>15</v>
      </c>
      <c r="K72" s="15">
        <v>15</v>
      </c>
      <c r="L72" s="15">
        <v>1</v>
      </c>
      <c r="M72" s="81">
        <v>4.5</v>
      </c>
      <c r="N72" s="70">
        <v>5</v>
      </c>
      <c r="O72" s="62">
        <v>3000</v>
      </c>
      <c r="P72" s="63">
        <f>Table22452368910111213141516171819202122242345678910111213141516171819202122[[#This Row],[PEMBULATAN]]*O72</f>
        <v>15000</v>
      </c>
    </row>
    <row r="73" spans="1:16" ht="32.25" customHeight="1" x14ac:dyDescent="0.2">
      <c r="A73" s="97"/>
      <c r="B73" s="73"/>
      <c r="C73" s="87" t="s">
        <v>2932</v>
      </c>
      <c r="D73" s="76" t="s">
        <v>52</v>
      </c>
      <c r="E73" s="13">
        <v>44432</v>
      </c>
      <c r="F73" s="74" t="s">
        <v>2138</v>
      </c>
      <c r="G73" s="13">
        <v>44437</v>
      </c>
      <c r="H73" s="75" t="s">
        <v>2856</v>
      </c>
      <c r="I73" s="15">
        <v>75</v>
      </c>
      <c r="J73" s="15">
        <v>44</v>
      </c>
      <c r="K73" s="15">
        <v>21</v>
      </c>
      <c r="L73" s="15">
        <v>12</v>
      </c>
      <c r="M73" s="81">
        <v>17.324999999999999</v>
      </c>
      <c r="N73" s="70">
        <v>17</v>
      </c>
      <c r="O73" s="62">
        <v>3000</v>
      </c>
      <c r="P73" s="63">
        <f>Table22452368910111213141516171819202122242345678910111213141516171819202122[[#This Row],[PEMBULATAN]]*O73</f>
        <v>51000</v>
      </c>
    </row>
    <row r="74" spans="1:16" ht="32.25" customHeight="1" x14ac:dyDescent="0.2">
      <c r="A74" s="97"/>
      <c r="B74" s="73"/>
      <c r="C74" s="87" t="s">
        <v>2933</v>
      </c>
      <c r="D74" s="76" t="s">
        <v>52</v>
      </c>
      <c r="E74" s="13">
        <v>44432</v>
      </c>
      <c r="F74" s="74" t="s">
        <v>2138</v>
      </c>
      <c r="G74" s="13">
        <v>44437</v>
      </c>
      <c r="H74" s="75" t="s">
        <v>2856</v>
      </c>
      <c r="I74" s="15">
        <v>100</v>
      </c>
      <c r="J74" s="15">
        <v>57</v>
      </c>
      <c r="K74" s="15">
        <v>24</v>
      </c>
      <c r="L74" s="15">
        <v>12</v>
      </c>
      <c r="M74" s="81">
        <v>34.200000000000003</v>
      </c>
      <c r="N74" s="70">
        <v>34</v>
      </c>
      <c r="O74" s="62">
        <v>3000</v>
      </c>
      <c r="P74" s="63">
        <f>Table22452368910111213141516171819202122242345678910111213141516171819202122[[#This Row],[PEMBULATAN]]*O74</f>
        <v>102000</v>
      </c>
    </row>
    <row r="75" spans="1:16" ht="32.25" customHeight="1" x14ac:dyDescent="0.2">
      <c r="A75" s="97"/>
      <c r="B75" s="73"/>
      <c r="C75" s="87" t="s">
        <v>2934</v>
      </c>
      <c r="D75" s="76" t="s">
        <v>52</v>
      </c>
      <c r="E75" s="13">
        <v>44432</v>
      </c>
      <c r="F75" s="74" t="s">
        <v>2138</v>
      </c>
      <c r="G75" s="13">
        <v>44437</v>
      </c>
      <c r="H75" s="75" t="s">
        <v>2856</v>
      </c>
      <c r="I75" s="15">
        <v>84</v>
      </c>
      <c r="J75" s="15">
        <v>60</v>
      </c>
      <c r="K75" s="15">
        <v>23</v>
      </c>
      <c r="L75" s="15">
        <v>5</v>
      </c>
      <c r="M75" s="81">
        <v>28.98</v>
      </c>
      <c r="N75" s="70">
        <v>29</v>
      </c>
      <c r="O75" s="62">
        <v>3000</v>
      </c>
      <c r="P75" s="63">
        <f>Table22452368910111213141516171819202122242345678910111213141516171819202122[[#This Row],[PEMBULATAN]]*O75</f>
        <v>87000</v>
      </c>
    </row>
    <row r="76" spans="1:16" ht="32.25" customHeight="1" x14ac:dyDescent="0.2">
      <c r="A76" s="97"/>
      <c r="B76" s="73"/>
      <c r="C76" s="87" t="s">
        <v>2935</v>
      </c>
      <c r="D76" s="76" t="s">
        <v>52</v>
      </c>
      <c r="E76" s="13">
        <v>44432</v>
      </c>
      <c r="F76" s="74" t="s">
        <v>2138</v>
      </c>
      <c r="G76" s="13">
        <v>44437</v>
      </c>
      <c r="H76" s="75" t="s">
        <v>2856</v>
      </c>
      <c r="I76" s="15">
        <v>40</v>
      </c>
      <c r="J76" s="15">
        <v>40</v>
      </c>
      <c r="K76" s="15">
        <v>15</v>
      </c>
      <c r="L76" s="15">
        <v>5</v>
      </c>
      <c r="M76" s="81">
        <v>6</v>
      </c>
      <c r="N76" s="70">
        <v>6</v>
      </c>
      <c r="O76" s="62">
        <v>3000</v>
      </c>
      <c r="P76" s="63">
        <f>Table22452368910111213141516171819202122242345678910111213141516171819202122[[#This Row],[PEMBULATAN]]*O76</f>
        <v>18000</v>
      </c>
    </row>
    <row r="77" spans="1:16" ht="32.25" customHeight="1" x14ac:dyDescent="0.2">
      <c r="A77" s="97"/>
      <c r="B77" s="73"/>
      <c r="C77" s="87" t="s">
        <v>2936</v>
      </c>
      <c r="D77" s="76" t="s">
        <v>52</v>
      </c>
      <c r="E77" s="13">
        <v>44432</v>
      </c>
      <c r="F77" s="74" t="s">
        <v>2138</v>
      </c>
      <c r="G77" s="13">
        <v>44437</v>
      </c>
      <c r="H77" s="75" t="s">
        <v>2856</v>
      </c>
      <c r="I77" s="15">
        <v>60</v>
      </c>
      <c r="J77" s="15">
        <v>45</v>
      </c>
      <c r="K77" s="15">
        <v>12</v>
      </c>
      <c r="L77" s="15">
        <v>3</v>
      </c>
      <c r="M77" s="81">
        <v>8.1</v>
      </c>
      <c r="N77" s="70">
        <v>8</v>
      </c>
      <c r="O77" s="62">
        <v>3000</v>
      </c>
      <c r="P77" s="63">
        <f>Table22452368910111213141516171819202122242345678910111213141516171819202122[[#This Row],[PEMBULATAN]]*O77</f>
        <v>24000</v>
      </c>
    </row>
    <row r="78" spans="1:16" ht="32.25" customHeight="1" x14ac:dyDescent="0.2">
      <c r="A78" s="97"/>
      <c r="B78" s="73"/>
      <c r="C78" s="87" t="s">
        <v>2937</v>
      </c>
      <c r="D78" s="76" t="s">
        <v>52</v>
      </c>
      <c r="E78" s="13">
        <v>44432</v>
      </c>
      <c r="F78" s="74" t="s">
        <v>2138</v>
      </c>
      <c r="G78" s="13">
        <v>44437</v>
      </c>
      <c r="H78" s="75" t="s">
        <v>2856</v>
      </c>
      <c r="I78" s="15">
        <v>34</v>
      </c>
      <c r="J78" s="15">
        <v>7</v>
      </c>
      <c r="K78" s="15">
        <v>21</v>
      </c>
      <c r="L78" s="15">
        <v>2</v>
      </c>
      <c r="M78" s="81">
        <v>1.2495000000000001</v>
      </c>
      <c r="N78" s="70">
        <v>2</v>
      </c>
      <c r="O78" s="62">
        <v>3000</v>
      </c>
      <c r="P78" s="63">
        <f>Table22452368910111213141516171819202122242345678910111213141516171819202122[[#This Row],[PEMBULATAN]]*O78</f>
        <v>6000</v>
      </c>
    </row>
    <row r="79" spans="1:16" ht="32.25" customHeight="1" x14ac:dyDescent="0.2">
      <c r="A79" s="97"/>
      <c r="B79" s="73"/>
      <c r="C79" s="87" t="s">
        <v>2938</v>
      </c>
      <c r="D79" s="76" t="s">
        <v>52</v>
      </c>
      <c r="E79" s="13">
        <v>44432</v>
      </c>
      <c r="F79" s="74" t="s">
        <v>2138</v>
      </c>
      <c r="G79" s="13">
        <v>44437</v>
      </c>
      <c r="H79" s="75" t="s">
        <v>2856</v>
      </c>
      <c r="I79" s="15">
        <v>74</v>
      </c>
      <c r="J79" s="15">
        <v>66</v>
      </c>
      <c r="K79" s="15">
        <v>16</v>
      </c>
      <c r="L79" s="15">
        <v>12</v>
      </c>
      <c r="M79" s="81">
        <v>19.536000000000001</v>
      </c>
      <c r="N79" s="70">
        <v>20</v>
      </c>
      <c r="O79" s="62">
        <v>3000</v>
      </c>
      <c r="P79" s="63">
        <f>Table22452368910111213141516171819202122242345678910111213141516171819202122[[#This Row],[PEMBULATAN]]*O79</f>
        <v>60000</v>
      </c>
    </row>
    <row r="80" spans="1:16" ht="32.25" customHeight="1" x14ac:dyDescent="0.2">
      <c r="A80" s="97"/>
      <c r="B80" s="73"/>
      <c r="C80" s="87" t="s">
        <v>2939</v>
      </c>
      <c r="D80" s="76" t="s">
        <v>52</v>
      </c>
      <c r="E80" s="13">
        <v>44432</v>
      </c>
      <c r="F80" s="74" t="s">
        <v>2138</v>
      </c>
      <c r="G80" s="13">
        <v>44437</v>
      </c>
      <c r="H80" s="75" t="s">
        <v>2856</v>
      </c>
      <c r="I80" s="15">
        <v>92</v>
      </c>
      <c r="J80" s="15">
        <v>62</v>
      </c>
      <c r="K80" s="15">
        <v>22</v>
      </c>
      <c r="L80" s="15">
        <v>17</v>
      </c>
      <c r="M80" s="81">
        <v>31.372</v>
      </c>
      <c r="N80" s="70">
        <v>31</v>
      </c>
      <c r="O80" s="62">
        <v>3000</v>
      </c>
      <c r="P80" s="63">
        <f>Table22452368910111213141516171819202122242345678910111213141516171819202122[[#This Row],[PEMBULATAN]]*O80</f>
        <v>93000</v>
      </c>
    </row>
    <row r="81" spans="1:16" ht="32.25" customHeight="1" x14ac:dyDescent="0.2">
      <c r="A81" s="97"/>
      <c r="B81" s="73"/>
      <c r="C81" s="87" t="s">
        <v>2940</v>
      </c>
      <c r="D81" s="76" t="s">
        <v>52</v>
      </c>
      <c r="E81" s="13">
        <v>44432</v>
      </c>
      <c r="F81" s="74" t="s">
        <v>2138</v>
      </c>
      <c r="G81" s="13">
        <v>44437</v>
      </c>
      <c r="H81" s="75" t="s">
        <v>2856</v>
      </c>
      <c r="I81" s="15">
        <v>135</v>
      </c>
      <c r="J81" s="15">
        <v>30</v>
      </c>
      <c r="K81" s="15">
        <v>25</v>
      </c>
      <c r="L81" s="15">
        <v>5</v>
      </c>
      <c r="M81" s="81">
        <v>25.3125</v>
      </c>
      <c r="N81" s="70">
        <v>25</v>
      </c>
      <c r="O81" s="62">
        <v>3000</v>
      </c>
      <c r="P81" s="63">
        <f>Table22452368910111213141516171819202122242345678910111213141516171819202122[[#This Row],[PEMBULATAN]]*O81</f>
        <v>75000</v>
      </c>
    </row>
    <row r="82" spans="1:16" ht="32.25" customHeight="1" x14ac:dyDescent="0.2">
      <c r="A82" s="97"/>
      <c r="B82" s="73"/>
      <c r="C82" s="87" t="s">
        <v>2941</v>
      </c>
      <c r="D82" s="76" t="s">
        <v>52</v>
      </c>
      <c r="E82" s="13">
        <v>44432</v>
      </c>
      <c r="F82" s="74" t="s">
        <v>2138</v>
      </c>
      <c r="G82" s="13">
        <v>44437</v>
      </c>
      <c r="H82" s="75" t="s">
        <v>2856</v>
      </c>
      <c r="I82" s="15">
        <v>33</v>
      </c>
      <c r="J82" s="15">
        <v>23</v>
      </c>
      <c r="K82" s="15">
        <v>10</v>
      </c>
      <c r="L82" s="15">
        <v>3</v>
      </c>
      <c r="M82" s="81">
        <v>1.8975</v>
      </c>
      <c r="N82" s="70">
        <v>3</v>
      </c>
      <c r="O82" s="62">
        <v>3000</v>
      </c>
      <c r="P82" s="63">
        <f>Table22452368910111213141516171819202122242345678910111213141516171819202122[[#This Row],[PEMBULATAN]]*O82</f>
        <v>9000</v>
      </c>
    </row>
    <row r="83" spans="1:16" ht="32.25" customHeight="1" x14ac:dyDescent="0.2">
      <c r="A83" s="97"/>
      <c r="B83" s="73"/>
      <c r="C83" s="87" t="s">
        <v>2942</v>
      </c>
      <c r="D83" s="76" t="s">
        <v>52</v>
      </c>
      <c r="E83" s="13">
        <v>44432</v>
      </c>
      <c r="F83" s="74" t="s">
        <v>2138</v>
      </c>
      <c r="G83" s="13">
        <v>44437</v>
      </c>
      <c r="H83" s="75" t="s">
        <v>2856</v>
      </c>
      <c r="I83" s="15">
        <v>130</v>
      </c>
      <c r="J83" s="15">
        <v>25</v>
      </c>
      <c r="K83" s="15">
        <v>15</v>
      </c>
      <c r="L83" s="15">
        <v>2</v>
      </c>
      <c r="M83" s="81">
        <v>12.1875</v>
      </c>
      <c r="N83" s="70">
        <v>12</v>
      </c>
      <c r="O83" s="62">
        <v>3000</v>
      </c>
      <c r="P83" s="63">
        <f>Table22452368910111213141516171819202122242345678910111213141516171819202122[[#This Row],[PEMBULATAN]]*O83</f>
        <v>36000</v>
      </c>
    </row>
    <row r="84" spans="1:16" ht="32.25" customHeight="1" x14ac:dyDescent="0.2">
      <c r="A84" s="97"/>
      <c r="B84" s="73"/>
      <c r="C84" s="87" t="s">
        <v>2943</v>
      </c>
      <c r="D84" s="76" t="s">
        <v>52</v>
      </c>
      <c r="E84" s="13">
        <v>44432</v>
      </c>
      <c r="F84" s="74" t="s">
        <v>2138</v>
      </c>
      <c r="G84" s="13">
        <v>44437</v>
      </c>
      <c r="H84" s="75" t="s">
        <v>2856</v>
      </c>
      <c r="I84" s="15">
        <v>79</v>
      </c>
      <c r="J84" s="15">
        <v>67</v>
      </c>
      <c r="K84" s="15">
        <v>21</v>
      </c>
      <c r="L84" s="15">
        <v>10</v>
      </c>
      <c r="M84" s="81">
        <v>27.788250000000001</v>
      </c>
      <c r="N84" s="70">
        <v>28</v>
      </c>
      <c r="O84" s="62">
        <v>3000</v>
      </c>
      <c r="P84" s="63">
        <f>Table22452368910111213141516171819202122242345678910111213141516171819202122[[#This Row],[PEMBULATAN]]*O84</f>
        <v>84000</v>
      </c>
    </row>
    <row r="85" spans="1:16" ht="32.25" customHeight="1" x14ac:dyDescent="0.2">
      <c r="A85" s="97"/>
      <c r="B85" s="73"/>
      <c r="C85" s="87" t="s">
        <v>2944</v>
      </c>
      <c r="D85" s="76" t="s">
        <v>52</v>
      </c>
      <c r="E85" s="13">
        <v>44432</v>
      </c>
      <c r="F85" s="74" t="s">
        <v>2138</v>
      </c>
      <c r="G85" s="13">
        <v>44437</v>
      </c>
      <c r="H85" s="75" t="s">
        <v>2856</v>
      </c>
      <c r="I85" s="15">
        <v>50</v>
      </c>
      <c r="J85" s="15">
        <v>40</v>
      </c>
      <c r="K85" s="15">
        <v>12</v>
      </c>
      <c r="L85" s="15">
        <v>5</v>
      </c>
      <c r="M85" s="81">
        <v>6</v>
      </c>
      <c r="N85" s="70">
        <v>6</v>
      </c>
      <c r="O85" s="62">
        <v>3000</v>
      </c>
      <c r="P85" s="63">
        <f>Table22452368910111213141516171819202122242345678910111213141516171819202122[[#This Row],[PEMBULATAN]]*O85</f>
        <v>18000</v>
      </c>
    </row>
    <row r="86" spans="1:16" ht="32.25" customHeight="1" x14ac:dyDescent="0.2">
      <c r="A86" s="97"/>
      <c r="B86" s="73"/>
      <c r="C86" s="87" t="s">
        <v>2945</v>
      </c>
      <c r="D86" s="76" t="s">
        <v>52</v>
      </c>
      <c r="E86" s="13">
        <v>44432</v>
      </c>
      <c r="F86" s="74" t="s">
        <v>2138</v>
      </c>
      <c r="G86" s="13">
        <v>44437</v>
      </c>
      <c r="H86" s="75" t="s">
        <v>2856</v>
      </c>
      <c r="I86" s="15">
        <v>66</v>
      </c>
      <c r="J86" s="15">
        <v>50</v>
      </c>
      <c r="K86" s="15">
        <v>20</v>
      </c>
      <c r="L86" s="15">
        <v>8</v>
      </c>
      <c r="M86" s="81">
        <v>16.5</v>
      </c>
      <c r="N86" s="70">
        <v>17</v>
      </c>
      <c r="O86" s="62">
        <v>3000</v>
      </c>
      <c r="P86" s="63">
        <f>Table22452368910111213141516171819202122242345678910111213141516171819202122[[#This Row],[PEMBULATAN]]*O86</f>
        <v>51000</v>
      </c>
    </row>
    <row r="87" spans="1:16" ht="32.25" customHeight="1" x14ac:dyDescent="0.2">
      <c r="A87" s="97"/>
      <c r="B87" s="73"/>
      <c r="C87" s="87" t="s">
        <v>2946</v>
      </c>
      <c r="D87" s="76" t="s">
        <v>52</v>
      </c>
      <c r="E87" s="13">
        <v>44432</v>
      </c>
      <c r="F87" s="74" t="s">
        <v>2138</v>
      </c>
      <c r="G87" s="13">
        <v>44437</v>
      </c>
      <c r="H87" s="75" t="s">
        <v>2856</v>
      </c>
      <c r="I87" s="15">
        <v>100</v>
      </c>
      <c r="J87" s="15">
        <v>45</v>
      </c>
      <c r="K87" s="15">
        <v>12</v>
      </c>
      <c r="L87" s="15">
        <v>3</v>
      </c>
      <c r="M87" s="81">
        <v>13.5</v>
      </c>
      <c r="N87" s="70">
        <v>14</v>
      </c>
      <c r="O87" s="62">
        <v>3000</v>
      </c>
      <c r="P87" s="63">
        <f>Table22452368910111213141516171819202122242345678910111213141516171819202122[[#This Row],[PEMBULATAN]]*O87</f>
        <v>42000</v>
      </c>
    </row>
    <row r="88" spans="1:16" ht="32.25" customHeight="1" x14ac:dyDescent="0.2">
      <c r="A88" s="97"/>
      <c r="B88" s="73"/>
      <c r="C88" s="87" t="s">
        <v>2947</v>
      </c>
      <c r="D88" s="76" t="s">
        <v>52</v>
      </c>
      <c r="E88" s="13">
        <v>44432</v>
      </c>
      <c r="F88" s="74" t="s">
        <v>2138</v>
      </c>
      <c r="G88" s="13">
        <v>44437</v>
      </c>
      <c r="H88" s="75" t="s">
        <v>2856</v>
      </c>
      <c r="I88" s="15">
        <v>102</v>
      </c>
      <c r="J88" s="15">
        <v>30</v>
      </c>
      <c r="K88" s="15">
        <v>23</v>
      </c>
      <c r="L88" s="15">
        <v>9</v>
      </c>
      <c r="M88" s="81">
        <v>17.594999999999999</v>
      </c>
      <c r="N88" s="70">
        <v>18</v>
      </c>
      <c r="O88" s="62">
        <v>3000</v>
      </c>
      <c r="P88" s="63">
        <f>Table22452368910111213141516171819202122242345678910111213141516171819202122[[#This Row],[PEMBULATAN]]*O88</f>
        <v>54000</v>
      </c>
    </row>
    <row r="89" spans="1:16" ht="32.25" customHeight="1" x14ac:dyDescent="0.2">
      <c r="A89" s="97"/>
      <c r="B89" s="73"/>
      <c r="C89" s="87" t="s">
        <v>2948</v>
      </c>
      <c r="D89" s="76" t="s">
        <v>52</v>
      </c>
      <c r="E89" s="13">
        <v>44432</v>
      </c>
      <c r="F89" s="74" t="s">
        <v>2138</v>
      </c>
      <c r="G89" s="13">
        <v>44437</v>
      </c>
      <c r="H89" s="75" t="s">
        <v>2856</v>
      </c>
      <c r="I89" s="15">
        <v>60</v>
      </c>
      <c r="J89" s="15">
        <v>64</v>
      </c>
      <c r="K89" s="15">
        <v>32</v>
      </c>
      <c r="L89" s="15">
        <v>6</v>
      </c>
      <c r="M89" s="81">
        <v>30.72</v>
      </c>
      <c r="N89" s="70">
        <v>31</v>
      </c>
      <c r="O89" s="62">
        <v>3000</v>
      </c>
      <c r="P89" s="63">
        <f>Table22452368910111213141516171819202122242345678910111213141516171819202122[[#This Row],[PEMBULATAN]]*O89</f>
        <v>93000</v>
      </c>
    </row>
    <row r="90" spans="1:16" ht="32.25" customHeight="1" x14ac:dyDescent="0.2">
      <c r="A90" s="97"/>
      <c r="B90" s="73"/>
      <c r="C90" s="87" t="s">
        <v>2949</v>
      </c>
      <c r="D90" s="76" t="s">
        <v>52</v>
      </c>
      <c r="E90" s="13">
        <v>44432</v>
      </c>
      <c r="F90" s="74" t="s">
        <v>2138</v>
      </c>
      <c r="G90" s="13">
        <v>44437</v>
      </c>
      <c r="H90" s="75" t="s">
        <v>2856</v>
      </c>
      <c r="I90" s="15">
        <v>67</v>
      </c>
      <c r="J90" s="15">
        <v>10</v>
      </c>
      <c r="K90" s="15">
        <v>4</v>
      </c>
      <c r="L90" s="15">
        <v>1</v>
      </c>
      <c r="M90" s="81">
        <v>0.67</v>
      </c>
      <c r="N90" s="70">
        <v>1</v>
      </c>
      <c r="O90" s="62">
        <v>3000</v>
      </c>
      <c r="P90" s="63">
        <f>Table22452368910111213141516171819202122242345678910111213141516171819202122[[#This Row],[PEMBULATAN]]*O90</f>
        <v>3000</v>
      </c>
    </row>
    <row r="91" spans="1:16" ht="32.25" customHeight="1" x14ac:dyDescent="0.2">
      <c r="A91" s="97"/>
      <c r="B91" s="73"/>
      <c r="C91" s="87" t="s">
        <v>2950</v>
      </c>
      <c r="D91" s="76" t="s">
        <v>52</v>
      </c>
      <c r="E91" s="13">
        <v>44432</v>
      </c>
      <c r="F91" s="74" t="s">
        <v>2138</v>
      </c>
      <c r="G91" s="13">
        <v>44437</v>
      </c>
      <c r="H91" s="75" t="s">
        <v>2856</v>
      </c>
      <c r="I91" s="15">
        <v>160</v>
      </c>
      <c r="J91" s="15">
        <v>9</v>
      </c>
      <c r="K91" s="15">
        <v>9</v>
      </c>
      <c r="L91" s="15">
        <v>1</v>
      </c>
      <c r="M91" s="81">
        <v>3.24</v>
      </c>
      <c r="N91" s="70">
        <v>3</v>
      </c>
      <c r="O91" s="62">
        <v>3000</v>
      </c>
      <c r="P91" s="63">
        <f>Table22452368910111213141516171819202122242345678910111213141516171819202122[[#This Row],[PEMBULATAN]]*O91</f>
        <v>9000</v>
      </c>
    </row>
    <row r="92" spans="1:16" ht="32.25" customHeight="1" x14ac:dyDescent="0.2">
      <c r="A92" s="97"/>
      <c r="B92" s="73"/>
      <c r="C92" s="87" t="s">
        <v>2951</v>
      </c>
      <c r="D92" s="76" t="s">
        <v>52</v>
      </c>
      <c r="E92" s="13">
        <v>44432</v>
      </c>
      <c r="F92" s="74" t="s">
        <v>2138</v>
      </c>
      <c r="G92" s="13">
        <v>44437</v>
      </c>
      <c r="H92" s="75" t="s">
        <v>2856</v>
      </c>
      <c r="I92" s="15">
        <v>30</v>
      </c>
      <c r="J92" s="15">
        <v>25</v>
      </c>
      <c r="K92" s="15">
        <v>10</v>
      </c>
      <c r="L92" s="15">
        <v>3</v>
      </c>
      <c r="M92" s="81">
        <v>1.875</v>
      </c>
      <c r="N92" s="70">
        <v>3</v>
      </c>
      <c r="O92" s="62">
        <v>3000</v>
      </c>
      <c r="P92" s="63">
        <f>Table22452368910111213141516171819202122242345678910111213141516171819202122[[#This Row],[PEMBULATAN]]*O92</f>
        <v>9000</v>
      </c>
    </row>
    <row r="93" spans="1:16" ht="32.25" customHeight="1" x14ac:dyDescent="0.2">
      <c r="A93" s="97"/>
      <c r="B93" s="73"/>
      <c r="C93" s="87" t="s">
        <v>2952</v>
      </c>
      <c r="D93" s="76" t="s">
        <v>52</v>
      </c>
      <c r="E93" s="13">
        <v>44432</v>
      </c>
      <c r="F93" s="74" t="s">
        <v>2138</v>
      </c>
      <c r="G93" s="13">
        <v>44437</v>
      </c>
      <c r="H93" s="75" t="s">
        <v>2856</v>
      </c>
      <c r="I93" s="15">
        <v>47</v>
      </c>
      <c r="J93" s="15">
        <v>40</v>
      </c>
      <c r="K93" s="15">
        <v>40</v>
      </c>
      <c r="L93" s="15">
        <v>10</v>
      </c>
      <c r="M93" s="81">
        <v>18.8</v>
      </c>
      <c r="N93" s="70">
        <v>19</v>
      </c>
      <c r="O93" s="62">
        <v>3000</v>
      </c>
      <c r="P93" s="63">
        <f>Table22452368910111213141516171819202122242345678910111213141516171819202122[[#This Row],[PEMBULATAN]]*O93</f>
        <v>57000</v>
      </c>
    </row>
    <row r="94" spans="1:16" ht="32.25" customHeight="1" x14ac:dyDescent="0.2">
      <c r="A94" s="97"/>
      <c r="B94" s="73"/>
      <c r="C94" s="87" t="s">
        <v>2953</v>
      </c>
      <c r="D94" s="76" t="s">
        <v>52</v>
      </c>
      <c r="E94" s="13">
        <v>44432</v>
      </c>
      <c r="F94" s="74" t="s">
        <v>2138</v>
      </c>
      <c r="G94" s="13">
        <v>44437</v>
      </c>
      <c r="H94" s="75" t="s">
        <v>2856</v>
      </c>
      <c r="I94" s="15">
        <v>66</v>
      </c>
      <c r="J94" s="15">
        <v>6</v>
      </c>
      <c r="K94" s="15">
        <v>6</v>
      </c>
      <c r="L94" s="15">
        <v>2</v>
      </c>
      <c r="M94" s="81">
        <v>0.59399999999999997</v>
      </c>
      <c r="N94" s="70">
        <v>2</v>
      </c>
      <c r="O94" s="62">
        <v>3000</v>
      </c>
      <c r="P94" s="63">
        <f>Table22452368910111213141516171819202122242345678910111213141516171819202122[[#This Row],[PEMBULATAN]]*O94</f>
        <v>6000</v>
      </c>
    </row>
    <row r="95" spans="1:16" ht="32.25" customHeight="1" x14ac:dyDescent="0.2">
      <c r="A95" s="97"/>
      <c r="B95" s="73"/>
      <c r="C95" s="87" t="s">
        <v>2954</v>
      </c>
      <c r="D95" s="76" t="s">
        <v>52</v>
      </c>
      <c r="E95" s="13">
        <v>44432</v>
      </c>
      <c r="F95" s="74" t="s">
        <v>2138</v>
      </c>
      <c r="G95" s="13">
        <v>44437</v>
      </c>
      <c r="H95" s="75" t="s">
        <v>2856</v>
      </c>
      <c r="I95" s="15">
        <v>60</v>
      </c>
      <c r="J95" s="15">
        <v>34</v>
      </c>
      <c r="K95" s="15">
        <v>15</v>
      </c>
      <c r="L95" s="15">
        <v>3</v>
      </c>
      <c r="M95" s="81">
        <v>7.65</v>
      </c>
      <c r="N95" s="70">
        <v>8</v>
      </c>
      <c r="O95" s="62">
        <v>3000</v>
      </c>
      <c r="P95" s="63">
        <f>Table22452368910111213141516171819202122242345678910111213141516171819202122[[#This Row],[PEMBULATAN]]*O95</f>
        <v>24000</v>
      </c>
    </row>
    <row r="96" spans="1:16" ht="32.25" customHeight="1" x14ac:dyDescent="0.2">
      <c r="A96" s="97"/>
      <c r="B96" s="73"/>
      <c r="C96" s="87" t="s">
        <v>2955</v>
      </c>
      <c r="D96" s="76" t="s">
        <v>52</v>
      </c>
      <c r="E96" s="13">
        <v>44432</v>
      </c>
      <c r="F96" s="74" t="s">
        <v>2138</v>
      </c>
      <c r="G96" s="13">
        <v>44437</v>
      </c>
      <c r="H96" s="75" t="s">
        <v>2856</v>
      </c>
      <c r="I96" s="15">
        <v>65</v>
      </c>
      <c r="J96" s="15">
        <v>34</v>
      </c>
      <c r="K96" s="15">
        <v>12</v>
      </c>
      <c r="L96" s="15">
        <v>2</v>
      </c>
      <c r="M96" s="81">
        <v>6.63</v>
      </c>
      <c r="N96" s="70">
        <v>7</v>
      </c>
      <c r="O96" s="62">
        <v>3000</v>
      </c>
      <c r="P96" s="63">
        <f>Table22452368910111213141516171819202122242345678910111213141516171819202122[[#This Row],[PEMBULATAN]]*O96</f>
        <v>21000</v>
      </c>
    </row>
    <row r="97" spans="1:16" ht="32.25" customHeight="1" x14ac:dyDescent="0.2">
      <c r="A97" s="97"/>
      <c r="B97" s="73"/>
      <c r="C97" s="87" t="s">
        <v>2956</v>
      </c>
      <c r="D97" s="76" t="s">
        <v>52</v>
      </c>
      <c r="E97" s="13">
        <v>44432</v>
      </c>
      <c r="F97" s="74" t="s">
        <v>2138</v>
      </c>
      <c r="G97" s="13">
        <v>44437</v>
      </c>
      <c r="H97" s="75" t="s">
        <v>2856</v>
      </c>
      <c r="I97" s="15">
        <v>35</v>
      </c>
      <c r="J97" s="15">
        <v>28</v>
      </c>
      <c r="K97" s="15">
        <v>18</v>
      </c>
      <c r="L97" s="15">
        <v>1</v>
      </c>
      <c r="M97" s="81">
        <v>4.41</v>
      </c>
      <c r="N97" s="70">
        <v>4</v>
      </c>
      <c r="O97" s="62">
        <v>3000</v>
      </c>
      <c r="P97" s="63">
        <f>Table22452368910111213141516171819202122242345678910111213141516171819202122[[#This Row],[PEMBULATAN]]*O97</f>
        <v>12000</v>
      </c>
    </row>
    <row r="98" spans="1:16" ht="32.25" customHeight="1" x14ac:dyDescent="0.2">
      <c r="A98" s="97"/>
      <c r="B98" s="73"/>
      <c r="C98" s="87" t="s">
        <v>2957</v>
      </c>
      <c r="D98" s="76" t="s">
        <v>52</v>
      </c>
      <c r="E98" s="13">
        <v>44432</v>
      </c>
      <c r="F98" s="74" t="s">
        <v>2138</v>
      </c>
      <c r="G98" s="13">
        <v>44437</v>
      </c>
      <c r="H98" s="75" t="s">
        <v>2856</v>
      </c>
      <c r="I98" s="15">
        <v>55</v>
      </c>
      <c r="J98" s="15">
        <v>42</v>
      </c>
      <c r="K98" s="15">
        <v>10</v>
      </c>
      <c r="L98" s="15">
        <v>11</v>
      </c>
      <c r="M98" s="81">
        <v>5.7750000000000004</v>
      </c>
      <c r="N98" s="70">
        <v>11</v>
      </c>
      <c r="O98" s="62">
        <v>3000</v>
      </c>
      <c r="P98" s="63">
        <f>Table22452368910111213141516171819202122242345678910111213141516171819202122[[#This Row],[PEMBULATAN]]*O98</f>
        <v>33000</v>
      </c>
    </row>
    <row r="99" spans="1:16" ht="32.25" customHeight="1" x14ac:dyDescent="0.2">
      <c r="A99" s="97"/>
      <c r="B99" s="73"/>
      <c r="C99" s="87" t="s">
        <v>2958</v>
      </c>
      <c r="D99" s="76" t="s">
        <v>52</v>
      </c>
      <c r="E99" s="13">
        <v>44432</v>
      </c>
      <c r="F99" s="74" t="s">
        <v>2138</v>
      </c>
      <c r="G99" s="13">
        <v>44437</v>
      </c>
      <c r="H99" s="75" t="s">
        <v>2856</v>
      </c>
      <c r="I99" s="15">
        <v>50</v>
      </c>
      <c r="J99" s="15">
        <v>52</v>
      </c>
      <c r="K99" s="15">
        <v>20</v>
      </c>
      <c r="L99" s="15">
        <v>5</v>
      </c>
      <c r="M99" s="81">
        <v>13</v>
      </c>
      <c r="N99" s="70">
        <v>13</v>
      </c>
      <c r="O99" s="62">
        <v>3000</v>
      </c>
      <c r="P99" s="63">
        <f>Table22452368910111213141516171819202122242345678910111213141516171819202122[[#This Row],[PEMBULATAN]]*O99</f>
        <v>39000</v>
      </c>
    </row>
    <row r="100" spans="1:16" ht="32.25" customHeight="1" x14ac:dyDescent="0.2">
      <c r="A100" s="97"/>
      <c r="B100" s="73"/>
      <c r="C100" s="87" t="s">
        <v>2959</v>
      </c>
      <c r="D100" s="76" t="s">
        <v>52</v>
      </c>
      <c r="E100" s="13">
        <v>44432</v>
      </c>
      <c r="F100" s="74" t="s">
        <v>2138</v>
      </c>
      <c r="G100" s="13">
        <v>44437</v>
      </c>
      <c r="H100" s="75" t="s">
        <v>2856</v>
      </c>
      <c r="I100" s="15">
        <v>40</v>
      </c>
      <c r="J100" s="15">
        <v>40</v>
      </c>
      <c r="K100" s="15">
        <v>25</v>
      </c>
      <c r="L100" s="15">
        <v>7</v>
      </c>
      <c r="M100" s="81">
        <v>10</v>
      </c>
      <c r="N100" s="70">
        <v>10</v>
      </c>
      <c r="O100" s="62">
        <v>3000</v>
      </c>
      <c r="P100" s="63">
        <f>Table22452368910111213141516171819202122242345678910111213141516171819202122[[#This Row],[PEMBULATAN]]*O100</f>
        <v>30000</v>
      </c>
    </row>
    <row r="101" spans="1:16" ht="32.25" customHeight="1" x14ac:dyDescent="0.2">
      <c r="A101" s="97"/>
      <c r="B101" s="73"/>
      <c r="C101" s="87" t="s">
        <v>2960</v>
      </c>
      <c r="D101" s="76" t="s">
        <v>52</v>
      </c>
      <c r="E101" s="13">
        <v>44432</v>
      </c>
      <c r="F101" s="74" t="s">
        <v>2138</v>
      </c>
      <c r="G101" s="13">
        <v>44437</v>
      </c>
      <c r="H101" s="75" t="s">
        <v>2856</v>
      </c>
      <c r="I101" s="15">
        <v>44</v>
      </c>
      <c r="J101" s="15">
        <v>44</v>
      </c>
      <c r="K101" s="15">
        <v>10</v>
      </c>
      <c r="L101" s="15">
        <v>1</v>
      </c>
      <c r="M101" s="81">
        <v>4.84</v>
      </c>
      <c r="N101" s="70">
        <v>5</v>
      </c>
      <c r="O101" s="62">
        <v>3000</v>
      </c>
      <c r="P101" s="63">
        <f>Table22452368910111213141516171819202122242345678910111213141516171819202122[[#This Row],[PEMBULATAN]]*O101</f>
        <v>15000</v>
      </c>
    </row>
    <row r="102" spans="1:16" ht="32.25" customHeight="1" x14ac:dyDescent="0.2">
      <c r="A102" s="97"/>
      <c r="B102" s="73"/>
      <c r="C102" s="87" t="s">
        <v>2961</v>
      </c>
      <c r="D102" s="76" t="s">
        <v>52</v>
      </c>
      <c r="E102" s="13">
        <v>44432</v>
      </c>
      <c r="F102" s="74" t="s">
        <v>2138</v>
      </c>
      <c r="G102" s="13">
        <v>44437</v>
      </c>
      <c r="H102" s="75" t="s">
        <v>2856</v>
      </c>
      <c r="I102" s="15">
        <v>79</v>
      </c>
      <c r="J102" s="15">
        <v>26</v>
      </c>
      <c r="K102" s="15">
        <v>32</v>
      </c>
      <c r="L102" s="15">
        <v>12</v>
      </c>
      <c r="M102" s="81">
        <v>16.431999999999999</v>
      </c>
      <c r="N102" s="70">
        <v>16</v>
      </c>
      <c r="O102" s="62">
        <v>3000</v>
      </c>
      <c r="P102" s="63">
        <f>Table22452368910111213141516171819202122242345678910111213141516171819202122[[#This Row],[PEMBULATAN]]*O102</f>
        <v>48000</v>
      </c>
    </row>
    <row r="103" spans="1:16" ht="32.25" customHeight="1" x14ac:dyDescent="0.2">
      <c r="A103" s="97"/>
      <c r="B103" s="73"/>
      <c r="C103" s="87" t="s">
        <v>2962</v>
      </c>
      <c r="D103" s="76" t="s">
        <v>52</v>
      </c>
      <c r="E103" s="13">
        <v>44432</v>
      </c>
      <c r="F103" s="74" t="s">
        <v>2138</v>
      </c>
      <c r="G103" s="13">
        <v>44437</v>
      </c>
      <c r="H103" s="75" t="s">
        <v>2856</v>
      </c>
      <c r="I103" s="15">
        <v>115</v>
      </c>
      <c r="J103" s="15">
        <v>22</v>
      </c>
      <c r="K103" s="15">
        <v>77</v>
      </c>
      <c r="L103" s="15">
        <v>34</v>
      </c>
      <c r="M103" s="81">
        <v>48.702500000000001</v>
      </c>
      <c r="N103" s="70">
        <v>49</v>
      </c>
      <c r="O103" s="62">
        <v>3000</v>
      </c>
      <c r="P103" s="63">
        <f>Table22452368910111213141516171819202122242345678910111213141516171819202122[[#This Row],[PEMBULATAN]]*O103</f>
        <v>147000</v>
      </c>
    </row>
    <row r="104" spans="1:16" ht="32.25" customHeight="1" x14ac:dyDescent="0.2">
      <c r="A104" s="97"/>
      <c r="B104" s="73"/>
      <c r="C104" s="87" t="s">
        <v>2963</v>
      </c>
      <c r="D104" s="76" t="s">
        <v>52</v>
      </c>
      <c r="E104" s="13">
        <v>44432</v>
      </c>
      <c r="F104" s="74" t="s">
        <v>2138</v>
      </c>
      <c r="G104" s="13">
        <v>44437</v>
      </c>
      <c r="H104" s="75" t="s">
        <v>2856</v>
      </c>
      <c r="I104" s="15">
        <v>115</v>
      </c>
      <c r="J104" s="15">
        <v>6</v>
      </c>
      <c r="K104" s="15">
        <v>6</v>
      </c>
      <c r="L104" s="15">
        <v>1</v>
      </c>
      <c r="M104" s="81">
        <v>1.0349999999999999</v>
      </c>
      <c r="N104" s="70">
        <v>1</v>
      </c>
      <c r="O104" s="62">
        <v>3000</v>
      </c>
      <c r="P104" s="63">
        <f>Table22452368910111213141516171819202122242345678910111213141516171819202122[[#This Row],[PEMBULATAN]]*O104</f>
        <v>3000</v>
      </c>
    </row>
    <row r="105" spans="1:16" ht="32.25" customHeight="1" x14ac:dyDescent="0.2">
      <c r="A105" s="97"/>
      <c r="B105" s="73"/>
      <c r="C105" s="87" t="s">
        <v>2964</v>
      </c>
      <c r="D105" s="76" t="s">
        <v>52</v>
      </c>
      <c r="E105" s="13">
        <v>44432</v>
      </c>
      <c r="F105" s="74" t="s">
        <v>2138</v>
      </c>
      <c r="G105" s="13">
        <v>44437</v>
      </c>
      <c r="H105" s="75" t="s">
        <v>2856</v>
      </c>
      <c r="I105" s="15">
        <v>52</v>
      </c>
      <c r="J105" s="15">
        <v>52</v>
      </c>
      <c r="K105" s="15">
        <v>30</v>
      </c>
      <c r="L105" s="15">
        <v>2</v>
      </c>
      <c r="M105" s="81">
        <v>20.28</v>
      </c>
      <c r="N105" s="70">
        <v>20</v>
      </c>
      <c r="O105" s="62">
        <v>3000</v>
      </c>
      <c r="P105" s="63">
        <f>Table22452368910111213141516171819202122242345678910111213141516171819202122[[#This Row],[PEMBULATAN]]*O105</f>
        <v>60000</v>
      </c>
    </row>
    <row r="106" spans="1:16" ht="32.25" customHeight="1" x14ac:dyDescent="0.2">
      <c r="A106" s="97"/>
      <c r="B106" s="73"/>
      <c r="C106" s="87" t="s">
        <v>2965</v>
      </c>
      <c r="D106" s="76" t="s">
        <v>52</v>
      </c>
      <c r="E106" s="13">
        <v>44432</v>
      </c>
      <c r="F106" s="74" t="s">
        <v>2138</v>
      </c>
      <c r="G106" s="13">
        <v>44437</v>
      </c>
      <c r="H106" s="75" t="s">
        <v>2856</v>
      </c>
      <c r="I106" s="15">
        <v>601</v>
      </c>
      <c r="J106" s="15">
        <v>1</v>
      </c>
      <c r="K106" s="15">
        <v>1</v>
      </c>
      <c r="L106" s="15">
        <v>5</v>
      </c>
      <c r="M106" s="81">
        <v>0.15024999999999999</v>
      </c>
      <c r="N106" s="70">
        <v>5</v>
      </c>
      <c r="O106" s="62">
        <v>3000</v>
      </c>
      <c r="P106" s="63">
        <f>Table22452368910111213141516171819202122242345678910111213141516171819202122[[#This Row],[PEMBULATAN]]*O106</f>
        <v>15000</v>
      </c>
    </row>
    <row r="107" spans="1:16" ht="32.25" customHeight="1" x14ac:dyDescent="0.2">
      <c r="A107" s="97"/>
      <c r="B107" s="73"/>
      <c r="C107" s="87" t="s">
        <v>2966</v>
      </c>
      <c r="D107" s="76" t="s">
        <v>52</v>
      </c>
      <c r="E107" s="13">
        <v>44432</v>
      </c>
      <c r="F107" s="74" t="s">
        <v>2138</v>
      </c>
      <c r="G107" s="13">
        <v>44437</v>
      </c>
      <c r="H107" s="75" t="s">
        <v>2856</v>
      </c>
      <c r="I107" s="15">
        <v>89</v>
      </c>
      <c r="J107" s="15">
        <v>54</v>
      </c>
      <c r="K107" s="15">
        <v>10</v>
      </c>
      <c r="L107" s="15">
        <v>18</v>
      </c>
      <c r="M107" s="81">
        <v>12.015000000000001</v>
      </c>
      <c r="N107" s="70">
        <v>18</v>
      </c>
      <c r="O107" s="62">
        <v>3000</v>
      </c>
      <c r="P107" s="63">
        <f>Table22452368910111213141516171819202122242345678910111213141516171819202122[[#This Row],[PEMBULATAN]]*O107</f>
        <v>54000</v>
      </c>
    </row>
    <row r="108" spans="1:16" ht="32.25" customHeight="1" x14ac:dyDescent="0.2">
      <c r="A108" s="97"/>
      <c r="B108" s="73"/>
      <c r="C108" s="87" t="s">
        <v>2967</v>
      </c>
      <c r="D108" s="76" t="s">
        <v>52</v>
      </c>
      <c r="E108" s="13">
        <v>44432</v>
      </c>
      <c r="F108" s="74" t="s">
        <v>2138</v>
      </c>
      <c r="G108" s="13">
        <v>44437</v>
      </c>
      <c r="H108" s="75" t="s">
        <v>2856</v>
      </c>
      <c r="I108" s="15">
        <v>78</v>
      </c>
      <c r="J108" s="15">
        <v>45</v>
      </c>
      <c r="K108" s="15">
        <v>17</v>
      </c>
      <c r="L108" s="15">
        <v>3</v>
      </c>
      <c r="M108" s="81">
        <v>14.9175</v>
      </c>
      <c r="N108" s="70">
        <v>15</v>
      </c>
      <c r="O108" s="62">
        <v>3000</v>
      </c>
      <c r="P108" s="63">
        <f>Table22452368910111213141516171819202122242345678910111213141516171819202122[[#This Row],[PEMBULATAN]]*O108</f>
        <v>45000</v>
      </c>
    </row>
    <row r="109" spans="1:16" ht="32.25" customHeight="1" x14ac:dyDescent="0.2">
      <c r="A109" s="97"/>
      <c r="B109" s="73"/>
      <c r="C109" s="87" t="s">
        <v>2968</v>
      </c>
      <c r="D109" s="76" t="s">
        <v>52</v>
      </c>
      <c r="E109" s="13">
        <v>44432</v>
      </c>
      <c r="F109" s="74" t="s">
        <v>2138</v>
      </c>
      <c r="G109" s="13">
        <v>44437</v>
      </c>
      <c r="H109" s="75" t="s">
        <v>2856</v>
      </c>
      <c r="I109" s="15">
        <v>100</v>
      </c>
      <c r="J109" s="15">
        <v>8</v>
      </c>
      <c r="K109" s="15">
        <v>8</v>
      </c>
      <c r="L109" s="15">
        <v>1</v>
      </c>
      <c r="M109" s="81">
        <v>1.6</v>
      </c>
      <c r="N109" s="70">
        <v>2</v>
      </c>
      <c r="O109" s="62">
        <v>3000</v>
      </c>
      <c r="P109" s="63">
        <f>Table22452368910111213141516171819202122242345678910111213141516171819202122[[#This Row],[PEMBULATAN]]*O109</f>
        <v>6000</v>
      </c>
    </row>
    <row r="110" spans="1:16" ht="32.25" customHeight="1" x14ac:dyDescent="0.2">
      <c r="A110" s="97"/>
      <c r="B110" s="73"/>
      <c r="C110" s="87" t="s">
        <v>2969</v>
      </c>
      <c r="D110" s="76" t="s">
        <v>52</v>
      </c>
      <c r="E110" s="13">
        <v>44432</v>
      </c>
      <c r="F110" s="74" t="s">
        <v>2138</v>
      </c>
      <c r="G110" s="13">
        <v>44437</v>
      </c>
      <c r="H110" s="75" t="s">
        <v>2856</v>
      </c>
      <c r="I110" s="15">
        <v>221</v>
      </c>
      <c r="J110" s="15">
        <v>10</v>
      </c>
      <c r="K110" s="15">
        <v>10</v>
      </c>
      <c r="L110" s="15">
        <v>3</v>
      </c>
      <c r="M110" s="81">
        <v>5.5250000000000004</v>
      </c>
      <c r="N110" s="70">
        <v>6</v>
      </c>
      <c r="O110" s="62">
        <v>3000</v>
      </c>
      <c r="P110" s="63">
        <f>Table22452368910111213141516171819202122242345678910111213141516171819202122[[#This Row],[PEMBULATAN]]*O110</f>
        <v>18000</v>
      </c>
    </row>
    <row r="111" spans="1:16" ht="32.25" customHeight="1" x14ac:dyDescent="0.2">
      <c r="A111" s="97"/>
      <c r="B111" s="73"/>
      <c r="C111" s="87" t="s">
        <v>2970</v>
      </c>
      <c r="D111" s="76" t="s">
        <v>52</v>
      </c>
      <c r="E111" s="13">
        <v>44432</v>
      </c>
      <c r="F111" s="74" t="s">
        <v>2138</v>
      </c>
      <c r="G111" s="13">
        <v>44437</v>
      </c>
      <c r="H111" s="75" t="s">
        <v>2856</v>
      </c>
      <c r="I111" s="15">
        <v>92</v>
      </c>
      <c r="J111" s="15">
        <v>50</v>
      </c>
      <c r="K111" s="15">
        <v>22</v>
      </c>
      <c r="L111" s="15">
        <v>23</v>
      </c>
      <c r="M111" s="81">
        <v>25.3</v>
      </c>
      <c r="N111" s="70">
        <v>25</v>
      </c>
      <c r="O111" s="62">
        <v>3000</v>
      </c>
      <c r="P111" s="63">
        <f>Table22452368910111213141516171819202122242345678910111213141516171819202122[[#This Row],[PEMBULATAN]]*O111</f>
        <v>75000</v>
      </c>
    </row>
    <row r="112" spans="1:16" ht="32.25" customHeight="1" x14ac:dyDescent="0.2">
      <c r="A112" s="97"/>
      <c r="B112" s="73"/>
      <c r="C112" s="87" t="s">
        <v>2971</v>
      </c>
      <c r="D112" s="76" t="s">
        <v>52</v>
      </c>
      <c r="E112" s="13">
        <v>44432</v>
      </c>
      <c r="F112" s="74" t="s">
        <v>2138</v>
      </c>
      <c r="G112" s="13">
        <v>44437</v>
      </c>
      <c r="H112" s="75" t="s">
        <v>2856</v>
      </c>
      <c r="I112" s="15">
        <v>51</v>
      </c>
      <c r="J112" s="15">
        <v>25</v>
      </c>
      <c r="K112" s="15">
        <v>53</v>
      </c>
      <c r="L112" s="15">
        <v>11</v>
      </c>
      <c r="M112" s="81">
        <v>16.893750000000001</v>
      </c>
      <c r="N112" s="70">
        <v>17</v>
      </c>
      <c r="O112" s="62">
        <v>3000</v>
      </c>
      <c r="P112" s="63">
        <f>Table22452368910111213141516171819202122242345678910111213141516171819202122[[#This Row],[PEMBULATAN]]*O112</f>
        <v>51000</v>
      </c>
    </row>
    <row r="113" spans="1:16" ht="32.25" customHeight="1" x14ac:dyDescent="0.2">
      <c r="A113" s="97"/>
      <c r="B113" s="73"/>
      <c r="C113" s="87" t="s">
        <v>2972</v>
      </c>
      <c r="D113" s="76" t="s">
        <v>52</v>
      </c>
      <c r="E113" s="13">
        <v>44432</v>
      </c>
      <c r="F113" s="74" t="s">
        <v>2138</v>
      </c>
      <c r="G113" s="13">
        <v>44437</v>
      </c>
      <c r="H113" s="75" t="s">
        <v>2856</v>
      </c>
      <c r="I113" s="15">
        <v>44</v>
      </c>
      <c r="J113" s="15">
        <v>23</v>
      </c>
      <c r="K113" s="15">
        <v>12</v>
      </c>
      <c r="L113" s="15">
        <v>3</v>
      </c>
      <c r="M113" s="81">
        <v>3.036</v>
      </c>
      <c r="N113" s="70">
        <v>3</v>
      </c>
      <c r="O113" s="62">
        <v>3000</v>
      </c>
      <c r="P113" s="63">
        <f>Table22452368910111213141516171819202122242345678910111213141516171819202122[[#This Row],[PEMBULATAN]]*O113</f>
        <v>9000</v>
      </c>
    </row>
    <row r="114" spans="1:16" ht="32.25" customHeight="1" x14ac:dyDescent="0.2">
      <c r="A114" s="97"/>
      <c r="B114" s="73"/>
      <c r="C114" s="87" t="s">
        <v>2973</v>
      </c>
      <c r="D114" s="76" t="s">
        <v>52</v>
      </c>
      <c r="E114" s="13">
        <v>44432</v>
      </c>
      <c r="F114" s="74" t="s">
        <v>2138</v>
      </c>
      <c r="G114" s="13">
        <v>44437</v>
      </c>
      <c r="H114" s="75" t="s">
        <v>2856</v>
      </c>
      <c r="I114" s="15">
        <v>74</v>
      </c>
      <c r="J114" s="15">
        <v>42</v>
      </c>
      <c r="K114" s="15">
        <v>64</v>
      </c>
      <c r="L114" s="15">
        <v>33</v>
      </c>
      <c r="M114" s="81">
        <v>49.728000000000002</v>
      </c>
      <c r="N114" s="70">
        <v>50</v>
      </c>
      <c r="O114" s="62">
        <v>3000</v>
      </c>
      <c r="P114" s="63">
        <f>Table22452368910111213141516171819202122242345678910111213141516171819202122[[#This Row],[PEMBULATAN]]*O114</f>
        <v>150000</v>
      </c>
    </row>
    <row r="115" spans="1:16" ht="32.25" customHeight="1" x14ac:dyDescent="0.2">
      <c r="A115" s="97"/>
      <c r="B115" s="73"/>
      <c r="C115" s="87" t="s">
        <v>2974</v>
      </c>
      <c r="D115" s="76" t="s">
        <v>52</v>
      </c>
      <c r="E115" s="13">
        <v>44432</v>
      </c>
      <c r="F115" s="74" t="s">
        <v>2138</v>
      </c>
      <c r="G115" s="13">
        <v>44437</v>
      </c>
      <c r="H115" s="75" t="s">
        <v>2856</v>
      </c>
      <c r="I115" s="15">
        <v>60</v>
      </c>
      <c r="J115" s="15">
        <v>60</v>
      </c>
      <c r="K115" s="15">
        <v>25</v>
      </c>
      <c r="L115" s="15">
        <v>3</v>
      </c>
      <c r="M115" s="81">
        <v>22.5</v>
      </c>
      <c r="N115" s="70">
        <v>23</v>
      </c>
      <c r="O115" s="62">
        <v>3000</v>
      </c>
      <c r="P115" s="63">
        <f>Table22452368910111213141516171819202122242345678910111213141516171819202122[[#This Row],[PEMBULATAN]]*O115</f>
        <v>69000</v>
      </c>
    </row>
    <row r="116" spans="1:16" ht="32.25" customHeight="1" x14ac:dyDescent="0.2">
      <c r="A116" s="97"/>
      <c r="B116" s="73"/>
      <c r="C116" s="87" t="s">
        <v>2975</v>
      </c>
      <c r="D116" s="76" t="s">
        <v>52</v>
      </c>
      <c r="E116" s="13">
        <v>44432</v>
      </c>
      <c r="F116" s="74" t="s">
        <v>2138</v>
      </c>
      <c r="G116" s="13">
        <v>44437</v>
      </c>
      <c r="H116" s="75" t="s">
        <v>2856</v>
      </c>
      <c r="I116" s="15">
        <v>40</v>
      </c>
      <c r="J116" s="15">
        <v>49</v>
      </c>
      <c r="K116" s="15">
        <v>28</v>
      </c>
      <c r="L116" s="15">
        <v>7</v>
      </c>
      <c r="M116" s="81">
        <v>13.72</v>
      </c>
      <c r="N116" s="70">
        <v>14</v>
      </c>
      <c r="O116" s="62">
        <v>3000</v>
      </c>
      <c r="P116" s="63">
        <f>Table22452368910111213141516171819202122242345678910111213141516171819202122[[#This Row],[PEMBULATAN]]*O116</f>
        <v>42000</v>
      </c>
    </row>
    <row r="117" spans="1:16" ht="32.25" customHeight="1" x14ac:dyDescent="0.2">
      <c r="A117" s="97"/>
      <c r="B117" s="73"/>
      <c r="C117" s="87" t="s">
        <v>2976</v>
      </c>
      <c r="D117" s="76" t="s">
        <v>52</v>
      </c>
      <c r="E117" s="13">
        <v>44432</v>
      </c>
      <c r="F117" s="74" t="s">
        <v>2138</v>
      </c>
      <c r="G117" s="13">
        <v>44437</v>
      </c>
      <c r="H117" s="75" t="s">
        <v>2856</v>
      </c>
      <c r="I117" s="15">
        <v>53</v>
      </c>
      <c r="J117" s="15">
        <v>26</v>
      </c>
      <c r="K117" s="15">
        <v>13</v>
      </c>
      <c r="L117" s="15">
        <v>14</v>
      </c>
      <c r="M117" s="81">
        <v>4.4785000000000004</v>
      </c>
      <c r="N117" s="70">
        <v>14</v>
      </c>
      <c r="O117" s="62">
        <v>3000</v>
      </c>
      <c r="P117" s="63">
        <f>Table22452368910111213141516171819202122242345678910111213141516171819202122[[#This Row],[PEMBULATAN]]*O117</f>
        <v>42000</v>
      </c>
    </row>
    <row r="118" spans="1:16" ht="32.25" customHeight="1" x14ac:dyDescent="0.2">
      <c r="A118" s="97"/>
      <c r="B118" s="73"/>
      <c r="C118" s="71" t="s">
        <v>2977</v>
      </c>
      <c r="D118" s="76" t="s">
        <v>52</v>
      </c>
      <c r="E118" s="13">
        <v>44432</v>
      </c>
      <c r="F118" s="74" t="s">
        <v>2138</v>
      </c>
      <c r="G118" s="13">
        <v>44437</v>
      </c>
      <c r="H118" s="75" t="s">
        <v>2856</v>
      </c>
      <c r="I118" s="15">
        <v>93</v>
      </c>
      <c r="J118" s="15">
        <v>60</v>
      </c>
      <c r="K118" s="15">
        <v>15</v>
      </c>
      <c r="L118" s="15">
        <v>20</v>
      </c>
      <c r="M118" s="81">
        <v>20.925000000000001</v>
      </c>
      <c r="N118" s="70">
        <v>21</v>
      </c>
      <c r="O118" s="62">
        <v>3000</v>
      </c>
      <c r="P118" s="63">
        <f>Table22452368910111213141516171819202122242345678910111213141516171819202122[[#This Row],[PEMBULATAN]]*O118</f>
        <v>63000</v>
      </c>
    </row>
    <row r="119" spans="1:16" ht="32.25" customHeight="1" x14ac:dyDescent="0.2">
      <c r="A119" s="97"/>
      <c r="B119" s="73"/>
      <c r="C119" s="71" t="s">
        <v>2978</v>
      </c>
      <c r="D119" s="76" t="s">
        <v>52</v>
      </c>
      <c r="E119" s="13">
        <v>44432</v>
      </c>
      <c r="F119" s="74" t="s">
        <v>2138</v>
      </c>
      <c r="G119" s="13">
        <v>44437</v>
      </c>
      <c r="H119" s="75" t="s">
        <v>2856</v>
      </c>
      <c r="I119" s="15">
        <v>80</v>
      </c>
      <c r="J119" s="15">
        <v>45</v>
      </c>
      <c r="K119" s="15">
        <v>17</v>
      </c>
      <c r="L119" s="15">
        <v>34</v>
      </c>
      <c r="M119" s="81">
        <v>15.3</v>
      </c>
      <c r="N119" s="70">
        <v>34</v>
      </c>
      <c r="O119" s="62">
        <v>3000</v>
      </c>
      <c r="P119" s="63">
        <f>Table22452368910111213141516171819202122242345678910111213141516171819202122[[#This Row],[PEMBULATAN]]*O119</f>
        <v>102000</v>
      </c>
    </row>
    <row r="120" spans="1:16" ht="32.25" customHeight="1" x14ac:dyDescent="0.2">
      <c r="A120" s="97"/>
      <c r="B120" s="73"/>
      <c r="C120" s="71" t="s">
        <v>2979</v>
      </c>
      <c r="D120" s="76" t="s">
        <v>52</v>
      </c>
      <c r="E120" s="13">
        <v>44432</v>
      </c>
      <c r="F120" s="74" t="s">
        <v>2138</v>
      </c>
      <c r="G120" s="13">
        <v>44437</v>
      </c>
      <c r="H120" s="75" t="s">
        <v>2856</v>
      </c>
      <c r="I120" s="15">
        <v>101</v>
      </c>
      <c r="J120" s="15">
        <v>9</v>
      </c>
      <c r="K120" s="15">
        <v>9</v>
      </c>
      <c r="L120" s="15">
        <v>1</v>
      </c>
      <c r="M120" s="81">
        <v>2.0452499999999998</v>
      </c>
      <c r="N120" s="70">
        <v>2</v>
      </c>
      <c r="O120" s="62">
        <v>3000</v>
      </c>
      <c r="P120" s="63">
        <f>Table22452368910111213141516171819202122242345678910111213141516171819202122[[#This Row],[PEMBULATAN]]*O120</f>
        <v>6000</v>
      </c>
    </row>
    <row r="121" spans="1:16" ht="32.25" customHeight="1" x14ac:dyDescent="0.2">
      <c r="A121" s="97"/>
      <c r="B121" s="73"/>
      <c r="C121" s="71" t="s">
        <v>2980</v>
      </c>
      <c r="D121" s="76" t="s">
        <v>52</v>
      </c>
      <c r="E121" s="13">
        <v>44432</v>
      </c>
      <c r="F121" s="74" t="s">
        <v>2138</v>
      </c>
      <c r="G121" s="13">
        <v>44437</v>
      </c>
      <c r="H121" s="75" t="s">
        <v>2856</v>
      </c>
      <c r="I121" s="15">
        <v>103</v>
      </c>
      <c r="J121" s="15">
        <v>64</v>
      </c>
      <c r="K121" s="15">
        <v>28</v>
      </c>
      <c r="L121" s="15">
        <v>21</v>
      </c>
      <c r="M121" s="81">
        <v>46.143999999999998</v>
      </c>
      <c r="N121" s="70">
        <v>46</v>
      </c>
      <c r="O121" s="62">
        <v>3000</v>
      </c>
      <c r="P121" s="63">
        <f>Table22452368910111213141516171819202122242345678910111213141516171819202122[[#This Row],[PEMBULATAN]]*O121</f>
        <v>138000</v>
      </c>
    </row>
    <row r="122" spans="1:16" ht="32.25" customHeight="1" x14ac:dyDescent="0.2">
      <c r="A122" s="97"/>
      <c r="B122" s="73"/>
      <c r="C122" s="71" t="s">
        <v>2981</v>
      </c>
      <c r="D122" s="76" t="s">
        <v>52</v>
      </c>
      <c r="E122" s="13">
        <v>44432</v>
      </c>
      <c r="F122" s="74" t="s">
        <v>2138</v>
      </c>
      <c r="G122" s="13">
        <v>44437</v>
      </c>
      <c r="H122" s="75" t="s">
        <v>2856</v>
      </c>
      <c r="I122" s="15">
        <v>97</v>
      </c>
      <c r="J122" s="15">
        <v>56</v>
      </c>
      <c r="K122" s="15">
        <v>23</v>
      </c>
      <c r="L122" s="15">
        <v>15</v>
      </c>
      <c r="M122" s="81">
        <v>31.234000000000002</v>
      </c>
      <c r="N122" s="70">
        <v>31</v>
      </c>
      <c r="O122" s="62">
        <v>3000</v>
      </c>
      <c r="P122" s="63">
        <f>Table22452368910111213141516171819202122242345678910111213141516171819202122[[#This Row],[PEMBULATAN]]*O122</f>
        <v>93000</v>
      </c>
    </row>
    <row r="123" spans="1:16" ht="22.5" customHeight="1" x14ac:dyDescent="0.2">
      <c r="A123" s="121" t="s">
        <v>31</v>
      </c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3"/>
      <c r="M123" s="77">
        <f>SUBTOTAL(109,Table22452368910111213141516171819202122242345678910111213141516171819202122[KG VOLUME])</f>
        <v>2178.098750000001</v>
      </c>
      <c r="N123" s="66">
        <f>SUM(N3:N122)</f>
        <v>2303</v>
      </c>
      <c r="O123" s="124">
        <f>SUM(P3:P122)</f>
        <v>6909000</v>
      </c>
      <c r="P123" s="125"/>
    </row>
    <row r="124" spans="1:16" ht="22.5" customHeight="1" x14ac:dyDescent="0.2">
      <c r="A124" s="82"/>
      <c r="B124" s="54" t="s">
        <v>43</v>
      </c>
      <c r="C124" s="53"/>
      <c r="D124" s="55" t="s">
        <v>44</v>
      </c>
      <c r="E124" s="82"/>
      <c r="F124" s="82"/>
      <c r="G124" s="82"/>
      <c r="H124" s="82"/>
      <c r="I124" s="82"/>
      <c r="J124" s="82"/>
      <c r="K124" s="82"/>
      <c r="L124" s="82"/>
      <c r="M124" s="83"/>
      <c r="N124" s="85" t="s">
        <v>50</v>
      </c>
      <c r="O124" s="84"/>
      <c r="P124" s="84">
        <f>O123*10%</f>
        <v>690900</v>
      </c>
    </row>
    <row r="125" spans="1:16" ht="22.5" customHeight="1" thickBot="1" x14ac:dyDescent="0.25">
      <c r="A125" s="82"/>
      <c r="B125" s="54"/>
      <c r="C125" s="53"/>
      <c r="D125" s="55"/>
      <c r="E125" s="82"/>
      <c r="F125" s="82"/>
      <c r="G125" s="82"/>
      <c r="H125" s="82"/>
      <c r="I125" s="82"/>
      <c r="J125" s="82"/>
      <c r="K125" s="82"/>
      <c r="L125" s="82"/>
      <c r="M125" s="83"/>
      <c r="N125" s="98" t="s">
        <v>58</v>
      </c>
      <c r="O125" s="99"/>
      <c r="P125" s="99">
        <f>O123-P124</f>
        <v>6218100</v>
      </c>
    </row>
    <row r="126" spans="1:16" x14ac:dyDescent="0.2">
      <c r="A126" s="11"/>
      <c r="H126" s="61"/>
      <c r="N126" s="60" t="s">
        <v>32</v>
      </c>
      <c r="P126" s="67">
        <f>P125*1%</f>
        <v>62181</v>
      </c>
    </row>
    <row r="127" spans="1:16" ht="15.75" thickBot="1" x14ac:dyDescent="0.25">
      <c r="A127" s="11"/>
      <c r="H127" s="61"/>
      <c r="N127" s="60" t="s">
        <v>56</v>
      </c>
      <c r="P127" s="69">
        <f>P125*2%</f>
        <v>124362</v>
      </c>
    </row>
    <row r="128" spans="1:16" x14ac:dyDescent="0.2">
      <c r="A128" s="11"/>
      <c r="H128" s="61"/>
      <c r="N128" s="64" t="s">
        <v>33</v>
      </c>
      <c r="O128" s="65"/>
      <c r="P128" s="68">
        <f>P125+P126-P127</f>
        <v>6155919</v>
      </c>
    </row>
    <row r="129" spans="1:16" x14ac:dyDescent="0.2">
      <c r="B129" s="54"/>
      <c r="C129" s="53"/>
      <c r="D129" s="55"/>
    </row>
    <row r="131" spans="1:16" x14ac:dyDescent="0.2">
      <c r="A131" s="11"/>
      <c r="H131" s="61"/>
      <c r="P131" s="69"/>
    </row>
    <row r="132" spans="1:16" x14ac:dyDescent="0.2">
      <c r="A132" s="11"/>
      <c r="H132" s="61"/>
      <c r="O132" s="56"/>
      <c r="P132" s="69"/>
    </row>
    <row r="133" spans="1:16" s="3" customFormat="1" x14ac:dyDescent="0.25">
      <c r="A133" s="11"/>
      <c r="B133" s="2"/>
      <c r="C133" s="2"/>
      <c r="E133" s="12"/>
      <c r="H133" s="61"/>
      <c r="N133" s="14"/>
      <c r="O133" s="14"/>
      <c r="P133" s="14"/>
    </row>
    <row r="134" spans="1:16" s="3" customFormat="1" x14ac:dyDescent="0.25">
      <c r="A134" s="11"/>
      <c r="B134" s="2"/>
      <c r="C134" s="2"/>
      <c r="E134" s="12"/>
      <c r="H134" s="61"/>
      <c r="N134" s="14"/>
      <c r="O134" s="14"/>
      <c r="P134" s="14"/>
    </row>
    <row r="135" spans="1:16" s="3" customFormat="1" x14ac:dyDescent="0.25">
      <c r="A135" s="11"/>
      <c r="B135" s="2"/>
      <c r="C135" s="2"/>
      <c r="E135" s="12"/>
      <c r="H135" s="61"/>
      <c r="N135" s="14"/>
      <c r="O135" s="14"/>
      <c r="P135" s="14"/>
    </row>
    <row r="136" spans="1:16" s="3" customFormat="1" x14ac:dyDescent="0.25">
      <c r="A136" s="11"/>
      <c r="B136" s="2"/>
      <c r="C136" s="2"/>
      <c r="E136" s="12"/>
      <c r="H136" s="61"/>
      <c r="N136" s="14"/>
      <c r="O136" s="14"/>
      <c r="P136" s="14"/>
    </row>
    <row r="137" spans="1:16" s="3" customFormat="1" x14ac:dyDescent="0.25">
      <c r="A137" s="11"/>
      <c r="B137" s="2"/>
      <c r="C137" s="2"/>
      <c r="E137" s="12"/>
      <c r="H137" s="61"/>
      <c r="N137" s="14"/>
      <c r="O137" s="14"/>
      <c r="P137" s="14"/>
    </row>
    <row r="138" spans="1:16" s="3" customFormat="1" x14ac:dyDescent="0.25">
      <c r="A138" s="11"/>
      <c r="B138" s="2"/>
      <c r="C138" s="2"/>
      <c r="E138" s="12"/>
      <c r="H138" s="61"/>
      <c r="N138" s="14"/>
      <c r="O138" s="14"/>
      <c r="P138" s="14"/>
    </row>
    <row r="139" spans="1:16" s="3" customFormat="1" x14ac:dyDescent="0.25">
      <c r="A139" s="11"/>
      <c r="B139" s="2"/>
      <c r="C139" s="2"/>
      <c r="E139" s="12"/>
      <c r="H139" s="61"/>
      <c r="N139" s="14"/>
      <c r="O139" s="14"/>
      <c r="P139" s="14"/>
    </row>
    <row r="140" spans="1:16" s="3" customFormat="1" x14ac:dyDescent="0.25">
      <c r="A140" s="11"/>
      <c r="B140" s="2"/>
      <c r="C140" s="2"/>
      <c r="E140" s="12"/>
      <c r="H140" s="61"/>
      <c r="N140" s="14"/>
      <c r="O140" s="14"/>
      <c r="P140" s="14"/>
    </row>
    <row r="141" spans="1:16" s="3" customFormat="1" x14ac:dyDescent="0.25">
      <c r="A141" s="11"/>
      <c r="B141" s="2"/>
      <c r="C141" s="2"/>
      <c r="E141" s="12"/>
      <c r="H141" s="61"/>
      <c r="N141" s="14"/>
      <c r="O141" s="14"/>
      <c r="P141" s="14"/>
    </row>
    <row r="142" spans="1:16" s="3" customFormat="1" x14ac:dyDescent="0.25">
      <c r="A142" s="11"/>
      <c r="B142" s="2"/>
      <c r="C142" s="2"/>
      <c r="E142" s="12"/>
      <c r="H142" s="61"/>
      <c r="N142" s="14"/>
      <c r="O142" s="14"/>
      <c r="P142" s="14"/>
    </row>
    <row r="143" spans="1:16" s="3" customFormat="1" x14ac:dyDescent="0.25">
      <c r="A143" s="11"/>
      <c r="B143" s="2"/>
      <c r="C143" s="2"/>
      <c r="E143" s="12"/>
      <c r="H143" s="61"/>
      <c r="N143" s="14"/>
      <c r="O143" s="14"/>
      <c r="P143" s="14"/>
    </row>
    <row r="144" spans="1:16" s="3" customFormat="1" x14ac:dyDescent="0.25">
      <c r="A144" s="11"/>
      <c r="B144" s="2"/>
      <c r="C144" s="2"/>
      <c r="E144" s="12"/>
      <c r="H144" s="61"/>
      <c r="N144" s="14"/>
      <c r="O144" s="14"/>
      <c r="P144" s="14"/>
    </row>
  </sheetData>
  <mergeCells count="2">
    <mergeCell ref="A123:L123"/>
    <mergeCell ref="O123:P123"/>
  </mergeCells>
  <conditionalFormatting sqref="B3">
    <cfRule type="duplicateValues" dxfId="544" priority="1"/>
  </conditionalFormatting>
  <conditionalFormatting sqref="B4:B122">
    <cfRule type="duplicateValues" dxfId="543" priority="74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3"/>
  <sheetViews>
    <sheetView zoomScale="110" zoomScaleNormal="110" workbookViewId="0">
      <pane xSplit="3" ySplit="2" topLeftCell="D54" activePane="bottomRight" state="frozen"/>
      <selection activeCell="H5" sqref="H5"/>
      <selection pane="topRight" activeCell="H5" sqref="H5"/>
      <selection pane="bottomLeft" activeCell="H5" sqref="H5"/>
      <selection pane="bottomRight" activeCell="N3" sqref="N3:N6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0.855468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27.75" customHeight="1" x14ac:dyDescent="0.2">
      <c r="A3" s="96" t="s">
        <v>6226</v>
      </c>
      <c r="B3" s="90" t="s">
        <v>2982</v>
      </c>
      <c r="C3" s="9" t="s">
        <v>2983</v>
      </c>
      <c r="D3" s="74" t="s">
        <v>52</v>
      </c>
      <c r="E3" s="13">
        <v>44433</v>
      </c>
      <c r="F3" s="74" t="s">
        <v>2138</v>
      </c>
      <c r="G3" s="13">
        <v>44437</v>
      </c>
      <c r="H3" s="10" t="s">
        <v>2856</v>
      </c>
      <c r="I3" s="1">
        <v>36</v>
      </c>
      <c r="J3" s="1">
        <v>30</v>
      </c>
      <c r="K3" s="1">
        <v>30</v>
      </c>
      <c r="L3" s="1">
        <v>11</v>
      </c>
      <c r="M3" s="80">
        <v>8.1</v>
      </c>
      <c r="N3" s="8">
        <v>11</v>
      </c>
      <c r="O3" s="62">
        <v>3000</v>
      </c>
      <c r="P3" s="63">
        <f>Table2245236891011121314151617181920212224234567891011121314151617181920212223[[#This Row],[PEMBULATAN]]*O3</f>
        <v>33000</v>
      </c>
    </row>
    <row r="4" spans="1:16" ht="27.75" customHeight="1" x14ac:dyDescent="0.2">
      <c r="A4" s="100"/>
      <c r="B4" s="73" t="s">
        <v>2984</v>
      </c>
      <c r="C4" s="9" t="s">
        <v>2985</v>
      </c>
      <c r="D4" s="74" t="s">
        <v>52</v>
      </c>
      <c r="E4" s="13">
        <v>44433</v>
      </c>
      <c r="F4" s="74" t="s">
        <v>2138</v>
      </c>
      <c r="G4" s="13">
        <v>44437</v>
      </c>
      <c r="H4" s="10" t="s">
        <v>2856</v>
      </c>
      <c r="I4" s="1">
        <v>87</v>
      </c>
      <c r="J4" s="1">
        <v>70</v>
      </c>
      <c r="K4" s="1">
        <v>20</v>
      </c>
      <c r="L4" s="1">
        <v>9</v>
      </c>
      <c r="M4" s="80">
        <v>30.45</v>
      </c>
      <c r="N4" s="8">
        <v>30</v>
      </c>
      <c r="O4" s="62">
        <v>3000</v>
      </c>
      <c r="P4" s="63">
        <f>Table2245236891011121314151617181920212224234567891011121314151617181920212223[[#This Row],[PEMBULATAN]]*O4</f>
        <v>90000</v>
      </c>
    </row>
    <row r="5" spans="1:16" ht="27.75" customHeight="1" x14ac:dyDescent="0.2">
      <c r="A5" s="97"/>
      <c r="B5" s="73"/>
      <c r="C5" s="87" t="s">
        <v>2986</v>
      </c>
      <c r="D5" s="76" t="s">
        <v>52</v>
      </c>
      <c r="E5" s="13">
        <v>44433</v>
      </c>
      <c r="F5" s="74" t="s">
        <v>2138</v>
      </c>
      <c r="G5" s="13">
        <v>44437</v>
      </c>
      <c r="H5" s="75" t="s">
        <v>2856</v>
      </c>
      <c r="I5" s="15">
        <v>40</v>
      </c>
      <c r="J5" s="15">
        <v>31</v>
      </c>
      <c r="K5" s="15">
        <v>30</v>
      </c>
      <c r="L5" s="15">
        <v>6</v>
      </c>
      <c r="M5" s="81">
        <v>9.3000000000000007</v>
      </c>
      <c r="N5" s="70">
        <v>9</v>
      </c>
      <c r="O5" s="62">
        <v>3000</v>
      </c>
      <c r="P5" s="63">
        <f>Table2245236891011121314151617181920212224234567891011121314151617181920212223[[#This Row],[PEMBULATAN]]*O5</f>
        <v>27000</v>
      </c>
    </row>
    <row r="6" spans="1:16" ht="27.75" customHeight="1" x14ac:dyDescent="0.2">
      <c r="A6" s="97"/>
      <c r="B6" s="73"/>
      <c r="C6" s="87" t="s">
        <v>2987</v>
      </c>
      <c r="D6" s="76" t="s">
        <v>52</v>
      </c>
      <c r="E6" s="13">
        <v>44433</v>
      </c>
      <c r="F6" s="74" t="s">
        <v>2138</v>
      </c>
      <c r="G6" s="13">
        <v>44437</v>
      </c>
      <c r="H6" s="75" t="s">
        <v>2856</v>
      </c>
      <c r="I6" s="15">
        <v>90</v>
      </c>
      <c r="J6" s="15">
        <v>25</v>
      </c>
      <c r="K6" s="15">
        <v>10</v>
      </c>
      <c r="L6" s="15">
        <v>3</v>
      </c>
      <c r="M6" s="81">
        <v>5.625</v>
      </c>
      <c r="N6" s="70">
        <v>6</v>
      </c>
      <c r="O6" s="62">
        <v>3000</v>
      </c>
      <c r="P6" s="63">
        <f>Table2245236891011121314151617181920212224234567891011121314151617181920212223[[#This Row],[PEMBULATAN]]*O6</f>
        <v>18000</v>
      </c>
    </row>
    <row r="7" spans="1:16" ht="27.75" customHeight="1" x14ac:dyDescent="0.2">
      <c r="A7" s="97"/>
      <c r="B7" s="73"/>
      <c r="C7" s="87" t="s">
        <v>2988</v>
      </c>
      <c r="D7" s="76" t="s">
        <v>52</v>
      </c>
      <c r="E7" s="13">
        <v>44433</v>
      </c>
      <c r="F7" s="74" t="s">
        <v>2138</v>
      </c>
      <c r="G7" s="13">
        <v>44437</v>
      </c>
      <c r="H7" s="75" t="s">
        <v>2856</v>
      </c>
      <c r="I7" s="15">
        <v>30</v>
      </c>
      <c r="J7" s="15">
        <v>58</v>
      </c>
      <c r="K7" s="15">
        <v>35</v>
      </c>
      <c r="L7" s="15">
        <v>20</v>
      </c>
      <c r="M7" s="81">
        <v>15.225</v>
      </c>
      <c r="N7" s="70">
        <v>20</v>
      </c>
      <c r="O7" s="62">
        <v>3000</v>
      </c>
      <c r="P7" s="63">
        <f>Table2245236891011121314151617181920212224234567891011121314151617181920212223[[#This Row],[PEMBULATAN]]*O7</f>
        <v>60000</v>
      </c>
    </row>
    <row r="8" spans="1:16" ht="27.75" customHeight="1" x14ac:dyDescent="0.2">
      <c r="A8" s="97"/>
      <c r="B8" s="73"/>
      <c r="C8" s="87" t="s">
        <v>2989</v>
      </c>
      <c r="D8" s="76" t="s">
        <v>52</v>
      </c>
      <c r="E8" s="13">
        <v>44433</v>
      </c>
      <c r="F8" s="74" t="s">
        <v>2138</v>
      </c>
      <c r="G8" s="13">
        <v>44437</v>
      </c>
      <c r="H8" s="75" t="s">
        <v>2856</v>
      </c>
      <c r="I8" s="15">
        <v>30</v>
      </c>
      <c r="J8" s="15">
        <v>30</v>
      </c>
      <c r="K8" s="15">
        <v>72</v>
      </c>
      <c r="L8" s="15">
        <v>8</v>
      </c>
      <c r="M8" s="81">
        <v>16.2</v>
      </c>
      <c r="N8" s="70">
        <v>16</v>
      </c>
      <c r="O8" s="62">
        <v>3000</v>
      </c>
      <c r="P8" s="63">
        <f>Table2245236891011121314151617181920212224234567891011121314151617181920212223[[#This Row],[PEMBULATAN]]*O8</f>
        <v>48000</v>
      </c>
    </row>
    <row r="9" spans="1:16" ht="27.75" customHeight="1" x14ac:dyDescent="0.2">
      <c r="A9" s="97"/>
      <c r="B9" s="73"/>
      <c r="C9" s="87" t="s">
        <v>2990</v>
      </c>
      <c r="D9" s="76" t="s">
        <v>52</v>
      </c>
      <c r="E9" s="13">
        <v>44433</v>
      </c>
      <c r="F9" s="74" t="s">
        <v>2138</v>
      </c>
      <c r="G9" s="13">
        <v>44437</v>
      </c>
      <c r="H9" s="75" t="s">
        <v>2856</v>
      </c>
      <c r="I9" s="15">
        <v>80</v>
      </c>
      <c r="J9" s="15">
        <v>63</v>
      </c>
      <c r="K9" s="15">
        <v>20</v>
      </c>
      <c r="L9" s="15">
        <v>16</v>
      </c>
      <c r="M9" s="81">
        <v>25.2</v>
      </c>
      <c r="N9" s="70">
        <v>25</v>
      </c>
      <c r="O9" s="62">
        <v>3000</v>
      </c>
      <c r="P9" s="63">
        <f>Table2245236891011121314151617181920212224234567891011121314151617181920212223[[#This Row],[PEMBULATAN]]*O9</f>
        <v>75000</v>
      </c>
    </row>
    <row r="10" spans="1:16" ht="27.75" customHeight="1" x14ac:dyDescent="0.2">
      <c r="A10" s="97"/>
      <c r="B10" s="73"/>
      <c r="C10" s="87" t="s">
        <v>2991</v>
      </c>
      <c r="D10" s="76" t="s">
        <v>52</v>
      </c>
      <c r="E10" s="13">
        <v>44433</v>
      </c>
      <c r="F10" s="74" t="s">
        <v>2138</v>
      </c>
      <c r="G10" s="13">
        <v>44437</v>
      </c>
      <c r="H10" s="75" t="s">
        <v>2856</v>
      </c>
      <c r="I10" s="15">
        <v>32</v>
      </c>
      <c r="J10" s="15">
        <v>30</v>
      </c>
      <c r="K10" s="15">
        <v>28</v>
      </c>
      <c r="L10" s="15">
        <v>3</v>
      </c>
      <c r="M10" s="81">
        <v>6.72</v>
      </c>
      <c r="N10" s="70">
        <v>7</v>
      </c>
      <c r="O10" s="62">
        <v>3000</v>
      </c>
      <c r="P10" s="63">
        <f>Table2245236891011121314151617181920212224234567891011121314151617181920212223[[#This Row],[PEMBULATAN]]*O10</f>
        <v>21000</v>
      </c>
    </row>
    <row r="11" spans="1:16" ht="27.75" customHeight="1" x14ac:dyDescent="0.2">
      <c r="A11" s="97"/>
      <c r="B11" s="88"/>
      <c r="C11" s="87" t="s">
        <v>2992</v>
      </c>
      <c r="D11" s="76" t="s">
        <v>52</v>
      </c>
      <c r="E11" s="13">
        <v>44433</v>
      </c>
      <c r="F11" s="74" t="s">
        <v>2138</v>
      </c>
      <c r="G11" s="13">
        <v>44437</v>
      </c>
      <c r="H11" s="75" t="s">
        <v>2856</v>
      </c>
      <c r="I11" s="15">
        <v>55</v>
      </c>
      <c r="J11" s="15">
        <v>65</v>
      </c>
      <c r="K11" s="15">
        <v>11</v>
      </c>
      <c r="L11" s="15">
        <v>10</v>
      </c>
      <c r="M11" s="81">
        <v>9.8312500000000007</v>
      </c>
      <c r="N11" s="70">
        <v>10</v>
      </c>
      <c r="O11" s="62">
        <v>3000</v>
      </c>
      <c r="P11" s="63">
        <f>Table2245236891011121314151617181920212224234567891011121314151617181920212223[[#This Row],[PEMBULATAN]]*O11</f>
        <v>30000</v>
      </c>
    </row>
    <row r="12" spans="1:16" ht="27.75" customHeight="1" x14ac:dyDescent="0.2">
      <c r="A12" s="97"/>
      <c r="B12" s="73" t="s">
        <v>2993</v>
      </c>
      <c r="C12" s="87" t="s">
        <v>2994</v>
      </c>
      <c r="D12" s="76" t="s">
        <v>52</v>
      </c>
      <c r="E12" s="13">
        <v>44433</v>
      </c>
      <c r="F12" s="74" t="s">
        <v>2138</v>
      </c>
      <c r="G12" s="13">
        <v>44437</v>
      </c>
      <c r="H12" s="75" t="s">
        <v>2856</v>
      </c>
      <c r="I12" s="15">
        <v>92</v>
      </c>
      <c r="J12" s="15">
        <v>56</v>
      </c>
      <c r="K12" s="15">
        <v>32</v>
      </c>
      <c r="L12" s="15">
        <v>21</v>
      </c>
      <c r="M12" s="81">
        <v>41.216000000000001</v>
      </c>
      <c r="N12" s="70">
        <v>41</v>
      </c>
      <c r="O12" s="62">
        <v>3000</v>
      </c>
      <c r="P12" s="63">
        <f>Table2245236891011121314151617181920212224234567891011121314151617181920212223[[#This Row],[PEMBULATAN]]*O12</f>
        <v>123000</v>
      </c>
    </row>
    <row r="13" spans="1:16" ht="27.75" customHeight="1" x14ac:dyDescent="0.2">
      <c r="A13" s="97"/>
      <c r="B13" s="73"/>
      <c r="C13" s="87" t="s">
        <v>2995</v>
      </c>
      <c r="D13" s="76" t="s">
        <v>52</v>
      </c>
      <c r="E13" s="13">
        <v>44433</v>
      </c>
      <c r="F13" s="74" t="s">
        <v>2138</v>
      </c>
      <c r="G13" s="13">
        <v>44437</v>
      </c>
      <c r="H13" s="75" t="s">
        <v>2856</v>
      </c>
      <c r="I13" s="15">
        <v>42</v>
      </c>
      <c r="J13" s="15">
        <v>40</v>
      </c>
      <c r="K13" s="15">
        <v>20</v>
      </c>
      <c r="L13" s="15">
        <v>2</v>
      </c>
      <c r="M13" s="81">
        <v>8.4</v>
      </c>
      <c r="N13" s="70">
        <v>8</v>
      </c>
      <c r="O13" s="62">
        <v>3000</v>
      </c>
      <c r="P13" s="63">
        <f>Table2245236891011121314151617181920212224234567891011121314151617181920212223[[#This Row],[PEMBULATAN]]*O13</f>
        <v>24000</v>
      </c>
    </row>
    <row r="14" spans="1:16" ht="27.75" customHeight="1" x14ac:dyDescent="0.2">
      <c r="A14" s="97"/>
      <c r="B14" s="73"/>
      <c r="C14" s="87" t="s">
        <v>2996</v>
      </c>
      <c r="D14" s="76" t="s">
        <v>52</v>
      </c>
      <c r="E14" s="13">
        <v>44433</v>
      </c>
      <c r="F14" s="74" t="s">
        <v>2138</v>
      </c>
      <c r="G14" s="13">
        <v>44437</v>
      </c>
      <c r="H14" s="75" t="s">
        <v>2856</v>
      </c>
      <c r="I14" s="15">
        <v>60</v>
      </c>
      <c r="J14" s="15">
        <v>40</v>
      </c>
      <c r="K14" s="15">
        <v>21</v>
      </c>
      <c r="L14" s="15">
        <v>10</v>
      </c>
      <c r="M14" s="81">
        <v>12.6</v>
      </c>
      <c r="N14" s="70">
        <v>13</v>
      </c>
      <c r="O14" s="62">
        <v>3000</v>
      </c>
      <c r="P14" s="63">
        <f>Table2245236891011121314151617181920212224234567891011121314151617181920212223[[#This Row],[PEMBULATAN]]*O14</f>
        <v>39000</v>
      </c>
    </row>
    <row r="15" spans="1:16" ht="27.75" customHeight="1" x14ac:dyDescent="0.2">
      <c r="A15" s="97"/>
      <c r="B15" s="73"/>
      <c r="C15" s="87" t="s">
        <v>2997</v>
      </c>
      <c r="D15" s="76" t="s">
        <v>52</v>
      </c>
      <c r="E15" s="13">
        <v>44433</v>
      </c>
      <c r="F15" s="74" t="s">
        <v>2138</v>
      </c>
      <c r="G15" s="13">
        <v>44437</v>
      </c>
      <c r="H15" s="75" t="s">
        <v>2856</v>
      </c>
      <c r="I15" s="15">
        <v>72</v>
      </c>
      <c r="J15" s="15">
        <v>66</v>
      </c>
      <c r="K15" s="15">
        <v>22</v>
      </c>
      <c r="L15" s="15">
        <v>8</v>
      </c>
      <c r="M15" s="81">
        <v>26.135999999999999</v>
      </c>
      <c r="N15" s="70">
        <v>26</v>
      </c>
      <c r="O15" s="62">
        <v>3000</v>
      </c>
      <c r="P15" s="63">
        <f>Table2245236891011121314151617181920212224234567891011121314151617181920212223[[#This Row],[PEMBULATAN]]*O15</f>
        <v>78000</v>
      </c>
    </row>
    <row r="16" spans="1:16" ht="27.75" customHeight="1" x14ac:dyDescent="0.2">
      <c r="A16" s="97"/>
      <c r="B16" s="73"/>
      <c r="C16" s="87" t="s">
        <v>2998</v>
      </c>
      <c r="D16" s="76" t="s">
        <v>52</v>
      </c>
      <c r="E16" s="13">
        <v>44433</v>
      </c>
      <c r="F16" s="74" t="s">
        <v>2138</v>
      </c>
      <c r="G16" s="13">
        <v>44437</v>
      </c>
      <c r="H16" s="75" t="s">
        <v>2856</v>
      </c>
      <c r="I16" s="15">
        <v>84</v>
      </c>
      <c r="J16" s="15">
        <v>55</v>
      </c>
      <c r="K16" s="15">
        <v>25</v>
      </c>
      <c r="L16" s="15">
        <v>10</v>
      </c>
      <c r="M16" s="81">
        <v>28.875</v>
      </c>
      <c r="N16" s="70">
        <v>29</v>
      </c>
      <c r="O16" s="62">
        <v>3000</v>
      </c>
      <c r="P16" s="63">
        <f>Table2245236891011121314151617181920212224234567891011121314151617181920212223[[#This Row],[PEMBULATAN]]*O16</f>
        <v>87000</v>
      </c>
    </row>
    <row r="17" spans="1:16" ht="27.75" customHeight="1" x14ac:dyDescent="0.2">
      <c r="A17" s="97"/>
      <c r="B17" s="73"/>
      <c r="C17" s="87" t="s">
        <v>2999</v>
      </c>
      <c r="D17" s="76" t="s">
        <v>52</v>
      </c>
      <c r="E17" s="13">
        <v>44433</v>
      </c>
      <c r="F17" s="74" t="s">
        <v>2138</v>
      </c>
      <c r="G17" s="13">
        <v>44437</v>
      </c>
      <c r="H17" s="75" t="s">
        <v>2856</v>
      </c>
      <c r="I17" s="15">
        <v>70</v>
      </c>
      <c r="J17" s="15">
        <v>60</v>
      </c>
      <c r="K17" s="15">
        <v>26</v>
      </c>
      <c r="L17" s="15">
        <v>10</v>
      </c>
      <c r="M17" s="81">
        <v>27.3</v>
      </c>
      <c r="N17" s="70">
        <v>27</v>
      </c>
      <c r="O17" s="62">
        <v>3000</v>
      </c>
      <c r="P17" s="63">
        <f>Table2245236891011121314151617181920212224234567891011121314151617181920212223[[#This Row],[PEMBULATAN]]*O17</f>
        <v>81000</v>
      </c>
    </row>
    <row r="18" spans="1:16" ht="27.75" customHeight="1" x14ac:dyDescent="0.2">
      <c r="A18" s="97"/>
      <c r="B18" s="73"/>
      <c r="C18" s="87" t="s">
        <v>3000</v>
      </c>
      <c r="D18" s="76" t="s">
        <v>52</v>
      </c>
      <c r="E18" s="13">
        <v>44433</v>
      </c>
      <c r="F18" s="74" t="s">
        <v>2138</v>
      </c>
      <c r="G18" s="13">
        <v>44437</v>
      </c>
      <c r="H18" s="75" t="s">
        <v>2856</v>
      </c>
      <c r="I18" s="15">
        <v>60</v>
      </c>
      <c r="J18" s="15">
        <v>60</v>
      </c>
      <c r="K18" s="15">
        <v>27</v>
      </c>
      <c r="L18" s="15">
        <v>10</v>
      </c>
      <c r="M18" s="81">
        <v>24.3</v>
      </c>
      <c r="N18" s="70">
        <v>24</v>
      </c>
      <c r="O18" s="62">
        <v>3000</v>
      </c>
      <c r="P18" s="63">
        <f>Table2245236891011121314151617181920212224234567891011121314151617181920212223[[#This Row],[PEMBULATAN]]*O18</f>
        <v>72000</v>
      </c>
    </row>
    <row r="19" spans="1:16" ht="27.75" customHeight="1" x14ac:dyDescent="0.2">
      <c r="A19" s="97"/>
      <c r="B19" s="73"/>
      <c r="C19" s="87" t="s">
        <v>3001</v>
      </c>
      <c r="D19" s="76" t="s">
        <v>52</v>
      </c>
      <c r="E19" s="13">
        <v>44433</v>
      </c>
      <c r="F19" s="74" t="s">
        <v>2138</v>
      </c>
      <c r="G19" s="13">
        <v>44437</v>
      </c>
      <c r="H19" s="75" t="s">
        <v>2856</v>
      </c>
      <c r="I19" s="15">
        <v>60</v>
      </c>
      <c r="J19" s="15">
        <v>60</v>
      </c>
      <c r="K19" s="15">
        <v>23</v>
      </c>
      <c r="L19" s="15">
        <v>8</v>
      </c>
      <c r="M19" s="81">
        <v>20.7</v>
      </c>
      <c r="N19" s="70">
        <v>21</v>
      </c>
      <c r="O19" s="62">
        <v>3000</v>
      </c>
      <c r="P19" s="63">
        <f>Table2245236891011121314151617181920212224234567891011121314151617181920212223[[#This Row],[PEMBULATAN]]*O19</f>
        <v>63000</v>
      </c>
    </row>
    <row r="20" spans="1:16" ht="27.75" customHeight="1" x14ac:dyDescent="0.2">
      <c r="A20" s="97"/>
      <c r="B20" s="73"/>
      <c r="C20" s="87" t="s">
        <v>3002</v>
      </c>
      <c r="D20" s="76" t="s">
        <v>52</v>
      </c>
      <c r="E20" s="13">
        <v>44433</v>
      </c>
      <c r="F20" s="74" t="s">
        <v>2138</v>
      </c>
      <c r="G20" s="13">
        <v>44437</v>
      </c>
      <c r="H20" s="75" t="s">
        <v>2856</v>
      </c>
      <c r="I20" s="15">
        <v>98</v>
      </c>
      <c r="J20" s="15">
        <v>62</v>
      </c>
      <c r="K20" s="15">
        <v>20</v>
      </c>
      <c r="L20" s="15">
        <v>11</v>
      </c>
      <c r="M20" s="81">
        <v>30.38</v>
      </c>
      <c r="N20" s="70">
        <v>30</v>
      </c>
      <c r="O20" s="62">
        <v>3000</v>
      </c>
      <c r="P20" s="63">
        <f>Table2245236891011121314151617181920212224234567891011121314151617181920212223[[#This Row],[PEMBULATAN]]*O20</f>
        <v>90000</v>
      </c>
    </row>
    <row r="21" spans="1:16" ht="27.75" customHeight="1" x14ac:dyDescent="0.2">
      <c r="A21" s="97"/>
      <c r="B21" s="73"/>
      <c r="C21" s="87" t="s">
        <v>3003</v>
      </c>
      <c r="D21" s="76" t="s">
        <v>52</v>
      </c>
      <c r="E21" s="13">
        <v>44433</v>
      </c>
      <c r="F21" s="74" t="s">
        <v>2138</v>
      </c>
      <c r="G21" s="13">
        <v>44437</v>
      </c>
      <c r="H21" s="75" t="s">
        <v>2856</v>
      </c>
      <c r="I21" s="15">
        <v>55</v>
      </c>
      <c r="J21" s="15">
        <v>55</v>
      </c>
      <c r="K21" s="15">
        <v>34</v>
      </c>
      <c r="L21" s="15">
        <v>15</v>
      </c>
      <c r="M21" s="81">
        <v>25.712499999999999</v>
      </c>
      <c r="N21" s="70">
        <v>26</v>
      </c>
      <c r="O21" s="62">
        <v>3000</v>
      </c>
      <c r="P21" s="63">
        <f>Table2245236891011121314151617181920212224234567891011121314151617181920212223[[#This Row],[PEMBULATAN]]*O21</f>
        <v>78000</v>
      </c>
    </row>
    <row r="22" spans="1:16" ht="27.75" customHeight="1" x14ac:dyDescent="0.2">
      <c r="A22" s="97"/>
      <c r="B22" s="73"/>
      <c r="C22" s="87" t="s">
        <v>3004</v>
      </c>
      <c r="D22" s="76" t="s">
        <v>52</v>
      </c>
      <c r="E22" s="13">
        <v>44433</v>
      </c>
      <c r="F22" s="74" t="s">
        <v>2138</v>
      </c>
      <c r="G22" s="13">
        <v>44437</v>
      </c>
      <c r="H22" s="75" t="s">
        <v>2856</v>
      </c>
      <c r="I22" s="15">
        <v>92</v>
      </c>
      <c r="J22" s="15">
        <v>62</v>
      </c>
      <c r="K22" s="15">
        <v>23</v>
      </c>
      <c r="L22" s="15">
        <v>11</v>
      </c>
      <c r="M22" s="81">
        <v>32.798000000000002</v>
      </c>
      <c r="N22" s="70">
        <v>33</v>
      </c>
      <c r="O22" s="62">
        <v>3000</v>
      </c>
      <c r="P22" s="63">
        <f>Table2245236891011121314151617181920212224234567891011121314151617181920212223[[#This Row],[PEMBULATAN]]*O22</f>
        <v>99000</v>
      </c>
    </row>
    <row r="23" spans="1:16" ht="27.75" customHeight="1" x14ac:dyDescent="0.2">
      <c r="A23" s="97"/>
      <c r="B23" s="73"/>
      <c r="C23" s="87" t="s">
        <v>3005</v>
      </c>
      <c r="D23" s="76" t="s">
        <v>52</v>
      </c>
      <c r="E23" s="13">
        <v>44433</v>
      </c>
      <c r="F23" s="74" t="s">
        <v>2138</v>
      </c>
      <c r="G23" s="13">
        <v>44437</v>
      </c>
      <c r="H23" s="75" t="s">
        <v>2856</v>
      </c>
      <c r="I23" s="15">
        <v>95</v>
      </c>
      <c r="J23" s="15">
        <v>65</v>
      </c>
      <c r="K23" s="15">
        <v>25</v>
      </c>
      <c r="L23" s="15">
        <v>19</v>
      </c>
      <c r="M23" s="81">
        <v>38.59375</v>
      </c>
      <c r="N23" s="70">
        <v>39</v>
      </c>
      <c r="O23" s="62">
        <v>3000</v>
      </c>
      <c r="P23" s="63">
        <f>Table2245236891011121314151617181920212224234567891011121314151617181920212223[[#This Row],[PEMBULATAN]]*O23</f>
        <v>117000</v>
      </c>
    </row>
    <row r="24" spans="1:16" ht="27.75" customHeight="1" x14ac:dyDescent="0.2">
      <c r="A24" s="97"/>
      <c r="B24" s="73"/>
      <c r="C24" s="87" t="s">
        <v>3006</v>
      </c>
      <c r="D24" s="76" t="s">
        <v>52</v>
      </c>
      <c r="E24" s="13">
        <v>44433</v>
      </c>
      <c r="F24" s="74" t="s">
        <v>2138</v>
      </c>
      <c r="G24" s="13">
        <v>44437</v>
      </c>
      <c r="H24" s="75" t="s">
        <v>2856</v>
      </c>
      <c r="I24" s="15">
        <v>100</v>
      </c>
      <c r="J24" s="15">
        <v>65</v>
      </c>
      <c r="K24" s="15">
        <v>30</v>
      </c>
      <c r="L24" s="15">
        <v>22</v>
      </c>
      <c r="M24" s="81">
        <v>48.75</v>
      </c>
      <c r="N24" s="70">
        <v>49</v>
      </c>
      <c r="O24" s="62">
        <v>3000</v>
      </c>
      <c r="P24" s="63">
        <f>Table2245236891011121314151617181920212224234567891011121314151617181920212223[[#This Row],[PEMBULATAN]]*O24</f>
        <v>147000</v>
      </c>
    </row>
    <row r="25" spans="1:16" ht="27.75" customHeight="1" x14ac:dyDescent="0.2">
      <c r="A25" s="97"/>
      <c r="B25" s="73"/>
      <c r="C25" s="87" t="s">
        <v>3007</v>
      </c>
      <c r="D25" s="76" t="s">
        <v>52</v>
      </c>
      <c r="E25" s="13">
        <v>44433</v>
      </c>
      <c r="F25" s="74" t="s">
        <v>2138</v>
      </c>
      <c r="G25" s="13">
        <v>44437</v>
      </c>
      <c r="H25" s="75" t="s">
        <v>2856</v>
      </c>
      <c r="I25" s="15">
        <v>78</v>
      </c>
      <c r="J25" s="15">
        <v>52</v>
      </c>
      <c r="K25" s="15">
        <v>38</v>
      </c>
      <c r="L25" s="15">
        <v>24</v>
      </c>
      <c r="M25" s="81">
        <v>38.531999999999996</v>
      </c>
      <c r="N25" s="70">
        <v>39</v>
      </c>
      <c r="O25" s="62">
        <v>3000</v>
      </c>
      <c r="P25" s="63">
        <f>Table2245236891011121314151617181920212224234567891011121314151617181920212223[[#This Row],[PEMBULATAN]]*O25</f>
        <v>117000</v>
      </c>
    </row>
    <row r="26" spans="1:16" ht="27.75" customHeight="1" x14ac:dyDescent="0.2">
      <c r="A26" s="97"/>
      <c r="B26" s="73"/>
      <c r="C26" s="87" t="s">
        <v>3008</v>
      </c>
      <c r="D26" s="76" t="s">
        <v>52</v>
      </c>
      <c r="E26" s="13">
        <v>44433</v>
      </c>
      <c r="F26" s="74" t="s">
        <v>2138</v>
      </c>
      <c r="G26" s="13">
        <v>44437</v>
      </c>
      <c r="H26" s="75" t="s">
        <v>2856</v>
      </c>
      <c r="I26" s="15">
        <v>90</v>
      </c>
      <c r="J26" s="15">
        <v>63</v>
      </c>
      <c r="K26" s="15">
        <v>25</v>
      </c>
      <c r="L26" s="15">
        <v>16</v>
      </c>
      <c r="M26" s="81">
        <v>35.4375</v>
      </c>
      <c r="N26" s="70">
        <v>35</v>
      </c>
      <c r="O26" s="62">
        <v>3000</v>
      </c>
      <c r="P26" s="63">
        <f>Table2245236891011121314151617181920212224234567891011121314151617181920212223[[#This Row],[PEMBULATAN]]*O26</f>
        <v>105000</v>
      </c>
    </row>
    <row r="27" spans="1:16" ht="27.75" customHeight="1" x14ac:dyDescent="0.2">
      <c r="A27" s="97"/>
      <c r="B27" s="73"/>
      <c r="C27" s="87" t="s">
        <v>3009</v>
      </c>
      <c r="D27" s="76" t="s">
        <v>52</v>
      </c>
      <c r="E27" s="13">
        <v>44433</v>
      </c>
      <c r="F27" s="74" t="s">
        <v>2138</v>
      </c>
      <c r="G27" s="13">
        <v>44437</v>
      </c>
      <c r="H27" s="75" t="s">
        <v>2856</v>
      </c>
      <c r="I27" s="15">
        <v>100</v>
      </c>
      <c r="J27" s="15">
        <v>63</v>
      </c>
      <c r="K27" s="15">
        <v>28</v>
      </c>
      <c r="L27" s="15">
        <v>22</v>
      </c>
      <c r="M27" s="81">
        <v>44.1</v>
      </c>
      <c r="N27" s="70">
        <v>44</v>
      </c>
      <c r="O27" s="62">
        <v>3000</v>
      </c>
      <c r="P27" s="63">
        <f>Table2245236891011121314151617181920212224234567891011121314151617181920212223[[#This Row],[PEMBULATAN]]*O27</f>
        <v>132000</v>
      </c>
    </row>
    <row r="28" spans="1:16" ht="27.75" customHeight="1" x14ac:dyDescent="0.2">
      <c r="A28" s="97"/>
      <c r="B28" s="73"/>
      <c r="C28" s="87" t="s">
        <v>3010</v>
      </c>
      <c r="D28" s="76" t="s">
        <v>52</v>
      </c>
      <c r="E28" s="13">
        <v>44433</v>
      </c>
      <c r="F28" s="74" t="s">
        <v>2138</v>
      </c>
      <c r="G28" s="13">
        <v>44437</v>
      </c>
      <c r="H28" s="75" t="s">
        <v>2856</v>
      </c>
      <c r="I28" s="15">
        <v>92</v>
      </c>
      <c r="J28" s="15">
        <v>59</v>
      </c>
      <c r="K28" s="15">
        <v>23</v>
      </c>
      <c r="L28" s="15">
        <v>11</v>
      </c>
      <c r="M28" s="81">
        <v>31.210999999999999</v>
      </c>
      <c r="N28" s="70">
        <v>31</v>
      </c>
      <c r="O28" s="62">
        <v>3000</v>
      </c>
      <c r="P28" s="63">
        <f>Table2245236891011121314151617181920212224234567891011121314151617181920212223[[#This Row],[PEMBULATAN]]*O28</f>
        <v>93000</v>
      </c>
    </row>
    <row r="29" spans="1:16" ht="27.75" customHeight="1" x14ac:dyDescent="0.2">
      <c r="A29" s="97"/>
      <c r="B29" s="73"/>
      <c r="C29" s="87" t="s">
        <v>3011</v>
      </c>
      <c r="D29" s="76" t="s">
        <v>52</v>
      </c>
      <c r="E29" s="13">
        <v>44433</v>
      </c>
      <c r="F29" s="74" t="s">
        <v>2138</v>
      </c>
      <c r="G29" s="13">
        <v>44437</v>
      </c>
      <c r="H29" s="75" t="s">
        <v>2856</v>
      </c>
      <c r="I29" s="15">
        <v>91</v>
      </c>
      <c r="J29" s="15">
        <v>59</v>
      </c>
      <c r="K29" s="15">
        <v>32</v>
      </c>
      <c r="L29" s="15">
        <v>21</v>
      </c>
      <c r="M29" s="81">
        <v>42.951999999999998</v>
      </c>
      <c r="N29" s="70">
        <v>43</v>
      </c>
      <c r="O29" s="62">
        <v>3000</v>
      </c>
      <c r="P29" s="63">
        <f>Table2245236891011121314151617181920212224234567891011121314151617181920212223[[#This Row],[PEMBULATAN]]*O29</f>
        <v>129000</v>
      </c>
    </row>
    <row r="30" spans="1:16" ht="27.75" customHeight="1" x14ac:dyDescent="0.2">
      <c r="A30" s="97"/>
      <c r="B30" s="73"/>
      <c r="C30" s="87" t="s">
        <v>3012</v>
      </c>
      <c r="D30" s="76" t="s">
        <v>52</v>
      </c>
      <c r="E30" s="13">
        <v>44433</v>
      </c>
      <c r="F30" s="74" t="s">
        <v>2138</v>
      </c>
      <c r="G30" s="13">
        <v>44437</v>
      </c>
      <c r="H30" s="75" t="s">
        <v>2856</v>
      </c>
      <c r="I30" s="15">
        <v>100</v>
      </c>
      <c r="J30" s="15">
        <v>62</v>
      </c>
      <c r="K30" s="15">
        <v>30</v>
      </c>
      <c r="L30" s="15">
        <v>26</v>
      </c>
      <c r="M30" s="81">
        <v>46.5</v>
      </c>
      <c r="N30" s="70">
        <v>47</v>
      </c>
      <c r="O30" s="62">
        <v>3000</v>
      </c>
      <c r="P30" s="63">
        <f>Table2245236891011121314151617181920212224234567891011121314151617181920212223[[#This Row],[PEMBULATAN]]*O30</f>
        <v>141000</v>
      </c>
    </row>
    <row r="31" spans="1:16" ht="27.75" customHeight="1" x14ac:dyDescent="0.2">
      <c r="A31" s="97"/>
      <c r="B31" s="73"/>
      <c r="C31" s="87" t="s">
        <v>3013</v>
      </c>
      <c r="D31" s="76" t="s">
        <v>52</v>
      </c>
      <c r="E31" s="13">
        <v>44433</v>
      </c>
      <c r="F31" s="74" t="s">
        <v>2138</v>
      </c>
      <c r="G31" s="13">
        <v>44437</v>
      </c>
      <c r="H31" s="75" t="s">
        <v>2856</v>
      </c>
      <c r="I31" s="15">
        <v>60</v>
      </c>
      <c r="J31" s="15">
        <v>53</v>
      </c>
      <c r="K31" s="15">
        <v>28</v>
      </c>
      <c r="L31" s="15">
        <v>6</v>
      </c>
      <c r="M31" s="81">
        <v>22.26</v>
      </c>
      <c r="N31" s="70">
        <v>22</v>
      </c>
      <c r="O31" s="62">
        <v>3000</v>
      </c>
      <c r="P31" s="63">
        <f>Table2245236891011121314151617181920212224234567891011121314151617181920212223[[#This Row],[PEMBULATAN]]*O31</f>
        <v>66000</v>
      </c>
    </row>
    <row r="32" spans="1:16" ht="27.75" customHeight="1" x14ac:dyDescent="0.2">
      <c r="A32" s="97"/>
      <c r="B32" s="73"/>
      <c r="C32" s="87" t="s">
        <v>3014</v>
      </c>
      <c r="D32" s="76" t="s">
        <v>52</v>
      </c>
      <c r="E32" s="13">
        <v>44433</v>
      </c>
      <c r="F32" s="74" t="s">
        <v>2138</v>
      </c>
      <c r="G32" s="13">
        <v>44437</v>
      </c>
      <c r="H32" s="75" t="s">
        <v>2856</v>
      </c>
      <c r="I32" s="15">
        <v>86</v>
      </c>
      <c r="J32" s="15">
        <v>58</v>
      </c>
      <c r="K32" s="15">
        <v>26</v>
      </c>
      <c r="L32" s="15">
        <v>18</v>
      </c>
      <c r="M32" s="81">
        <v>32.421999999999997</v>
      </c>
      <c r="N32" s="70">
        <v>32</v>
      </c>
      <c r="O32" s="62">
        <v>3000</v>
      </c>
      <c r="P32" s="63">
        <f>Table2245236891011121314151617181920212224234567891011121314151617181920212223[[#This Row],[PEMBULATAN]]*O32</f>
        <v>96000</v>
      </c>
    </row>
    <row r="33" spans="1:16" ht="27.75" customHeight="1" x14ac:dyDescent="0.2">
      <c r="A33" s="97"/>
      <c r="B33" s="73"/>
      <c r="C33" s="87" t="s">
        <v>3015</v>
      </c>
      <c r="D33" s="76" t="s">
        <v>52</v>
      </c>
      <c r="E33" s="13">
        <v>44433</v>
      </c>
      <c r="F33" s="74" t="s">
        <v>2138</v>
      </c>
      <c r="G33" s="13">
        <v>44437</v>
      </c>
      <c r="H33" s="75" t="s">
        <v>2856</v>
      </c>
      <c r="I33" s="15">
        <v>60</v>
      </c>
      <c r="J33" s="15">
        <v>41</v>
      </c>
      <c r="K33" s="15">
        <v>18</v>
      </c>
      <c r="L33" s="15">
        <v>5</v>
      </c>
      <c r="M33" s="81">
        <v>11.07</v>
      </c>
      <c r="N33" s="70">
        <v>11</v>
      </c>
      <c r="O33" s="62">
        <v>3000</v>
      </c>
      <c r="P33" s="63">
        <f>Table2245236891011121314151617181920212224234567891011121314151617181920212223[[#This Row],[PEMBULATAN]]*O33</f>
        <v>33000</v>
      </c>
    </row>
    <row r="34" spans="1:16" ht="27.75" customHeight="1" x14ac:dyDescent="0.2">
      <c r="A34" s="97"/>
      <c r="B34" s="73"/>
      <c r="C34" s="87" t="s">
        <v>3016</v>
      </c>
      <c r="D34" s="76" t="s">
        <v>52</v>
      </c>
      <c r="E34" s="13">
        <v>44433</v>
      </c>
      <c r="F34" s="74" t="s">
        <v>2138</v>
      </c>
      <c r="G34" s="13">
        <v>44437</v>
      </c>
      <c r="H34" s="75" t="s">
        <v>2856</v>
      </c>
      <c r="I34" s="15">
        <v>82</v>
      </c>
      <c r="J34" s="15">
        <v>50</v>
      </c>
      <c r="K34" s="15">
        <v>26</v>
      </c>
      <c r="L34" s="15">
        <v>5</v>
      </c>
      <c r="M34" s="81">
        <v>26.65</v>
      </c>
      <c r="N34" s="70">
        <v>27</v>
      </c>
      <c r="O34" s="62">
        <v>3000</v>
      </c>
      <c r="P34" s="63">
        <f>Table2245236891011121314151617181920212224234567891011121314151617181920212223[[#This Row],[PEMBULATAN]]*O34</f>
        <v>81000</v>
      </c>
    </row>
    <row r="35" spans="1:16" ht="27.75" customHeight="1" x14ac:dyDescent="0.2">
      <c r="A35" s="97"/>
      <c r="B35" s="73"/>
      <c r="C35" s="87" t="s">
        <v>3017</v>
      </c>
      <c r="D35" s="76" t="s">
        <v>52</v>
      </c>
      <c r="E35" s="13">
        <v>44433</v>
      </c>
      <c r="F35" s="74" t="s">
        <v>2138</v>
      </c>
      <c r="G35" s="13">
        <v>44437</v>
      </c>
      <c r="H35" s="75" t="s">
        <v>2856</v>
      </c>
      <c r="I35" s="15">
        <v>60</v>
      </c>
      <c r="J35" s="15">
        <v>50</v>
      </c>
      <c r="K35" s="15">
        <v>23</v>
      </c>
      <c r="L35" s="15">
        <v>9</v>
      </c>
      <c r="M35" s="81">
        <v>17.25</v>
      </c>
      <c r="N35" s="70">
        <v>17</v>
      </c>
      <c r="O35" s="62">
        <v>3000</v>
      </c>
      <c r="P35" s="63">
        <f>Table2245236891011121314151617181920212224234567891011121314151617181920212223[[#This Row],[PEMBULATAN]]*O35</f>
        <v>51000</v>
      </c>
    </row>
    <row r="36" spans="1:16" ht="27.75" customHeight="1" x14ac:dyDescent="0.2">
      <c r="A36" s="97"/>
      <c r="B36" s="73"/>
      <c r="C36" s="87" t="s">
        <v>3018</v>
      </c>
      <c r="D36" s="76" t="s">
        <v>52</v>
      </c>
      <c r="E36" s="13">
        <v>44433</v>
      </c>
      <c r="F36" s="74" t="s">
        <v>2138</v>
      </c>
      <c r="G36" s="13">
        <v>44437</v>
      </c>
      <c r="H36" s="75" t="s">
        <v>2856</v>
      </c>
      <c r="I36" s="15">
        <v>92</v>
      </c>
      <c r="J36" s="15">
        <v>70</v>
      </c>
      <c r="K36" s="15">
        <v>25</v>
      </c>
      <c r="L36" s="15">
        <v>18</v>
      </c>
      <c r="M36" s="81">
        <v>40.25</v>
      </c>
      <c r="N36" s="70">
        <v>40</v>
      </c>
      <c r="O36" s="62">
        <v>3000</v>
      </c>
      <c r="P36" s="63">
        <f>Table2245236891011121314151617181920212224234567891011121314151617181920212223[[#This Row],[PEMBULATAN]]*O36</f>
        <v>120000</v>
      </c>
    </row>
    <row r="37" spans="1:16" ht="27.75" customHeight="1" x14ac:dyDescent="0.2">
      <c r="A37" s="97"/>
      <c r="B37" s="73"/>
      <c r="C37" s="87" t="s">
        <v>3019</v>
      </c>
      <c r="D37" s="76" t="s">
        <v>52</v>
      </c>
      <c r="E37" s="13">
        <v>44433</v>
      </c>
      <c r="F37" s="74" t="s">
        <v>2138</v>
      </c>
      <c r="G37" s="13">
        <v>44437</v>
      </c>
      <c r="H37" s="75" t="s">
        <v>2856</v>
      </c>
      <c r="I37" s="15">
        <v>81</v>
      </c>
      <c r="J37" s="15">
        <v>57</v>
      </c>
      <c r="K37" s="15">
        <v>27</v>
      </c>
      <c r="L37" s="15">
        <v>14</v>
      </c>
      <c r="M37" s="81">
        <v>31.164750000000002</v>
      </c>
      <c r="N37" s="70">
        <v>31</v>
      </c>
      <c r="O37" s="62">
        <v>3000</v>
      </c>
      <c r="P37" s="63">
        <f>Table2245236891011121314151617181920212224234567891011121314151617181920212223[[#This Row],[PEMBULATAN]]*O37</f>
        <v>93000</v>
      </c>
    </row>
    <row r="38" spans="1:16" ht="27.75" customHeight="1" x14ac:dyDescent="0.2">
      <c r="A38" s="97"/>
      <c r="B38" s="73"/>
      <c r="C38" s="87" t="s">
        <v>3020</v>
      </c>
      <c r="D38" s="76" t="s">
        <v>52</v>
      </c>
      <c r="E38" s="13">
        <v>44433</v>
      </c>
      <c r="F38" s="74" t="s">
        <v>2138</v>
      </c>
      <c r="G38" s="13">
        <v>44437</v>
      </c>
      <c r="H38" s="75" t="s">
        <v>2856</v>
      </c>
      <c r="I38" s="15">
        <v>156</v>
      </c>
      <c r="J38" s="15">
        <v>13</v>
      </c>
      <c r="K38" s="15">
        <v>13</v>
      </c>
      <c r="L38" s="15">
        <v>1</v>
      </c>
      <c r="M38" s="81">
        <v>6.5910000000000002</v>
      </c>
      <c r="N38" s="70">
        <v>7</v>
      </c>
      <c r="O38" s="62">
        <v>3000</v>
      </c>
      <c r="P38" s="63">
        <f>Table2245236891011121314151617181920212224234567891011121314151617181920212223[[#This Row],[PEMBULATAN]]*O38</f>
        <v>21000</v>
      </c>
    </row>
    <row r="39" spans="1:16" ht="27.75" customHeight="1" x14ac:dyDescent="0.2">
      <c r="A39" s="97"/>
      <c r="B39" s="73"/>
      <c r="C39" s="87" t="s">
        <v>3021</v>
      </c>
      <c r="D39" s="76" t="s">
        <v>52</v>
      </c>
      <c r="E39" s="13">
        <v>44433</v>
      </c>
      <c r="F39" s="74" t="s">
        <v>2138</v>
      </c>
      <c r="G39" s="13">
        <v>44437</v>
      </c>
      <c r="H39" s="75" t="s">
        <v>2856</v>
      </c>
      <c r="I39" s="15">
        <v>57</v>
      </c>
      <c r="J39" s="15">
        <v>38</v>
      </c>
      <c r="K39" s="15">
        <v>25</v>
      </c>
      <c r="L39" s="15">
        <v>6</v>
      </c>
      <c r="M39" s="81">
        <v>13.5375</v>
      </c>
      <c r="N39" s="70">
        <v>14</v>
      </c>
      <c r="O39" s="62">
        <v>3000</v>
      </c>
      <c r="P39" s="63">
        <f>Table2245236891011121314151617181920212224234567891011121314151617181920212223[[#This Row],[PEMBULATAN]]*O39</f>
        <v>42000</v>
      </c>
    </row>
    <row r="40" spans="1:16" ht="27.75" customHeight="1" x14ac:dyDescent="0.2">
      <c r="A40" s="97"/>
      <c r="B40" s="73"/>
      <c r="C40" s="87" t="s">
        <v>3022</v>
      </c>
      <c r="D40" s="76" t="s">
        <v>52</v>
      </c>
      <c r="E40" s="13">
        <v>44433</v>
      </c>
      <c r="F40" s="74" t="s">
        <v>2138</v>
      </c>
      <c r="G40" s="13">
        <v>44437</v>
      </c>
      <c r="H40" s="75" t="s">
        <v>2856</v>
      </c>
      <c r="I40" s="15">
        <v>40</v>
      </c>
      <c r="J40" s="15">
        <v>32</v>
      </c>
      <c r="K40" s="15">
        <v>23</v>
      </c>
      <c r="L40" s="15">
        <v>2</v>
      </c>
      <c r="M40" s="81">
        <v>7.36</v>
      </c>
      <c r="N40" s="70">
        <v>7</v>
      </c>
      <c r="O40" s="62">
        <v>3000</v>
      </c>
      <c r="P40" s="63">
        <f>Table2245236891011121314151617181920212224234567891011121314151617181920212223[[#This Row],[PEMBULATAN]]*O40</f>
        <v>21000</v>
      </c>
    </row>
    <row r="41" spans="1:16" ht="27.75" customHeight="1" x14ac:dyDescent="0.2">
      <c r="A41" s="97"/>
      <c r="B41" s="73"/>
      <c r="C41" s="87" t="s">
        <v>3023</v>
      </c>
      <c r="D41" s="76" t="s">
        <v>52</v>
      </c>
      <c r="E41" s="13">
        <v>44433</v>
      </c>
      <c r="F41" s="74" t="s">
        <v>2138</v>
      </c>
      <c r="G41" s="13">
        <v>44437</v>
      </c>
      <c r="H41" s="75" t="s">
        <v>2856</v>
      </c>
      <c r="I41" s="15">
        <v>65</v>
      </c>
      <c r="J41" s="15">
        <v>60</v>
      </c>
      <c r="K41" s="15">
        <v>21</v>
      </c>
      <c r="L41" s="15">
        <v>7</v>
      </c>
      <c r="M41" s="81">
        <v>20.475000000000001</v>
      </c>
      <c r="N41" s="70">
        <v>20</v>
      </c>
      <c r="O41" s="62">
        <v>3000</v>
      </c>
      <c r="P41" s="63">
        <f>Table2245236891011121314151617181920212224234567891011121314151617181920212223[[#This Row],[PEMBULATAN]]*O41</f>
        <v>60000</v>
      </c>
    </row>
    <row r="42" spans="1:16" ht="27.75" customHeight="1" x14ac:dyDescent="0.2">
      <c r="A42" s="97"/>
      <c r="B42" s="73"/>
      <c r="C42" s="87" t="s">
        <v>3024</v>
      </c>
      <c r="D42" s="76" t="s">
        <v>52</v>
      </c>
      <c r="E42" s="13">
        <v>44433</v>
      </c>
      <c r="F42" s="74" t="s">
        <v>2138</v>
      </c>
      <c r="G42" s="13">
        <v>44437</v>
      </c>
      <c r="H42" s="75" t="s">
        <v>2856</v>
      </c>
      <c r="I42" s="15">
        <v>59</v>
      </c>
      <c r="J42" s="15">
        <v>46</v>
      </c>
      <c r="K42" s="15">
        <v>22</v>
      </c>
      <c r="L42" s="15">
        <v>4</v>
      </c>
      <c r="M42" s="81">
        <v>14.927</v>
      </c>
      <c r="N42" s="70">
        <v>15</v>
      </c>
      <c r="O42" s="62">
        <v>3000</v>
      </c>
      <c r="P42" s="63">
        <f>Table2245236891011121314151617181920212224234567891011121314151617181920212223[[#This Row],[PEMBULATAN]]*O42</f>
        <v>45000</v>
      </c>
    </row>
    <row r="43" spans="1:16" ht="27.75" customHeight="1" x14ac:dyDescent="0.2">
      <c r="A43" s="97"/>
      <c r="B43" s="73"/>
      <c r="C43" s="87" t="s">
        <v>3025</v>
      </c>
      <c r="D43" s="76" t="s">
        <v>52</v>
      </c>
      <c r="E43" s="13">
        <v>44433</v>
      </c>
      <c r="F43" s="74" t="s">
        <v>2138</v>
      </c>
      <c r="G43" s="13">
        <v>44437</v>
      </c>
      <c r="H43" s="75" t="s">
        <v>2856</v>
      </c>
      <c r="I43" s="15">
        <v>102</v>
      </c>
      <c r="J43" s="15">
        <v>17</v>
      </c>
      <c r="K43" s="15">
        <v>17</v>
      </c>
      <c r="L43" s="15">
        <v>1</v>
      </c>
      <c r="M43" s="81">
        <v>7.3695000000000004</v>
      </c>
      <c r="N43" s="70">
        <v>7</v>
      </c>
      <c r="O43" s="62">
        <v>3000</v>
      </c>
      <c r="P43" s="63">
        <f>Table2245236891011121314151617181920212224234567891011121314151617181920212223[[#This Row],[PEMBULATAN]]*O43</f>
        <v>21000</v>
      </c>
    </row>
    <row r="44" spans="1:16" ht="27.75" customHeight="1" x14ac:dyDescent="0.2">
      <c r="A44" s="97"/>
      <c r="B44" s="73"/>
      <c r="C44" s="87" t="s">
        <v>3026</v>
      </c>
      <c r="D44" s="76" t="s">
        <v>52</v>
      </c>
      <c r="E44" s="13">
        <v>44433</v>
      </c>
      <c r="F44" s="74" t="s">
        <v>2138</v>
      </c>
      <c r="G44" s="13">
        <v>44437</v>
      </c>
      <c r="H44" s="75" t="s">
        <v>2856</v>
      </c>
      <c r="I44" s="15">
        <v>91</v>
      </c>
      <c r="J44" s="15">
        <v>52</v>
      </c>
      <c r="K44" s="15">
        <v>32</v>
      </c>
      <c r="L44" s="15">
        <v>16</v>
      </c>
      <c r="M44" s="81">
        <v>37.856000000000002</v>
      </c>
      <c r="N44" s="70">
        <v>38</v>
      </c>
      <c r="O44" s="62">
        <v>3000</v>
      </c>
      <c r="P44" s="63">
        <f>Table2245236891011121314151617181920212224234567891011121314151617181920212223[[#This Row],[PEMBULATAN]]*O44</f>
        <v>114000</v>
      </c>
    </row>
    <row r="45" spans="1:16" ht="27.75" customHeight="1" x14ac:dyDescent="0.2">
      <c r="A45" s="97"/>
      <c r="B45" s="73"/>
      <c r="C45" s="87" t="s">
        <v>3027</v>
      </c>
      <c r="D45" s="76" t="s">
        <v>52</v>
      </c>
      <c r="E45" s="13">
        <v>44433</v>
      </c>
      <c r="F45" s="74" t="s">
        <v>2138</v>
      </c>
      <c r="G45" s="13">
        <v>44437</v>
      </c>
      <c r="H45" s="75" t="s">
        <v>2856</v>
      </c>
      <c r="I45" s="15">
        <v>82</v>
      </c>
      <c r="J45" s="15">
        <v>40</v>
      </c>
      <c r="K45" s="15">
        <v>30</v>
      </c>
      <c r="L45" s="15">
        <v>8</v>
      </c>
      <c r="M45" s="81">
        <v>24.6</v>
      </c>
      <c r="N45" s="70">
        <v>25</v>
      </c>
      <c r="O45" s="62">
        <v>3000</v>
      </c>
      <c r="P45" s="63">
        <f>Table2245236891011121314151617181920212224234567891011121314151617181920212223[[#This Row],[PEMBULATAN]]*O45</f>
        <v>75000</v>
      </c>
    </row>
    <row r="46" spans="1:16" ht="27.75" customHeight="1" x14ac:dyDescent="0.2">
      <c r="A46" s="97"/>
      <c r="B46" s="73"/>
      <c r="C46" s="87" t="s">
        <v>3028</v>
      </c>
      <c r="D46" s="76" t="s">
        <v>52</v>
      </c>
      <c r="E46" s="13">
        <v>44433</v>
      </c>
      <c r="F46" s="74" t="s">
        <v>2138</v>
      </c>
      <c r="G46" s="13">
        <v>44437</v>
      </c>
      <c r="H46" s="75" t="s">
        <v>2856</v>
      </c>
      <c r="I46" s="15">
        <v>60</v>
      </c>
      <c r="J46" s="15">
        <v>50</v>
      </c>
      <c r="K46" s="15">
        <v>20</v>
      </c>
      <c r="L46" s="15">
        <v>7</v>
      </c>
      <c r="M46" s="81">
        <v>15</v>
      </c>
      <c r="N46" s="70">
        <v>15</v>
      </c>
      <c r="O46" s="62">
        <v>3000</v>
      </c>
      <c r="P46" s="63">
        <f>Table2245236891011121314151617181920212224234567891011121314151617181920212223[[#This Row],[PEMBULATAN]]*O46</f>
        <v>45000</v>
      </c>
    </row>
    <row r="47" spans="1:16" ht="27.75" customHeight="1" x14ac:dyDescent="0.2">
      <c r="A47" s="97"/>
      <c r="B47" s="73"/>
      <c r="C47" s="87" t="s">
        <v>3029</v>
      </c>
      <c r="D47" s="76" t="s">
        <v>52</v>
      </c>
      <c r="E47" s="13">
        <v>44433</v>
      </c>
      <c r="F47" s="74" t="s">
        <v>2138</v>
      </c>
      <c r="G47" s="13">
        <v>44437</v>
      </c>
      <c r="H47" s="75" t="s">
        <v>2856</v>
      </c>
      <c r="I47" s="15">
        <v>70</v>
      </c>
      <c r="J47" s="15">
        <v>35</v>
      </c>
      <c r="K47" s="15">
        <v>18</v>
      </c>
      <c r="L47" s="15">
        <v>3</v>
      </c>
      <c r="M47" s="81">
        <v>11.025</v>
      </c>
      <c r="N47" s="70">
        <v>11</v>
      </c>
      <c r="O47" s="62">
        <v>3000</v>
      </c>
      <c r="P47" s="63">
        <f>Table2245236891011121314151617181920212224234567891011121314151617181920212223[[#This Row],[PEMBULATAN]]*O47</f>
        <v>33000</v>
      </c>
    </row>
    <row r="48" spans="1:16" ht="27.75" customHeight="1" x14ac:dyDescent="0.2">
      <c r="A48" s="97"/>
      <c r="B48" s="73"/>
      <c r="C48" s="87" t="s">
        <v>3030</v>
      </c>
      <c r="D48" s="76" t="s">
        <v>52</v>
      </c>
      <c r="E48" s="13">
        <v>44433</v>
      </c>
      <c r="F48" s="74" t="s">
        <v>2138</v>
      </c>
      <c r="G48" s="13">
        <v>44437</v>
      </c>
      <c r="H48" s="75" t="s">
        <v>2856</v>
      </c>
      <c r="I48" s="15">
        <v>56</v>
      </c>
      <c r="J48" s="15">
        <v>45</v>
      </c>
      <c r="K48" s="15">
        <v>40</v>
      </c>
      <c r="L48" s="15">
        <v>6</v>
      </c>
      <c r="M48" s="81">
        <v>25.2</v>
      </c>
      <c r="N48" s="70">
        <v>25</v>
      </c>
      <c r="O48" s="62">
        <v>3000</v>
      </c>
      <c r="P48" s="63">
        <f>Table2245236891011121314151617181920212224234567891011121314151617181920212223[[#This Row],[PEMBULATAN]]*O48</f>
        <v>75000</v>
      </c>
    </row>
    <row r="49" spans="1:16" ht="27.75" customHeight="1" x14ac:dyDescent="0.2">
      <c r="A49" s="97"/>
      <c r="B49" s="73"/>
      <c r="C49" s="87" t="s">
        <v>3031</v>
      </c>
      <c r="D49" s="76" t="s">
        <v>52</v>
      </c>
      <c r="E49" s="13">
        <v>44433</v>
      </c>
      <c r="F49" s="74" t="s">
        <v>2138</v>
      </c>
      <c r="G49" s="13">
        <v>44437</v>
      </c>
      <c r="H49" s="75" t="s">
        <v>2856</v>
      </c>
      <c r="I49" s="15">
        <v>50</v>
      </c>
      <c r="J49" s="15">
        <v>50</v>
      </c>
      <c r="K49" s="15">
        <v>15</v>
      </c>
      <c r="L49" s="15">
        <v>4</v>
      </c>
      <c r="M49" s="81">
        <v>9.375</v>
      </c>
      <c r="N49" s="70">
        <v>9</v>
      </c>
      <c r="O49" s="62">
        <v>3000</v>
      </c>
      <c r="P49" s="63">
        <f>Table2245236891011121314151617181920212224234567891011121314151617181920212223[[#This Row],[PEMBULATAN]]*O49</f>
        <v>27000</v>
      </c>
    </row>
    <row r="50" spans="1:16" ht="27.75" customHeight="1" x14ac:dyDescent="0.2">
      <c r="A50" s="97"/>
      <c r="B50" s="73"/>
      <c r="C50" s="87" t="s">
        <v>3032</v>
      </c>
      <c r="D50" s="76" t="s">
        <v>52</v>
      </c>
      <c r="E50" s="13">
        <v>44433</v>
      </c>
      <c r="F50" s="74" t="s">
        <v>2138</v>
      </c>
      <c r="G50" s="13">
        <v>44437</v>
      </c>
      <c r="H50" s="75" t="s">
        <v>2856</v>
      </c>
      <c r="I50" s="15">
        <v>64</v>
      </c>
      <c r="J50" s="15">
        <v>100</v>
      </c>
      <c r="K50" s="15">
        <v>50</v>
      </c>
      <c r="L50" s="15">
        <v>35</v>
      </c>
      <c r="M50" s="81">
        <v>80</v>
      </c>
      <c r="N50" s="70">
        <v>80</v>
      </c>
      <c r="O50" s="62">
        <v>3000</v>
      </c>
      <c r="P50" s="63">
        <f>Table2245236891011121314151617181920212224234567891011121314151617181920212223[[#This Row],[PEMBULATAN]]*O50</f>
        <v>240000</v>
      </c>
    </row>
    <row r="51" spans="1:16" ht="27.75" customHeight="1" x14ac:dyDescent="0.2">
      <c r="A51" s="97"/>
      <c r="B51" s="73"/>
      <c r="C51" s="87" t="s">
        <v>3033</v>
      </c>
      <c r="D51" s="76" t="s">
        <v>52</v>
      </c>
      <c r="E51" s="13">
        <v>44433</v>
      </c>
      <c r="F51" s="74" t="s">
        <v>2138</v>
      </c>
      <c r="G51" s="13">
        <v>44437</v>
      </c>
      <c r="H51" s="75" t="s">
        <v>2856</v>
      </c>
      <c r="I51" s="15">
        <v>60</v>
      </c>
      <c r="J51" s="15">
        <v>58</v>
      </c>
      <c r="K51" s="15">
        <v>38</v>
      </c>
      <c r="L51" s="15">
        <v>9</v>
      </c>
      <c r="M51" s="81">
        <v>33.06</v>
      </c>
      <c r="N51" s="70">
        <v>33</v>
      </c>
      <c r="O51" s="62">
        <v>3000</v>
      </c>
      <c r="P51" s="63">
        <f>Table2245236891011121314151617181920212224234567891011121314151617181920212223[[#This Row],[PEMBULATAN]]*O51</f>
        <v>99000</v>
      </c>
    </row>
    <row r="52" spans="1:16" ht="27.75" customHeight="1" x14ac:dyDescent="0.2">
      <c r="A52" s="97"/>
      <c r="B52" s="73"/>
      <c r="C52" s="87" t="s">
        <v>3034</v>
      </c>
      <c r="D52" s="76" t="s">
        <v>52</v>
      </c>
      <c r="E52" s="13">
        <v>44433</v>
      </c>
      <c r="F52" s="74" t="s">
        <v>2138</v>
      </c>
      <c r="G52" s="13">
        <v>44437</v>
      </c>
      <c r="H52" s="75" t="s">
        <v>2856</v>
      </c>
      <c r="I52" s="15">
        <v>60</v>
      </c>
      <c r="J52" s="15">
        <v>54</v>
      </c>
      <c r="K52" s="15">
        <v>20</v>
      </c>
      <c r="L52" s="15">
        <v>6</v>
      </c>
      <c r="M52" s="81">
        <v>16.2</v>
      </c>
      <c r="N52" s="70">
        <v>16</v>
      </c>
      <c r="O52" s="62">
        <v>3000</v>
      </c>
      <c r="P52" s="63">
        <f>Table2245236891011121314151617181920212224234567891011121314151617181920212223[[#This Row],[PEMBULATAN]]*O52</f>
        <v>48000</v>
      </c>
    </row>
    <row r="53" spans="1:16" ht="27.75" customHeight="1" x14ac:dyDescent="0.2">
      <c r="A53" s="97"/>
      <c r="B53" s="73"/>
      <c r="C53" s="87" t="s">
        <v>3035</v>
      </c>
      <c r="D53" s="76" t="s">
        <v>52</v>
      </c>
      <c r="E53" s="13">
        <v>44433</v>
      </c>
      <c r="F53" s="74" t="s">
        <v>2138</v>
      </c>
      <c r="G53" s="13">
        <v>44437</v>
      </c>
      <c r="H53" s="75" t="s">
        <v>2856</v>
      </c>
      <c r="I53" s="15">
        <v>100</v>
      </c>
      <c r="J53" s="15">
        <v>65</v>
      </c>
      <c r="K53" s="15">
        <v>37</v>
      </c>
      <c r="L53" s="15">
        <v>11</v>
      </c>
      <c r="M53" s="81">
        <v>60.125</v>
      </c>
      <c r="N53" s="70">
        <v>60</v>
      </c>
      <c r="O53" s="62">
        <v>3000</v>
      </c>
      <c r="P53" s="63">
        <f>Table2245236891011121314151617181920212224234567891011121314151617181920212223[[#This Row],[PEMBULATAN]]*O53</f>
        <v>180000</v>
      </c>
    </row>
    <row r="54" spans="1:16" ht="27.75" customHeight="1" x14ac:dyDescent="0.2">
      <c r="A54" s="97"/>
      <c r="B54" s="73"/>
      <c r="C54" s="87" t="s">
        <v>3036</v>
      </c>
      <c r="D54" s="76" t="s">
        <v>52</v>
      </c>
      <c r="E54" s="13">
        <v>44433</v>
      </c>
      <c r="F54" s="74" t="s">
        <v>2138</v>
      </c>
      <c r="G54" s="13">
        <v>44437</v>
      </c>
      <c r="H54" s="75" t="s">
        <v>2856</v>
      </c>
      <c r="I54" s="15">
        <v>105</v>
      </c>
      <c r="J54" s="15">
        <v>61</v>
      </c>
      <c r="K54" s="15">
        <v>30</v>
      </c>
      <c r="L54" s="15">
        <v>26</v>
      </c>
      <c r="M54" s="81">
        <v>48.037500000000001</v>
      </c>
      <c r="N54" s="70">
        <v>48</v>
      </c>
      <c r="O54" s="62">
        <v>3000</v>
      </c>
      <c r="P54" s="63">
        <f>Table2245236891011121314151617181920212224234567891011121314151617181920212223[[#This Row],[PEMBULATAN]]*O54</f>
        <v>144000</v>
      </c>
    </row>
    <row r="55" spans="1:16" ht="27.75" customHeight="1" x14ac:dyDescent="0.2">
      <c r="A55" s="97"/>
      <c r="B55" s="73"/>
      <c r="C55" s="87" t="s">
        <v>3037</v>
      </c>
      <c r="D55" s="76" t="s">
        <v>52</v>
      </c>
      <c r="E55" s="13">
        <v>44433</v>
      </c>
      <c r="F55" s="74" t="s">
        <v>2138</v>
      </c>
      <c r="G55" s="13">
        <v>44437</v>
      </c>
      <c r="H55" s="75" t="s">
        <v>2856</v>
      </c>
      <c r="I55" s="15">
        <v>57</v>
      </c>
      <c r="J55" s="15">
        <v>56</v>
      </c>
      <c r="K55" s="15">
        <v>29</v>
      </c>
      <c r="L55" s="15">
        <v>7</v>
      </c>
      <c r="M55" s="81">
        <v>23.141999999999999</v>
      </c>
      <c r="N55" s="70">
        <v>23</v>
      </c>
      <c r="O55" s="62">
        <v>3000</v>
      </c>
      <c r="P55" s="63">
        <f>Table2245236891011121314151617181920212224234567891011121314151617181920212223[[#This Row],[PEMBULATAN]]*O55</f>
        <v>69000</v>
      </c>
    </row>
    <row r="56" spans="1:16" ht="27.75" customHeight="1" x14ac:dyDescent="0.2">
      <c r="A56" s="97"/>
      <c r="B56" s="73"/>
      <c r="C56" s="87" t="s">
        <v>3038</v>
      </c>
      <c r="D56" s="76" t="s">
        <v>52</v>
      </c>
      <c r="E56" s="13">
        <v>44433</v>
      </c>
      <c r="F56" s="74" t="s">
        <v>2138</v>
      </c>
      <c r="G56" s="13">
        <v>44437</v>
      </c>
      <c r="H56" s="75" t="s">
        <v>2856</v>
      </c>
      <c r="I56" s="15">
        <v>74</v>
      </c>
      <c r="J56" s="15">
        <v>66</v>
      </c>
      <c r="K56" s="15">
        <v>28</v>
      </c>
      <c r="L56" s="15">
        <v>16</v>
      </c>
      <c r="M56" s="81">
        <v>34.188000000000002</v>
      </c>
      <c r="N56" s="70">
        <v>34</v>
      </c>
      <c r="O56" s="62">
        <v>3000</v>
      </c>
      <c r="P56" s="63">
        <f>Table2245236891011121314151617181920212224234567891011121314151617181920212223[[#This Row],[PEMBULATAN]]*O56</f>
        <v>102000</v>
      </c>
    </row>
    <row r="57" spans="1:16" ht="27.75" customHeight="1" x14ac:dyDescent="0.2">
      <c r="A57" s="97"/>
      <c r="B57" s="73"/>
      <c r="C57" s="87" t="s">
        <v>3039</v>
      </c>
      <c r="D57" s="76" t="s">
        <v>52</v>
      </c>
      <c r="E57" s="13">
        <v>44433</v>
      </c>
      <c r="F57" s="74" t="s">
        <v>2138</v>
      </c>
      <c r="G57" s="13">
        <v>44437</v>
      </c>
      <c r="H57" s="75" t="s">
        <v>2856</v>
      </c>
      <c r="I57" s="15">
        <v>75</v>
      </c>
      <c r="J57" s="15">
        <v>20</v>
      </c>
      <c r="K57" s="15">
        <v>18</v>
      </c>
      <c r="L57" s="15">
        <v>1</v>
      </c>
      <c r="M57" s="81">
        <v>6.75</v>
      </c>
      <c r="N57" s="70">
        <v>7</v>
      </c>
      <c r="O57" s="62">
        <v>3000</v>
      </c>
      <c r="P57" s="63">
        <f>Table2245236891011121314151617181920212224234567891011121314151617181920212223[[#This Row],[PEMBULATAN]]*O57</f>
        <v>21000</v>
      </c>
    </row>
    <row r="58" spans="1:16" ht="27.75" customHeight="1" x14ac:dyDescent="0.2">
      <c r="A58" s="97"/>
      <c r="B58" s="73"/>
      <c r="C58" s="87" t="s">
        <v>3040</v>
      </c>
      <c r="D58" s="76" t="s">
        <v>52</v>
      </c>
      <c r="E58" s="13">
        <v>44433</v>
      </c>
      <c r="F58" s="74" t="s">
        <v>2138</v>
      </c>
      <c r="G58" s="13">
        <v>44437</v>
      </c>
      <c r="H58" s="75" t="s">
        <v>2856</v>
      </c>
      <c r="I58" s="15">
        <v>40</v>
      </c>
      <c r="J58" s="15">
        <v>30</v>
      </c>
      <c r="K58" s="15">
        <v>20</v>
      </c>
      <c r="L58" s="15">
        <v>1</v>
      </c>
      <c r="M58" s="81">
        <v>6</v>
      </c>
      <c r="N58" s="70">
        <v>6</v>
      </c>
      <c r="O58" s="62">
        <v>3000</v>
      </c>
      <c r="P58" s="63">
        <f>Table2245236891011121314151617181920212224234567891011121314151617181920212223[[#This Row],[PEMBULATAN]]*O58</f>
        <v>18000</v>
      </c>
    </row>
    <row r="59" spans="1:16" ht="27.75" customHeight="1" x14ac:dyDescent="0.2">
      <c r="A59" s="97"/>
      <c r="B59" s="73"/>
      <c r="C59" s="87" t="s">
        <v>3041</v>
      </c>
      <c r="D59" s="76" t="s">
        <v>52</v>
      </c>
      <c r="E59" s="13">
        <v>44433</v>
      </c>
      <c r="F59" s="74" t="s">
        <v>2138</v>
      </c>
      <c r="G59" s="13">
        <v>44437</v>
      </c>
      <c r="H59" s="75" t="s">
        <v>2856</v>
      </c>
      <c r="I59" s="15">
        <v>102</v>
      </c>
      <c r="J59" s="15">
        <v>10</v>
      </c>
      <c r="K59" s="15">
        <v>5</v>
      </c>
      <c r="L59" s="15">
        <v>1</v>
      </c>
      <c r="M59" s="81">
        <v>1.2749999999999999</v>
      </c>
      <c r="N59" s="70">
        <v>1</v>
      </c>
      <c r="O59" s="62">
        <v>3000</v>
      </c>
      <c r="P59" s="63">
        <f>Table2245236891011121314151617181920212224234567891011121314151617181920212223[[#This Row],[PEMBULATAN]]*O59</f>
        <v>3000</v>
      </c>
    </row>
    <row r="60" spans="1:16" ht="27.75" customHeight="1" x14ac:dyDescent="0.2">
      <c r="A60" s="97"/>
      <c r="B60" s="73"/>
      <c r="C60" s="87" t="s">
        <v>3042</v>
      </c>
      <c r="D60" s="76" t="s">
        <v>52</v>
      </c>
      <c r="E60" s="13">
        <v>44433</v>
      </c>
      <c r="F60" s="74" t="s">
        <v>2138</v>
      </c>
      <c r="G60" s="13">
        <v>44437</v>
      </c>
      <c r="H60" s="75" t="s">
        <v>2856</v>
      </c>
      <c r="I60" s="15">
        <v>65</v>
      </c>
      <c r="J60" s="15">
        <v>39</v>
      </c>
      <c r="K60" s="15">
        <v>28</v>
      </c>
      <c r="L60" s="15">
        <v>7</v>
      </c>
      <c r="M60" s="81">
        <v>17.745000000000001</v>
      </c>
      <c r="N60" s="70">
        <v>18</v>
      </c>
      <c r="O60" s="62">
        <v>3000</v>
      </c>
      <c r="P60" s="63">
        <f>Table2245236891011121314151617181920212224234567891011121314151617181920212223[[#This Row],[PEMBULATAN]]*O60</f>
        <v>54000</v>
      </c>
    </row>
    <row r="61" spans="1:16" ht="27.75" customHeight="1" x14ac:dyDescent="0.2">
      <c r="A61" s="97"/>
      <c r="B61" s="73"/>
      <c r="C61" s="87" t="s">
        <v>3043</v>
      </c>
      <c r="D61" s="76" t="s">
        <v>52</v>
      </c>
      <c r="E61" s="13">
        <v>44433</v>
      </c>
      <c r="F61" s="74" t="s">
        <v>2138</v>
      </c>
      <c r="G61" s="13">
        <v>44437</v>
      </c>
      <c r="H61" s="75" t="s">
        <v>2856</v>
      </c>
      <c r="I61" s="15">
        <v>72</v>
      </c>
      <c r="J61" s="15">
        <v>58</v>
      </c>
      <c r="K61" s="15">
        <v>30</v>
      </c>
      <c r="L61" s="15">
        <v>10</v>
      </c>
      <c r="M61" s="81">
        <v>31.32</v>
      </c>
      <c r="N61" s="70">
        <v>31</v>
      </c>
      <c r="O61" s="62">
        <v>3000</v>
      </c>
      <c r="P61" s="63">
        <f>Table2245236891011121314151617181920212224234567891011121314151617181920212223[[#This Row],[PEMBULATAN]]*O61</f>
        <v>93000</v>
      </c>
    </row>
    <row r="62" spans="1:16" ht="22.5" customHeight="1" x14ac:dyDescent="0.2">
      <c r="A62" s="121" t="s">
        <v>31</v>
      </c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23"/>
      <c r="M62" s="77">
        <f>SUBTOTAL(109,Table2245236891011121314151617181920212224234567891011121314151617181920212223[KG VOLUME])</f>
        <v>1463.3702500000002</v>
      </c>
      <c r="N62" s="66">
        <f>SUM(N3:N61)</f>
        <v>1469</v>
      </c>
      <c r="O62" s="124">
        <f>SUM(P3:P61)</f>
        <v>4407000</v>
      </c>
      <c r="P62" s="125"/>
    </row>
    <row r="63" spans="1:16" ht="22.5" customHeight="1" x14ac:dyDescent="0.2">
      <c r="A63" s="82"/>
      <c r="B63" s="54" t="s">
        <v>43</v>
      </c>
      <c r="C63" s="53"/>
      <c r="D63" s="55" t="s">
        <v>44</v>
      </c>
      <c r="E63" s="82"/>
      <c r="F63" s="82"/>
      <c r="G63" s="82"/>
      <c r="H63" s="82"/>
      <c r="I63" s="82"/>
      <c r="J63" s="82"/>
      <c r="K63" s="82"/>
      <c r="L63" s="82"/>
      <c r="M63" s="83"/>
      <c r="N63" s="85" t="s">
        <v>50</v>
      </c>
      <c r="O63" s="84"/>
      <c r="P63" s="84">
        <f>O62*10%</f>
        <v>440700</v>
      </c>
    </row>
    <row r="64" spans="1:16" ht="22.5" customHeight="1" thickBot="1" x14ac:dyDescent="0.25">
      <c r="A64" s="82"/>
      <c r="B64" s="54"/>
      <c r="C64" s="53"/>
      <c r="D64" s="55"/>
      <c r="E64" s="82"/>
      <c r="F64" s="82"/>
      <c r="G64" s="82"/>
      <c r="H64" s="82"/>
      <c r="I64" s="82"/>
      <c r="J64" s="82"/>
      <c r="K64" s="82"/>
      <c r="L64" s="82"/>
      <c r="M64" s="83"/>
      <c r="N64" s="98" t="s">
        <v>58</v>
      </c>
      <c r="O64" s="99"/>
      <c r="P64" s="99">
        <f>O62-P63</f>
        <v>3966300</v>
      </c>
    </row>
    <row r="65" spans="1:16" x14ac:dyDescent="0.2">
      <c r="A65" s="11"/>
      <c r="H65" s="61"/>
      <c r="N65" s="60" t="s">
        <v>32</v>
      </c>
      <c r="P65" s="67">
        <f>P64*1%</f>
        <v>39663</v>
      </c>
    </row>
    <row r="66" spans="1:16" ht="15.75" thickBot="1" x14ac:dyDescent="0.25">
      <c r="A66" s="11"/>
      <c r="H66" s="61"/>
      <c r="N66" s="60" t="s">
        <v>56</v>
      </c>
      <c r="P66" s="69">
        <f>P64*2%</f>
        <v>79326</v>
      </c>
    </row>
    <row r="67" spans="1:16" x14ac:dyDescent="0.2">
      <c r="A67" s="11"/>
      <c r="H67" s="61"/>
      <c r="N67" s="64" t="s">
        <v>33</v>
      </c>
      <c r="O67" s="65"/>
      <c r="P67" s="68">
        <f>P64+P65-P66</f>
        <v>3926637</v>
      </c>
    </row>
    <row r="68" spans="1:16" x14ac:dyDescent="0.2">
      <c r="B68" s="54"/>
      <c r="C68" s="53"/>
      <c r="D68" s="55"/>
    </row>
    <row r="70" spans="1:16" x14ac:dyDescent="0.2">
      <c r="A70" s="11"/>
      <c r="H70" s="61"/>
      <c r="P70" s="69"/>
    </row>
    <row r="71" spans="1:16" x14ac:dyDescent="0.2">
      <c r="A71" s="11"/>
      <c r="H71" s="61"/>
      <c r="O71" s="56"/>
      <c r="P71" s="69"/>
    </row>
    <row r="72" spans="1:16" s="3" customFormat="1" x14ac:dyDescent="0.25">
      <c r="A72" s="11"/>
      <c r="B72" s="2"/>
      <c r="C72" s="2"/>
      <c r="E72" s="12"/>
      <c r="H72" s="61"/>
      <c r="N72" s="14"/>
      <c r="O72" s="14"/>
      <c r="P72" s="14"/>
    </row>
    <row r="73" spans="1:16" s="3" customFormat="1" x14ac:dyDescent="0.25">
      <c r="A73" s="11"/>
      <c r="B73" s="2"/>
      <c r="C73" s="2"/>
      <c r="E73" s="12"/>
      <c r="H73" s="61"/>
      <c r="N73" s="14"/>
      <c r="O73" s="14"/>
      <c r="P73" s="14"/>
    </row>
    <row r="74" spans="1:16" s="3" customFormat="1" x14ac:dyDescent="0.25">
      <c r="A74" s="11"/>
      <c r="B74" s="2"/>
      <c r="C74" s="2"/>
      <c r="E74" s="12"/>
      <c r="H74" s="61"/>
      <c r="N74" s="14"/>
      <c r="O74" s="14"/>
      <c r="P74" s="14"/>
    </row>
    <row r="75" spans="1:16" s="3" customFormat="1" x14ac:dyDescent="0.25">
      <c r="A75" s="11"/>
      <c r="B75" s="2"/>
      <c r="C75" s="2"/>
      <c r="E75" s="12"/>
      <c r="H75" s="61"/>
      <c r="N75" s="14"/>
      <c r="O75" s="14"/>
      <c r="P75" s="14"/>
    </row>
    <row r="76" spans="1:16" s="3" customFormat="1" x14ac:dyDescent="0.25">
      <c r="A76" s="11"/>
      <c r="B76" s="2"/>
      <c r="C76" s="2"/>
      <c r="E76" s="12"/>
      <c r="H76" s="61"/>
      <c r="N76" s="14"/>
      <c r="O76" s="14"/>
      <c r="P76" s="14"/>
    </row>
    <row r="77" spans="1:16" s="3" customFormat="1" x14ac:dyDescent="0.25">
      <c r="A77" s="11"/>
      <c r="B77" s="2"/>
      <c r="C77" s="2"/>
      <c r="E77" s="12"/>
      <c r="H77" s="61"/>
      <c r="N77" s="14"/>
      <c r="O77" s="14"/>
      <c r="P77" s="14"/>
    </row>
    <row r="78" spans="1:16" s="3" customFormat="1" x14ac:dyDescent="0.25">
      <c r="A78" s="11"/>
      <c r="B78" s="2"/>
      <c r="C78" s="2"/>
      <c r="E78" s="12"/>
      <c r="H78" s="61"/>
      <c r="N78" s="14"/>
      <c r="O78" s="14"/>
      <c r="P78" s="14"/>
    </row>
    <row r="79" spans="1:16" s="3" customFormat="1" x14ac:dyDescent="0.25">
      <c r="A79" s="11"/>
      <c r="B79" s="2"/>
      <c r="C79" s="2"/>
      <c r="E79" s="12"/>
      <c r="H79" s="61"/>
      <c r="N79" s="14"/>
      <c r="O79" s="14"/>
      <c r="P79" s="14"/>
    </row>
    <row r="80" spans="1:16" s="3" customFormat="1" x14ac:dyDescent="0.25">
      <c r="A80" s="11"/>
      <c r="B80" s="2"/>
      <c r="C80" s="2"/>
      <c r="E80" s="12"/>
      <c r="H80" s="61"/>
      <c r="N80" s="14"/>
      <c r="O80" s="14"/>
      <c r="P80" s="14"/>
    </row>
    <row r="81" spans="1:16" s="3" customFormat="1" x14ac:dyDescent="0.25">
      <c r="A81" s="11"/>
      <c r="B81" s="2"/>
      <c r="C81" s="2"/>
      <c r="E81" s="12"/>
      <c r="H81" s="61"/>
      <c r="N81" s="14"/>
      <c r="O81" s="14"/>
      <c r="P81" s="14"/>
    </row>
    <row r="82" spans="1:16" s="3" customFormat="1" x14ac:dyDescent="0.25">
      <c r="A82" s="11"/>
      <c r="B82" s="2"/>
      <c r="C82" s="2"/>
      <c r="E82" s="12"/>
      <c r="H82" s="61"/>
      <c r="N82" s="14"/>
      <c r="O82" s="14"/>
      <c r="P82" s="14"/>
    </row>
    <row r="83" spans="1:16" s="3" customFormat="1" x14ac:dyDescent="0.25">
      <c r="A83" s="11"/>
      <c r="B83" s="2"/>
      <c r="C83" s="2"/>
      <c r="E83" s="12"/>
      <c r="H83" s="61"/>
      <c r="N83" s="14"/>
      <c r="O83" s="14"/>
      <c r="P83" s="14"/>
    </row>
  </sheetData>
  <mergeCells count="2">
    <mergeCell ref="A62:L62"/>
    <mergeCell ref="O62:P62"/>
  </mergeCells>
  <conditionalFormatting sqref="B3">
    <cfRule type="duplicateValues" dxfId="527" priority="1"/>
  </conditionalFormatting>
  <conditionalFormatting sqref="B4:B61">
    <cfRule type="duplicateValues" dxfId="526" priority="75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9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N3" sqref="N3:N23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0.75" customHeight="1" x14ac:dyDescent="0.2">
      <c r="A3" s="96" t="s">
        <v>6251</v>
      </c>
      <c r="B3" s="72" t="s">
        <v>3044</v>
      </c>
      <c r="C3" s="9" t="s">
        <v>3045</v>
      </c>
      <c r="D3" s="74" t="s">
        <v>51</v>
      </c>
      <c r="E3" s="13">
        <v>44433</v>
      </c>
      <c r="F3" s="74" t="s">
        <v>53</v>
      </c>
      <c r="G3" s="13">
        <v>44437</v>
      </c>
      <c r="H3" s="10" t="s">
        <v>3282</v>
      </c>
      <c r="I3" s="1">
        <v>34</v>
      </c>
      <c r="J3" s="1">
        <v>26</v>
      </c>
      <c r="K3" s="1">
        <v>20</v>
      </c>
      <c r="L3" s="1">
        <v>27</v>
      </c>
      <c r="M3" s="80">
        <v>4.42</v>
      </c>
      <c r="N3" s="8">
        <v>27</v>
      </c>
      <c r="O3" s="62">
        <v>3000</v>
      </c>
      <c r="P3" s="63">
        <f>Table224523689101112131415161718192021222423456789101112131415161718192021222324[[#This Row],[PEMBULATAN]]*O3</f>
        <v>81000</v>
      </c>
    </row>
    <row r="4" spans="1:16" ht="30.75" customHeight="1" x14ac:dyDescent="0.2">
      <c r="A4" s="100"/>
      <c r="B4" s="73"/>
      <c r="C4" s="9" t="s">
        <v>3046</v>
      </c>
      <c r="D4" s="74" t="s">
        <v>51</v>
      </c>
      <c r="E4" s="13">
        <v>44433</v>
      </c>
      <c r="F4" s="74" t="s">
        <v>53</v>
      </c>
      <c r="G4" s="13">
        <v>44437</v>
      </c>
      <c r="H4" s="10" t="s">
        <v>3282</v>
      </c>
      <c r="I4" s="1">
        <v>65</v>
      </c>
      <c r="J4" s="1">
        <v>50</v>
      </c>
      <c r="K4" s="1">
        <v>18</v>
      </c>
      <c r="L4" s="1">
        <v>14</v>
      </c>
      <c r="M4" s="80">
        <v>14.625</v>
      </c>
      <c r="N4" s="8">
        <v>15</v>
      </c>
      <c r="O4" s="62">
        <v>3000</v>
      </c>
      <c r="P4" s="63">
        <f>Table224523689101112131415161718192021222423456789101112131415161718192021222324[[#This Row],[PEMBULATAN]]*O4</f>
        <v>45000</v>
      </c>
    </row>
    <row r="5" spans="1:16" ht="30.75" customHeight="1" x14ac:dyDescent="0.2">
      <c r="A5" s="100"/>
      <c r="B5" s="73"/>
      <c r="C5" s="87" t="s">
        <v>3047</v>
      </c>
      <c r="D5" s="76" t="s">
        <v>51</v>
      </c>
      <c r="E5" s="13">
        <v>44433</v>
      </c>
      <c r="F5" s="74" t="s">
        <v>53</v>
      </c>
      <c r="G5" s="13">
        <v>44437</v>
      </c>
      <c r="H5" s="75" t="s">
        <v>3282</v>
      </c>
      <c r="I5" s="15">
        <v>103</v>
      </c>
      <c r="J5" s="15">
        <v>60</v>
      </c>
      <c r="K5" s="15">
        <v>28</v>
      </c>
      <c r="L5" s="15">
        <v>27</v>
      </c>
      <c r="M5" s="81">
        <v>43.26</v>
      </c>
      <c r="N5" s="70">
        <v>43</v>
      </c>
      <c r="O5" s="62">
        <v>3000</v>
      </c>
      <c r="P5" s="63">
        <f>Table224523689101112131415161718192021222423456789101112131415161718192021222324[[#This Row],[PEMBULATAN]]*O5</f>
        <v>129000</v>
      </c>
    </row>
    <row r="6" spans="1:16" ht="30.75" customHeight="1" x14ac:dyDescent="0.2">
      <c r="A6" s="100"/>
      <c r="B6" s="73"/>
      <c r="C6" s="87" t="s">
        <v>3048</v>
      </c>
      <c r="D6" s="76" t="s">
        <v>51</v>
      </c>
      <c r="E6" s="13">
        <v>44433</v>
      </c>
      <c r="F6" s="74" t="s">
        <v>53</v>
      </c>
      <c r="G6" s="13">
        <v>44437</v>
      </c>
      <c r="H6" s="75" t="s">
        <v>3282</v>
      </c>
      <c r="I6" s="15">
        <v>54</v>
      </c>
      <c r="J6" s="15">
        <v>60</v>
      </c>
      <c r="K6" s="15">
        <v>18</v>
      </c>
      <c r="L6" s="15">
        <v>6</v>
      </c>
      <c r="M6" s="81">
        <v>14.58</v>
      </c>
      <c r="N6" s="70">
        <v>15</v>
      </c>
      <c r="O6" s="62">
        <v>3000</v>
      </c>
      <c r="P6" s="63">
        <f>Table224523689101112131415161718192021222423456789101112131415161718192021222324[[#This Row],[PEMBULATAN]]*O6</f>
        <v>45000</v>
      </c>
    </row>
    <row r="7" spans="1:16" ht="30.75" customHeight="1" x14ac:dyDescent="0.2">
      <c r="A7" s="100"/>
      <c r="B7" s="73"/>
      <c r="C7" s="87" t="s">
        <v>3049</v>
      </c>
      <c r="D7" s="76" t="s">
        <v>51</v>
      </c>
      <c r="E7" s="13">
        <v>44433</v>
      </c>
      <c r="F7" s="74" t="s">
        <v>53</v>
      </c>
      <c r="G7" s="13">
        <v>44437</v>
      </c>
      <c r="H7" s="75" t="s">
        <v>3282</v>
      </c>
      <c r="I7" s="15">
        <v>36</v>
      </c>
      <c r="J7" s="15">
        <v>26</v>
      </c>
      <c r="K7" s="15">
        <v>14</v>
      </c>
      <c r="L7" s="15">
        <v>14</v>
      </c>
      <c r="M7" s="81">
        <v>3.2759999999999998</v>
      </c>
      <c r="N7" s="70">
        <v>14</v>
      </c>
      <c r="O7" s="62">
        <v>3000</v>
      </c>
      <c r="P7" s="63">
        <f>Table224523689101112131415161718192021222423456789101112131415161718192021222324[[#This Row],[PEMBULATAN]]*O7</f>
        <v>42000</v>
      </c>
    </row>
    <row r="8" spans="1:16" ht="30.75" customHeight="1" x14ac:dyDescent="0.2">
      <c r="A8" s="100"/>
      <c r="B8" s="73"/>
      <c r="C8" s="87" t="s">
        <v>3050</v>
      </c>
      <c r="D8" s="76" t="s">
        <v>51</v>
      </c>
      <c r="E8" s="13">
        <v>44433</v>
      </c>
      <c r="F8" s="74" t="s">
        <v>53</v>
      </c>
      <c r="G8" s="13">
        <v>44437</v>
      </c>
      <c r="H8" s="75" t="s">
        <v>3282</v>
      </c>
      <c r="I8" s="15">
        <v>59</v>
      </c>
      <c r="J8" s="15">
        <v>36</v>
      </c>
      <c r="K8" s="15">
        <v>23</v>
      </c>
      <c r="L8" s="15">
        <v>8</v>
      </c>
      <c r="M8" s="81">
        <v>12.212999999999999</v>
      </c>
      <c r="N8" s="70">
        <v>12</v>
      </c>
      <c r="O8" s="62">
        <v>3000</v>
      </c>
      <c r="P8" s="63">
        <f>Table224523689101112131415161718192021222423456789101112131415161718192021222324[[#This Row],[PEMBULATAN]]*O8</f>
        <v>36000</v>
      </c>
    </row>
    <row r="9" spans="1:16" ht="30.75" customHeight="1" x14ac:dyDescent="0.2">
      <c r="A9" s="100"/>
      <c r="B9" s="73"/>
      <c r="C9" s="87" t="s">
        <v>3051</v>
      </c>
      <c r="D9" s="76" t="s">
        <v>51</v>
      </c>
      <c r="E9" s="13">
        <v>44433</v>
      </c>
      <c r="F9" s="74" t="s">
        <v>53</v>
      </c>
      <c r="G9" s="13">
        <v>44437</v>
      </c>
      <c r="H9" s="75" t="s">
        <v>3282</v>
      </c>
      <c r="I9" s="15">
        <v>36</v>
      </c>
      <c r="J9" s="15">
        <v>36</v>
      </c>
      <c r="K9" s="15">
        <v>20</v>
      </c>
      <c r="L9" s="15">
        <v>7</v>
      </c>
      <c r="M9" s="81">
        <v>6.48</v>
      </c>
      <c r="N9" s="70">
        <v>7</v>
      </c>
      <c r="O9" s="62">
        <v>3000</v>
      </c>
      <c r="P9" s="63">
        <f>Table224523689101112131415161718192021222423456789101112131415161718192021222324[[#This Row],[PEMBULATAN]]*O9</f>
        <v>21000</v>
      </c>
    </row>
    <row r="10" spans="1:16" ht="30.75" customHeight="1" x14ac:dyDescent="0.2">
      <c r="A10" s="100"/>
      <c r="B10" s="73"/>
      <c r="C10" s="87" t="s">
        <v>3052</v>
      </c>
      <c r="D10" s="76" t="s">
        <v>51</v>
      </c>
      <c r="E10" s="13">
        <v>44433</v>
      </c>
      <c r="F10" s="74" t="s">
        <v>53</v>
      </c>
      <c r="G10" s="13">
        <v>44437</v>
      </c>
      <c r="H10" s="75" t="s">
        <v>3282</v>
      </c>
      <c r="I10" s="15">
        <v>45</v>
      </c>
      <c r="J10" s="15">
        <v>30</v>
      </c>
      <c r="K10" s="15">
        <v>38</v>
      </c>
      <c r="L10" s="15">
        <v>12</v>
      </c>
      <c r="M10" s="81">
        <v>12.824999999999999</v>
      </c>
      <c r="N10" s="70">
        <v>13</v>
      </c>
      <c r="O10" s="62">
        <v>3000</v>
      </c>
      <c r="P10" s="63">
        <f>Table224523689101112131415161718192021222423456789101112131415161718192021222324[[#This Row],[PEMBULATAN]]*O10</f>
        <v>39000</v>
      </c>
    </row>
    <row r="11" spans="1:16" ht="30.75" customHeight="1" x14ac:dyDescent="0.2">
      <c r="A11" s="100"/>
      <c r="B11" s="88"/>
      <c r="C11" s="87" t="s">
        <v>3053</v>
      </c>
      <c r="D11" s="76" t="s">
        <v>51</v>
      </c>
      <c r="E11" s="13">
        <v>44433</v>
      </c>
      <c r="F11" s="74" t="s">
        <v>53</v>
      </c>
      <c r="G11" s="13">
        <v>44437</v>
      </c>
      <c r="H11" s="75" t="s">
        <v>3282</v>
      </c>
      <c r="I11" s="15">
        <v>38</v>
      </c>
      <c r="J11" s="15">
        <v>30</v>
      </c>
      <c r="K11" s="15">
        <v>27</v>
      </c>
      <c r="L11" s="15">
        <v>6</v>
      </c>
      <c r="M11" s="81">
        <v>7.6950000000000003</v>
      </c>
      <c r="N11" s="70">
        <v>8</v>
      </c>
      <c r="O11" s="62">
        <v>3000</v>
      </c>
      <c r="P11" s="63">
        <f>Table224523689101112131415161718192021222423456789101112131415161718192021222324[[#This Row],[PEMBULATAN]]*O11</f>
        <v>24000</v>
      </c>
    </row>
    <row r="12" spans="1:16" ht="30.75" customHeight="1" x14ac:dyDescent="0.2">
      <c r="A12" s="100"/>
      <c r="B12" s="88" t="s">
        <v>3054</v>
      </c>
      <c r="C12" s="87" t="s">
        <v>3055</v>
      </c>
      <c r="D12" s="76" t="s">
        <v>51</v>
      </c>
      <c r="E12" s="13">
        <v>44433</v>
      </c>
      <c r="F12" s="74" t="s">
        <v>53</v>
      </c>
      <c r="G12" s="13">
        <v>44437</v>
      </c>
      <c r="H12" s="75" t="s">
        <v>3282</v>
      </c>
      <c r="I12" s="15">
        <v>75</v>
      </c>
      <c r="J12" s="15">
        <v>60</v>
      </c>
      <c r="K12" s="15">
        <v>28</v>
      </c>
      <c r="L12" s="15">
        <v>11</v>
      </c>
      <c r="M12" s="81">
        <v>31.5</v>
      </c>
      <c r="N12" s="70">
        <v>32</v>
      </c>
      <c r="O12" s="62">
        <v>3000</v>
      </c>
      <c r="P12" s="63">
        <f>Table224523689101112131415161718192021222423456789101112131415161718192021222324[[#This Row],[PEMBULATAN]]*O12</f>
        <v>96000</v>
      </c>
    </row>
    <row r="13" spans="1:16" ht="30.75" customHeight="1" x14ac:dyDescent="0.2">
      <c r="A13" s="100"/>
      <c r="B13" s="73" t="s">
        <v>3056</v>
      </c>
      <c r="C13" s="87" t="s">
        <v>3057</v>
      </c>
      <c r="D13" s="76" t="s">
        <v>51</v>
      </c>
      <c r="E13" s="13">
        <v>44433</v>
      </c>
      <c r="F13" s="74" t="s">
        <v>53</v>
      </c>
      <c r="G13" s="13">
        <v>44437</v>
      </c>
      <c r="H13" s="75" t="s">
        <v>3282</v>
      </c>
      <c r="I13" s="15">
        <v>62</v>
      </c>
      <c r="J13" s="15">
        <v>42</v>
      </c>
      <c r="K13" s="15">
        <v>30</v>
      </c>
      <c r="L13" s="15">
        <v>11</v>
      </c>
      <c r="M13" s="81">
        <v>19.53</v>
      </c>
      <c r="N13" s="70">
        <v>20</v>
      </c>
      <c r="O13" s="62">
        <v>3000</v>
      </c>
      <c r="P13" s="63">
        <f>Table224523689101112131415161718192021222423456789101112131415161718192021222324[[#This Row],[PEMBULATAN]]*O13</f>
        <v>60000</v>
      </c>
    </row>
    <row r="14" spans="1:16" ht="30.75" customHeight="1" x14ac:dyDescent="0.2">
      <c r="A14" s="100"/>
      <c r="B14" s="73"/>
      <c r="C14" s="87" t="s">
        <v>3058</v>
      </c>
      <c r="D14" s="76" t="s">
        <v>51</v>
      </c>
      <c r="E14" s="13">
        <v>44433</v>
      </c>
      <c r="F14" s="74" t="s">
        <v>53</v>
      </c>
      <c r="G14" s="13">
        <v>44437</v>
      </c>
      <c r="H14" s="75" t="s">
        <v>3282</v>
      </c>
      <c r="I14" s="15">
        <v>113</v>
      </c>
      <c r="J14" s="15">
        <v>25</v>
      </c>
      <c r="K14" s="15">
        <v>22</v>
      </c>
      <c r="L14" s="15">
        <v>50</v>
      </c>
      <c r="M14" s="81">
        <v>15.5375</v>
      </c>
      <c r="N14" s="70">
        <v>50</v>
      </c>
      <c r="O14" s="62">
        <v>3000</v>
      </c>
      <c r="P14" s="63">
        <f>Table224523689101112131415161718192021222423456789101112131415161718192021222324[[#This Row],[PEMBULATAN]]*O14</f>
        <v>150000</v>
      </c>
    </row>
    <row r="15" spans="1:16" ht="30.75" customHeight="1" x14ac:dyDescent="0.2">
      <c r="A15" s="100"/>
      <c r="B15" s="73"/>
      <c r="C15" s="87" t="s">
        <v>3059</v>
      </c>
      <c r="D15" s="76" t="s">
        <v>51</v>
      </c>
      <c r="E15" s="13">
        <v>44433</v>
      </c>
      <c r="F15" s="74" t="s">
        <v>53</v>
      </c>
      <c r="G15" s="13">
        <v>44437</v>
      </c>
      <c r="H15" s="75" t="s">
        <v>3282</v>
      </c>
      <c r="I15" s="15">
        <v>114</v>
      </c>
      <c r="J15" s="15">
        <v>51</v>
      </c>
      <c r="K15" s="15">
        <v>40</v>
      </c>
      <c r="L15" s="15">
        <v>47</v>
      </c>
      <c r="M15" s="81">
        <v>58.14</v>
      </c>
      <c r="N15" s="70">
        <v>58</v>
      </c>
      <c r="O15" s="62">
        <v>3000</v>
      </c>
      <c r="P15" s="63">
        <f>Table224523689101112131415161718192021222423456789101112131415161718192021222324[[#This Row],[PEMBULATAN]]*O15</f>
        <v>174000</v>
      </c>
    </row>
    <row r="16" spans="1:16" ht="30.75" customHeight="1" x14ac:dyDescent="0.2">
      <c r="A16" s="100"/>
      <c r="B16" s="73"/>
      <c r="C16" s="87" t="s">
        <v>3060</v>
      </c>
      <c r="D16" s="76" t="s">
        <v>51</v>
      </c>
      <c r="E16" s="13">
        <v>44433</v>
      </c>
      <c r="F16" s="74" t="s">
        <v>53</v>
      </c>
      <c r="G16" s="13">
        <v>44437</v>
      </c>
      <c r="H16" s="75" t="s">
        <v>3282</v>
      </c>
      <c r="I16" s="15">
        <v>55</v>
      </c>
      <c r="J16" s="15">
        <v>37</v>
      </c>
      <c r="K16" s="15">
        <v>18</v>
      </c>
      <c r="L16" s="15">
        <v>29</v>
      </c>
      <c r="M16" s="81">
        <v>9.1575000000000006</v>
      </c>
      <c r="N16" s="70">
        <v>29</v>
      </c>
      <c r="O16" s="62">
        <v>3000</v>
      </c>
      <c r="P16" s="63">
        <f>Table224523689101112131415161718192021222423456789101112131415161718192021222324[[#This Row],[PEMBULATAN]]*O16</f>
        <v>87000</v>
      </c>
    </row>
    <row r="17" spans="1:16" ht="30.75" customHeight="1" x14ac:dyDescent="0.2">
      <c r="A17" s="100"/>
      <c r="B17" s="73"/>
      <c r="C17" s="87" t="s">
        <v>3061</v>
      </c>
      <c r="D17" s="76" t="s">
        <v>51</v>
      </c>
      <c r="E17" s="13">
        <v>44433</v>
      </c>
      <c r="F17" s="74" t="s">
        <v>53</v>
      </c>
      <c r="G17" s="13">
        <v>44437</v>
      </c>
      <c r="H17" s="75" t="s">
        <v>3282</v>
      </c>
      <c r="I17" s="15">
        <v>128</v>
      </c>
      <c r="J17" s="15">
        <v>7</v>
      </c>
      <c r="K17" s="15">
        <v>7</v>
      </c>
      <c r="L17" s="15">
        <v>1</v>
      </c>
      <c r="M17" s="81">
        <v>1.5680000000000001</v>
      </c>
      <c r="N17" s="70">
        <v>2</v>
      </c>
      <c r="O17" s="62">
        <v>3000</v>
      </c>
      <c r="P17" s="63">
        <f>Table224523689101112131415161718192021222423456789101112131415161718192021222324[[#This Row],[PEMBULATAN]]*O17</f>
        <v>6000</v>
      </c>
    </row>
    <row r="18" spans="1:16" ht="30.75" customHeight="1" x14ac:dyDescent="0.2">
      <c r="A18" s="100"/>
      <c r="B18" s="73"/>
      <c r="C18" s="87" t="s">
        <v>3062</v>
      </c>
      <c r="D18" s="76" t="s">
        <v>51</v>
      </c>
      <c r="E18" s="13">
        <v>44433</v>
      </c>
      <c r="F18" s="74" t="s">
        <v>53</v>
      </c>
      <c r="G18" s="13">
        <v>44437</v>
      </c>
      <c r="H18" s="75" t="s">
        <v>3282</v>
      </c>
      <c r="I18" s="15">
        <v>123</v>
      </c>
      <c r="J18" s="15">
        <v>5</v>
      </c>
      <c r="K18" s="15">
        <v>5</v>
      </c>
      <c r="L18" s="15">
        <v>2</v>
      </c>
      <c r="M18" s="81">
        <v>0.76875000000000004</v>
      </c>
      <c r="N18" s="70">
        <v>2</v>
      </c>
      <c r="O18" s="62">
        <v>3000</v>
      </c>
      <c r="P18" s="63">
        <f>Table224523689101112131415161718192021222423456789101112131415161718192021222324[[#This Row],[PEMBULATAN]]*O18</f>
        <v>6000</v>
      </c>
    </row>
    <row r="19" spans="1:16" ht="30.75" customHeight="1" x14ac:dyDescent="0.2">
      <c r="A19" s="100"/>
      <c r="B19" s="73"/>
      <c r="C19" s="87" t="s">
        <v>3063</v>
      </c>
      <c r="D19" s="76" t="s">
        <v>51</v>
      </c>
      <c r="E19" s="13">
        <v>44433</v>
      </c>
      <c r="F19" s="74" t="s">
        <v>53</v>
      </c>
      <c r="G19" s="13">
        <v>44437</v>
      </c>
      <c r="H19" s="75" t="s">
        <v>3282</v>
      </c>
      <c r="I19" s="15">
        <v>154</v>
      </c>
      <c r="J19" s="15">
        <v>13</v>
      </c>
      <c r="K19" s="15">
        <v>7</v>
      </c>
      <c r="L19" s="15">
        <v>3</v>
      </c>
      <c r="M19" s="81">
        <v>3.5034999999999998</v>
      </c>
      <c r="N19" s="70">
        <v>4</v>
      </c>
      <c r="O19" s="62">
        <v>3000</v>
      </c>
      <c r="P19" s="63">
        <f>Table224523689101112131415161718192021222423456789101112131415161718192021222324[[#This Row],[PEMBULATAN]]*O19</f>
        <v>12000</v>
      </c>
    </row>
    <row r="20" spans="1:16" ht="30.75" customHeight="1" x14ac:dyDescent="0.2">
      <c r="A20" s="100"/>
      <c r="B20" s="73"/>
      <c r="C20" s="87" t="s">
        <v>3064</v>
      </c>
      <c r="D20" s="76" t="s">
        <v>51</v>
      </c>
      <c r="E20" s="13">
        <v>44433</v>
      </c>
      <c r="F20" s="74" t="s">
        <v>53</v>
      </c>
      <c r="G20" s="13">
        <v>44437</v>
      </c>
      <c r="H20" s="75" t="s">
        <v>3282</v>
      </c>
      <c r="I20" s="15">
        <v>122</v>
      </c>
      <c r="J20" s="15">
        <v>8</v>
      </c>
      <c r="K20" s="15">
        <v>6</v>
      </c>
      <c r="L20" s="15">
        <v>2</v>
      </c>
      <c r="M20" s="81">
        <v>1.464</v>
      </c>
      <c r="N20" s="70">
        <v>2</v>
      </c>
      <c r="O20" s="62">
        <v>3000</v>
      </c>
      <c r="P20" s="63">
        <f>Table224523689101112131415161718192021222423456789101112131415161718192021222324[[#This Row],[PEMBULATAN]]*O20</f>
        <v>6000</v>
      </c>
    </row>
    <row r="21" spans="1:16" ht="30.75" customHeight="1" x14ac:dyDescent="0.2">
      <c r="A21" s="100"/>
      <c r="B21" s="73"/>
      <c r="C21" s="87" t="s">
        <v>3065</v>
      </c>
      <c r="D21" s="76" t="s">
        <v>51</v>
      </c>
      <c r="E21" s="13">
        <v>44433</v>
      </c>
      <c r="F21" s="74" t="s">
        <v>53</v>
      </c>
      <c r="G21" s="13">
        <v>44437</v>
      </c>
      <c r="H21" s="75" t="s">
        <v>3282</v>
      </c>
      <c r="I21" s="15">
        <v>85</v>
      </c>
      <c r="J21" s="15">
        <v>20</v>
      </c>
      <c r="K21" s="15">
        <v>10</v>
      </c>
      <c r="L21" s="15">
        <v>3</v>
      </c>
      <c r="M21" s="81">
        <v>4.25</v>
      </c>
      <c r="N21" s="70">
        <v>4</v>
      </c>
      <c r="O21" s="62">
        <v>3000</v>
      </c>
      <c r="P21" s="63">
        <f>Table224523689101112131415161718192021222423456789101112131415161718192021222324[[#This Row],[PEMBULATAN]]*O21</f>
        <v>12000</v>
      </c>
    </row>
    <row r="22" spans="1:16" ht="30.75" customHeight="1" x14ac:dyDescent="0.2">
      <c r="A22" s="100"/>
      <c r="B22" s="73"/>
      <c r="C22" s="87" t="s">
        <v>3066</v>
      </c>
      <c r="D22" s="76" t="s">
        <v>51</v>
      </c>
      <c r="E22" s="13">
        <v>44433</v>
      </c>
      <c r="F22" s="74" t="s">
        <v>53</v>
      </c>
      <c r="G22" s="13">
        <v>44437</v>
      </c>
      <c r="H22" s="75" t="s">
        <v>3282</v>
      </c>
      <c r="I22" s="15">
        <v>87</v>
      </c>
      <c r="J22" s="15">
        <v>9</v>
      </c>
      <c r="K22" s="15">
        <v>9</v>
      </c>
      <c r="L22" s="15">
        <v>1</v>
      </c>
      <c r="M22" s="81">
        <v>1.7617499999999999</v>
      </c>
      <c r="N22" s="70">
        <v>2</v>
      </c>
      <c r="O22" s="62">
        <v>3000</v>
      </c>
      <c r="P22" s="63">
        <f>Table224523689101112131415161718192021222423456789101112131415161718192021222324[[#This Row],[PEMBULATAN]]*O22</f>
        <v>6000</v>
      </c>
    </row>
    <row r="23" spans="1:16" ht="30.75" customHeight="1" x14ac:dyDescent="0.2">
      <c r="A23" s="100"/>
      <c r="B23" s="73"/>
      <c r="C23" s="87" t="s">
        <v>3067</v>
      </c>
      <c r="D23" s="76" t="s">
        <v>51</v>
      </c>
      <c r="E23" s="13">
        <v>44433</v>
      </c>
      <c r="F23" s="74" t="s">
        <v>53</v>
      </c>
      <c r="G23" s="13">
        <v>44437</v>
      </c>
      <c r="H23" s="75" t="s">
        <v>3282</v>
      </c>
      <c r="I23" s="15">
        <v>103</v>
      </c>
      <c r="J23" s="15">
        <v>49</v>
      </c>
      <c r="K23" s="15">
        <v>6</v>
      </c>
      <c r="L23" s="15">
        <v>3</v>
      </c>
      <c r="M23" s="81">
        <v>7.5705</v>
      </c>
      <c r="N23" s="70">
        <v>8</v>
      </c>
      <c r="O23" s="62">
        <v>3000</v>
      </c>
      <c r="P23" s="63">
        <f>Table224523689101112131415161718192021222423456789101112131415161718192021222324[[#This Row],[PEMBULATAN]]*O23</f>
        <v>24000</v>
      </c>
    </row>
    <row r="24" spans="1:16" ht="30.75" customHeight="1" x14ac:dyDescent="0.2">
      <c r="A24" s="100"/>
      <c r="B24" s="73"/>
      <c r="C24" s="87" t="s">
        <v>3068</v>
      </c>
      <c r="D24" s="76" t="s">
        <v>51</v>
      </c>
      <c r="E24" s="13">
        <v>44433</v>
      </c>
      <c r="F24" s="74" t="s">
        <v>53</v>
      </c>
      <c r="G24" s="13">
        <v>44437</v>
      </c>
      <c r="H24" s="75" t="s">
        <v>3282</v>
      </c>
      <c r="I24" s="15">
        <v>43</v>
      </c>
      <c r="J24" s="15">
        <v>30</v>
      </c>
      <c r="K24" s="15">
        <v>34</v>
      </c>
      <c r="L24" s="15">
        <v>11</v>
      </c>
      <c r="M24" s="81">
        <v>10.965</v>
      </c>
      <c r="N24" s="70">
        <v>11</v>
      </c>
      <c r="O24" s="62">
        <v>3000</v>
      </c>
      <c r="P24" s="63">
        <f>Table224523689101112131415161718192021222423456789101112131415161718192021222324[[#This Row],[PEMBULATAN]]*O24</f>
        <v>33000</v>
      </c>
    </row>
    <row r="25" spans="1:16" ht="30.75" customHeight="1" x14ac:dyDescent="0.2">
      <c r="A25" s="100"/>
      <c r="B25" s="73"/>
      <c r="C25" s="87" t="s">
        <v>3069</v>
      </c>
      <c r="D25" s="76" t="s">
        <v>51</v>
      </c>
      <c r="E25" s="13">
        <v>44433</v>
      </c>
      <c r="F25" s="74" t="s">
        <v>53</v>
      </c>
      <c r="G25" s="13">
        <v>44437</v>
      </c>
      <c r="H25" s="75" t="s">
        <v>3282</v>
      </c>
      <c r="I25" s="15">
        <v>33</v>
      </c>
      <c r="J25" s="15">
        <v>35</v>
      </c>
      <c r="K25" s="15">
        <v>15</v>
      </c>
      <c r="L25" s="15">
        <v>4</v>
      </c>
      <c r="M25" s="81">
        <v>4.3312499999999998</v>
      </c>
      <c r="N25" s="70">
        <v>4</v>
      </c>
      <c r="O25" s="62">
        <v>3000</v>
      </c>
      <c r="P25" s="63">
        <f>Table224523689101112131415161718192021222423456789101112131415161718192021222324[[#This Row],[PEMBULATAN]]*O25</f>
        <v>12000</v>
      </c>
    </row>
    <row r="26" spans="1:16" ht="30.75" customHeight="1" x14ac:dyDescent="0.2">
      <c r="A26" s="100"/>
      <c r="B26" s="73"/>
      <c r="C26" s="87" t="s">
        <v>3070</v>
      </c>
      <c r="D26" s="76" t="s">
        <v>51</v>
      </c>
      <c r="E26" s="13">
        <v>44433</v>
      </c>
      <c r="F26" s="74" t="s">
        <v>53</v>
      </c>
      <c r="G26" s="13">
        <v>44437</v>
      </c>
      <c r="H26" s="75" t="s">
        <v>3282</v>
      </c>
      <c r="I26" s="15">
        <v>55</v>
      </c>
      <c r="J26" s="15">
        <v>36</v>
      </c>
      <c r="K26" s="15">
        <v>23</v>
      </c>
      <c r="L26" s="15">
        <v>1</v>
      </c>
      <c r="M26" s="81">
        <v>11.385</v>
      </c>
      <c r="N26" s="70">
        <v>11</v>
      </c>
      <c r="O26" s="62">
        <v>3000</v>
      </c>
      <c r="P26" s="63">
        <f>Table224523689101112131415161718192021222423456789101112131415161718192021222324[[#This Row],[PEMBULATAN]]*O26</f>
        <v>33000</v>
      </c>
    </row>
    <row r="27" spans="1:16" ht="30.75" customHeight="1" x14ac:dyDescent="0.2">
      <c r="A27" s="100"/>
      <c r="B27" s="73"/>
      <c r="C27" s="87" t="s">
        <v>3071</v>
      </c>
      <c r="D27" s="76" t="s">
        <v>51</v>
      </c>
      <c r="E27" s="13">
        <v>44433</v>
      </c>
      <c r="F27" s="74" t="s">
        <v>53</v>
      </c>
      <c r="G27" s="13">
        <v>44437</v>
      </c>
      <c r="H27" s="75" t="s">
        <v>3282</v>
      </c>
      <c r="I27" s="15">
        <v>124</v>
      </c>
      <c r="J27" s="15">
        <v>7</v>
      </c>
      <c r="K27" s="15">
        <v>7</v>
      </c>
      <c r="L27" s="15">
        <v>3</v>
      </c>
      <c r="M27" s="81">
        <v>1.5189999999999999</v>
      </c>
      <c r="N27" s="70">
        <v>3</v>
      </c>
      <c r="O27" s="62">
        <v>3000</v>
      </c>
      <c r="P27" s="63">
        <f>Table224523689101112131415161718192021222423456789101112131415161718192021222324[[#This Row],[PEMBULATAN]]*O27</f>
        <v>9000</v>
      </c>
    </row>
    <row r="28" spans="1:16" ht="30.75" customHeight="1" x14ac:dyDescent="0.2">
      <c r="A28" s="100"/>
      <c r="B28" s="73"/>
      <c r="C28" s="87" t="s">
        <v>3072</v>
      </c>
      <c r="D28" s="76" t="s">
        <v>51</v>
      </c>
      <c r="E28" s="13">
        <v>44433</v>
      </c>
      <c r="F28" s="74" t="s">
        <v>53</v>
      </c>
      <c r="G28" s="13">
        <v>44437</v>
      </c>
      <c r="H28" s="75" t="s">
        <v>3282</v>
      </c>
      <c r="I28" s="15">
        <v>127</v>
      </c>
      <c r="J28" s="15">
        <v>10</v>
      </c>
      <c r="K28" s="15">
        <v>4</v>
      </c>
      <c r="L28" s="15">
        <v>2</v>
      </c>
      <c r="M28" s="81">
        <v>1.27</v>
      </c>
      <c r="N28" s="70">
        <v>2</v>
      </c>
      <c r="O28" s="62">
        <v>3000</v>
      </c>
      <c r="P28" s="63">
        <f>Table224523689101112131415161718192021222423456789101112131415161718192021222324[[#This Row],[PEMBULATAN]]*O28</f>
        <v>6000</v>
      </c>
    </row>
    <row r="29" spans="1:16" ht="30.75" customHeight="1" x14ac:dyDescent="0.2">
      <c r="A29" s="100"/>
      <c r="B29" s="73"/>
      <c r="C29" s="87" t="s">
        <v>3073</v>
      </c>
      <c r="D29" s="76" t="s">
        <v>51</v>
      </c>
      <c r="E29" s="13">
        <v>44433</v>
      </c>
      <c r="F29" s="74" t="s">
        <v>53</v>
      </c>
      <c r="G29" s="13">
        <v>44437</v>
      </c>
      <c r="H29" s="75" t="s">
        <v>3282</v>
      </c>
      <c r="I29" s="15">
        <v>148</v>
      </c>
      <c r="J29" s="15">
        <v>11</v>
      </c>
      <c r="K29" s="15">
        <v>5</v>
      </c>
      <c r="L29" s="15">
        <v>3</v>
      </c>
      <c r="M29" s="81">
        <v>2.0350000000000001</v>
      </c>
      <c r="N29" s="70">
        <v>3</v>
      </c>
      <c r="O29" s="62">
        <v>3000</v>
      </c>
      <c r="P29" s="63">
        <f>Table224523689101112131415161718192021222423456789101112131415161718192021222324[[#This Row],[PEMBULATAN]]*O29</f>
        <v>9000</v>
      </c>
    </row>
    <row r="30" spans="1:16" ht="30.75" customHeight="1" x14ac:dyDescent="0.2">
      <c r="A30" s="100"/>
      <c r="B30" s="73"/>
      <c r="C30" s="87" t="s">
        <v>3074</v>
      </c>
      <c r="D30" s="76" t="s">
        <v>51</v>
      </c>
      <c r="E30" s="13">
        <v>44433</v>
      </c>
      <c r="F30" s="74" t="s">
        <v>53</v>
      </c>
      <c r="G30" s="13">
        <v>44437</v>
      </c>
      <c r="H30" s="75" t="s">
        <v>3282</v>
      </c>
      <c r="I30" s="15">
        <v>115</v>
      </c>
      <c r="J30" s="15">
        <v>10</v>
      </c>
      <c r="K30" s="15">
        <v>6</v>
      </c>
      <c r="L30" s="15">
        <v>2</v>
      </c>
      <c r="M30" s="81">
        <v>1.7250000000000001</v>
      </c>
      <c r="N30" s="70">
        <v>2</v>
      </c>
      <c r="O30" s="62">
        <v>3000</v>
      </c>
      <c r="P30" s="63">
        <f>Table224523689101112131415161718192021222423456789101112131415161718192021222324[[#This Row],[PEMBULATAN]]*O30</f>
        <v>6000</v>
      </c>
    </row>
    <row r="31" spans="1:16" ht="30.75" customHeight="1" x14ac:dyDescent="0.2">
      <c r="A31" s="100"/>
      <c r="B31" s="73"/>
      <c r="C31" s="87" t="s">
        <v>3075</v>
      </c>
      <c r="D31" s="76" t="s">
        <v>51</v>
      </c>
      <c r="E31" s="13">
        <v>44433</v>
      </c>
      <c r="F31" s="74" t="s">
        <v>53</v>
      </c>
      <c r="G31" s="13">
        <v>44437</v>
      </c>
      <c r="H31" s="75" t="s">
        <v>3282</v>
      </c>
      <c r="I31" s="15">
        <v>55</v>
      </c>
      <c r="J31" s="15">
        <v>37</v>
      </c>
      <c r="K31" s="15">
        <v>18</v>
      </c>
      <c r="L31" s="15">
        <v>5</v>
      </c>
      <c r="M31" s="81">
        <v>9.1575000000000006</v>
      </c>
      <c r="N31" s="70">
        <v>9</v>
      </c>
      <c r="O31" s="62">
        <v>3000</v>
      </c>
      <c r="P31" s="63">
        <f>Table224523689101112131415161718192021222423456789101112131415161718192021222324[[#This Row],[PEMBULATAN]]*O31</f>
        <v>27000</v>
      </c>
    </row>
    <row r="32" spans="1:16" ht="30.75" customHeight="1" x14ac:dyDescent="0.2">
      <c r="A32" s="100"/>
      <c r="B32" s="73"/>
      <c r="C32" s="87" t="s">
        <v>3076</v>
      </c>
      <c r="D32" s="76" t="s">
        <v>51</v>
      </c>
      <c r="E32" s="13">
        <v>44433</v>
      </c>
      <c r="F32" s="74" t="s">
        <v>53</v>
      </c>
      <c r="G32" s="13">
        <v>44437</v>
      </c>
      <c r="H32" s="75" t="s">
        <v>3282</v>
      </c>
      <c r="I32" s="15">
        <v>50</v>
      </c>
      <c r="J32" s="15">
        <v>30</v>
      </c>
      <c r="K32" s="15">
        <v>35</v>
      </c>
      <c r="L32" s="15">
        <v>4</v>
      </c>
      <c r="M32" s="81">
        <v>13.125</v>
      </c>
      <c r="N32" s="70">
        <v>13</v>
      </c>
      <c r="O32" s="62">
        <v>3000</v>
      </c>
      <c r="P32" s="63">
        <f>Table224523689101112131415161718192021222423456789101112131415161718192021222324[[#This Row],[PEMBULATAN]]*O32</f>
        <v>39000</v>
      </c>
    </row>
    <row r="33" spans="1:16" ht="30.75" customHeight="1" x14ac:dyDescent="0.2">
      <c r="A33" s="100"/>
      <c r="B33" s="73"/>
      <c r="C33" s="87" t="s">
        <v>3077</v>
      </c>
      <c r="D33" s="76" t="s">
        <v>51</v>
      </c>
      <c r="E33" s="13">
        <v>44433</v>
      </c>
      <c r="F33" s="74" t="s">
        <v>53</v>
      </c>
      <c r="G33" s="13">
        <v>44437</v>
      </c>
      <c r="H33" s="75" t="s">
        <v>3282</v>
      </c>
      <c r="I33" s="15">
        <v>52</v>
      </c>
      <c r="J33" s="15">
        <v>40</v>
      </c>
      <c r="K33" s="15">
        <v>13</v>
      </c>
      <c r="L33" s="15">
        <v>5</v>
      </c>
      <c r="M33" s="81">
        <v>6.76</v>
      </c>
      <c r="N33" s="70">
        <v>7</v>
      </c>
      <c r="O33" s="62">
        <v>3000</v>
      </c>
      <c r="P33" s="63">
        <f>Table224523689101112131415161718192021222423456789101112131415161718192021222324[[#This Row],[PEMBULATAN]]*O33</f>
        <v>21000</v>
      </c>
    </row>
    <row r="34" spans="1:16" ht="30.75" customHeight="1" x14ac:dyDescent="0.2">
      <c r="A34" s="100"/>
      <c r="B34" s="73"/>
      <c r="C34" s="87" t="s">
        <v>3078</v>
      </c>
      <c r="D34" s="76" t="s">
        <v>51</v>
      </c>
      <c r="E34" s="13">
        <v>44433</v>
      </c>
      <c r="F34" s="74" t="s">
        <v>53</v>
      </c>
      <c r="G34" s="13">
        <v>44437</v>
      </c>
      <c r="H34" s="75" t="s">
        <v>3282</v>
      </c>
      <c r="I34" s="15">
        <v>60</v>
      </c>
      <c r="J34" s="15">
        <v>33</v>
      </c>
      <c r="K34" s="15">
        <v>20</v>
      </c>
      <c r="L34" s="15">
        <v>10</v>
      </c>
      <c r="M34" s="81">
        <v>9.9</v>
      </c>
      <c r="N34" s="70">
        <v>10</v>
      </c>
      <c r="O34" s="62">
        <v>3000</v>
      </c>
      <c r="P34" s="63">
        <f>Table224523689101112131415161718192021222423456789101112131415161718192021222324[[#This Row],[PEMBULATAN]]*O34</f>
        <v>30000</v>
      </c>
    </row>
    <row r="35" spans="1:16" ht="30.75" customHeight="1" x14ac:dyDescent="0.2">
      <c r="A35" s="100"/>
      <c r="B35" s="73"/>
      <c r="C35" s="87" t="s">
        <v>3079</v>
      </c>
      <c r="D35" s="76" t="s">
        <v>51</v>
      </c>
      <c r="E35" s="13">
        <v>44433</v>
      </c>
      <c r="F35" s="74" t="s">
        <v>53</v>
      </c>
      <c r="G35" s="13">
        <v>44437</v>
      </c>
      <c r="H35" s="75" t="s">
        <v>3282</v>
      </c>
      <c r="I35" s="15">
        <v>100</v>
      </c>
      <c r="J35" s="15">
        <v>35</v>
      </c>
      <c r="K35" s="15">
        <v>20</v>
      </c>
      <c r="L35" s="15">
        <v>3</v>
      </c>
      <c r="M35" s="81">
        <v>17.5</v>
      </c>
      <c r="N35" s="70">
        <v>18</v>
      </c>
      <c r="O35" s="62">
        <v>3000</v>
      </c>
      <c r="P35" s="63">
        <f>Table224523689101112131415161718192021222423456789101112131415161718192021222324[[#This Row],[PEMBULATAN]]*O35</f>
        <v>54000</v>
      </c>
    </row>
    <row r="36" spans="1:16" ht="30.75" customHeight="1" x14ac:dyDescent="0.2">
      <c r="A36" s="100"/>
      <c r="B36" s="73"/>
      <c r="C36" s="87" t="s">
        <v>3080</v>
      </c>
      <c r="D36" s="76" t="s">
        <v>51</v>
      </c>
      <c r="E36" s="13">
        <v>44433</v>
      </c>
      <c r="F36" s="74" t="s">
        <v>53</v>
      </c>
      <c r="G36" s="13">
        <v>44437</v>
      </c>
      <c r="H36" s="75" t="s">
        <v>3282</v>
      </c>
      <c r="I36" s="15">
        <v>77</v>
      </c>
      <c r="J36" s="15">
        <v>27</v>
      </c>
      <c r="K36" s="15">
        <v>20</v>
      </c>
      <c r="L36" s="15">
        <v>5</v>
      </c>
      <c r="M36" s="81">
        <v>10.395</v>
      </c>
      <c r="N36" s="70">
        <v>10</v>
      </c>
      <c r="O36" s="62">
        <v>3000</v>
      </c>
      <c r="P36" s="63">
        <f>Table224523689101112131415161718192021222423456789101112131415161718192021222324[[#This Row],[PEMBULATAN]]*O36</f>
        <v>30000</v>
      </c>
    </row>
    <row r="37" spans="1:16" ht="30.75" customHeight="1" x14ac:dyDescent="0.2">
      <c r="A37" s="100"/>
      <c r="B37" s="73"/>
      <c r="C37" s="87" t="s">
        <v>3081</v>
      </c>
      <c r="D37" s="76" t="s">
        <v>51</v>
      </c>
      <c r="E37" s="13">
        <v>44433</v>
      </c>
      <c r="F37" s="74" t="s">
        <v>53</v>
      </c>
      <c r="G37" s="13">
        <v>44437</v>
      </c>
      <c r="H37" s="75" t="s">
        <v>3282</v>
      </c>
      <c r="I37" s="15">
        <v>126</v>
      </c>
      <c r="J37" s="15">
        <v>73</v>
      </c>
      <c r="K37" s="15">
        <v>26</v>
      </c>
      <c r="L37" s="15">
        <v>6</v>
      </c>
      <c r="M37" s="81">
        <v>59.786999999999999</v>
      </c>
      <c r="N37" s="70">
        <v>60</v>
      </c>
      <c r="O37" s="62">
        <v>3000</v>
      </c>
      <c r="P37" s="63">
        <f>Table224523689101112131415161718192021222423456789101112131415161718192021222324[[#This Row],[PEMBULATAN]]*O37</f>
        <v>180000</v>
      </c>
    </row>
    <row r="38" spans="1:16" ht="30.75" customHeight="1" x14ac:dyDescent="0.2">
      <c r="A38" s="100"/>
      <c r="B38" s="73"/>
      <c r="C38" s="87" t="s">
        <v>3082</v>
      </c>
      <c r="D38" s="76" t="s">
        <v>51</v>
      </c>
      <c r="E38" s="13">
        <v>44433</v>
      </c>
      <c r="F38" s="74" t="s">
        <v>53</v>
      </c>
      <c r="G38" s="13">
        <v>44437</v>
      </c>
      <c r="H38" s="75" t="s">
        <v>3282</v>
      </c>
      <c r="I38" s="15">
        <v>100</v>
      </c>
      <c r="J38" s="15">
        <v>52</v>
      </c>
      <c r="K38" s="15">
        <v>43</v>
      </c>
      <c r="L38" s="15">
        <v>47</v>
      </c>
      <c r="M38" s="81">
        <v>55.9</v>
      </c>
      <c r="N38" s="70">
        <v>56</v>
      </c>
      <c r="O38" s="62">
        <v>3000</v>
      </c>
      <c r="P38" s="63">
        <f>Table224523689101112131415161718192021222423456789101112131415161718192021222324[[#This Row],[PEMBULATAN]]*O38</f>
        <v>168000</v>
      </c>
    </row>
    <row r="39" spans="1:16" ht="30.75" customHeight="1" x14ac:dyDescent="0.2">
      <c r="A39" s="100"/>
      <c r="B39" s="73"/>
      <c r="C39" s="87" t="s">
        <v>3083</v>
      </c>
      <c r="D39" s="76" t="s">
        <v>51</v>
      </c>
      <c r="E39" s="13">
        <v>44433</v>
      </c>
      <c r="F39" s="74" t="s">
        <v>53</v>
      </c>
      <c r="G39" s="13">
        <v>44437</v>
      </c>
      <c r="H39" s="75" t="s">
        <v>3282</v>
      </c>
      <c r="I39" s="15">
        <v>88</v>
      </c>
      <c r="J39" s="15">
        <v>40</v>
      </c>
      <c r="K39" s="15">
        <v>40</v>
      </c>
      <c r="L39" s="15">
        <v>28</v>
      </c>
      <c r="M39" s="81">
        <v>35.200000000000003</v>
      </c>
      <c r="N39" s="70">
        <v>35</v>
      </c>
      <c r="O39" s="62">
        <v>3000</v>
      </c>
      <c r="P39" s="63">
        <f>Table224523689101112131415161718192021222423456789101112131415161718192021222324[[#This Row],[PEMBULATAN]]*O39</f>
        <v>105000</v>
      </c>
    </row>
    <row r="40" spans="1:16" ht="30.75" customHeight="1" x14ac:dyDescent="0.2">
      <c r="A40" s="100"/>
      <c r="B40" s="73"/>
      <c r="C40" s="87" t="s">
        <v>3084</v>
      </c>
      <c r="D40" s="76" t="s">
        <v>51</v>
      </c>
      <c r="E40" s="13">
        <v>44433</v>
      </c>
      <c r="F40" s="74" t="s">
        <v>53</v>
      </c>
      <c r="G40" s="13">
        <v>44437</v>
      </c>
      <c r="H40" s="75" t="s">
        <v>3282</v>
      </c>
      <c r="I40" s="15">
        <v>70</v>
      </c>
      <c r="J40" s="15">
        <v>18</v>
      </c>
      <c r="K40" s="15">
        <v>18</v>
      </c>
      <c r="L40" s="15">
        <v>4</v>
      </c>
      <c r="M40" s="81">
        <v>5.67</v>
      </c>
      <c r="N40" s="70">
        <v>6</v>
      </c>
      <c r="O40" s="62">
        <v>3000</v>
      </c>
      <c r="P40" s="63">
        <f>Table224523689101112131415161718192021222423456789101112131415161718192021222324[[#This Row],[PEMBULATAN]]*O40</f>
        <v>18000</v>
      </c>
    </row>
    <row r="41" spans="1:16" ht="30.75" customHeight="1" x14ac:dyDescent="0.2">
      <c r="A41" s="100"/>
      <c r="B41" s="73"/>
      <c r="C41" s="87" t="s">
        <v>3085</v>
      </c>
      <c r="D41" s="76" t="s">
        <v>51</v>
      </c>
      <c r="E41" s="13">
        <v>44433</v>
      </c>
      <c r="F41" s="74" t="s">
        <v>53</v>
      </c>
      <c r="G41" s="13">
        <v>44437</v>
      </c>
      <c r="H41" s="75" t="s">
        <v>3282</v>
      </c>
      <c r="I41" s="15">
        <v>56</v>
      </c>
      <c r="J41" s="15">
        <v>37</v>
      </c>
      <c r="K41" s="15">
        <v>20</v>
      </c>
      <c r="L41" s="15">
        <v>5</v>
      </c>
      <c r="M41" s="81">
        <v>10.36</v>
      </c>
      <c r="N41" s="70">
        <v>10</v>
      </c>
      <c r="O41" s="62">
        <v>3000</v>
      </c>
      <c r="P41" s="63">
        <f>Table224523689101112131415161718192021222423456789101112131415161718192021222324[[#This Row],[PEMBULATAN]]*O41</f>
        <v>30000</v>
      </c>
    </row>
    <row r="42" spans="1:16" ht="30.75" customHeight="1" x14ac:dyDescent="0.2">
      <c r="A42" s="100"/>
      <c r="B42" s="73"/>
      <c r="C42" s="87" t="s">
        <v>3086</v>
      </c>
      <c r="D42" s="76" t="s">
        <v>51</v>
      </c>
      <c r="E42" s="13">
        <v>44433</v>
      </c>
      <c r="F42" s="74" t="s">
        <v>53</v>
      </c>
      <c r="G42" s="13">
        <v>44437</v>
      </c>
      <c r="H42" s="75" t="s">
        <v>3282</v>
      </c>
      <c r="I42" s="15">
        <v>25</v>
      </c>
      <c r="J42" s="15">
        <v>24</v>
      </c>
      <c r="K42" s="15">
        <v>17</v>
      </c>
      <c r="L42" s="15">
        <v>3</v>
      </c>
      <c r="M42" s="81">
        <v>2.5499999999999998</v>
      </c>
      <c r="N42" s="70">
        <v>3</v>
      </c>
      <c r="O42" s="62">
        <v>3000</v>
      </c>
      <c r="P42" s="63">
        <f>Table224523689101112131415161718192021222423456789101112131415161718192021222324[[#This Row],[PEMBULATAN]]*O42</f>
        <v>9000</v>
      </c>
    </row>
    <row r="43" spans="1:16" ht="30.75" customHeight="1" x14ac:dyDescent="0.2">
      <c r="A43" s="100"/>
      <c r="B43" s="73"/>
      <c r="C43" s="87" t="s">
        <v>3087</v>
      </c>
      <c r="D43" s="76" t="s">
        <v>51</v>
      </c>
      <c r="E43" s="13">
        <v>44433</v>
      </c>
      <c r="F43" s="74" t="s">
        <v>53</v>
      </c>
      <c r="G43" s="13">
        <v>44437</v>
      </c>
      <c r="H43" s="75" t="s">
        <v>3282</v>
      </c>
      <c r="I43" s="15">
        <v>50</v>
      </c>
      <c r="J43" s="15">
        <v>29</v>
      </c>
      <c r="K43" s="15">
        <v>25</v>
      </c>
      <c r="L43" s="15">
        <v>5</v>
      </c>
      <c r="M43" s="81">
        <v>9.0625</v>
      </c>
      <c r="N43" s="70">
        <v>9</v>
      </c>
      <c r="O43" s="62">
        <v>3000</v>
      </c>
      <c r="P43" s="63">
        <f>Table224523689101112131415161718192021222423456789101112131415161718192021222324[[#This Row],[PEMBULATAN]]*O43</f>
        <v>27000</v>
      </c>
    </row>
    <row r="44" spans="1:16" ht="30.75" customHeight="1" x14ac:dyDescent="0.2">
      <c r="A44" s="100"/>
      <c r="B44" s="73"/>
      <c r="C44" s="87" t="s">
        <v>3088</v>
      </c>
      <c r="D44" s="76" t="s">
        <v>51</v>
      </c>
      <c r="E44" s="13">
        <v>44433</v>
      </c>
      <c r="F44" s="74" t="s">
        <v>53</v>
      </c>
      <c r="G44" s="13">
        <v>44437</v>
      </c>
      <c r="H44" s="75" t="s">
        <v>3282</v>
      </c>
      <c r="I44" s="15">
        <v>29</v>
      </c>
      <c r="J44" s="15">
        <v>73</v>
      </c>
      <c r="K44" s="15">
        <v>30</v>
      </c>
      <c r="L44" s="15">
        <v>2</v>
      </c>
      <c r="M44" s="81">
        <v>15.8775</v>
      </c>
      <c r="N44" s="70">
        <v>16</v>
      </c>
      <c r="O44" s="62">
        <v>3000</v>
      </c>
      <c r="P44" s="63">
        <f>Table224523689101112131415161718192021222423456789101112131415161718192021222324[[#This Row],[PEMBULATAN]]*O44</f>
        <v>48000</v>
      </c>
    </row>
    <row r="45" spans="1:16" ht="30.75" customHeight="1" x14ac:dyDescent="0.2">
      <c r="A45" s="100"/>
      <c r="B45" s="73"/>
      <c r="C45" s="87" t="s">
        <v>3089</v>
      </c>
      <c r="D45" s="76" t="s">
        <v>51</v>
      </c>
      <c r="E45" s="13">
        <v>44433</v>
      </c>
      <c r="F45" s="74" t="s">
        <v>53</v>
      </c>
      <c r="G45" s="13">
        <v>44437</v>
      </c>
      <c r="H45" s="75" t="s">
        <v>3282</v>
      </c>
      <c r="I45" s="15">
        <v>85</v>
      </c>
      <c r="J45" s="15">
        <v>30</v>
      </c>
      <c r="K45" s="15">
        <v>40</v>
      </c>
      <c r="L45" s="15">
        <v>12</v>
      </c>
      <c r="M45" s="81">
        <v>25.5</v>
      </c>
      <c r="N45" s="70">
        <v>26</v>
      </c>
      <c r="O45" s="62">
        <v>3000</v>
      </c>
      <c r="P45" s="63">
        <f>Table224523689101112131415161718192021222423456789101112131415161718192021222324[[#This Row],[PEMBULATAN]]*O45</f>
        <v>78000</v>
      </c>
    </row>
    <row r="46" spans="1:16" ht="30.75" customHeight="1" x14ac:dyDescent="0.2">
      <c r="A46" s="100"/>
      <c r="B46" s="73"/>
      <c r="C46" s="87" t="s">
        <v>3090</v>
      </c>
      <c r="D46" s="76" t="s">
        <v>51</v>
      </c>
      <c r="E46" s="13">
        <v>44433</v>
      </c>
      <c r="F46" s="74" t="s">
        <v>53</v>
      </c>
      <c r="G46" s="13">
        <v>44437</v>
      </c>
      <c r="H46" s="75" t="s">
        <v>3282</v>
      </c>
      <c r="I46" s="15">
        <v>64</v>
      </c>
      <c r="J46" s="15">
        <v>52</v>
      </c>
      <c r="K46" s="15">
        <v>30</v>
      </c>
      <c r="L46" s="15">
        <v>17</v>
      </c>
      <c r="M46" s="81">
        <v>24.96</v>
      </c>
      <c r="N46" s="70">
        <v>25</v>
      </c>
      <c r="O46" s="62">
        <v>3000</v>
      </c>
      <c r="P46" s="63">
        <f>Table224523689101112131415161718192021222423456789101112131415161718192021222324[[#This Row],[PEMBULATAN]]*O46</f>
        <v>75000</v>
      </c>
    </row>
    <row r="47" spans="1:16" ht="30.75" customHeight="1" x14ac:dyDescent="0.2">
      <c r="A47" s="100"/>
      <c r="B47" s="73"/>
      <c r="C47" s="87" t="s">
        <v>3091</v>
      </c>
      <c r="D47" s="76" t="s">
        <v>51</v>
      </c>
      <c r="E47" s="13">
        <v>44433</v>
      </c>
      <c r="F47" s="74" t="s">
        <v>53</v>
      </c>
      <c r="G47" s="13">
        <v>44437</v>
      </c>
      <c r="H47" s="75" t="s">
        <v>3282</v>
      </c>
      <c r="I47" s="15">
        <v>28</v>
      </c>
      <c r="J47" s="15">
        <v>20</v>
      </c>
      <c r="K47" s="15">
        <v>13</v>
      </c>
      <c r="L47" s="15">
        <v>5</v>
      </c>
      <c r="M47" s="81">
        <v>1.82</v>
      </c>
      <c r="N47" s="70">
        <v>5</v>
      </c>
      <c r="O47" s="62">
        <v>3000</v>
      </c>
      <c r="P47" s="63">
        <f>Table224523689101112131415161718192021222423456789101112131415161718192021222324[[#This Row],[PEMBULATAN]]*O47</f>
        <v>15000</v>
      </c>
    </row>
    <row r="48" spans="1:16" ht="30.75" customHeight="1" x14ac:dyDescent="0.2">
      <c r="A48" s="100"/>
      <c r="B48" s="73"/>
      <c r="C48" s="87" t="s">
        <v>3092</v>
      </c>
      <c r="D48" s="76" t="s">
        <v>51</v>
      </c>
      <c r="E48" s="13">
        <v>44433</v>
      </c>
      <c r="F48" s="74" t="s">
        <v>53</v>
      </c>
      <c r="G48" s="13">
        <v>44437</v>
      </c>
      <c r="H48" s="75" t="s">
        <v>3282</v>
      </c>
      <c r="I48" s="15">
        <v>43</v>
      </c>
      <c r="J48" s="15">
        <v>30</v>
      </c>
      <c r="K48" s="15">
        <v>18</v>
      </c>
      <c r="L48" s="15">
        <v>3</v>
      </c>
      <c r="M48" s="81">
        <v>5.8049999999999997</v>
      </c>
      <c r="N48" s="70">
        <v>6</v>
      </c>
      <c r="O48" s="62">
        <v>3000</v>
      </c>
      <c r="P48" s="63">
        <f>Table224523689101112131415161718192021222423456789101112131415161718192021222324[[#This Row],[PEMBULATAN]]*O48</f>
        <v>18000</v>
      </c>
    </row>
    <row r="49" spans="1:16" ht="30.75" customHeight="1" x14ac:dyDescent="0.2">
      <c r="A49" s="100"/>
      <c r="B49" s="73"/>
      <c r="C49" s="87" t="s">
        <v>3093</v>
      </c>
      <c r="D49" s="76" t="s">
        <v>51</v>
      </c>
      <c r="E49" s="13">
        <v>44433</v>
      </c>
      <c r="F49" s="74" t="s">
        <v>53</v>
      </c>
      <c r="G49" s="13">
        <v>44437</v>
      </c>
      <c r="H49" s="75" t="s">
        <v>3282</v>
      </c>
      <c r="I49" s="15">
        <v>35</v>
      </c>
      <c r="J49" s="15">
        <v>39</v>
      </c>
      <c r="K49" s="15">
        <v>13</v>
      </c>
      <c r="L49" s="15">
        <v>5</v>
      </c>
      <c r="M49" s="81">
        <v>4.4362500000000002</v>
      </c>
      <c r="N49" s="70">
        <v>5</v>
      </c>
      <c r="O49" s="62">
        <v>3000</v>
      </c>
      <c r="P49" s="63">
        <f>Table224523689101112131415161718192021222423456789101112131415161718192021222324[[#This Row],[PEMBULATAN]]*O49</f>
        <v>15000</v>
      </c>
    </row>
    <row r="50" spans="1:16" ht="30.75" customHeight="1" x14ac:dyDescent="0.2">
      <c r="A50" s="100"/>
      <c r="B50" s="73"/>
      <c r="C50" s="87" t="s">
        <v>3094</v>
      </c>
      <c r="D50" s="76" t="s">
        <v>51</v>
      </c>
      <c r="E50" s="13">
        <v>44433</v>
      </c>
      <c r="F50" s="74" t="s">
        <v>53</v>
      </c>
      <c r="G50" s="13">
        <v>44437</v>
      </c>
      <c r="H50" s="75" t="s">
        <v>3282</v>
      </c>
      <c r="I50" s="15">
        <v>84</v>
      </c>
      <c r="J50" s="15">
        <v>33</v>
      </c>
      <c r="K50" s="15">
        <v>6</v>
      </c>
      <c r="L50" s="15">
        <v>2</v>
      </c>
      <c r="M50" s="81">
        <v>4.1580000000000004</v>
      </c>
      <c r="N50" s="70">
        <v>4</v>
      </c>
      <c r="O50" s="62">
        <v>3000</v>
      </c>
      <c r="P50" s="63">
        <f>Table224523689101112131415161718192021222423456789101112131415161718192021222324[[#This Row],[PEMBULATAN]]*O50</f>
        <v>12000</v>
      </c>
    </row>
    <row r="51" spans="1:16" ht="30.75" customHeight="1" x14ac:dyDescent="0.2">
      <c r="A51" s="100"/>
      <c r="B51" s="73"/>
      <c r="C51" s="87" t="s">
        <v>3095</v>
      </c>
      <c r="D51" s="76" t="s">
        <v>51</v>
      </c>
      <c r="E51" s="13">
        <v>44433</v>
      </c>
      <c r="F51" s="74" t="s">
        <v>53</v>
      </c>
      <c r="G51" s="13">
        <v>44437</v>
      </c>
      <c r="H51" s="75" t="s">
        <v>3282</v>
      </c>
      <c r="I51" s="15">
        <v>55</v>
      </c>
      <c r="J51" s="15">
        <v>40</v>
      </c>
      <c r="K51" s="15">
        <v>10</v>
      </c>
      <c r="L51" s="15">
        <v>3</v>
      </c>
      <c r="M51" s="81">
        <v>5.5</v>
      </c>
      <c r="N51" s="70">
        <v>6</v>
      </c>
      <c r="O51" s="62">
        <v>3000</v>
      </c>
      <c r="P51" s="63">
        <f>Table224523689101112131415161718192021222423456789101112131415161718192021222324[[#This Row],[PEMBULATAN]]*O51</f>
        <v>18000</v>
      </c>
    </row>
    <row r="52" spans="1:16" ht="30.75" customHeight="1" x14ac:dyDescent="0.2">
      <c r="A52" s="100"/>
      <c r="B52" s="73"/>
      <c r="C52" s="87" t="s">
        <v>3096</v>
      </c>
      <c r="D52" s="76" t="s">
        <v>51</v>
      </c>
      <c r="E52" s="13">
        <v>44433</v>
      </c>
      <c r="F52" s="74" t="s">
        <v>53</v>
      </c>
      <c r="G52" s="13">
        <v>44437</v>
      </c>
      <c r="H52" s="75" t="s">
        <v>3282</v>
      </c>
      <c r="I52" s="15">
        <v>78</v>
      </c>
      <c r="J52" s="15">
        <v>28</v>
      </c>
      <c r="K52" s="15">
        <v>10</v>
      </c>
      <c r="L52" s="15">
        <v>2</v>
      </c>
      <c r="M52" s="81">
        <v>5.46</v>
      </c>
      <c r="N52" s="70">
        <v>5</v>
      </c>
      <c r="O52" s="62">
        <v>3000</v>
      </c>
      <c r="P52" s="63">
        <f>Table224523689101112131415161718192021222423456789101112131415161718192021222324[[#This Row],[PEMBULATAN]]*O52</f>
        <v>15000</v>
      </c>
    </row>
    <row r="53" spans="1:16" ht="30.75" customHeight="1" x14ac:dyDescent="0.2">
      <c r="A53" s="100"/>
      <c r="B53" s="73"/>
      <c r="C53" s="87" t="s">
        <v>3097</v>
      </c>
      <c r="D53" s="76" t="s">
        <v>51</v>
      </c>
      <c r="E53" s="13">
        <v>44433</v>
      </c>
      <c r="F53" s="74" t="s">
        <v>53</v>
      </c>
      <c r="G53" s="13">
        <v>44437</v>
      </c>
      <c r="H53" s="75" t="s">
        <v>3282</v>
      </c>
      <c r="I53" s="15">
        <v>55</v>
      </c>
      <c r="J53" s="15">
        <v>35</v>
      </c>
      <c r="K53" s="15">
        <v>58</v>
      </c>
      <c r="L53" s="15">
        <v>7</v>
      </c>
      <c r="M53" s="81">
        <v>27.912500000000001</v>
      </c>
      <c r="N53" s="70">
        <v>28</v>
      </c>
      <c r="O53" s="62">
        <v>3000</v>
      </c>
      <c r="P53" s="63">
        <f>Table224523689101112131415161718192021222423456789101112131415161718192021222324[[#This Row],[PEMBULATAN]]*O53</f>
        <v>84000</v>
      </c>
    </row>
    <row r="54" spans="1:16" ht="30.75" customHeight="1" x14ac:dyDescent="0.2">
      <c r="A54" s="100"/>
      <c r="B54" s="73"/>
      <c r="C54" s="87" t="s">
        <v>3098</v>
      </c>
      <c r="D54" s="76" t="s">
        <v>51</v>
      </c>
      <c r="E54" s="13">
        <v>44433</v>
      </c>
      <c r="F54" s="74" t="s">
        <v>53</v>
      </c>
      <c r="G54" s="13">
        <v>44437</v>
      </c>
      <c r="H54" s="75" t="s">
        <v>3282</v>
      </c>
      <c r="I54" s="15">
        <v>102</v>
      </c>
      <c r="J54" s="15">
        <v>30</v>
      </c>
      <c r="K54" s="15">
        <v>13</v>
      </c>
      <c r="L54" s="15">
        <v>4</v>
      </c>
      <c r="M54" s="81">
        <v>9.9450000000000003</v>
      </c>
      <c r="N54" s="70">
        <v>10</v>
      </c>
      <c r="O54" s="62">
        <v>3000</v>
      </c>
      <c r="P54" s="63">
        <f>Table224523689101112131415161718192021222423456789101112131415161718192021222324[[#This Row],[PEMBULATAN]]*O54</f>
        <v>30000</v>
      </c>
    </row>
    <row r="55" spans="1:16" ht="30.75" customHeight="1" x14ac:dyDescent="0.2">
      <c r="A55" s="100"/>
      <c r="B55" s="73"/>
      <c r="C55" s="87" t="s">
        <v>3099</v>
      </c>
      <c r="D55" s="76" t="s">
        <v>51</v>
      </c>
      <c r="E55" s="13">
        <v>44433</v>
      </c>
      <c r="F55" s="74" t="s">
        <v>53</v>
      </c>
      <c r="G55" s="13">
        <v>44437</v>
      </c>
      <c r="H55" s="75" t="s">
        <v>3282</v>
      </c>
      <c r="I55" s="15">
        <v>67</v>
      </c>
      <c r="J55" s="15">
        <v>45</v>
      </c>
      <c r="K55" s="15">
        <v>20</v>
      </c>
      <c r="L55" s="15">
        <v>10</v>
      </c>
      <c r="M55" s="81">
        <v>15.074999999999999</v>
      </c>
      <c r="N55" s="70">
        <v>15</v>
      </c>
      <c r="O55" s="62">
        <v>3000</v>
      </c>
      <c r="P55" s="63">
        <f>Table224523689101112131415161718192021222423456789101112131415161718192021222324[[#This Row],[PEMBULATAN]]*O55</f>
        <v>45000</v>
      </c>
    </row>
    <row r="56" spans="1:16" ht="30.75" customHeight="1" x14ac:dyDescent="0.2">
      <c r="A56" s="100"/>
      <c r="B56" s="73"/>
      <c r="C56" s="87" t="s">
        <v>3100</v>
      </c>
      <c r="D56" s="76" t="s">
        <v>51</v>
      </c>
      <c r="E56" s="13">
        <v>44433</v>
      </c>
      <c r="F56" s="74" t="s">
        <v>53</v>
      </c>
      <c r="G56" s="13">
        <v>44437</v>
      </c>
      <c r="H56" s="75" t="s">
        <v>3282</v>
      </c>
      <c r="I56" s="15">
        <v>34</v>
      </c>
      <c r="J56" s="15">
        <v>35</v>
      </c>
      <c r="K56" s="15">
        <v>25</v>
      </c>
      <c r="L56" s="15">
        <v>10</v>
      </c>
      <c r="M56" s="81">
        <v>7.4375</v>
      </c>
      <c r="N56" s="70">
        <v>10</v>
      </c>
      <c r="O56" s="62">
        <v>3000</v>
      </c>
      <c r="P56" s="63">
        <f>Table224523689101112131415161718192021222423456789101112131415161718192021222324[[#This Row],[PEMBULATAN]]*O56</f>
        <v>30000</v>
      </c>
    </row>
    <row r="57" spans="1:16" ht="30.75" customHeight="1" x14ac:dyDescent="0.2">
      <c r="A57" s="100"/>
      <c r="B57" s="73"/>
      <c r="C57" s="87" t="s">
        <v>3101</v>
      </c>
      <c r="D57" s="76" t="s">
        <v>51</v>
      </c>
      <c r="E57" s="13">
        <v>44433</v>
      </c>
      <c r="F57" s="74" t="s">
        <v>53</v>
      </c>
      <c r="G57" s="13">
        <v>44437</v>
      </c>
      <c r="H57" s="75" t="s">
        <v>3282</v>
      </c>
      <c r="I57" s="15">
        <v>54</v>
      </c>
      <c r="J57" s="15">
        <v>38</v>
      </c>
      <c r="K57" s="15">
        <v>90</v>
      </c>
      <c r="L57" s="15">
        <v>47</v>
      </c>
      <c r="M57" s="81">
        <v>46.17</v>
      </c>
      <c r="N57" s="70">
        <v>47</v>
      </c>
      <c r="O57" s="62">
        <v>3000</v>
      </c>
      <c r="P57" s="63">
        <f>Table224523689101112131415161718192021222423456789101112131415161718192021222324[[#This Row],[PEMBULATAN]]*O57</f>
        <v>141000</v>
      </c>
    </row>
    <row r="58" spans="1:16" ht="30.75" customHeight="1" x14ac:dyDescent="0.2">
      <c r="A58" s="100"/>
      <c r="B58" s="73"/>
      <c r="C58" s="87" t="s">
        <v>3102</v>
      </c>
      <c r="D58" s="76" t="s">
        <v>51</v>
      </c>
      <c r="E58" s="13">
        <v>44433</v>
      </c>
      <c r="F58" s="74" t="s">
        <v>53</v>
      </c>
      <c r="G58" s="13">
        <v>44437</v>
      </c>
      <c r="H58" s="75" t="s">
        <v>3282</v>
      </c>
      <c r="I58" s="15">
        <v>107</v>
      </c>
      <c r="J58" s="15">
        <v>16</v>
      </c>
      <c r="K58" s="15">
        <v>65</v>
      </c>
      <c r="L58" s="15">
        <v>25</v>
      </c>
      <c r="M58" s="81">
        <v>27.82</v>
      </c>
      <c r="N58" s="70">
        <v>28</v>
      </c>
      <c r="O58" s="62">
        <v>3000</v>
      </c>
      <c r="P58" s="63">
        <f>Table224523689101112131415161718192021222423456789101112131415161718192021222324[[#This Row],[PEMBULATAN]]*O58</f>
        <v>84000</v>
      </c>
    </row>
    <row r="59" spans="1:16" ht="30.75" customHeight="1" x14ac:dyDescent="0.2">
      <c r="A59" s="100"/>
      <c r="B59" s="73"/>
      <c r="C59" s="87" t="s">
        <v>3103</v>
      </c>
      <c r="D59" s="76" t="s">
        <v>51</v>
      </c>
      <c r="E59" s="13">
        <v>44433</v>
      </c>
      <c r="F59" s="74" t="s">
        <v>53</v>
      </c>
      <c r="G59" s="13">
        <v>44437</v>
      </c>
      <c r="H59" s="75" t="s">
        <v>3282</v>
      </c>
      <c r="I59" s="15">
        <v>70</v>
      </c>
      <c r="J59" s="15">
        <v>60</v>
      </c>
      <c r="K59" s="15">
        <v>10</v>
      </c>
      <c r="L59" s="15">
        <v>10</v>
      </c>
      <c r="M59" s="81">
        <v>10.5</v>
      </c>
      <c r="N59" s="70">
        <v>11</v>
      </c>
      <c r="O59" s="62">
        <v>3000</v>
      </c>
      <c r="P59" s="63">
        <f>Table224523689101112131415161718192021222423456789101112131415161718192021222324[[#This Row],[PEMBULATAN]]*O59</f>
        <v>33000</v>
      </c>
    </row>
    <row r="60" spans="1:16" ht="30.75" customHeight="1" x14ac:dyDescent="0.2">
      <c r="A60" s="100"/>
      <c r="B60" s="73"/>
      <c r="C60" s="87" t="s">
        <v>3104</v>
      </c>
      <c r="D60" s="76" t="s">
        <v>51</v>
      </c>
      <c r="E60" s="13">
        <v>44433</v>
      </c>
      <c r="F60" s="74" t="s">
        <v>53</v>
      </c>
      <c r="G60" s="13">
        <v>44437</v>
      </c>
      <c r="H60" s="75" t="s">
        <v>3282</v>
      </c>
      <c r="I60" s="15">
        <v>100</v>
      </c>
      <c r="J60" s="15">
        <v>9</v>
      </c>
      <c r="K60" s="15">
        <v>9</v>
      </c>
      <c r="L60" s="15">
        <v>1</v>
      </c>
      <c r="M60" s="81">
        <v>2.0249999999999999</v>
      </c>
      <c r="N60" s="70">
        <v>2</v>
      </c>
      <c r="O60" s="62">
        <v>3000</v>
      </c>
      <c r="P60" s="63">
        <f>Table224523689101112131415161718192021222423456789101112131415161718192021222324[[#This Row],[PEMBULATAN]]*O60</f>
        <v>6000</v>
      </c>
    </row>
    <row r="61" spans="1:16" ht="30.75" customHeight="1" x14ac:dyDescent="0.2">
      <c r="A61" s="100"/>
      <c r="B61" s="73"/>
      <c r="C61" s="87" t="s">
        <v>3105</v>
      </c>
      <c r="D61" s="76" t="s">
        <v>51</v>
      </c>
      <c r="E61" s="13">
        <v>44433</v>
      </c>
      <c r="F61" s="74" t="s">
        <v>53</v>
      </c>
      <c r="G61" s="13">
        <v>44437</v>
      </c>
      <c r="H61" s="75" t="s">
        <v>3282</v>
      </c>
      <c r="I61" s="15">
        <v>47</v>
      </c>
      <c r="J61" s="15">
        <v>38</v>
      </c>
      <c r="K61" s="15">
        <v>24</v>
      </c>
      <c r="L61" s="15">
        <v>16</v>
      </c>
      <c r="M61" s="81">
        <v>10.715999999999999</v>
      </c>
      <c r="N61" s="70">
        <v>16</v>
      </c>
      <c r="O61" s="62">
        <v>3000</v>
      </c>
      <c r="P61" s="63">
        <f>Table224523689101112131415161718192021222423456789101112131415161718192021222324[[#This Row],[PEMBULATAN]]*O61</f>
        <v>48000</v>
      </c>
    </row>
    <row r="62" spans="1:16" ht="30.75" customHeight="1" x14ac:dyDescent="0.2">
      <c r="A62" s="100"/>
      <c r="B62" s="73"/>
      <c r="C62" s="87" t="s">
        <v>3106</v>
      </c>
      <c r="D62" s="76" t="s">
        <v>51</v>
      </c>
      <c r="E62" s="13">
        <v>44433</v>
      </c>
      <c r="F62" s="74" t="s">
        <v>53</v>
      </c>
      <c r="G62" s="13">
        <v>44437</v>
      </c>
      <c r="H62" s="75" t="s">
        <v>3282</v>
      </c>
      <c r="I62" s="15">
        <v>78</v>
      </c>
      <c r="J62" s="15">
        <v>67</v>
      </c>
      <c r="K62" s="15">
        <v>30</v>
      </c>
      <c r="L62" s="15">
        <v>23</v>
      </c>
      <c r="M62" s="81">
        <v>39.195</v>
      </c>
      <c r="N62" s="70">
        <v>39</v>
      </c>
      <c r="O62" s="62">
        <v>3000</v>
      </c>
      <c r="P62" s="63">
        <f>Table224523689101112131415161718192021222423456789101112131415161718192021222324[[#This Row],[PEMBULATAN]]*O62</f>
        <v>117000</v>
      </c>
    </row>
    <row r="63" spans="1:16" ht="30.75" customHeight="1" x14ac:dyDescent="0.2">
      <c r="A63" s="100"/>
      <c r="B63" s="73"/>
      <c r="C63" s="87" t="s">
        <v>3107</v>
      </c>
      <c r="D63" s="76" t="s">
        <v>51</v>
      </c>
      <c r="E63" s="13">
        <v>44433</v>
      </c>
      <c r="F63" s="74" t="s">
        <v>53</v>
      </c>
      <c r="G63" s="13">
        <v>44437</v>
      </c>
      <c r="H63" s="75" t="s">
        <v>3282</v>
      </c>
      <c r="I63" s="15">
        <v>90</v>
      </c>
      <c r="J63" s="15">
        <v>90</v>
      </c>
      <c r="K63" s="15">
        <v>23</v>
      </c>
      <c r="L63" s="15">
        <v>20</v>
      </c>
      <c r="M63" s="81">
        <v>46.575000000000003</v>
      </c>
      <c r="N63" s="70">
        <v>47</v>
      </c>
      <c r="O63" s="62">
        <v>3000</v>
      </c>
      <c r="P63" s="63">
        <f>Table224523689101112131415161718192021222423456789101112131415161718192021222324[[#This Row],[PEMBULATAN]]*O63</f>
        <v>141000</v>
      </c>
    </row>
    <row r="64" spans="1:16" ht="30.75" customHeight="1" x14ac:dyDescent="0.2">
      <c r="A64" s="100"/>
      <c r="B64" s="73"/>
      <c r="C64" s="87" t="s">
        <v>3108</v>
      </c>
      <c r="D64" s="76" t="s">
        <v>51</v>
      </c>
      <c r="E64" s="13">
        <v>44433</v>
      </c>
      <c r="F64" s="74" t="s">
        <v>53</v>
      </c>
      <c r="G64" s="13">
        <v>44437</v>
      </c>
      <c r="H64" s="75" t="s">
        <v>3282</v>
      </c>
      <c r="I64" s="15">
        <v>110</v>
      </c>
      <c r="J64" s="15">
        <v>23</v>
      </c>
      <c r="K64" s="15">
        <v>7</v>
      </c>
      <c r="L64" s="15">
        <v>4</v>
      </c>
      <c r="M64" s="81">
        <v>4.4275000000000002</v>
      </c>
      <c r="N64" s="70">
        <v>4</v>
      </c>
      <c r="O64" s="62">
        <v>3000</v>
      </c>
      <c r="P64" s="63">
        <f>Table224523689101112131415161718192021222423456789101112131415161718192021222324[[#This Row],[PEMBULATAN]]*O64</f>
        <v>12000</v>
      </c>
    </row>
    <row r="65" spans="1:16" ht="30.75" customHeight="1" x14ac:dyDescent="0.2">
      <c r="A65" s="100"/>
      <c r="B65" s="73"/>
      <c r="C65" s="87" t="s">
        <v>3109</v>
      </c>
      <c r="D65" s="76" t="s">
        <v>51</v>
      </c>
      <c r="E65" s="13">
        <v>44433</v>
      </c>
      <c r="F65" s="74" t="s">
        <v>53</v>
      </c>
      <c r="G65" s="13">
        <v>44437</v>
      </c>
      <c r="H65" s="75" t="s">
        <v>3282</v>
      </c>
      <c r="I65" s="15">
        <v>100</v>
      </c>
      <c r="J65" s="15">
        <v>72</v>
      </c>
      <c r="K65" s="15">
        <v>40</v>
      </c>
      <c r="L65" s="15">
        <v>50</v>
      </c>
      <c r="M65" s="81">
        <v>72</v>
      </c>
      <c r="N65" s="70">
        <v>72</v>
      </c>
      <c r="O65" s="62">
        <v>3000</v>
      </c>
      <c r="P65" s="63">
        <f>Table224523689101112131415161718192021222423456789101112131415161718192021222324[[#This Row],[PEMBULATAN]]*O65</f>
        <v>216000</v>
      </c>
    </row>
    <row r="66" spans="1:16" ht="30.75" customHeight="1" x14ac:dyDescent="0.2">
      <c r="A66" s="100"/>
      <c r="B66" s="73"/>
      <c r="C66" s="87" t="s">
        <v>3110</v>
      </c>
      <c r="D66" s="76" t="s">
        <v>51</v>
      </c>
      <c r="E66" s="13">
        <v>44433</v>
      </c>
      <c r="F66" s="74" t="s">
        <v>53</v>
      </c>
      <c r="G66" s="13">
        <v>44437</v>
      </c>
      <c r="H66" s="75" t="s">
        <v>3282</v>
      </c>
      <c r="I66" s="15">
        <v>98</v>
      </c>
      <c r="J66" s="15">
        <v>60</v>
      </c>
      <c r="K66" s="15">
        <v>28</v>
      </c>
      <c r="L66" s="15">
        <v>20</v>
      </c>
      <c r="M66" s="81">
        <v>41.16</v>
      </c>
      <c r="N66" s="70">
        <v>41</v>
      </c>
      <c r="O66" s="62">
        <v>3000</v>
      </c>
      <c r="P66" s="63">
        <f>Table224523689101112131415161718192021222423456789101112131415161718192021222324[[#This Row],[PEMBULATAN]]*O66</f>
        <v>123000</v>
      </c>
    </row>
    <row r="67" spans="1:16" ht="30.75" customHeight="1" x14ac:dyDescent="0.2">
      <c r="A67" s="100"/>
      <c r="B67" s="73"/>
      <c r="C67" s="87" t="s">
        <v>3111</v>
      </c>
      <c r="D67" s="76" t="s">
        <v>51</v>
      </c>
      <c r="E67" s="13">
        <v>44433</v>
      </c>
      <c r="F67" s="74" t="s">
        <v>53</v>
      </c>
      <c r="G67" s="13">
        <v>44437</v>
      </c>
      <c r="H67" s="75" t="s">
        <v>3282</v>
      </c>
      <c r="I67" s="15">
        <v>32</v>
      </c>
      <c r="J67" s="15">
        <v>30</v>
      </c>
      <c r="K67" s="15">
        <v>13</v>
      </c>
      <c r="L67" s="15">
        <v>1</v>
      </c>
      <c r="M67" s="81">
        <v>3.12</v>
      </c>
      <c r="N67" s="70">
        <v>3</v>
      </c>
      <c r="O67" s="62">
        <v>3000</v>
      </c>
      <c r="P67" s="63">
        <f>Table224523689101112131415161718192021222423456789101112131415161718192021222324[[#This Row],[PEMBULATAN]]*O67</f>
        <v>9000</v>
      </c>
    </row>
    <row r="68" spans="1:16" ht="30.75" customHeight="1" x14ac:dyDescent="0.2">
      <c r="A68" s="100"/>
      <c r="B68" s="73"/>
      <c r="C68" s="87" t="s">
        <v>3112</v>
      </c>
      <c r="D68" s="76" t="s">
        <v>51</v>
      </c>
      <c r="E68" s="13">
        <v>44433</v>
      </c>
      <c r="F68" s="74" t="s">
        <v>53</v>
      </c>
      <c r="G68" s="13">
        <v>44437</v>
      </c>
      <c r="H68" s="75" t="s">
        <v>3282</v>
      </c>
      <c r="I68" s="15">
        <v>54</v>
      </c>
      <c r="J68" s="15">
        <v>60</v>
      </c>
      <c r="K68" s="15">
        <v>23</v>
      </c>
      <c r="L68" s="15">
        <v>7</v>
      </c>
      <c r="M68" s="81">
        <v>18.63</v>
      </c>
      <c r="N68" s="70">
        <v>19</v>
      </c>
      <c r="O68" s="62">
        <v>3000</v>
      </c>
      <c r="P68" s="63">
        <f>Table224523689101112131415161718192021222423456789101112131415161718192021222324[[#This Row],[PEMBULATAN]]*O68</f>
        <v>57000</v>
      </c>
    </row>
    <row r="69" spans="1:16" ht="30.75" customHeight="1" x14ac:dyDescent="0.2">
      <c r="A69" s="100"/>
      <c r="B69" s="73"/>
      <c r="C69" s="87" t="s">
        <v>3113</v>
      </c>
      <c r="D69" s="76" t="s">
        <v>51</v>
      </c>
      <c r="E69" s="13">
        <v>44433</v>
      </c>
      <c r="F69" s="74" t="s">
        <v>53</v>
      </c>
      <c r="G69" s="13">
        <v>44437</v>
      </c>
      <c r="H69" s="75" t="s">
        <v>3282</v>
      </c>
      <c r="I69" s="15">
        <v>56</v>
      </c>
      <c r="J69" s="15">
        <v>50</v>
      </c>
      <c r="K69" s="15">
        <v>27</v>
      </c>
      <c r="L69" s="15">
        <v>10</v>
      </c>
      <c r="M69" s="81">
        <v>18.899999999999999</v>
      </c>
      <c r="N69" s="70">
        <v>19</v>
      </c>
      <c r="O69" s="62">
        <v>3000</v>
      </c>
      <c r="P69" s="63">
        <f>Table224523689101112131415161718192021222423456789101112131415161718192021222324[[#This Row],[PEMBULATAN]]*O69</f>
        <v>57000</v>
      </c>
    </row>
    <row r="70" spans="1:16" ht="30.75" customHeight="1" x14ac:dyDescent="0.2">
      <c r="A70" s="100"/>
      <c r="B70" s="73"/>
      <c r="C70" s="87" t="s">
        <v>3114</v>
      </c>
      <c r="D70" s="76" t="s">
        <v>51</v>
      </c>
      <c r="E70" s="13">
        <v>44433</v>
      </c>
      <c r="F70" s="74" t="s">
        <v>53</v>
      </c>
      <c r="G70" s="13">
        <v>44437</v>
      </c>
      <c r="H70" s="75" t="s">
        <v>3282</v>
      </c>
      <c r="I70" s="15">
        <v>75</v>
      </c>
      <c r="J70" s="15">
        <v>50</v>
      </c>
      <c r="K70" s="15">
        <v>20</v>
      </c>
      <c r="L70" s="15">
        <v>8</v>
      </c>
      <c r="M70" s="81">
        <v>18.75</v>
      </c>
      <c r="N70" s="70">
        <v>19</v>
      </c>
      <c r="O70" s="62">
        <v>3000</v>
      </c>
      <c r="P70" s="63">
        <f>Table224523689101112131415161718192021222423456789101112131415161718192021222324[[#This Row],[PEMBULATAN]]*O70</f>
        <v>57000</v>
      </c>
    </row>
    <row r="71" spans="1:16" ht="30.75" customHeight="1" x14ac:dyDescent="0.2">
      <c r="A71" s="100"/>
      <c r="B71" s="73"/>
      <c r="C71" s="87" t="s">
        <v>3115</v>
      </c>
      <c r="D71" s="76" t="s">
        <v>51</v>
      </c>
      <c r="E71" s="13">
        <v>44433</v>
      </c>
      <c r="F71" s="74" t="s">
        <v>53</v>
      </c>
      <c r="G71" s="13">
        <v>44437</v>
      </c>
      <c r="H71" s="75" t="s">
        <v>3282</v>
      </c>
      <c r="I71" s="15">
        <v>74</v>
      </c>
      <c r="J71" s="15">
        <v>50</v>
      </c>
      <c r="K71" s="15">
        <v>12</v>
      </c>
      <c r="L71" s="15">
        <v>7</v>
      </c>
      <c r="M71" s="81">
        <v>11.1</v>
      </c>
      <c r="N71" s="70">
        <v>11</v>
      </c>
      <c r="O71" s="62">
        <v>3000</v>
      </c>
      <c r="P71" s="63">
        <f>Table224523689101112131415161718192021222423456789101112131415161718192021222324[[#This Row],[PEMBULATAN]]*O71</f>
        <v>33000</v>
      </c>
    </row>
    <row r="72" spans="1:16" ht="30.75" customHeight="1" x14ac:dyDescent="0.2">
      <c r="A72" s="100"/>
      <c r="B72" s="73"/>
      <c r="C72" s="87" t="s">
        <v>3116</v>
      </c>
      <c r="D72" s="76" t="s">
        <v>51</v>
      </c>
      <c r="E72" s="13">
        <v>44433</v>
      </c>
      <c r="F72" s="74" t="s">
        <v>53</v>
      </c>
      <c r="G72" s="13">
        <v>44437</v>
      </c>
      <c r="H72" s="75" t="s">
        <v>3282</v>
      </c>
      <c r="I72" s="15">
        <v>79</v>
      </c>
      <c r="J72" s="15">
        <v>60</v>
      </c>
      <c r="K72" s="15">
        <v>24</v>
      </c>
      <c r="L72" s="15">
        <v>16</v>
      </c>
      <c r="M72" s="81">
        <v>28.44</v>
      </c>
      <c r="N72" s="70">
        <v>28</v>
      </c>
      <c r="O72" s="62">
        <v>3000</v>
      </c>
      <c r="P72" s="63">
        <f>Table224523689101112131415161718192021222423456789101112131415161718192021222324[[#This Row],[PEMBULATAN]]*O72</f>
        <v>84000</v>
      </c>
    </row>
    <row r="73" spans="1:16" ht="30.75" customHeight="1" x14ac:dyDescent="0.2">
      <c r="A73" s="100"/>
      <c r="B73" s="73"/>
      <c r="C73" s="87" t="s">
        <v>3117</v>
      </c>
      <c r="D73" s="76" t="s">
        <v>51</v>
      </c>
      <c r="E73" s="13">
        <v>44433</v>
      </c>
      <c r="F73" s="74" t="s">
        <v>53</v>
      </c>
      <c r="G73" s="13">
        <v>44437</v>
      </c>
      <c r="H73" s="75" t="s">
        <v>3282</v>
      </c>
      <c r="I73" s="15">
        <v>60</v>
      </c>
      <c r="J73" s="15">
        <v>37</v>
      </c>
      <c r="K73" s="15">
        <v>13</v>
      </c>
      <c r="L73" s="15">
        <v>5</v>
      </c>
      <c r="M73" s="81">
        <v>7.2149999999999999</v>
      </c>
      <c r="N73" s="70">
        <v>7</v>
      </c>
      <c r="O73" s="62">
        <v>3000</v>
      </c>
      <c r="P73" s="63">
        <f>Table224523689101112131415161718192021222423456789101112131415161718192021222324[[#This Row],[PEMBULATAN]]*O73</f>
        <v>21000</v>
      </c>
    </row>
    <row r="74" spans="1:16" ht="30.75" customHeight="1" x14ac:dyDescent="0.2">
      <c r="A74" s="100"/>
      <c r="B74" s="73"/>
      <c r="C74" s="87" t="s">
        <v>3118</v>
      </c>
      <c r="D74" s="76" t="s">
        <v>51</v>
      </c>
      <c r="E74" s="13">
        <v>44433</v>
      </c>
      <c r="F74" s="74" t="s">
        <v>53</v>
      </c>
      <c r="G74" s="13">
        <v>44437</v>
      </c>
      <c r="H74" s="75" t="s">
        <v>3282</v>
      </c>
      <c r="I74" s="15">
        <v>68</v>
      </c>
      <c r="J74" s="15">
        <v>55</v>
      </c>
      <c r="K74" s="15">
        <v>20</v>
      </c>
      <c r="L74" s="15">
        <v>6</v>
      </c>
      <c r="M74" s="81">
        <v>18.7</v>
      </c>
      <c r="N74" s="70">
        <v>19</v>
      </c>
      <c r="O74" s="62">
        <v>3000</v>
      </c>
      <c r="P74" s="63">
        <f>Table224523689101112131415161718192021222423456789101112131415161718192021222324[[#This Row],[PEMBULATAN]]*O74</f>
        <v>57000</v>
      </c>
    </row>
    <row r="75" spans="1:16" ht="30.75" customHeight="1" x14ac:dyDescent="0.2">
      <c r="A75" s="100"/>
      <c r="B75" s="73"/>
      <c r="C75" s="87" t="s">
        <v>3119</v>
      </c>
      <c r="D75" s="76" t="s">
        <v>51</v>
      </c>
      <c r="E75" s="13">
        <v>44433</v>
      </c>
      <c r="F75" s="74" t="s">
        <v>53</v>
      </c>
      <c r="G75" s="13">
        <v>44437</v>
      </c>
      <c r="H75" s="75" t="s">
        <v>3282</v>
      </c>
      <c r="I75" s="15">
        <v>80</v>
      </c>
      <c r="J75" s="15">
        <v>55</v>
      </c>
      <c r="K75" s="15">
        <v>20</v>
      </c>
      <c r="L75" s="15">
        <v>13</v>
      </c>
      <c r="M75" s="81">
        <v>22</v>
      </c>
      <c r="N75" s="70">
        <v>22</v>
      </c>
      <c r="O75" s="62">
        <v>3000</v>
      </c>
      <c r="P75" s="63">
        <f>Table224523689101112131415161718192021222423456789101112131415161718192021222324[[#This Row],[PEMBULATAN]]*O75</f>
        <v>66000</v>
      </c>
    </row>
    <row r="76" spans="1:16" ht="30.75" customHeight="1" x14ac:dyDescent="0.2">
      <c r="A76" s="100"/>
      <c r="B76" s="73"/>
      <c r="C76" s="87" t="s">
        <v>3120</v>
      </c>
      <c r="D76" s="76" t="s">
        <v>51</v>
      </c>
      <c r="E76" s="13">
        <v>44433</v>
      </c>
      <c r="F76" s="74" t="s">
        <v>53</v>
      </c>
      <c r="G76" s="13">
        <v>44437</v>
      </c>
      <c r="H76" s="75" t="s">
        <v>3282</v>
      </c>
      <c r="I76" s="15">
        <v>58</v>
      </c>
      <c r="J76" s="15">
        <v>54</v>
      </c>
      <c r="K76" s="15">
        <v>7</v>
      </c>
      <c r="L76" s="15">
        <v>6</v>
      </c>
      <c r="M76" s="81">
        <v>5.4809999999999999</v>
      </c>
      <c r="N76" s="70">
        <v>6</v>
      </c>
      <c r="O76" s="62">
        <v>3000</v>
      </c>
      <c r="P76" s="63">
        <f>Table224523689101112131415161718192021222423456789101112131415161718192021222324[[#This Row],[PEMBULATAN]]*O76</f>
        <v>18000</v>
      </c>
    </row>
    <row r="77" spans="1:16" ht="30.75" customHeight="1" x14ac:dyDescent="0.2">
      <c r="A77" s="100"/>
      <c r="B77" s="73"/>
      <c r="C77" s="87" t="s">
        <v>3121</v>
      </c>
      <c r="D77" s="76" t="s">
        <v>51</v>
      </c>
      <c r="E77" s="13">
        <v>44433</v>
      </c>
      <c r="F77" s="74" t="s">
        <v>53</v>
      </c>
      <c r="G77" s="13">
        <v>44437</v>
      </c>
      <c r="H77" s="75" t="s">
        <v>3282</v>
      </c>
      <c r="I77" s="15">
        <v>61</v>
      </c>
      <c r="J77" s="15">
        <v>42</v>
      </c>
      <c r="K77" s="15">
        <v>55</v>
      </c>
      <c r="L77" s="15">
        <v>12</v>
      </c>
      <c r="M77" s="81">
        <v>35.227499999999999</v>
      </c>
      <c r="N77" s="70">
        <v>35</v>
      </c>
      <c r="O77" s="62">
        <v>3000</v>
      </c>
      <c r="P77" s="63">
        <f>Table224523689101112131415161718192021222423456789101112131415161718192021222324[[#This Row],[PEMBULATAN]]*O77</f>
        <v>105000</v>
      </c>
    </row>
    <row r="78" spans="1:16" ht="30.75" customHeight="1" x14ac:dyDescent="0.2">
      <c r="A78" s="100"/>
      <c r="B78" s="73"/>
      <c r="C78" s="87" t="s">
        <v>3122</v>
      </c>
      <c r="D78" s="76" t="s">
        <v>51</v>
      </c>
      <c r="E78" s="13">
        <v>44433</v>
      </c>
      <c r="F78" s="74" t="s">
        <v>53</v>
      </c>
      <c r="G78" s="13">
        <v>44437</v>
      </c>
      <c r="H78" s="75" t="s">
        <v>3282</v>
      </c>
      <c r="I78" s="15">
        <v>73</v>
      </c>
      <c r="J78" s="15">
        <v>60</v>
      </c>
      <c r="K78" s="15">
        <v>20</v>
      </c>
      <c r="L78" s="15">
        <v>32</v>
      </c>
      <c r="M78" s="81">
        <v>21.9</v>
      </c>
      <c r="N78" s="70">
        <v>32</v>
      </c>
      <c r="O78" s="62">
        <v>3000</v>
      </c>
      <c r="P78" s="63">
        <f>Table224523689101112131415161718192021222423456789101112131415161718192021222324[[#This Row],[PEMBULATAN]]*O78</f>
        <v>96000</v>
      </c>
    </row>
    <row r="79" spans="1:16" ht="30.75" customHeight="1" x14ac:dyDescent="0.2">
      <c r="A79" s="100"/>
      <c r="B79" s="73"/>
      <c r="C79" s="87" t="s">
        <v>3123</v>
      </c>
      <c r="D79" s="76" t="s">
        <v>51</v>
      </c>
      <c r="E79" s="13">
        <v>44433</v>
      </c>
      <c r="F79" s="74" t="s">
        <v>53</v>
      </c>
      <c r="G79" s="13">
        <v>44437</v>
      </c>
      <c r="H79" s="75" t="s">
        <v>3282</v>
      </c>
      <c r="I79" s="15">
        <v>92</v>
      </c>
      <c r="J79" s="15">
        <v>60</v>
      </c>
      <c r="K79" s="15">
        <v>95</v>
      </c>
      <c r="L79" s="15">
        <v>10</v>
      </c>
      <c r="M79" s="81">
        <v>131.1</v>
      </c>
      <c r="N79" s="70">
        <v>131</v>
      </c>
      <c r="O79" s="62">
        <v>3000</v>
      </c>
      <c r="P79" s="63">
        <f>Table224523689101112131415161718192021222423456789101112131415161718192021222324[[#This Row],[PEMBULATAN]]*O79</f>
        <v>393000</v>
      </c>
    </row>
    <row r="80" spans="1:16" ht="30.75" customHeight="1" x14ac:dyDescent="0.2">
      <c r="A80" s="100"/>
      <c r="B80" s="73"/>
      <c r="C80" s="87" t="s">
        <v>3124</v>
      </c>
      <c r="D80" s="76" t="s">
        <v>51</v>
      </c>
      <c r="E80" s="13">
        <v>44433</v>
      </c>
      <c r="F80" s="74" t="s">
        <v>53</v>
      </c>
      <c r="G80" s="13">
        <v>44437</v>
      </c>
      <c r="H80" s="75" t="s">
        <v>3282</v>
      </c>
      <c r="I80" s="15">
        <v>70</v>
      </c>
      <c r="J80" s="15">
        <v>38</v>
      </c>
      <c r="K80" s="15">
        <v>6</v>
      </c>
      <c r="L80" s="15">
        <v>2</v>
      </c>
      <c r="M80" s="81">
        <v>3.99</v>
      </c>
      <c r="N80" s="70">
        <v>4</v>
      </c>
      <c r="O80" s="62">
        <v>3000</v>
      </c>
      <c r="P80" s="63">
        <f>Table224523689101112131415161718192021222423456789101112131415161718192021222324[[#This Row],[PEMBULATAN]]*O80</f>
        <v>12000</v>
      </c>
    </row>
    <row r="81" spans="1:16" ht="30.75" customHeight="1" x14ac:dyDescent="0.2">
      <c r="A81" s="100"/>
      <c r="B81" s="73"/>
      <c r="C81" s="87" t="s">
        <v>3125</v>
      </c>
      <c r="D81" s="76" t="s">
        <v>51</v>
      </c>
      <c r="E81" s="13">
        <v>44433</v>
      </c>
      <c r="F81" s="74" t="s">
        <v>53</v>
      </c>
      <c r="G81" s="13">
        <v>44437</v>
      </c>
      <c r="H81" s="75" t="s">
        <v>3282</v>
      </c>
      <c r="I81" s="15">
        <v>50</v>
      </c>
      <c r="J81" s="15">
        <v>35</v>
      </c>
      <c r="K81" s="15">
        <v>13</v>
      </c>
      <c r="L81" s="15">
        <v>14</v>
      </c>
      <c r="M81" s="81">
        <v>5.6875</v>
      </c>
      <c r="N81" s="70">
        <v>14</v>
      </c>
      <c r="O81" s="62">
        <v>3000</v>
      </c>
      <c r="P81" s="63">
        <f>Table224523689101112131415161718192021222423456789101112131415161718192021222324[[#This Row],[PEMBULATAN]]*O81</f>
        <v>42000</v>
      </c>
    </row>
    <row r="82" spans="1:16" ht="30.75" customHeight="1" x14ac:dyDescent="0.2">
      <c r="A82" s="100"/>
      <c r="B82" s="73"/>
      <c r="C82" s="87" t="s">
        <v>3126</v>
      </c>
      <c r="D82" s="76" t="s">
        <v>51</v>
      </c>
      <c r="E82" s="13">
        <v>44433</v>
      </c>
      <c r="F82" s="74" t="s">
        <v>53</v>
      </c>
      <c r="G82" s="13">
        <v>44437</v>
      </c>
      <c r="H82" s="75" t="s">
        <v>3282</v>
      </c>
      <c r="I82" s="15">
        <v>64</v>
      </c>
      <c r="J82" s="15">
        <v>50</v>
      </c>
      <c r="K82" s="15">
        <v>9</v>
      </c>
      <c r="L82" s="15">
        <v>4</v>
      </c>
      <c r="M82" s="81">
        <v>7.2</v>
      </c>
      <c r="N82" s="70">
        <v>7</v>
      </c>
      <c r="O82" s="62">
        <v>3000</v>
      </c>
      <c r="P82" s="63">
        <f>Table224523689101112131415161718192021222423456789101112131415161718192021222324[[#This Row],[PEMBULATAN]]*O82</f>
        <v>21000</v>
      </c>
    </row>
    <row r="83" spans="1:16" ht="30.75" customHeight="1" x14ac:dyDescent="0.2">
      <c r="A83" s="100"/>
      <c r="B83" s="73"/>
      <c r="C83" s="87" t="s">
        <v>3127</v>
      </c>
      <c r="D83" s="76" t="s">
        <v>51</v>
      </c>
      <c r="E83" s="13">
        <v>44433</v>
      </c>
      <c r="F83" s="74" t="s">
        <v>53</v>
      </c>
      <c r="G83" s="13">
        <v>44437</v>
      </c>
      <c r="H83" s="75" t="s">
        <v>3282</v>
      </c>
      <c r="I83" s="15">
        <v>40</v>
      </c>
      <c r="J83" s="15">
        <v>35</v>
      </c>
      <c r="K83" s="15">
        <v>33</v>
      </c>
      <c r="L83" s="15">
        <v>8</v>
      </c>
      <c r="M83" s="81">
        <v>11.55</v>
      </c>
      <c r="N83" s="70">
        <v>12</v>
      </c>
      <c r="O83" s="62">
        <v>3000</v>
      </c>
      <c r="P83" s="63">
        <f>Table224523689101112131415161718192021222423456789101112131415161718192021222324[[#This Row],[PEMBULATAN]]*O83</f>
        <v>36000</v>
      </c>
    </row>
    <row r="84" spans="1:16" ht="30.75" customHeight="1" x14ac:dyDescent="0.2">
      <c r="A84" s="100"/>
      <c r="B84" s="73"/>
      <c r="C84" s="87" t="s">
        <v>3128</v>
      </c>
      <c r="D84" s="76" t="s">
        <v>51</v>
      </c>
      <c r="E84" s="13">
        <v>44433</v>
      </c>
      <c r="F84" s="74" t="s">
        <v>53</v>
      </c>
      <c r="G84" s="13">
        <v>44437</v>
      </c>
      <c r="H84" s="75" t="s">
        <v>3282</v>
      </c>
      <c r="I84" s="15">
        <v>48</v>
      </c>
      <c r="J84" s="15">
        <v>38</v>
      </c>
      <c r="K84" s="15">
        <v>28</v>
      </c>
      <c r="L84" s="15">
        <v>9</v>
      </c>
      <c r="M84" s="81">
        <v>12.768000000000001</v>
      </c>
      <c r="N84" s="70">
        <v>13</v>
      </c>
      <c r="O84" s="62">
        <v>3000</v>
      </c>
      <c r="P84" s="63">
        <f>Table224523689101112131415161718192021222423456789101112131415161718192021222324[[#This Row],[PEMBULATAN]]*O84</f>
        <v>39000</v>
      </c>
    </row>
    <row r="85" spans="1:16" ht="30.75" customHeight="1" x14ac:dyDescent="0.2">
      <c r="A85" s="100"/>
      <c r="B85" s="73"/>
      <c r="C85" s="87" t="s">
        <v>3129</v>
      </c>
      <c r="D85" s="76" t="s">
        <v>51</v>
      </c>
      <c r="E85" s="13">
        <v>44433</v>
      </c>
      <c r="F85" s="74" t="s">
        <v>53</v>
      </c>
      <c r="G85" s="13">
        <v>44437</v>
      </c>
      <c r="H85" s="75" t="s">
        <v>3282</v>
      </c>
      <c r="I85" s="15">
        <v>105</v>
      </c>
      <c r="J85" s="15">
        <v>65</v>
      </c>
      <c r="K85" s="15">
        <v>30</v>
      </c>
      <c r="L85" s="15">
        <v>23</v>
      </c>
      <c r="M85" s="81">
        <v>51.1875</v>
      </c>
      <c r="N85" s="70">
        <v>51</v>
      </c>
      <c r="O85" s="62">
        <v>3000</v>
      </c>
      <c r="P85" s="63">
        <f>Table224523689101112131415161718192021222423456789101112131415161718192021222324[[#This Row],[PEMBULATAN]]*O85</f>
        <v>153000</v>
      </c>
    </row>
    <row r="86" spans="1:16" ht="30.75" customHeight="1" x14ac:dyDescent="0.2">
      <c r="A86" s="100"/>
      <c r="B86" s="73"/>
      <c r="C86" s="87" t="s">
        <v>3130</v>
      </c>
      <c r="D86" s="76" t="s">
        <v>51</v>
      </c>
      <c r="E86" s="13">
        <v>44433</v>
      </c>
      <c r="F86" s="74" t="s">
        <v>53</v>
      </c>
      <c r="G86" s="13">
        <v>44437</v>
      </c>
      <c r="H86" s="75" t="s">
        <v>3282</v>
      </c>
      <c r="I86" s="15">
        <v>93</v>
      </c>
      <c r="J86" s="15">
        <v>57</v>
      </c>
      <c r="K86" s="15">
        <v>25</v>
      </c>
      <c r="L86" s="15">
        <v>26</v>
      </c>
      <c r="M86" s="81">
        <v>33.131250000000001</v>
      </c>
      <c r="N86" s="70">
        <v>33</v>
      </c>
      <c r="O86" s="62">
        <v>3000</v>
      </c>
      <c r="P86" s="63">
        <f>Table224523689101112131415161718192021222423456789101112131415161718192021222324[[#This Row],[PEMBULATAN]]*O86</f>
        <v>99000</v>
      </c>
    </row>
    <row r="87" spans="1:16" ht="30.75" customHeight="1" x14ac:dyDescent="0.2">
      <c r="A87" s="100"/>
      <c r="B87" s="73"/>
      <c r="C87" s="87" t="s">
        <v>3131</v>
      </c>
      <c r="D87" s="76" t="s">
        <v>51</v>
      </c>
      <c r="E87" s="13">
        <v>44433</v>
      </c>
      <c r="F87" s="74" t="s">
        <v>53</v>
      </c>
      <c r="G87" s="13">
        <v>44437</v>
      </c>
      <c r="H87" s="75" t="s">
        <v>3282</v>
      </c>
      <c r="I87" s="15">
        <v>35</v>
      </c>
      <c r="J87" s="15">
        <v>26</v>
      </c>
      <c r="K87" s="15">
        <v>18</v>
      </c>
      <c r="L87" s="15">
        <v>6</v>
      </c>
      <c r="M87" s="81">
        <v>4.0949999999999998</v>
      </c>
      <c r="N87" s="70">
        <v>6</v>
      </c>
      <c r="O87" s="62">
        <v>3000</v>
      </c>
      <c r="P87" s="63">
        <f>Table224523689101112131415161718192021222423456789101112131415161718192021222324[[#This Row],[PEMBULATAN]]*O87</f>
        <v>18000</v>
      </c>
    </row>
    <row r="88" spans="1:16" ht="30.75" customHeight="1" x14ac:dyDescent="0.2">
      <c r="A88" s="100"/>
      <c r="B88" s="73"/>
      <c r="C88" s="87" t="s">
        <v>3132</v>
      </c>
      <c r="D88" s="76" t="s">
        <v>51</v>
      </c>
      <c r="E88" s="13">
        <v>44433</v>
      </c>
      <c r="F88" s="74" t="s">
        <v>53</v>
      </c>
      <c r="G88" s="13">
        <v>44437</v>
      </c>
      <c r="H88" s="75" t="s">
        <v>3282</v>
      </c>
      <c r="I88" s="15">
        <v>68</v>
      </c>
      <c r="J88" s="15">
        <v>32</v>
      </c>
      <c r="K88" s="15">
        <v>18</v>
      </c>
      <c r="L88" s="15">
        <v>14</v>
      </c>
      <c r="M88" s="81">
        <v>9.7919999999999998</v>
      </c>
      <c r="N88" s="70">
        <v>14</v>
      </c>
      <c r="O88" s="62">
        <v>3000</v>
      </c>
      <c r="P88" s="63">
        <f>Table224523689101112131415161718192021222423456789101112131415161718192021222324[[#This Row],[PEMBULATAN]]*O88</f>
        <v>42000</v>
      </c>
    </row>
    <row r="89" spans="1:16" ht="30.75" customHeight="1" x14ac:dyDescent="0.2">
      <c r="A89" s="100"/>
      <c r="B89" s="73"/>
      <c r="C89" s="87" t="s">
        <v>3133</v>
      </c>
      <c r="D89" s="76" t="s">
        <v>51</v>
      </c>
      <c r="E89" s="13">
        <v>44433</v>
      </c>
      <c r="F89" s="74" t="s">
        <v>53</v>
      </c>
      <c r="G89" s="13">
        <v>44437</v>
      </c>
      <c r="H89" s="75" t="s">
        <v>3282</v>
      </c>
      <c r="I89" s="15">
        <v>80</v>
      </c>
      <c r="J89" s="15">
        <v>80</v>
      </c>
      <c r="K89" s="15">
        <v>16</v>
      </c>
      <c r="L89" s="15">
        <v>10</v>
      </c>
      <c r="M89" s="81">
        <v>25.6</v>
      </c>
      <c r="N89" s="70">
        <v>26</v>
      </c>
      <c r="O89" s="62">
        <v>3000</v>
      </c>
      <c r="P89" s="63">
        <f>Table224523689101112131415161718192021222423456789101112131415161718192021222324[[#This Row],[PEMBULATAN]]*O89</f>
        <v>78000</v>
      </c>
    </row>
    <row r="90" spans="1:16" ht="30.75" customHeight="1" x14ac:dyDescent="0.2">
      <c r="A90" s="100"/>
      <c r="B90" s="73"/>
      <c r="C90" s="87" t="s">
        <v>3134</v>
      </c>
      <c r="D90" s="76" t="s">
        <v>51</v>
      </c>
      <c r="E90" s="13">
        <v>44433</v>
      </c>
      <c r="F90" s="74" t="s">
        <v>53</v>
      </c>
      <c r="G90" s="13">
        <v>44437</v>
      </c>
      <c r="H90" s="75" t="s">
        <v>3282</v>
      </c>
      <c r="I90" s="15">
        <v>48</v>
      </c>
      <c r="J90" s="15">
        <v>35</v>
      </c>
      <c r="K90" s="15">
        <v>28</v>
      </c>
      <c r="L90" s="15">
        <v>14</v>
      </c>
      <c r="M90" s="81">
        <v>11.76</v>
      </c>
      <c r="N90" s="70">
        <v>14</v>
      </c>
      <c r="O90" s="62">
        <v>3000</v>
      </c>
      <c r="P90" s="63">
        <f>Table224523689101112131415161718192021222423456789101112131415161718192021222324[[#This Row],[PEMBULATAN]]*O90</f>
        <v>42000</v>
      </c>
    </row>
    <row r="91" spans="1:16" ht="30.75" customHeight="1" x14ac:dyDescent="0.2">
      <c r="A91" s="100"/>
      <c r="B91" s="73"/>
      <c r="C91" s="87" t="s">
        <v>3135</v>
      </c>
      <c r="D91" s="76" t="s">
        <v>51</v>
      </c>
      <c r="E91" s="13">
        <v>44433</v>
      </c>
      <c r="F91" s="74" t="s">
        <v>53</v>
      </c>
      <c r="G91" s="13">
        <v>44437</v>
      </c>
      <c r="H91" s="75" t="s">
        <v>3282</v>
      </c>
      <c r="I91" s="15">
        <v>80</v>
      </c>
      <c r="J91" s="15">
        <v>27</v>
      </c>
      <c r="K91" s="15">
        <v>35</v>
      </c>
      <c r="L91" s="15">
        <v>6</v>
      </c>
      <c r="M91" s="81">
        <v>18.899999999999999</v>
      </c>
      <c r="N91" s="70">
        <v>19</v>
      </c>
      <c r="O91" s="62">
        <v>3000</v>
      </c>
      <c r="P91" s="63">
        <f>Table224523689101112131415161718192021222423456789101112131415161718192021222324[[#This Row],[PEMBULATAN]]*O91</f>
        <v>57000</v>
      </c>
    </row>
    <row r="92" spans="1:16" ht="30.75" customHeight="1" x14ac:dyDescent="0.2">
      <c r="A92" s="100"/>
      <c r="B92" s="73"/>
      <c r="C92" s="87" t="s">
        <v>3136</v>
      </c>
      <c r="D92" s="76" t="s">
        <v>51</v>
      </c>
      <c r="E92" s="13">
        <v>44433</v>
      </c>
      <c r="F92" s="74" t="s">
        <v>53</v>
      </c>
      <c r="G92" s="13">
        <v>44437</v>
      </c>
      <c r="H92" s="75" t="s">
        <v>3282</v>
      </c>
      <c r="I92" s="15">
        <v>80</v>
      </c>
      <c r="J92" s="15">
        <v>19</v>
      </c>
      <c r="K92" s="15">
        <v>32</v>
      </c>
      <c r="L92" s="15">
        <v>4</v>
      </c>
      <c r="M92" s="81">
        <v>12.16</v>
      </c>
      <c r="N92" s="70">
        <v>12</v>
      </c>
      <c r="O92" s="62">
        <v>3000</v>
      </c>
      <c r="P92" s="63">
        <f>Table224523689101112131415161718192021222423456789101112131415161718192021222324[[#This Row],[PEMBULATAN]]*O92</f>
        <v>36000</v>
      </c>
    </row>
    <row r="93" spans="1:16" ht="30.75" customHeight="1" x14ac:dyDescent="0.2">
      <c r="A93" s="100"/>
      <c r="B93" s="73"/>
      <c r="C93" s="87" t="s">
        <v>3137</v>
      </c>
      <c r="D93" s="76" t="s">
        <v>51</v>
      </c>
      <c r="E93" s="13">
        <v>44433</v>
      </c>
      <c r="F93" s="74" t="s">
        <v>53</v>
      </c>
      <c r="G93" s="13">
        <v>44437</v>
      </c>
      <c r="H93" s="75" t="s">
        <v>3282</v>
      </c>
      <c r="I93" s="15">
        <v>94</v>
      </c>
      <c r="J93" s="15">
        <v>40</v>
      </c>
      <c r="K93" s="15">
        <v>16</v>
      </c>
      <c r="L93" s="15">
        <v>10</v>
      </c>
      <c r="M93" s="81">
        <v>15.04</v>
      </c>
      <c r="N93" s="70">
        <v>15</v>
      </c>
      <c r="O93" s="62">
        <v>3000</v>
      </c>
      <c r="P93" s="63">
        <f>Table224523689101112131415161718192021222423456789101112131415161718192021222324[[#This Row],[PEMBULATAN]]*O93</f>
        <v>45000</v>
      </c>
    </row>
    <row r="94" spans="1:16" ht="30.75" customHeight="1" x14ac:dyDescent="0.2">
      <c r="A94" s="100"/>
      <c r="B94" s="73"/>
      <c r="C94" s="87" t="s">
        <v>3138</v>
      </c>
      <c r="D94" s="76" t="s">
        <v>51</v>
      </c>
      <c r="E94" s="13">
        <v>44433</v>
      </c>
      <c r="F94" s="74" t="s">
        <v>53</v>
      </c>
      <c r="G94" s="13">
        <v>44437</v>
      </c>
      <c r="H94" s="75" t="s">
        <v>3282</v>
      </c>
      <c r="I94" s="15">
        <v>93</v>
      </c>
      <c r="J94" s="15">
        <v>20</v>
      </c>
      <c r="K94" s="15">
        <v>20</v>
      </c>
      <c r="L94" s="15">
        <v>1</v>
      </c>
      <c r="M94" s="81">
        <v>9.3000000000000007</v>
      </c>
      <c r="N94" s="70">
        <v>9</v>
      </c>
      <c r="O94" s="62">
        <v>3000</v>
      </c>
      <c r="P94" s="63">
        <f>Table224523689101112131415161718192021222423456789101112131415161718192021222324[[#This Row],[PEMBULATAN]]*O94</f>
        <v>27000</v>
      </c>
    </row>
    <row r="95" spans="1:16" ht="30.75" customHeight="1" x14ac:dyDescent="0.2">
      <c r="A95" s="100"/>
      <c r="B95" s="73"/>
      <c r="C95" s="87" t="s">
        <v>3139</v>
      </c>
      <c r="D95" s="76" t="s">
        <v>51</v>
      </c>
      <c r="E95" s="13">
        <v>44433</v>
      </c>
      <c r="F95" s="74" t="s">
        <v>53</v>
      </c>
      <c r="G95" s="13">
        <v>44437</v>
      </c>
      <c r="H95" s="75" t="s">
        <v>3282</v>
      </c>
      <c r="I95" s="15">
        <v>110</v>
      </c>
      <c r="J95" s="15">
        <v>62</v>
      </c>
      <c r="K95" s="15">
        <v>30</v>
      </c>
      <c r="L95" s="15">
        <v>24</v>
      </c>
      <c r="M95" s="81">
        <v>51.15</v>
      </c>
      <c r="N95" s="70">
        <v>51</v>
      </c>
      <c r="O95" s="62">
        <v>3000</v>
      </c>
      <c r="P95" s="63">
        <f>Table224523689101112131415161718192021222423456789101112131415161718192021222324[[#This Row],[PEMBULATAN]]*O95</f>
        <v>153000</v>
      </c>
    </row>
    <row r="96" spans="1:16" ht="30.75" customHeight="1" x14ac:dyDescent="0.2">
      <c r="A96" s="100"/>
      <c r="B96" s="73"/>
      <c r="C96" s="87" t="s">
        <v>3140</v>
      </c>
      <c r="D96" s="76" t="s">
        <v>51</v>
      </c>
      <c r="E96" s="13">
        <v>44433</v>
      </c>
      <c r="F96" s="74" t="s">
        <v>53</v>
      </c>
      <c r="G96" s="13">
        <v>44437</v>
      </c>
      <c r="H96" s="75" t="s">
        <v>3282</v>
      </c>
      <c r="I96" s="15">
        <v>52</v>
      </c>
      <c r="J96" s="15">
        <v>36</v>
      </c>
      <c r="K96" s="15">
        <v>19</v>
      </c>
      <c r="L96" s="15">
        <v>6</v>
      </c>
      <c r="M96" s="81">
        <v>8.8919999999999995</v>
      </c>
      <c r="N96" s="70">
        <v>9</v>
      </c>
      <c r="O96" s="62">
        <v>3000</v>
      </c>
      <c r="P96" s="63">
        <f>Table224523689101112131415161718192021222423456789101112131415161718192021222324[[#This Row],[PEMBULATAN]]*O96</f>
        <v>27000</v>
      </c>
    </row>
    <row r="97" spans="1:16" ht="30.75" customHeight="1" x14ac:dyDescent="0.2">
      <c r="A97" s="100"/>
      <c r="B97" s="73"/>
      <c r="C97" s="87" t="s">
        <v>3141</v>
      </c>
      <c r="D97" s="76" t="s">
        <v>51</v>
      </c>
      <c r="E97" s="13">
        <v>44433</v>
      </c>
      <c r="F97" s="74" t="s">
        <v>53</v>
      </c>
      <c r="G97" s="13">
        <v>44437</v>
      </c>
      <c r="H97" s="75" t="s">
        <v>3282</v>
      </c>
      <c r="I97" s="15">
        <v>100</v>
      </c>
      <c r="J97" s="15">
        <v>65</v>
      </c>
      <c r="K97" s="15">
        <v>25</v>
      </c>
      <c r="L97" s="15">
        <v>26</v>
      </c>
      <c r="M97" s="81">
        <v>40.625</v>
      </c>
      <c r="N97" s="70">
        <v>41</v>
      </c>
      <c r="O97" s="62">
        <v>3000</v>
      </c>
      <c r="P97" s="63">
        <f>Table224523689101112131415161718192021222423456789101112131415161718192021222324[[#This Row],[PEMBULATAN]]*O97</f>
        <v>123000</v>
      </c>
    </row>
    <row r="98" spans="1:16" ht="30.75" customHeight="1" x14ac:dyDescent="0.2">
      <c r="A98" s="100"/>
      <c r="B98" s="73"/>
      <c r="C98" s="87" t="s">
        <v>3142</v>
      </c>
      <c r="D98" s="76" t="s">
        <v>51</v>
      </c>
      <c r="E98" s="13">
        <v>44433</v>
      </c>
      <c r="F98" s="74" t="s">
        <v>53</v>
      </c>
      <c r="G98" s="13">
        <v>44437</v>
      </c>
      <c r="H98" s="75" t="s">
        <v>3282</v>
      </c>
      <c r="I98" s="15">
        <v>97</v>
      </c>
      <c r="J98" s="15">
        <v>50</v>
      </c>
      <c r="K98" s="15">
        <v>27</v>
      </c>
      <c r="L98" s="15">
        <v>13</v>
      </c>
      <c r="M98" s="81">
        <v>32.737499999999997</v>
      </c>
      <c r="N98" s="70">
        <v>33</v>
      </c>
      <c r="O98" s="62">
        <v>3000</v>
      </c>
      <c r="P98" s="63">
        <f>Table224523689101112131415161718192021222423456789101112131415161718192021222324[[#This Row],[PEMBULATAN]]*O98</f>
        <v>99000</v>
      </c>
    </row>
    <row r="99" spans="1:16" ht="30.75" customHeight="1" x14ac:dyDescent="0.2">
      <c r="A99" s="100"/>
      <c r="B99" s="73"/>
      <c r="C99" s="87" t="s">
        <v>3143</v>
      </c>
      <c r="D99" s="76" t="s">
        <v>51</v>
      </c>
      <c r="E99" s="13">
        <v>44433</v>
      </c>
      <c r="F99" s="74" t="s">
        <v>53</v>
      </c>
      <c r="G99" s="13">
        <v>44437</v>
      </c>
      <c r="H99" s="75" t="s">
        <v>3282</v>
      </c>
      <c r="I99" s="15">
        <v>80</v>
      </c>
      <c r="J99" s="15">
        <v>45</v>
      </c>
      <c r="K99" s="15">
        <v>25</v>
      </c>
      <c r="L99" s="15">
        <v>5</v>
      </c>
      <c r="M99" s="81">
        <v>22.5</v>
      </c>
      <c r="N99" s="70">
        <v>23</v>
      </c>
      <c r="O99" s="62">
        <v>3000</v>
      </c>
      <c r="P99" s="63">
        <f>Table224523689101112131415161718192021222423456789101112131415161718192021222324[[#This Row],[PEMBULATAN]]*O99</f>
        <v>69000</v>
      </c>
    </row>
    <row r="100" spans="1:16" ht="30.75" customHeight="1" x14ac:dyDescent="0.2">
      <c r="A100" s="100"/>
      <c r="B100" s="73"/>
      <c r="C100" s="87" t="s">
        <v>3144</v>
      </c>
      <c r="D100" s="76" t="s">
        <v>51</v>
      </c>
      <c r="E100" s="13">
        <v>44433</v>
      </c>
      <c r="F100" s="74" t="s">
        <v>53</v>
      </c>
      <c r="G100" s="13">
        <v>44437</v>
      </c>
      <c r="H100" s="75" t="s">
        <v>3282</v>
      </c>
      <c r="I100" s="15">
        <v>110</v>
      </c>
      <c r="J100" s="15">
        <v>58</v>
      </c>
      <c r="K100" s="15">
        <v>33</v>
      </c>
      <c r="L100" s="15">
        <v>18</v>
      </c>
      <c r="M100" s="81">
        <v>52.634999999999998</v>
      </c>
      <c r="N100" s="70">
        <v>53</v>
      </c>
      <c r="O100" s="62">
        <v>3000</v>
      </c>
      <c r="P100" s="63">
        <f>Table224523689101112131415161718192021222423456789101112131415161718192021222324[[#This Row],[PEMBULATAN]]*O100</f>
        <v>159000</v>
      </c>
    </row>
    <row r="101" spans="1:16" ht="30.75" customHeight="1" x14ac:dyDescent="0.2">
      <c r="A101" s="100"/>
      <c r="B101" s="73"/>
      <c r="C101" s="87" t="s">
        <v>3145</v>
      </c>
      <c r="D101" s="76" t="s">
        <v>51</v>
      </c>
      <c r="E101" s="13">
        <v>44433</v>
      </c>
      <c r="F101" s="74" t="s">
        <v>53</v>
      </c>
      <c r="G101" s="13">
        <v>44437</v>
      </c>
      <c r="H101" s="75" t="s">
        <v>3282</v>
      </c>
      <c r="I101" s="15">
        <v>78</v>
      </c>
      <c r="J101" s="15">
        <v>56</v>
      </c>
      <c r="K101" s="15">
        <v>26</v>
      </c>
      <c r="L101" s="15">
        <v>14</v>
      </c>
      <c r="M101" s="81">
        <v>28.391999999999999</v>
      </c>
      <c r="N101" s="70">
        <v>28</v>
      </c>
      <c r="O101" s="62">
        <v>3000</v>
      </c>
      <c r="P101" s="63">
        <f>Table224523689101112131415161718192021222423456789101112131415161718192021222324[[#This Row],[PEMBULATAN]]*O101</f>
        <v>84000</v>
      </c>
    </row>
    <row r="102" spans="1:16" ht="30.75" customHeight="1" x14ac:dyDescent="0.2">
      <c r="A102" s="100"/>
      <c r="B102" s="73"/>
      <c r="C102" s="87" t="s">
        <v>3146</v>
      </c>
      <c r="D102" s="76" t="s">
        <v>51</v>
      </c>
      <c r="E102" s="13">
        <v>44433</v>
      </c>
      <c r="F102" s="74" t="s">
        <v>53</v>
      </c>
      <c r="G102" s="13">
        <v>44437</v>
      </c>
      <c r="H102" s="75" t="s">
        <v>3282</v>
      </c>
      <c r="I102" s="15">
        <v>88</v>
      </c>
      <c r="J102" s="15">
        <v>60</v>
      </c>
      <c r="K102" s="15">
        <v>37</v>
      </c>
      <c r="L102" s="15">
        <v>11</v>
      </c>
      <c r="M102" s="81">
        <v>48.84</v>
      </c>
      <c r="N102" s="70">
        <v>49</v>
      </c>
      <c r="O102" s="62">
        <v>3000</v>
      </c>
      <c r="P102" s="63">
        <f>Table224523689101112131415161718192021222423456789101112131415161718192021222324[[#This Row],[PEMBULATAN]]*O102</f>
        <v>147000</v>
      </c>
    </row>
    <row r="103" spans="1:16" ht="30.75" customHeight="1" x14ac:dyDescent="0.2">
      <c r="A103" s="100"/>
      <c r="B103" s="73"/>
      <c r="C103" s="87" t="s">
        <v>3147</v>
      </c>
      <c r="D103" s="76" t="s">
        <v>51</v>
      </c>
      <c r="E103" s="13">
        <v>44433</v>
      </c>
      <c r="F103" s="74" t="s">
        <v>53</v>
      </c>
      <c r="G103" s="13">
        <v>44437</v>
      </c>
      <c r="H103" s="75" t="s">
        <v>3282</v>
      </c>
      <c r="I103" s="15">
        <v>98</v>
      </c>
      <c r="J103" s="15">
        <v>58</v>
      </c>
      <c r="K103" s="15">
        <v>31</v>
      </c>
      <c r="L103" s="15">
        <v>16</v>
      </c>
      <c r="M103" s="81">
        <v>44.051000000000002</v>
      </c>
      <c r="N103" s="70">
        <v>44</v>
      </c>
      <c r="O103" s="62">
        <v>3000</v>
      </c>
      <c r="P103" s="63">
        <f>Table224523689101112131415161718192021222423456789101112131415161718192021222324[[#This Row],[PEMBULATAN]]*O103</f>
        <v>132000</v>
      </c>
    </row>
    <row r="104" spans="1:16" ht="30.75" customHeight="1" x14ac:dyDescent="0.2">
      <c r="A104" s="100"/>
      <c r="B104" s="73"/>
      <c r="C104" s="87" t="s">
        <v>3148</v>
      </c>
      <c r="D104" s="76" t="s">
        <v>51</v>
      </c>
      <c r="E104" s="13">
        <v>44433</v>
      </c>
      <c r="F104" s="74" t="s">
        <v>53</v>
      </c>
      <c r="G104" s="13">
        <v>44437</v>
      </c>
      <c r="H104" s="75" t="s">
        <v>3282</v>
      </c>
      <c r="I104" s="15">
        <v>48</v>
      </c>
      <c r="J104" s="15">
        <v>33</v>
      </c>
      <c r="K104" s="15">
        <v>16</v>
      </c>
      <c r="L104" s="15">
        <v>5</v>
      </c>
      <c r="M104" s="81">
        <v>6.3360000000000003</v>
      </c>
      <c r="N104" s="70">
        <v>6</v>
      </c>
      <c r="O104" s="62">
        <v>3000</v>
      </c>
      <c r="P104" s="63">
        <f>Table224523689101112131415161718192021222423456789101112131415161718192021222324[[#This Row],[PEMBULATAN]]*O104</f>
        <v>18000</v>
      </c>
    </row>
    <row r="105" spans="1:16" ht="30.75" customHeight="1" x14ac:dyDescent="0.2">
      <c r="A105" s="100"/>
      <c r="B105" s="73"/>
      <c r="C105" s="87" t="s">
        <v>3149</v>
      </c>
      <c r="D105" s="76" t="s">
        <v>51</v>
      </c>
      <c r="E105" s="13">
        <v>44433</v>
      </c>
      <c r="F105" s="74" t="s">
        <v>53</v>
      </c>
      <c r="G105" s="13">
        <v>44437</v>
      </c>
      <c r="H105" s="75" t="s">
        <v>3282</v>
      </c>
      <c r="I105" s="15">
        <v>50</v>
      </c>
      <c r="J105" s="15">
        <v>56</v>
      </c>
      <c r="K105" s="15">
        <v>15</v>
      </c>
      <c r="L105" s="15">
        <v>6</v>
      </c>
      <c r="M105" s="81">
        <v>10.5</v>
      </c>
      <c r="N105" s="70">
        <v>11</v>
      </c>
      <c r="O105" s="62">
        <v>3000</v>
      </c>
      <c r="P105" s="63">
        <f>Table224523689101112131415161718192021222423456789101112131415161718192021222324[[#This Row],[PEMBULATAN]]*O105</f>
        <v>33000</v>
      </c>
    </row>
    <row r="106" spans="1:16" ht="30.75" customHeight="1" x14ac:dyDescent="0.2">
      <c r="A106" s="100"/>
      <c r="B106" s="73"/>
      <c r="C106" s="87" t="s">
        <v>3150</v>
      </c>
      <c r="D106" s="76" t="s">
        <v>51</v>
      </c>
      <c r="E106" s="13">
        <v>44433</v>
      </c>
      <c r="F106" s="74" t="s">
        <v>53</v>
      </c>
      <c r="G106" s="13">
        <v>44437</v>
      </c>
      <c r="H106" s="75" t="s">
        <v>3282</v>
      </c>
      <c r="I106" s="15">
        <v>103</v>
      </c>
      <c r="J106" s="15">
        <v>10</v>
      </c>
      <c r="K106" s="15">
        <v>12</v>
      </c>
      <c r="L106" s="15">
        <v>2</v>
      </c>
      <c r="M106" s="81">
        <v>3.09</v>
      </c>
      <c r="N106" s="70">
        <v>3</v>
      </c>
      <c r="O106" s="62">
        <v>3000</v>
      </c>
      <c r="P106" s="63">
        <f>Table224523689101112131415161718192021222423456789101112131415161718192021222324[[#This Row],[PEMBULATAN]]*O106</f>
        <v>9000</v>
      </c>
    </row>
    <row r="107" spans="1:16" ht="30.75" customHeight="1" x14ac:dyDescent="0.2">
      <c r="A107" s="100"/>
      <c r="B107" s="73"/>
      <c r="C107" s="87" t="s">
        <v>3151</v>
      </c>
      <c r="D107" s="76" t="s">
        <v>51</v>
      </c>
      <c r="E107" s="13">
        <v>44433</v>
      </c>
      <c r="F107" s="74" t="s">
        <v>53</v>
      </c>
      <c r="G107" s="13">
        <v>44437</v>
      </c>
      <c r="H107" s="75" t="s">
        <v>3282</v>
      </c>
      <c r="I107" s="15">
        <v>66</v>
      </c>
      <c r="J107" s="15">
        <v>56</v>
      </c>
      <c r="K107" s="15">
        <v>25</v>
      </c>
      <c r="L107" s="15">
        <v>5</v>
      </c>
      <c r="M107" s="81">
        <v>23.1</v>
      </c>
      <c r="N107" s="70">
        <v>23</v>
      </c>
      <c r="O107" s="62">
        <v>3000</v>
      </c>
      <c r="P107" s="63">
        <f>Table224523689101112131415161718192021222423456789101112131415161718192021222324[[#This Row],[PEMBULATAN]]*O107</f>
        <v>69000</v>
      </c>
    </row>
    <row r="108" spans="1:16" ht="30.75" customHeight="1" x14ac:dyDescent="0.2">
      <c r="A108" s="100"/>
      <c r="B108" s="73"/>
      <c r="C108" s="87" t="s">
        <v>3152</v>
      </c>
      <c r="D108" s="76" t="s">
        <v>51</v>
      </c>
      <c r="E108" s="13">
        <v>44433</v>
      </c>
      <c r="F108" s="74" t="s">
        <v>53</v>
      </c>
      <c r="G108" s="13">
        <v>44437</v>
      </c>
      <c r="H108" s="75" t="s">
        <v>3282</v>
      </c>
      <c r="I108" s="15">
        <v>110</v>
      </c>
      <c r="J108" s="15">
        <v>60</v>
      </c>
      <c r="K108" s="15">
        <v>30</v>
      </c>
      <c r="L108" s="15">
        <v>11</v>
      </c>
      <c r="M108" s="81">
        <v>49.5</v>
      </c>
      <c r="N108" s="70">
        <v>50</v>
      </c>
      <c r="O108" s="62">
        <v>3000</v>
      </c>
      <c r="P108" s="63">
        <f>Table224523689101112131415161718192021222423456789101112131415161718192021222324[[#This Row],[PEMBULATAN]]*O108</f>
        <v>150000</v>
      </c>
    </row>
    <row r="109" spans="1:16" ht="30.75" customHeight="1" x14ac:dyDescent="0.2">
      <c r="A109" s="100"/>
      <c r="B109" s="73"/>
      <c r="C109" s="87" t="s">
        <v>3153</v>
      </c>
      <c r="D109" s="76" t="s">
        <v>51</v>
      </c>
      <c r="E109" s="13">
        <v>44433</v>
      </c>
      <c r="F109" s="74" t="s">
        <v>53</v>
      </c>
      <c r="G109" s="13">
        <v>44437</v>
      </c>
      <c r="H109" s="75" t="s">
        <v>3282</v>
      </c>
      <c r="I109" s="15">
        <v>101</v>
      </c>
      <c r="J109" s="15">
        <v>60</v>
      </c>
      <c r="K109" s="15">
        <v>28</v>
      </c>
      <c r="L109" s="15">
        <v>22</v>
      </c>
      <c r="M109" s="81">
        <v>42.42</v>
      </c>
      <c r="N109" s="70">
        <v>42</v>
      </c>
      <c r="O109" s="62">
        <v>3000</v>
      </c>
      <c r="P109" s="63">
        <f>Table224523689101112131415161718192021222423456789101112131415161718192021222324[[#This Row],[PEMBULATAN]]*O109</f>
        <v>126000</v>
      </c>
    </row>
    <row r="110" spans="1:16" ht="30.75" customHeight="1" x14ac:dyDescent="0.2">
      <c r="A110" s="100"/>
      <c r="B110" s="73"/>
      <c r="C110" s="87" t="s">
        <v>3154</v>
      </c>
      <c r="D110" s="76" t="s">
        <v>51</v>
      </c>
      <c r="E110" s="13">
        <v>44433</v>
      </c>
      <c r="F110" s="74" t="s">
        <v>53</v>
      </c>
      <c r="G110" s="13">
        <v>44437</v>
      </c>
      <c r="H110" s="75" t="s">
        <v>3282</v>
      </c>
      <c r="I110" s="15">
        <v>30</v>
      </c>
      <c r="J110" s="15">
        <v>36</v>
      </c>
      <c r="K110" s="15">
        <v>20</v>
      </c>
      <c r="L110" s="15">
        <v>5</v>
      </c>
      <c r="M110" s="81">
        <v>5.4</v>
      </c>
      <c r="N110" s="70">
        <v>5</v>
      </c>
      <c r="O110" s="62">
        <v>3000</v>
      </c>
      <c r="P110" s="63">
        <f>Table224523689101112131415161718192021222423456789101112131415161718192021222324[[#This Row],[PEMBULATAN]]*O110</f>
        <v>15000</v>
      </c>
    </row>
    <row r="111" spans="1:16" ht="30.75" customHeight="1" x14ac:dyDescent="0.2">
      <c r="A111" s="100"/>
      <c r="B111" s="73"/>
      <c r="C111" s="87" t="s">
        <v>3155</v>
      </c>
      <c r="D111" s="76" t="s">
        <v>51</v>
      </c>
      <c r="E111" s="13">
        <v>44433</v>
      </c>
      <c r="F111" s="74" t="s">
        <v>53</v>
      </c>
      <c r="G111" s="13">
        <v>44437</v>
      </c>
      <c r="H111" s="75" t="s">
        <v>3282</v>
      </c>
      <c r="I111" s="15">
        <v>83</v>
      </c>
      <c r="J111" s="15">
        <v>60</v>
      </c>
      <c r="K111" s="15">
        <v>27</v>
      </c>
      <c r="L111" s="15">
        <v>12</v>
      </c>
      <c r="M111" s="81">
        <v>33.615000000000002</v>
      </c>
      <c r="N111" s="70">
        <v>34</v>
      </c>
      <c r="O111" s="62">
        <v>3000</v>
      </c>
      <c r="P111" s="63">
        <f>Table224523689101112131415161718192021222423456789101112131415161718192021222324[[#This Row],[PEMBULATAN]]*O111</f>
        <v>102000</v>
      </c>
    </row>
    <row r="112" spans="1:16" ht="30.75" customHeight="1" x14ac:dyDescent="0.2">
      <c r="A112" s="100"/>
      <c r="B112" s="73"/>
      <c r="C112" s="87" t="s">
        <v>3156</v>
      </c>
      <c r="D112" s="76" t="s">
        <v>51</v>
      </c>
      <c r="E112" s="13">
        <v>44433</v>
      </c>
      <c r="F112" s="74" t="s">
        <v>53</v>
      </c>
      <c r="G112" s="13">
        <v>44437</v>
      </c>
      <c r="H112" s="75" t="s">
        <v>3282</v>
      </c>
      <c r="I112" s="15">
        <v>75</v>
      </c>
      <c r="J112" s="15">
        <v>56</v>
      </c>
      <c r="K112" s="15">
        <v>30</v>
      </c>
      <c r="L112" s="15">
        <v>6</v>
      </c>
      <c r="M112" s="81">
        <v>31.5</v>
      </c>
      <c r="N112" s="70">
        <v>32</v>
      </c>
      <c r="O112" s="62">
        <v>3000</v>
      </c>
      <c r="P112" s="63">
        <f>Table224523689101112131415161718192021222423456789101112131415161718192021222324[[#This Row],[PEMBULATAN]]*O112</f>
        <v>96000</v>
      </c>
    </row>
    <row r="113" spans="1:16" ht="30.75" customHeight="1" x14ac:dyDescent="0.2">
      <c r="A113" s="100"/>
      <c r="B113" s="73"/>
      <c r="C113" s="87" t="s">
        <v>3157</v>
      </c>
      <c r="D113" s="76" t="s">
        <v>51</v>
      </c>
      <c r="E113" s="13">
        <v>44433</v>
      </c>
      <c r="F113" s="74" t="s">
        <v>53</v>
      </c>
      <c r="G113" s="13">
        <v>44437</v>
      </c>
      <c r="H113" s="75" t="s">
        <v>3282</v>
      </c>
      <c r="I113" s="15">
        <v>60</v>
      </c>
      <c r="J113" s="15">
        <v>45</v>
      </c>
      <c r="K113" s="15">
        <v>26</v>
      </c>
      <c r="L113" s="15">
        <v>7</v>
      </c>
      <c r="M113" s="81">
        <v>17.55</v>
      </c>
      <c r="N113" s="70">
        <v>18</v>
      </c>
      <c r="O113" s="62">
        <v>3000</v>
      </c>
      <c r="P113" s="63">
        <f>Table224523689101112131415161718192021222423456789101112131415161718192021222324[[#This Row],[PEMBULATAN]]*O113</f>
        <v>54000</v>
      </c>
    </row>
    <row r="114" spans="1:16" ht="30.75" customHeight="1" x14ac:dyDescent="0.2">
      <c r="A114" s="100"/>
      <c r="B114" s="73"/>
      <c r="C114" s="87" t="s">
        <v>3158</v>
      </c>
      <c r="D114" s="76" t="s">
        <v>51</v>
      </c>
      <c r="E114" s="13">
        <v>44433</v>
      </c>
      <c r="F114" s="74" t="s">
        <v>53</v>
      </c>
      <c r="G114" s="13">
        <v>44437</v>
      </c>
      <c r="H114" s="75" t="s">
        <v>3282</v>
      </c>
      <c r="I114" s="15">
        <v>60</v>
      </c>
      <c r="J114" s="15">
        <v>46</v>
      </c>
      <c r="K114" s="15">
        <v>27</v>
      </c>
      <c r="L114" s="15">
        <v>8</v>
      </c>
      <c r="M114" s="81">
        <v>18.63</v>
      </c>
      <c r="N114" s="70">
        <v>19</v>
      </c>
      <c r="O114" s="62">
        <v>3000</v>
      </c>
      <c r="P114" s="63">
        <f>Table224523689101112131415161718192021222423456789101112131415161718192021222324[[#This Row],[PEMBULATAN]]*O114</f>
        <v>57000</v>
      </c>
    </row>
    <row r="115" spans="1:16" ht="30.75" customHeight="1" x14ac:dyDescent="0.2">
      <c r="A115" s="100"/>
      <c r="B115" s="73"/>
      <c r="C115" s="87" t="s">
        <v>3159</v>
      </c>
      <c r="D115" s="76" t="s">
        <v>51</v>
      </c>
      <c r="E115" s="13">
        <v>44433</v>
      </c>
      <c r="F115" s="74" t="s">
        <v>53</v>
      </c>
      <c r="G115" s="13">
        <v>44437</v>
      </c>
      <c r="H115" s="75" t="s">
        <v>3282</v>
      </c>
      <c r="I115" s="15">
        <v>89</v>
      </c>
      <c r="J115" s="15">
        <v>56</v>
      </c>
      <c r="K115" s="15">
        <v>22</v>
      </c>
      <c r="L115" s="15">
        <v>11</v>
      </c>
      <c r="M115" s="81">
        <v>27.411999999999999</v>
      </c>
      <c r="N115" s="70">
        <v>27</v>
      </c>
      <c r="O115" s="62">
        <v>3000</v>
      </c>
      <c r="P115" s="63">
        <f>Table224523689101112131415161718192021222423456789101112131415161718192021222324[[#This Row],[PEMBULATAN]]*O115</f>
        <v>81000</v>
      </c>
    </row>
    <row r="116" spans="1:16" ht="30.75" customHeight="1" x14ac:dyDescent="0.2">
      <c r="A116" s="100"/>
      <c r="B116" s="73"/>
      <c r="C116" s="87" t="s">
        <v>3160</v>
      </c>
      <c r="D116" s="76" t="s">
        <v>51</v>
      </c>
      <c r="E116" s="13">
        <v>44433</v>
      </c>
      <c r="F116" s="74" t="s">
        <v>53</v>
      </c>
      <c r="G116" s="13">
        <v>44437</v>
      </c>
      <c r="H116" s="75" t="s">
        <v>3282</v>
      </c>
      <c r="I116" s="15">
        <v>52</v>
      </c>
      <c r="J116" s="15">
        <v>20</v>
      </c>
      <c r="K116" s="15">
        <v>20</v>
      </c>
      <c r="L116" s="15">
        <v>1</v>
      </c>
      <c r="M116" s="81">
        <v>5.2</v>
      </c>
      <c r="N116" s="70">
        <v>5</v>
      </c>
      <c r="O116" s="62">
        <v>3000</v>
      </c>
      <c r="P116" s="63">
        <f>Table224523689101112131415161718192021222423456789101112131415161718192021222324[[#This Row],[PEMBULATAN]]*O116</f>
        <v>15000</v>
      </c>
    </row>
    <row r="117" spans="1:16" ht="30.75" customHeight="1" x14ac:dyDescent="0.2">
      <c r="A117" s="100"/>
      <c r="B117" s="73"/>
      <c r="C117" s="87" t="s">
        <v>3161</v>
      </c>
      <c r="D117" s="76" t="s">
        <v>51</v>
      </c>
      <c r="E117" s="13">
        <v>44433</v>
      </c>
      <c r="F117" s="74" t="s">
        <v>53</v>
      </c>
      <c r="G117" s="13">
        <v>44437</v>
      </c>
      <c r="H117" s="75" t="s">
        <v>3282</v>
      </c>
      <c r="I117" s="15">
        <v>95</v>
      </c>
      <c r="J117" s="15">
        <v>55</v>
      </c>
      <c r="K117" s="15">
        <v>20</v>
      </c>
      <c r="L117" s="15">
        <v>8</v>
      </c>
      <c r="M117" s="81">
        <v>26.125</v>
      </c>
      <c r="N117" s="70">
        <v>26</v>
      </c>
      <c r="O117" s="62">
        <v>3000</v>
      </c>
      <c r="P117" s="63">
        <f>Table224523689101112131415161718192021222423456789101112131415161718192021222324[[#This Row],[PEMBULATAN]]*O117</f>
        <v>78000</v>
      </c>
    </row>
    <row r="118" spans="1:16" ht="30.75" customHeight="1" x14ac:dyDescent="0.2">
      <c r="A118" s="100"/>
      <c r="B118" s="73"/>
      <c r="C118" s="87" t="s">
        <v>3162</v>
      </c>
      <c r="D118" s="76" t="s">
        <v>51</v>
      </c>
      <c r="E118" s="13">
        <v>44433</v>
      </c>
      <c r="F118" s="74" t="s">
        <v>53</v>
      </c>
      <c r="G118" s="13">
        <v>44437</v>
      </c>
      <c r="H118" s="75" t="s">
        <v>3282</v>
      </c>
      <c r="I118" s="15">
        <v>37</v>
      </c>
      <c r="J118" s="15">
        <v>25</v>
      </c>
      <c r="K118" s="15">
        <v>28</v>
      </c>
      <c r="L118" s="15">
        <v>2</v>
      </c>
      <c r="M118" s="81">
        <v>6.4749999999999996</v>
      </c>
      <c r="N118" s="70">
        <v>6</v>
      </c>
      <c r="O118" s="62">
        <v>3000</v>
      </c>
      <c r="P118" s="63">
        <f>Table224523689101112131415161718192021222423456789101112131415161718192021222324[[#This Row],[PEMBULATAN]]*O118</f>
        <v>18000</v>
      </c>
    </row>
    <row r="119" spans="1:16" ht="30.75" customHeight="1" x14ac:dyDescent="0.2">
      <c r="A119" s="100"/>
      <c r="B119" s="73"/>
      <c r="C119" s="87" t="s">
        <v>3163</v>
      </c>
      <c r="D119" s="76" t="s">
        <v>51</v>
      </c>
      <c r="E119" s="13">
        <v>44433</v>
      </c>
      <c r="F119" s="74" t="s">
        <v>53</v>
      </c>
      <c r="G119" s="13">
        <v>44437</v>
      </c>
      <c r="H119" s="75" t="s">
        <v>3282</v>
      </c>
      <c r="I119" s="15">
        <v>80</v>
      </c>
      <c r="J119" s="15">
        <v>53</v>
      </c>
      <c r="K119" s="15">
        <v>26</v>
      </c>
      <c r="L119" s="15">
        <v>9</v>
      </c>
      <c r="M119" s="81">
        <v>27.56</v>
      </c>
      <c r="N119" s="70">
        <v>28</v>
      </c>
      <c r="O119" s="62">
        <v>3000</v>
      </c>
      <c r="P119" s="63">
        <f>Table224523689101112131415161718192021222423456789101112131415161718192021222324[[#This Row],[PEMBULATAN]]*O119</f>
        <v>84000</v>
      </c>
    </row>
    <row r="120" spans="1:16" ht="30.75" customHeight="1" x14ac:dyDescent="0.2">
      <c r="A120" s="100"/>
      <c r="B120" s="73"/>
      <c r="C120" s="87" t="s">
        <v>3164</v>
      </c>
      <c r="D120" s="76" t="s">
        <v>51</v>
      </c>
      <c r="E120" s="13">
        <v>44433</v>
      </c>
      <c r="F120" s="74" t="s">
        <v>53</v>
      </c>
      <c r="G120" s="13">
        <v>44437</v>
      </c>
      <c r="H120" s="75" t="s">
        <v>3282</v>
      </c>
      <c r="I120" s="15">
        <v>130</v>
      </c>
      <c r="J120" s="15">
        <v>16</v>
      </c>
      <c r="K120" s="15">
        <v>13</v>
      </c>
      <c r="L120" s="15">
        <v>2</v>
      </c>
      <c r="M120" s="81">
        <v>6.76</v>
      </c>
      <c r="N120" s="70">
        <v>7</v>
      </c>
      <c r="O120" s="62">
        <v>3000</v>
      </c>
      <c r="P120" s="63">
        <f>Table224523689101112131415161718192021222423456789101112131415161718192021222324[[#This Row],[PEMBULATAN]]*O120</f>
        <v>21000</v>
      </c>
    </row>
    <row r="121" spans="1:16" ht="30.75" customHeight="1" x14ac:dyDescent="0.2">
      <c r="A121" s="100"/>
      <c r="B121" s="73"/>
      <c r="C121" s="87" t="s">
        <v>3165</v>
      </c>
      <c r="D121" s="76" t="s">
        <v>51</v>
      </c>
      <c r="E121" s="13">
        <v>44433</v>
      </c>
      <c r="F121" s="74" t="s">
        <v>53</v>
      </c>
      <c r="G121" s="13">
        <v>44437</v>
      </c>
      <c r="H121" s="75" t="s">
        <v>3282</v>
      </c>
      <c r="I121" s="15">
        <v>45</v>
      </c>
      <c r="J121" s="15">
        <v>39</v>
      </c>
      <c r="K121" s="15">
        <v>25</v>
      </c>
      <c r="L121" s="15">
        <v>6</v>
      </c>
      <c r="M121" s="81">
        <v>10.96875</v>
      </c>
      <c r="N121" s="70">
        <v>11</v>
      </c>
      <c r="O121" s="62">
        <v>3000</v>
      </c>
      <c r="P121" s="63">
        <f>Table224523689101112131415161718192021222423456789101112131415161718192021222324[[#This Row],[PEMBULATAN]]*O121</f>
        <v>33000</v>
      </c>
    </row>
    <row r="122" spans="1:16" ht="30.75" customHeight="1" x14ac:dyDescent="0.2">
      <c r="A122" s="100"/>
      <c r="B122" s="73"/>
      <c r="C122" s="87" t="s">
        <v>3166</v>
      </c>
      <c r="D122" s="76" t="s">
        <v>51</v>
      </c>
      <c r="E122" s="13">
        <v>44433</v>
      </c>
      <c r="F122" s="74" t="s">
        <v>53</v>
      </c>
      <c r="G122" s="13">
        <v>44437</v>
      </c>
      <c r="H122" s="75" t="s">
        <v>3282</v>
      </c>
      <c r="I122" s="15">
        <v>75</v>
      </c>
      <c r="J122" s="15">
        <v>60</v>
      </c>
      <c r="K122" s="15">
        <v>25</v>
      </c>
      <c r="L122" s="15">
        <v>8</v>
      </c>
      <c r="M122" s="81">
        <v>28.125</v>
      </c>
      <c r="N122" s="70">
        <v>28</v>
      </c>
      <c r="O122" s="62">
        <v>3000</v>
      </c>
      <c r="P122" s="63">
        <f>Table224523689101112131415161718192021222423456789101112131415161718192021222324[[#This Row],[PEMBULATAN]]*O122</f>
        <v>84000</v>
      </c>
    </row>
    <row r="123" spans="1:16" ht="30.75" customHeight="1" x14ac:dyDescent="0.2">
      <c r="A123" s="100"/>
      <c r="B123" s="73"/>
      <c r="C123" s="87" t="s">
        <v>3167</v>
      </c>
      <c r="D123" s="76" t="s">
        <v>51</v>
      </c>
      <c r="E123" s="13">
        <v>44433</v>
      </c>
      <c r="F123" s="74" t="s">
        <v>53</v>
      </c>
      <c r="G123" s="13">
        <v>44437</v>
      </c>
      <c r="H123" s="75" t="s">
        <v>3282</v>
      </c>
      <c r="I123" s="15">
        <v>105</v>
      </c>
      <c r="J123" s="15">
        <v>57</v>
      </c>
      <c r="K123" s="15">
        <v>25</v>
      </c>
      <c r="L123" s="15">
        <v>22</v>
      </c>
      <c r="M123" s="81">
        <v>37.40625</v>
      </c>
      <c r="N123" s="70">
        <v>37</v>
      </c>
      <c r="O123" s="62">
        <v>3000</v>
      </c>
      <c r="P123" s="63">
        <f>Table224523689101112131415161718192021222423456789101112131415161718192021222324[[#This Row],[PEMBULATAN]]*O123</f>
        <v>111000</v>
      </c>
    </row>
    <row r="124" spans="1:16" ht="30.75" customHeight="1" x14ac:dyDescent="0.2">
      <c r="A124" s="100"/>
      <c r="B124" s="73"/>
      <c r="C124" s="87" t="s">
        <v>3168</v>
      </c>
      <c r="D124" s="76" t="s">
        <v>51</v>
      </c>
      <c r="E124" s="13">
        <v>44433</v>
      </c>
      <c r="F124" s="74" t="s">
        <v>53</v>
      </c>
      <c r="G124" s="13">
        <v>44437</v>
      </c>
      <c r="H124" s="75" t="s">
        <v>3282</v>
      </c>
      <c r="I124" s="15">
        <v>70</v>
      </c>
      <c r="J124" s="15">
        <v>60</v>
      </c>
      <c r="K124" s="15">
        <v>18</v>
      </c>
      <c r="L124" s="15">
        <v>5</v>
      </c>
      <c r="M124" s="81">
        <v>18.899999999999999</v>
      </c>
      <c r="N124" s="70">
        <v>19</v>
      </c>
      <c r="O124" s="62">
        <v>3000</v>
      </c>
      <c r="P124" s="63">
        <f>Table224523689101112131415161718192021222423456789101112131415161718192021222324[[#This Row],[PEMBULATAN]]*O124</f>
        <v>57000</v>
      </c>
    </row>
    <row r="125" spans="1:16" ht="30.75" customHeight="1" x14ac:dyDescent="0.2">
      <c r="A125" s="100"/>
      <c r="B125" s="73"/>
      <c r="C125" s="87" t="s">
        <v>3169</v>
      </c>
      <c r="D125" s="76" t="s">
        <v>51</v>
      </c>
      <c r="E125" s="13">
        <v>44433</v>
      </c>
      <c r="F125" s="74" t="s">
        <v>53</v>
      </c>
      <c r="G125" s="13">
        <v>44437</v>
      </c>
      <c r="H125" s="75" t="s">
        <v>3282</v>
      </c>
      <c r="I125" s="15">
        <v>102</v>
      </c>
      <c r="J125" s="15">
        <v>64</v>
      </c>
      <c r="K125" s="15">
        <v>24</v>
      </c>
      <c r="L125" s="15">
        <v>31</v>
      </c>
      <c r="M125" s="81">
        <v>39.167999999999999</v>
      </c>
      <c r="N125" s="70">
        <v>39</v>
      </c>
      <c r="O125" s="62">
        <v>3000</v>
      </c>
      <c r="P125" s="63">
        <f>Table224523689101112131415161718192021222423456789101112131415161718192021222324[[#This Row],[PEMBULATAN]]*O125</f>
        <v>117000</v>
      </c>
    </row>
    <row r="126" spans="1:16" ht="30.75" customHeight="1" x14ac:dyDescent="0.2">
      <c r="A126" s="100"/>
      <c r="B126" s="73"/>
      <c r="C126" s="87" t="s">
        <v>3170</v>
      </c>
      <c r="D126" s="76" t="s">
        <v>51</v>
      </c>
      <c r="E126" s="13">
        <v>44433</v>
      </c>
      <c r="F126" s="74" t="s">
        <v>53</v>
      </c>
      <c r="G126" s="13">
        <v>44437</v>
      </c>
      <c r="H126" s="75" t="s">
        <v>3282</v>
      </c>
      <c r="I126" s="15">
        <v>73</v>
      </c>
      <c r="J126" s="15">
        <v>40</v>
      </c>
      <c r="K126" s="15">
        <v>22</v>
      </c>
      <c r="L126" s="15">
        <v>7</v>
      </c>
      <c r="M126" s="81">
        <v>16.059999999999999</v>
      </c>
      <c r="N126" s="70">
        <v>16</v>
      </c>
      <c r="O126" s="62">
        <v>3000</v>
      </c>
      <c r="P126" s="63">
        <f>Table224523689101112131415161718192021222423456789101112131415161718192021222324[[#This Row],[PEMBULATAN]]*O126</f>
        <v>48000</v>
      </c>
    </row>
    <row r="127" spans="1:16" ht="30.75" customHeight="1" x14ac:dyDescent="0.2">
      <c r="A127" s="100"/>
      <c r="B127" s="73"/>
      <c r="C127" s="87" t="s">
        <v>3171</v>
      </c>
      <c r="D127" s="76" t="s">
        <v>51</v>
      </c>
      <c r="E127" s="13">
        <v>44433</v>
      </c>
      <c r="F127" s="74" t="s">
        <v>53</v>
      </c>
      <c r="G127" s="13">
        <v>44437</v>
      </c>
      <c r="H127" s="75" t="s">
        <v>3282</v>
      </c>
      <c r="I127" s="15">
        <v>80</v>
      </c>
      <c r="J127" s="15">
        <v>52</v>
      </c>
      <c r="K127" s="15">
        <v>38</v>
      </c>
      <c r="L127" s="15">
        <v>15</v>
      </c>
      <c r="M127" s="81">
        <v>39.520000000000003</v>
      </c>
      <c r="N127" s="70">
        <v>40</v>
      </c>
      <c r="O127" s="62">
        <v>3000</v>
      </c>
      <c r="P127" s="63">
        <f>Table224523689101112131415161718192021222423456789101112131415161718192021222324[[#This Row],[PEMBULATAN]]*O127</f>
        <v>120000</v>
      </c>
    </row>
    <row r="128" spans="1:16" ht="30.75" customHeight="1" x14ac:dyDescent="0.2">
      <c r="A128" s="100"/>
      <c r="B128" s="73"/>
      <c r="C128" s="87" t="s">
        <v>3172</v>
      </c>
      <c r="D128" s="76" t="s">
        <v>51</v>
      </c>
      <c r="E128" s="13">
        <v>44433</v>
      </c>
      <c r="F128" s="74" t="s">
        <v>53</v>
      </c>
      <c r="G128" s="13">
        <v>44437</v>
      </c>
      <c r="H128" s="75" t="s">
        <v>3282</v>
      </c>
      <c r="I128" s="15">
        <v>44</v>
      </c>
      <c r="J128" s="15">
        <v>33</v>
      </c>
      <c r="K128" s="15">
        <v>16</v>
      </c>
      <c r="L128" s="15">
        <v>3</v>
      </c>
      <c r="M128" s="81">
        <v>5.8079999999999998</v>
      </c>
      <c r="N128" s="70">
        <v>6</v>
      </c>
      <c r="O128" s="62">
        <v>3000</v>
      </c>
      <c r="P128" s="63">
        <f>Table224523689101112131415161718192021222423456789101112131415161718192021222324[[#This Row],[PEMBULATAN]]*O128</f>
        <v>18000</v>
      </c>
    </row>
    <row r="129" spans="1:16" ht="30.75" customHeight="1" x14ac:dyDescent="0.2">
      <c r="A129" s="100"/>
      <c r="B129" s="73"/>
      <c r="C129" s="87" t="s">
        <v>3173</v>
      </c>
      <c r="D129" s="76" t="s">
        <v>51</v>
      </c>
      <c r="E129" s="13">
        <v>44433</v>
      </c>
      <c r="F129" s="74" t="s">
        <v>53</v>
      </c>
      <c r="G129" s="13">
        <v>44437</v>
      </c>
      <c r="H129" s="75" t="s">
        <v>3282</v>
      </c>
      <c r="I129" s="15">
        <v>93</v>
      </c>
      <c r="J129" s="15">
        <v>60</v>
      </c>
      <c r="K129" s="15">
        <v>28</v>
      </c>
      <c r="L129" s="15">
        <v>18</v>
      </c>
      <c r="M129" s="81">
        <v>39.06</v>
      </c>
      <c r="N129" s="70">
        <v>39</v>
      </c>
      <c r="O129" s="62">
        <v>3000</v>
      </c>
      <c r="P129" s="63">
        <f>Table224523689101112131415161718192021222423456789101112131415161718192021222324[[#This Row],[PEMBULATAN]]*O129</f>
        <v>117000</v>
      </c>
    </row>
    <row r="130" spans="1:16" ht="30.75" customHeight="1" x14ac:dyDescent="0.2">
      <c r="A130" s="100"/>
      <c r="B130" s="73"/>
      <c r="C130" s="87" t="s">
        <v>3174</v>
      </c>
      <c r="D130" s="76" t="s">
        <v>51</v>
      </c>
      <c r="E130" s="13">
        <v>44433</v>
      </c>
      <c r="F130" s="74" t="s">
        <v>53</v>
      </c>
      <c r="G130" s="13">
        <v>44437</v>
      </c>
      <c r="H130" s="75" t="s">
        <v>3282</v>
      </c>
      <c r="I130" s="15">
        <v>66</v>
      </c>
      <c r="J130" s="15">
        <v>63</v>
      </c>
      <c r="K130" s="15">
        <v>15</v>
      </c>
      <c r="L130" s="15">
        <v>10</v>
      </c>
      <c r="M130" s="81">
        <v>15.592499999999999</v>
      </c>
      <c r="N130" s="70">
        <v>16</v>
      </c>
      <c r="O130" s="62">
        <v>3000</v>
      </c>
      <c r="P130" s="63">
        <f>Table224523689101112131415161718192021222423456789101112131415161718192021222324[[#This Row],[PEMBULATAN]]*O130</f>
        <v>48000</v>
      </c>
    </row>
    <row r="131" spans="1:16" ht="30.75" customHeight="1" x14ac:dyDescent="0.2">
      <c r="A131" s="100"/>
      <c r="B131" s="73"/>
      <c r="C131" s="87" t="s">
        <v>3175</v>
      </c>
      <c r="D131" s="76" t="s">
        <v>51</v>
      </c>
      <c r="E131" s="13">
        <v>44433</v>
      </c>
      <c r="F131" s="74" t="s">
        <v>53</v>
      </c>
      <c r="G131" s="13">
        <v>44437</v>
      </c>
      <c r="H131" s="75" t="s">
        <v>3282</v>
      </c>
      <c r="I131" s="15">
        <v>93</v>
      </c>
      <c r="J131" s="15">
        <v>60</v>
      </c>
      <c r="K131" s="15">
        <v>26</v>
      </c>
      <c r="L131" s="15">
        <v>20</v>
      </c>
      <c r="M131" s="81">
        <v>36.270000000000003</v>
      </c>
      <c r="N131" s="70">
        <v>36</v>
      </c>
      <c r="O131" s="62">
        <v>3000</v>
      </c>
      <c r="P131" s="63">
        <f>Table224523689101112131415161718192021222423456789101112131415161718192021222324[[#This Row],[PEMBULATAN]]*O131</f>
        <v>108000</v>
      </c>
    </row>
    <row r="132" spans="1:16" ht="30.75" customHeight="1" x14ac:dyDescent="0.2">
      <c r="A132" s="100"/>
      <c r="B132" s="73"/>
      <c r="C132" s="87" t="s">
        <v>3176</v>
      </c>
      <c r="D132" s="76" t="s">
        <v>51</v>
      </c>
      <c r="E132" s="13">
        <v>44433</v>
      </c>
      <c r="F132" s="74" t="s">
        <v>53</v>
      </c>
      <c r="G132" s="13">
        <v>44437</v>
      </c>
      <c r="H132" s="75" t="s">
        <v>3282</v>
      </c>
      <c r="I132" s="15">
        <v>60</v>
      </c>
      <c r="J132" s="15">
        <v>45</v>
      </c>
      <c r="K132" s="15">
        <v>13</v>
      </c>
      <c r="L132" s="15">
        <v>6</v>
      </c>
      <c r="M132" s="81">
        <v>8.7750000000000004</v>
      </c>
      <c r="N132" s="70">
        <v>9</v>
      </c>
      <c r="O132" s="62">
        <v>3000</v>
      </c>
      <c r="P132" s="63">
        <f>Table224523689101112131415161718192021222423456789101112131415161718192021222324[[#This Row],[PEMBULATAN]]*O132</f>
        <v>27000</v>
      </c>
    </row>
    <row r="133" spans="1:16" ht="30.75" customHeight="1" x14ac:dyDescent="0.2">
      <c r="A133" s="100"/>
      <c r="B133" s="73"/>
      <c r="C133" s="87" t="s">
        <v>3177</v>
      </c>
      <c r="D133" s="76" t="s">
        <v>51</v>
      </c>
      <c r="E133" s="13">
        <v>44433</v>
      </c>
      <c r="F133" s="74" t="s">
        <v>53</v>
      </c>
      <c r="G133" s="13">
        <v>44437</v>
      </c>
      <c r="H133" s="75" t="s">
        <v>3282</v>
      </c>
      <c r="I133" s="15">
        <v>90</v>
      </c>
      <c r="J133" s="15">
        <v>53</v>
      </c>
      <c r="K133" s="15">
        <v>32</v>
      </c>
      <c r="L133" s="15">
        <v>15</v>
      </c>
      <c r="M133" s="81">
        <v>38.159999999999997</v>
      </c>
      <c r="N133" s="70">
        <v>38</v>
      </c>
      <c r="O133" s="62">
        <v>3000</v>
      </c>
      <c r="P133" s="63">
        <f>Table224523689101112131415161718192021222423456789101112131415161718192021222324[[#This Row],[PEMBULATAN]]*O133</f>
        <v>114000</v>
      </c>
    </row>
    <row r="134" spans="1:16" ht="30.75" customHeight="1" x14ac:dyDescent="0.2">
      <c r="A134" s="100"/>
      <c r="B134" s="73"/>
      <c r="C134" s="87" t="s">
        <v>3178</v>
      </c>
      <c r="D134" s="76" t="s">
        <v>51</v>
      </c>
      <c r="E134" s="13">
        <v>44433</v>
      </c>
      <c r="F134" s="74" t="s">
        <v>53</v>
      </c>
      <c r="G134" s="13">
        <v>44437</v>
      </c>
      <c r="H134" s="75" t="s">
        <v>3282</v>
      </c>
      <c r="I134" s="15">
        <v>60</v>
      </c>
      <c r="J134" s="15">
        <v>60</v>
      </c>
      <c r="K134" s="15">
        <v>23</v>
      </c>
      <c r="L134" s="15">
        <v>9</v>
      </c>
      <c r="M134" s="81">
        <v>20.7</v>
      </c>
      <c r="N134" s="70">
        <v>21</v>
      </c>
      <c r="O134" s="62">
        <v>3000</v>
      </c>
      <c r="P134" s="63">
        <f>Table224523689101112131415161718192021222423456789101112131415161718192021222324[[#This Row],[PEMBULATAN]]*O134</f>
        <v>63000</v>
      </c>
    </row>
    <row r="135" spans="1:16" ht="30.75" customHeight="1" x14ac:dyDescent="0.2">
      <c r="A135" s="100"/>
      <c r="B135" s="73"/>
      <c r="C135" s="87" t="s">
        <v>3179</v>
      </c>
      <c r="D135" s="76" t="s">
        <v>51</v>
      </c>
      <c r="E135" s="13">
        <v>44433</v>
      </c>
      <c r="F135" s="74" t="s">
        <v>53</v>
      </c>
      <c r="G135" s="13">
        <v>44437</v>
      </c>
      <c r="H135" s="75" t="s">
        <v>3282</v>
      </c>
      <c r="I135" s="15">
        <v>40</v>
      </c>
      <c r="J135" s="15">
        <v>38</v>
      </c>
      <c r="K135" s="15">
        <v>10</v>
      </c>
      <c r="L135" s="15">
        <v>1</v>
      </c>
      <c r="M135" s="81">
        <v>3.8</v>
      </c>
      <c r="N135" s="70">
        <v>4</v>
      </c>
      <c r="O135" s="62">
        <v>3000</v>
      </c>
      <c r="P135" s="63">
        <f>Table224523689101112131415161718192021222423456789101112131415161718192021222324[[#This Row],[PEMBULATAN]]*O135</f>
        <v>12000</v>
      </c>
    </row>
    <row r="136" spans="1:16" ht="30.75" customHeight="1" x14ac:dyDescent="0.2">
      <c r="A136" s="100"/>
      <c r="B136" s="73"/>
      <c r="C136" s="87" t="s">
        <v>3180</v>
      </c>
      <c r="D136" s="76" t="s">
        <v>51</v>
      </c>
      <c r="E136" s="13">
        <v>44433</v>
      </c>
      <c r="F136" s="74" t="s">
        <v>53</v>
      </c>
      <c r="G136" s="13">
        <v>44437</v>
      </c>
      <c r="H136" s="75" t="s">
        <v>3282</v>
      </c>
      <c r="I136" s="15">
        <v>88</v>
      </c>
      <c r="J136" s="15">
        <v>58</v>
      </c>
      <c r="K136" s="15">
        <v>37</v>
      </c>
      <c r="L136" s="15">
        <v>8</v>
      </c>
      <c r="M136" s="81">
        <v>47.212000000000003</v>
      </c>
      <c r="N136" s="70">
        <v>47</v>
      </c>
      <c r="O136" s="62">
        <v>3000</v>
      </c>
      <c r="P136" s="63">
        <f>Table224523689101112131415161718192021222423456789101112131415161718192021222324[[#This Row],[PEMBULATAN]]*O136</f>
        <v>141000</v>
      </c>
    </row>
    <row r="137" spans="1:16" ht="30.75" customHeight="1" x14ac:dyDescent="0.2">
      <c r="A137" s="100"/>
      <c r="B137" s="73"/>
      <c r="C137" s="87" t="s">
        <v>3181</v>
      </c>
      <c r="D137" s="76" t="s">
        <v>51</v>
      </c>
      <c r="E137" s="13">
        <v>44433</v>
      </c>
      <c r="F137" s="74" t="s">
        <v>53</v>
      </c>
      <c r="G137" s="13">
        <v>44437</v>
      </c>
      <c r="H137" s="75" t="s">
        <v>3282</v>
      </c>
      <c r="I137" s="15">
        <v>76</v>
      </c>
      <c r="J137" s="15">
        <v>58</v>
      </c>
      <c r="K137" s="15">
        <v>12</v>
      </c>
      <c r="L137" s="15">
        <v>3</v>
      </c>
      <c r="M137" s="81">
        <v>13.224</v>
      </c>
      <c r="N137" s="70">
        <v>13</v>
      </c>
      <c r="O137" s="62">
        <v>3000</v>
      </c>
      <c r="P137" s="63">
        <f>Table224523689101112131415161718192021222423456789101112131415161718192021222324[[#This Row],[PEMBULATAN]]*O137</f>
        <v>39000</v>
      </c>
    </row>
    <row r="138" spans="1:16" ht="30.75" customHeight="1" x14ac:dyDescent="0.2">
      <c r="A138" s="100"/>
      <c r="B138" s="73"/>
      <c r="C138" s="87" t="s">
        <v>3182</v>
      </c>
      <c r="D138" s="76" t="s">
        <v>51</v>
      </c>
      <c r="E138" s="13">
        <v>44433</v>
      </c>
      <c r="F138" s="74" t="s">
        <v>53</v>
      </c>
      <c r="G138" s="13">
        <v>44437</v>
      </c>
      <c r="H138" s="75" t="s">
        <v>3282</v>
      </c>
      <c r="I138" s="15">
        <v>80</v>
      </c>
      <c r="J138" s="15">
        <v>50</v>
      </c>
      <c r="K138" s="15">
        <v>28</v>
      </c>
      <c r="L138" s="15">
        <v>5</v>
      </c>
      <c r="M138" s="81">
        <v>28</v>
      </c>
      <c r="N138" s="70">
        <v>28</v>
      </c>
      <c r="O138" s="62">
        <v>3000</v>
      </c>
      <c r="P138" s="63">
        <f>Table224523689101112131415161718192021222423456789101112131415161718192021222324[[#This Row],[PEMBULATAN]]*O138</f>
        <v>84000</v>
      </c>
    </row>
    <row r="139" spans="1:16" ht="30.75" customHeight="1" x14ac:dyDescent="0.2">
      <c r="A139" s="100"/>
      <c r="B139" s="73"/>
      <c r="C139" s="87" t="s">
        <v>3183</v>
      </c>
      <c r="D139" s="76" t="s">
        <v>51</v>
      </c>
      <c r="E139" s="13">
        <v>44433</v>
      </c>
      <c r="F139" s="74" t="s">
        <v>53</v>
      </c>
      <c r="G139" s="13">
        <v>44437</v>
      </c>
      <c r="H139" s="75" t="s">
        <v>3282</v>
      </c>
      <c r="I139" s="15">
        <v>57</v>
      </c>
      <c r="J139" s="15">
        <v>45</v>
      </c>
      <c r="K139" s="15">
        <v>36</v>
      </c>
      <c r="L139" s="15">
        <v>2</v>
      </c>
      <c r="M139" s="81">
        <v>23.085000000000001</v>
      </c>
      <c r="N139" s="70">
        <v>23</v>
      </c>
      <c r="O139" s="62">
        <v>3000</v>
      </c>
      <c r="P139" s="63">
        <f>Table224523689101112131415161718192021222423456789101112131415161718192021222324[[#This Row],[PEMBULATAN]]*O139</f>
        <v>69000</v>
      </c>
    </row>
    <row r="140" spans="1:16" ht="30.75" customHeight="1" x14ac:dyDescent="0.2">
      <c r="A140" s="100"/>
      <c r="B140" s="73"/>
      <c r="C140" s="87" t="s">
        <v>3184</v>
      </c>
      <c r="D140" s="76" t="s">
        <v>51</v>
      </c>
      <c r="E140" s="13">
        <v>44433</v>
      </c>
      <c r="F140" s="74" t="s">
        <v>53</v>
      </c>
      <c r="G140" s="13">
        <v>44437</v>
      </c>
      <c r="H140" s="75" t="s">
        <v>3282</v>
      </c>
      <c r="I140" s="15">
        <v>50</v>
      </c>
      <c r="J140" s="15">
        <v>33</v>
      </c>
      <c r="K140" s="15">
        <v>18</v>
      </c>
      <c r="L140" s="15">
        <v>7</v>
      </c>
      <c r="M140" s="81">
        <v>7.4249999999999998</v>
      </c>
      <c r="N140" s="70">
        <v>7</v>
      </c>
      <c r="O140" s="62">
        <v>3000</v>
      </c>
      <c r="P140" s="63">
        <f>Table224523689101112131415161718192021222423456789101112131415161718192021222324[[#This Row],[PEMBULATAN]]*O140</f>
        <v>21000</v>
      </c>
    </row>
    <row r="141" spans="1:16" ht="30.75" customHeight="1" x14ac:dyDescent="0.2">
      <c r="A141" s="100"/>
      <c r="B141" s="73"/>
      <c r="C141" s="87" t="s">
        <v>3185</v>
      </c>
      <c r="D141" s="76" t="s">
        <v>51</v>
      </c>
      <c r="E141" s="13">
        <v>44433</v>
      </c>
      <c r="F141" s="74" t="s">
        <v>53</v>
      </c>
      <c r="G141" s="13">
        <v>44437</v>
      </c>
      <c r="H141" s="75" t="s">
        <v>3282</v>
      </c>
      <c r="I141" s="15">
        <v>73</v>
      </c>
      <c r="J141" s="15">
        <v>15</v>
      </c>
      <c r="K141" s="15">
        <v>13</v>
      </c>
      <c r="L141" s="15">
        <v>1</v>
      </c>
      <c r="M141" s="81">
        <v>3.5587499999999999</v>
      </c>
      <c r="N141" s="70">
        <v>4</v>
      </c>
      <c r="O141" s="62">
        <v>3000</v>
      </c>
      <c r="P141" s="63">
        <f>Table224523689101112131415161718192021222423456789101112131415161718192021222324[[#This Row],[PEMBULATAN]]*O141</f>
        <v>12000</v>
      </c>
    </row>
    <row r="142" spans="1:16" ht="30.75" customHeight="1" x14ac:dyDescent="0.2">
      <c r="A142" s="100"/>
      <c r="B142" s="73"/>
      <c r="C142" s="87" t="s">
        <v>3186</v>
      </c>
      <c r="D142" s="76" t="s">
        <v>51</v>
      </c>
      <c r="E142" s="13">
        <v>44433</v>
      </c>
      <c r="F142" s="74" t="s">
        <v>53</v>
      </c>
      <c r="G142" s="13">
        <v>44437</v>
      </c>
      <c r="H142" s="75" t="s">
        <v>3282</v>
      </c>
      <c r="I142" s="15">
        <v>80</v>
      </c>
      <c r="J142" s="15">
        <v>58</v>
      </c>
      <c r="K142" s="15">
        <v>28</v>
      </c>
      <c r="L142" s="15">
        <v>9</v>
      </c>
      <c r="M142" s="81">
        <v>32.479999999999997</v>
      </c>
      <c r="N142" s="70">
        <v>32</v>
      </c>
      <c r="O142" s="62">
        <v>3000</v>
      </c>
      <c r="P142" s="63">
        <f>Table224523689101112131415161718192021222423456789101112131415161718192021222324[[#This Row],[PEMBULATAN]]*O142</f>
        <v>96000</v>
      </c>
    </row>
    <row r="143" spans="1:16" ht="30.75" customHeight="1" x14ac:dyDescent="0.2">
      <c r="A143" s="100"/>
      <c r="B143" s="73"/>
      <c r="C143" s="87" t="s">
        <v>3187</v>
      </c>
      <c r="D143" s="76" t="s">
        <v>51</v>
      </c>
      <c r="E143" s="13">
        <v>44433</v>
      </c>
      <c r="F143" s="74" t="s">
        <v>53</v>
      </c>
      <c r="G143" s="13">
        <v>44437</v>
      </c>
      <c r="H143" s="75" t="s">
        <v>3282</v>
      </c>
      <c r="I143" s="15">
        <v>30</v>
      </c>
      <c r="J143" s="15">
        <v>29</v>
      </c>
      <c r="K143" s="15">
        <v>23</v>
      </c>
      <c r="L143" s="15">
        <v>1</v>
      </c>
      <c r="M143" s="81">
        <v>5.0025000000000004</v>
      </c>
      <c r="N143" s="70">
        <v>5</v>
      </c>
      <c r="O143" s="62">
        <v>3000</v>
      </c>
      <c r="P143" s="63">
        <f>Table224523689101112131415161718192021222423456789101112131415161718192021222324[[#This Row],[PEMBULATAN]]*O143</f>
        <v>15000</v>
      </c>
    </row>
    <row r="144" spans="1:16" ht="30.75" customHeight="1" x14ac:dyDescent="0.2">
      <c r="A144" s="100"/>
      <c r="B144" s="73"/>
      <c r="C144" s="87" t="s">
        <v>3188</v>
      </c>
      <c r="D144" s="76" t="s">
        <v>51</v>
      </c>
      <c r="E144" s="13">
        <v>44433</v>
      </c>
      <c r="F144" s="74" t="s">
        <v>53</v>
      </c>
      <c r="G144" s="13">
        <v>44437</v>
      </c>
      <c r="H144" s="75" t="s">
        <v>3282</v>
      </c>
      <c r="I144" s="15">
        <v>84</v>
      </c>
      <c r="J144" s="15">
        <v>57</v>
      </c>
      <c r="K144" s="15">
        <v>22</v>
      </c>
      <c r="L144" s="15">
        <v>12</v>
      </c>
      <c r="M144" s="81">
        <v>26.334</v>
      </c>
      <c r="N144" s="70">
        <v>26</v>
      </c>
      <c r="O144" s="62">
        <v>3000</v>
      </c>
      <c r="P144" s="63">
        <f>Table224523689101112131415161718192021222423456789101112131415161718192021222324[[#This Row],[PEMBULATAN]]*O144</f>
        <v>78000</v>
      </c>
    </row>
    <row r="145" spans="1:16" ht="30.75" customHeight="1" x14ac:dyDescent="0.2">
      <c r="A145" s="100"/>
      <c r="B145" s="73"/>
      <c r="C145" s="87" t="s">
        <v>3189</v>
      </c>
      <c r="D145" s="76" t="s">
        <v>51</v>
      </c>
      <c r="E145" s="13">
        <v>44433</v>
      </c>
      <c r="F145" s="74" t="s">
        <v>53</v>
      </c>
      <c r="G145" s="13">
        <v>44437</v>
      </c>
      <c r="H145" s="75" t="s">
        <v>3282</v>
      </c>
      <c r="I145" s="15">
        <v>47</v>
      </c>
      <c r="J145" s="15">
        <v>37</v>
      </c>
      <c r="K145" s="15">
        <v>24</v>
      </c>
      <c r="L145" s="15">
        <v>6</v>
      </c>
      <c r="M145" s="81">
        <v>10.433999999999999</v>
      </c>
      <c r="N145" s="70">
        <v>10</v>
      </c>
      <c r="O145" s="62">
        <v>3000</v>
      </c>
      <c r="P145" s="63">
        <f>Table224523689101112131415161718192021222423456789101112131415161718192021222324[[#This Row],[PEMBULATAN]]*O145</f>
        <v>30000</v>
      </c>
    </row>
    <row r="146" spans="1:16" ht="30.75" customHeight="1" x14ac:dyDescent="0.2">
      <c r="A146" s="97"/>
      <c r="B146" s="73"/>
      <c r="C146" s="87" t="s">
        <v>3190</v>
      </c>
      <c r="D146" s="76" t="s">
        <v>51</v>
      </c>
      <c r="E146" s="13">
        <v>44433</v>
      </c>
      <c r="F146" s="74" t="s">
        <v>53</v>
      </c>
      <c r="G146" s="13">
        <v>44437</v>
      </c>
      <c r="H146" s="75" t="s">
        <v>3282</v>
      </c>
      <c r="I146" s="15">
        <v>94</v>
      </c>
      <c r="J146" s="15">
        <v>54</v>
      </c>
      <c r="K146" s="15">
        <v>22</v>
      </c>
      <c r="L146" s="15">
        <v>24</v>
      </c>
      <c r="M146" s="81">
        <v>27.917999999999999</v>
      </c>
      <c r="N146" s="70">
        <v>28</v>
      </c>
      <c r="O146" s="62">
        <v>3000</v>
      </c>
      <c r="P146" s="63">
        <f>Table224523689101112131415161718192021222423456789101112131415161718192021222324[[#This Row],[PEMBULATAN]]*O146</f>
        <v>84000</v>
      </c>
    </row>
    <row r="147" spans="1:16" ht="30.75" customHeight="1" x14ac:dyDescent="0.2">
      <c r="A147" s="97"/>
      <c r="B147" s="73"/>
      <c r="C147" s="87" t="s">
        <v>3191</v>
      </c>
      <c r="D147" s="76" t="s">
        <v>51</v>
      </c>
      <c r="E147" s="13">
        <v>44433</v>
      </c>
      <c r="F147" s="74" t="s">
        <v>53</v>
      </c>
      <c r="G147" s="13">
        <v>44437</v>
      </c>
      <c r="H147" s="75" t="s">
        <v>3282</v>
      </c>
      <c r="I147" s="15">
        <v>70</v>
      </c>
      <c r="J147" s="15">
        <v>60</v>
      </c>
      <c r="K147" s="15">
        <v>18</v>
      </c>
      <c r="L147" s="15">
        <v>10</v>
      </c>
      <c r="M147" s="81">
        <v>18.899999999999999</v>
      </c>
      <c r="N147" s="70">
        <v>19</v>
      </c>
      <c r="O147" s="62">
        <v>3000</v>
      </c>
      <c r="P147" s="63">
        <f>Table224523689101112131415161718192021222423456789101112131415161718192021222324[[#This Row],[PEMBULATAN]]*O147</f>
        <v>57000</v>
      </c>
    </row>
    <row r="148" spans="1:16" ht="30.75" customHeight="1" x14ac:dyDescent="0.2">
      <c r="A148" s="97"/>
      <c r="B148" s="73"/>
      <c r="C148" s="87" t="s">
        <v>3192</v>
      </c>
      <c r="D148" s="76" t="s">
        <v>51</v>
      </c>
      <c r="E148" s="13">
        <v>44433</v>
      </c>
      <c r="F148" s="74" t="s">
        <v>53</v>
      </c>
      <c r="G148" s="13">
        <v>44437</v>
      </c>
      <c r="H148" s="75" t="s">
        <v>3282</v>
      </c>
      <c r="I148" s="15">
        <v>55</v>
      </c>
      <c r="J148" s="15">
        <v>55</v>
      </c>
      <c r="K148" s="15">
        <v>20</v>
      </c>
      <c r="L148" s="15">
        <v>6</v>
      </c>
      <c r="M148" s="81">
        <v>15.125</v>
      </c>
      <c r="N148" s="70">
        <v>15</v>
      </c>
      <c r="O148" s="62">
        <v>3000</v>
      </c>
      <c r="P148" s="63">
        <f>Table224523689101112131415161718192021222423456789101112131415161718192021222324[[#This Row],[PEMBULATAN]]*O148</f>
        <v>45000</v>
      </c>
    </row>
    <row r="149" spans="1:16" ht="30.75" customHeight="1" x14ac:dyDescent="0.2">
      <c r="A149" s="97"/>
      <c r="B149" s="73"/>
      <c r="C149" s="87" t="s">
        <v>3193</v>
      </c>
      <c r="D149" s="76" t="s">
        <v>51</v>
      </c>
      <c r="E149" s="13">
        <v>44433</v>
      </c>
      <c r="F149" s="74" t="s">
        <v>53</v>
      </c>
      <c r="G149" s="13">
        <v>44437</v>
      </c>
      <c r="H149" s="75" t="s">
        <v>3282</v>
      </c>
      <c r="I149" s="15">
        <v>38</v>
      </c>
      <c r="J149" s="15">
        <v>32</v>
      </c>
      <c r="K149" s="15">
        <v>36</v>
      </c>
      <c r="L149" s="15">
        <v>4</v>
      </c>
      <c r="M149" s="81">
        <v>10.944000000000001</v>
      </c>
      <c r="N149" s="70">
        <v>11</v>
      </c>
      <c r="O149" s="62">
        <v>3000</v>
      </c>
      <c r="P149" s="63">
        <f>Table224523689101112131415161718192021222423456789101112131415161718192021222324[[#This Row],[PEMBULATAN]]*O149</f>
        <v>33000</v>
      </c>
    </row>
    <row r="150" spans="1:16" ht="30.75" customHeight="1" x14ac:dyDescent="0.2">
      <c r="A150" s="97"/>
      <c r="B150" s="73"/>
      <c r="C150" s="87" t="s">
        <v>3194</v>
      </c>
      <c r="D150" s="76" t="s">
        <v>51</v>
      </c>
      <c r="E150" s="13">
        <v>44433</v>
      </c>
      <c r="F150" s="74" t="s">
        <v>53</v>
      </c>
      <c r="G150" s="13">
        <v>44437</v>
      </c>
      <c r="H150" s="75" t="s">
        <v>3282</v>
      </c>
      <c r="I150" s="15">
        <v>95</v>
      </c>
      <c r="J150" s="15">
        <v>56</v>
      </c>
      <c r="K150" s="15">
        <v>32</v>
      </c>
      <c r="L150" s="15">
        <v>6</v>
      </c>
      <c r="M150" s="81">
        <v>42.56</v>
      </c>
      <c r="N150" s="70">
        <v>43</v>
      </c>
      <c r="O150" s="62">
        <v>3000</v>
      </c>
      <c r="P150" s="63">
        <f>Table224523689101112131415161718192021222423456789101112131415161718192021222324[[#This Row],[PEMBULATAN]]*O150</f>
        <v>129000</v>
      </c>
    </row>
    <row r="151" spans="1:16" ht="30.75" customHeight="1" x14ac:dyDescent="0.2">
      <c r="A151" s="97"/>
      <c r="B151" s="73"/>
      <c r="C151" s="87" t="s">
        <v>3195</v>
      </c>
      <c r="D151" s="76" t="s">
        <v>51</v>
      </c>
      <c r="E151" s="13">
        <v>44433</v>
      </c>
      <c r="F151" s="74" t="s">
        <v>53</v>
      </c>
      <c r="G151" s="13">
        <v>44437</v>
      </c>
      <c r="H151" s="75" t="s">
        <v>3282</v>
      </c>
      <c r="I151" s="15">
        <v>80</v>
      </c>
      <c r="J151" s="15">
        <v>53</v>
      </c>
      <c r="K151" s="15">
        <v>35</v>
      </c>
      <c r="L151" s="15">
        <v>10</v>
      </c>
      <c r="M151" s="81">
        <v>37.1</v>
      </c>
      <c r="N151" s="70">
        <v>37</v>
      </c>
      <c r="O151" s="62">
        <v>3000</v>
      </c>
      <c r="P151" s="63">
        <f>Table224523689101112131415161718192021222423456789101112131415161718192021222324[[#This Row],[PEMBULATAN]]*O151</f>
        <v>111000</v>
      </c>
    </row>
    <row r="152" spans="1:16" ht="30.75" customHeight="1" x14ac:dyDescent="0.2">
      <c r="A152" s="97"/>
      <c r="B152" s="73"/>
      <c r="C152" s="87" t="s">
        <v>3196</v>
      </c>
      <c r="D152" s="76" t="s">
        <v>51</v>
      </c>
      <c r="E152" s="13">
        <v>44433</v>
      </c>
      <c r="F152" s="74" t="s">
        <v>53</v>
      </c>
      <c r="G152" s="13">
        <v>44437</v>
      </c>
      <c r="H152" s="75" t="s">
        <v>3282</v>
      </c>
      <c r="I152" s="15">
        <v>104</v>
      </c>
      <c r="J152" s="15">
        <v>60</v>
      </c>
      <c r="K152" s="15">
        <v>27</v>
      </c>
      <c r="L152" s="15">
        <v>23</v>
      </c>
      <c r="M152" s="81">
        <v>42.12</v>
      </c>
      <c r="N152" s="70">
        <v>42</v>
      </c>
      <c r="O152" s="62">
        <v>3000</v>
      </c>
      <c r="P152" s="63">
        <f>Table224523689101112131415161718192021222423456789101112131415161718192021222324[[#This Row],[PEMBULATAN]]*O152</f>
        <v>126000</v>
      </c>
    </row>
    <row r="153" spans="1:16" ht="30.75" customHeight="1" x14ac:dyDescent="0.2">
      <c r="A153" s="97"/>
      <c r="B153" s="73"/>
      <c r="C153" s="87" t="s">
        <v>3197</v>
      </c>
      <c r="D153" s="76" t="s">
        <v>51</v>
      </c>
      <c r="E153" s="13">
        <v>44433</v>
      </c>
      <c r="F153" s="74" t="s">
        <v>53</v>
      </c>
      <c r="G153" s="13">
        <v>44437</v>
      </c>
      <c r="H153" s="75" t="s">
        <v>3282</v>
      </c>
      <c r="I153" s="15">
        <v>50</v>
      </c>
      <c r="J153" s="15">
        <v>47</v>
      </c>
      <c r="K153" s="15">
        <v>30</v>
      </c>
      <c r="L153" s="15">
        <v>7</v>
      </c>
      <c r="M153" s="81">
        <v>17.625</v>
      </c>
      <c r="N153" s="70">
        <v>18</v>
      </c>
      <c r="O153" s="62">
        <v>3000</v>
      </c>
      <c r="P153" s="63">
        <f>Table224523689101112131415161718192021222423456789101112131415161718192021222324[[#This Row],[PEMBULATAN]]*O153</f>
        <v>54000</v>
      </c>
    </row>
    <row r="154" spans="1:16" ht="30.75" customHeight="1" x14ac:dyDescent="0.2">
      <c r="A154" s="97"/>
      <c r="B154" s="73"/>
      <c r="C154" s="87" t="s">
        <v>3198</v>
      </c>
      <c r="D154" s="76" t="s">
        <v>51</v>
      </c>
      <c r="E154" s="13">
        <v>44433</v>
      </c>
      <c r="F154" s="74" t="s">
        <v>53</v>
      </c>
      <c r="G154" s="13">
        <v>44437</v>
      </c>
      <c r="H154" s="75" t="s">
        <v>3282</v>
      </c>
      <c r="I154" s="15">
        <v>90</v>
      </c>
      <c r="J154" s="15">
        <v>50</v>
      </c>
      <c r="K154" s="15">
        <v>58</v>
      </c>
      <c r="L154" s="15">
        <v>21</v>
      </c>
      <c r="M154" s="81">
        <v>65.25</v>
      </c>
      <c r="N154" s="70">
        <v>65</v>
      </c>
      <c r="O154" s="62">
        <v>3000</v>
      </c>
      <c r="P154" s="63">
        <f>Table224523689101112131415161718192021222423456789101112131415161718192021222324[[#This Row],[PEMBULATAN]]*O154</f>
        <v>195000</v>
      </c>
    </row>
    <row r="155" spans="1:16" ht="30.75" customHeight="1" x14ac:dyDescent="0.2">
      <c r="A155" s="97"/>
      <c r="B155" s="73"/>
      <c r="C155" s="87" t="s">
        <v>3199</v>
      </c>
      <c r="D155" s="76" t="s">
        <v>51</v>
      </c>
      <c r="E155" s="13">
        <v>44433</v>
      </c>
      <c r="F155" s="74" t="s">
        <v>53</v>
      </c>
      <c r="G155" s="13">
        <v>44437</v>
      </c>
      <c r="H155" s="75" t="s">
        <v>3282</v>
      </c>
      <c r="I155" s="15">
        <v>85</v>
      </c>
      <c r="J155" s="15">
        <v>50</v>
      </c>
      <c r="K155" s="15">
        <v>28</v>
      </c>
      <c r="L155" s="15">
        <v>11</v>
      </c>
      <c r="M155" s="81">
        <v>29.75</v>
      </c>
      <c r="N155" s="70">
        <v>30</v>
      </c>
      <c r="O155" s="62">
        <v>3000</v>
      </c>
      <c r="P155" s="63">
        <f>Table224523689101112131415161718192021222423456789101112131415161718192021222324[[#This Row],[PEMBULATAN]]*O155</f>
        <v>90000</v>
      </c>
    </row>
    <row r="156" spans="1:16" ht="30.75" customHeight="1" x14ac:dyDescent="0.2">
      <c r="A156" s="97"/>
      <c r="B156" s="73"/>
      <c r="C156" s="87" t="s">
        <v>3200</v>
      </c>
      <c r="D156" s="76" t="s">
        <v>51</v>
      </c>
      <c r="E156" s="13">
        <v>44433</v>
      </c>
      <c r="F156" s="74" t="s">
        <v>53</v>
      </c>
      <c r="G156" s="13">
        <v>44437</v>
      </c>
      <c r="H156" s="75" t="s">
        <v>3282</v>
      </c>
      <c r="I156" s="15">
        <v>46</v>
      </c>
      <c r="J156" s="15">
        <v>40</v>
      </c>
      <c r="K156" s="15">
        <v>16</v>
      </c>
      <c r="L156" s="15">
        <v>8</v>
      </c>
      <c r="M156" s="81">
        <v>7.36</v>
      </c>
      <c r="N156" s="70">
        <v>8</v>
      </c>
      <c r="O156" s="62">
        <v>3000</v>
      </c>
      <c r="P156" s="63">
        <f>Table224523689101112131415161718192021222423456789101112131415161718192021222324[[#This Row],[PEMBULATAN]]*O156</f>
        <v>24000</v>
      </c>
    </row>
    <row r="157" spans="1:16" ht="30.75" customHeight="1" x14ac:dyDescent="0.2">
      <c r="A157" s="97"/>
      <c r="B157" s="73"/>
      <c r="C157" s="87" t="s">
        <v>3201</v>
      </c>
      <c r="D157" s="76" t="s">
        <v>51</v>
      </c>
      <c r="E157" s="13">
        <v>44433</v>
      </c>
      <c r="F157" s="74" t="s">
        <v>53</v>
      </c>
      <c r="G157" s="13">
        <v>44437</v>
      </c>
      <c r="H157" s="75" t="s">
        <v>3282</v>
      </c>
      <c r="I157" s="15">
        <v>73</v>
      </c>
      <c r="J157" s="15">
        <v>37</v>
      </c>
      <c r="K157" s="15">
        <v>14</v>
      </c>
      <c r="L157" s="15">
        <v>7</v>
      </c>
      <c r="M157" s="81">
        <v>9.4535</v>
      </c>
      <c r="N157" s="70">
        <v>9</v>
      </c>
      <c r="O157" s="62">
        <v>3000</v>
      </c>
      <c r="P157" s="63">
        <f>Table224523689101112131415161718192021222423456789101112131415161718192021222324[[#This Row],[PEMBULATAN]]*O157</f>
        <v>27000</v>
      </c>
    </row>
    <row r="158" spans="1:16" ht="30.75" customHeight="1" x14ac:dyDescent="0.2">
      <c r="A158" s="97"/>
      <c r="B158" s="73"/>
      <c r="C158" s="87" t="s">
        <v>3202</v>
      </c>
      <c r="D158" s="76" t="s">
        <v>51</v>
      </c>
      <c r="E158" s="13">
        <v>44433</v>
      </c>
      <c r="F158" s="74" t="s">
        <v>53</v>
      </c>
      <c r="G158" s="13">
        <v>44437</v>
      </c>
      <c r="H158" s="75" t="s">
        <v>3282</v>
      </c>
      <c r="I158" s="15">
        <v>56</v>
      </c>
      <c r="J158" s="15">
        <v>40</v>
      </c>
      <c r="K158" s="15">
        <v>15</v>
      </c>
      <c r="L158" s="15">
        <v>6</v>
      </c>
      <c r="M158" s="81">
        <v>8.4</v>
      </c>
      <c r="N158" s="70">
        <v>8</v>
      </c>
      <c r="O158" s="62">
        <v>3000</v>
      </c>
      <c r="P158" s="63">
        <f>Table224523689101112131415161718192021222423456789101112131415161718192021222324[[#This Row],[PEMBULATAN]]*O158</f>
        <v>24000</v>
      </c>
    </row>
    <row r="159" spans="1:16" ht="30.75" customHeight="1" x14ac:dyDescent="0.2">
      <c r="A159" s="97"/>
      <c r="B159" s="73"/>
      <c r="C159" s="87" t="s">
        <v>3203</v>
      </c>
      <c r="D159" s="76" t="s">
        <v>51</v>
      </c>
      <c r="E159" s="13">
        <v>44433</v>
      </c>
      <c r="F159" s="74" t="s">
        <v>53</v>
      </c>
      <c r="G159" s="13">
        <v>44437</v>
      </c>
      <c r="H159" s="75" t="s">
        <v>3282</v>
      </c>
      <c r="I159" s="15">
        <v>60</v>
      </c>
      <c r="J159" s="15">
        <v>38</v>
      </c>
      <c r="K159" s="15">
        <v>36</v>
      </c>
      <c r="L159" s="15">
        <v>5</v>
      </c>
      <c r="M159" s="81">
        <v>20.52</v>
      </c>
      <c r="N159" s="70">
        <v>21</v>
      </c>
      <c r="O159" s="62">
        <v>3000</v>
      </c>
      <c r="P159" s="63">
        <f>Table224523689101112131415161718192021222423456789101112131415161718192021222324[[#This Row],[PEMBULATAN]]*O159</f>
        <v>63000</v>
      </c>
    </row>
    <row r="160" spans="1:16" ht="30.75" customHeight="1" x14ac:dyDescent="0.2">
      <c r="A160" s="97"/>
      <c r="B160" s="73"/>
      <c r="C160" s="87" t="s">
        <v>3204</v>
      </c>
      <c r="D160" s="76" t="s">
        <v>51</v>
      </c>
      <c r="E160" s="13">
        <v>44433</v>
      </c>
      <c r="F160" s="74" t="s">
        <v>53</v>
      </c>
      <c r="G160" s="13">
        <v>44437</v>
      </c>
      <c r="H160" s="75" t="s">
        <v>3282</v>
      </c>
      <c r="I160" s="15">
        <v>66</v>
      </c>
      <c r="J160" s="15">
        <v>60</v>
      </c>
      <c r="K160" s="15">
        <v>22</v>
      </c>
      <c r="L160" s="15">
        <v>9</v>
      </c>
      <c r="M160" s="81">
        <v>21.78</v>
      </c>
      <c r="N160" s="70">
        <v>22</v>
      </c>
      <c r="O160" s="62">
        <v>3000</v>
      </c>
      <c r="P160" s="63">
        <f>Table224523689101112131415161718192021222423456789101112131415161718192021222324[[#This Row],[PEMBULATAN]]*O160</f>
        <v>66000</v>
      </c>
    </row>
    <row r="161" spans="1:16" ht="30.75" customHeight="1" x14ac:dyDescent="0.2">
      <c r="A161" s="97"/>
      <c r="B161" s="73"/>
      <c r="C161" s="87" t="s">
        <v>3205</v>
      </c>
      <c r="D161" s="76" t="s">
        <v>51</v>
      </c>
      <c r="E161" s="13">
        <v>44433</v>
      </c>
      <c r="F161" s="74" t="s">
        <v>53</v>
      </c>
      <c r="G161" s="13">
        <v>44437</v>
      </c>
      <c r="H161" s="75" t="s">
        <v>3282</v>
      </c>
      <c r="I161" s="15">
        <v>90</v>
      </c>
      <c r="J161" s="15">
        <v>60</v>
      </c>
      <c r="K161" s="15">
        <v>32</v>
      </c>
      <c r="L161" s="15">
        <v>15</v>
      </c>
      <c r="M161" s="81">
        <v>43.2</v>
      </c>
      <c r="N161" s="70">
        <v>43</v>
      </c>
      <c r="O161" s="62">
        <v>3000</v>
      </c>
      <c r="P161" s="63">
        <f>Table224523689101112131415161718192021222423456789101112131415161718192021222324[[#This Row],[PEMBULATAN]]*O161</f>
        <v>129000</v>
      </c>
    </row>
    <row r="162" spans="1:16" ht="30.75" customHeight="1" x14ac:dyDescent="0.2">
      <c r="A162" s="97"/>
      <c r="B162" s="73"/>
      <c r="C162" s="87" t="s">
        <v>3206</v>
      </c>
      <c r="D162" s="76" t="s">
        <v>51</v>
      </c>
      <c r="E162" s="13">
        <v>44433</v>
      </c>
      <c r="F162" s="74" t="s">
        <v>53</v>
      </c>
      <c r="G162" s="13">
        <v>44437</v>
      </c>
      <c r="H162" s="75" t="s">
        <v>3282</v>
      </c>
      <c r="I162" s="15">
        <v>110</v>
      </c>
      <c r="J162" s="15">
        <v>45</v>
      </c>
      <c r="K162" s="15">
        <v>40</v>
      </c>
      <c r="L162" s="15">
        <v>17</v>
      </c>
      <c r="M162" s="81">
        <v>49.5</v>
      </c>
      <c r="N162" s="70">
        <v>50</v>
      </c>
      <c r="O162" s="62">
        <v>3000</v>
      </c>
      <c r="P162" s="63">
        <f>Table224523689101112131415161718192021222423456789101112131415161718192021222324[[#This Row],[PEMBULATAN]]*O162</f>
        <v>150000</v>
      </c>
    </row>
    <row r="163" spans="1:16" ht="30.75" customHeight="1" x14ac:dyDescent="0.2">
      <c r="A163" s="97"/>
      <c r="B163" s="73"/>
      <c r="C163" s="87" t="s">
        <v>3207</v>
      </c>
      <c r="D163" s="76" t="s">
        <v>51</v>
      </c>
      <c r="E163" s="13">
        <v>44433</v>
      </c>
      <c r="F163" s="74" t="s">
        <v>53</v>
      </c>
      <c r="G163" s="13">
        <v>44437</v>
      </c>
      <c r="H163" s="75" t="s">
        <v>3282</v>
      </c>
      <c r="I163" s="15">
        <v>70</v>
      </c>
      <c r="J163" s="15">
        <v>50</v>
      </c>
      <c r="K163" s="15">
        <v>19</v>
      </c>
      <c r="L163" s="15">
        <v>9</v>
      </c>
      <c r="M163" s="81">
        <v>16.625</v>
      </c>
      <c r="N163" s="70">
        <v>17</v>
      </c>
      <c r="O163" s="62">
        <v>3000</v>
      </c>
      <c r="P163" s="63">
        <f>Table224523689101112131415161718192021222423456789101112131415161718192021222324[[#This Row],[PEMBULATAN]]*O163</f>
        <v>51000</v>
      </c>
    </row>
    <row r="164" spans="1:16" ht="30.75" customHeight="1" x14ac:dyDescent="0.2">
      <c r="A164" s="97"/>
      <c r="B164" s="73"/>
      <c r="C164" s="87" t="s">
        <v>3208</v>
      </c>
      <c r="D164" s="76" t="s">
        <v>51</v>
      </c>
      <c r="E164" s="13">
        <v>44433</v>
      </c>
      <c r="F164" s="74" t="s">
        <v>53</v>
      </c>
      <c r="G164" s="13">
        <v>44437</v>
      </c>
      <c r="H164" s="75" t="s">
        <v>3282</v>
      </c>
      <c r="I164" s="15">
        <v>100</v>
      </c>
      <c r="J164" s="15">
        <v>55</v>
      </c>
      <c r="K164" s="15">
        <v>26</v>
      </c>
      <c r="L164" s="15">
        <v>9</v>
      </c>
      <c r="M164" s="81">
        <v>35.75</v>
      </c>
      <c r="N164" s="70">
        <v>36</v>
      </c>
      <c r="O164" s="62">
        <v>3000</v>
      </c>
      <c r="P164" s="63">
        <f>Table224523689101112131415161718192021222423456789101112131415161718192021222324[[#This Row],[PEMBULATAN]]*O164</f>
        <v>108000</v>
      </c>
    </row>
    <row r="165" spans="1:16" ht="30.75" customHeight="1" x14ac:dyDescent="0.2">
      <c r="A165" s="97"/>
      <c r="B165" s="73"/>
      <c r="C165" s="87" t="s">
        <v>3209</v>
      </c>
      <c r="D165" s="76" t="s">
        <v>51</v>
      </c>
      <c r="E165" s="13">
        <v>44433</v>
      </c>
      <c r="F165" s="74" t="s">
        <v>53</v>
      </c>
      <c r="G165" s="13">
        <v>44437</v>
      </c>
      <c r="H165" s="75" t="s">
        <v>3282</v>
      </c>
      <c r="I165" s="15">
        <v>90</v>
      </c>
      <c r="J165" s="15">
        <v>60</v>
      </c>
      <c r="K165" s="15">
        <v>25</v>
      </c>
      <c r="L165" s="15">
        <v>13</v>
      </c>
      <c r="M165" s="81">
        <v>33.75</v>
      </c>
      <c r="N165" s="70">
        <v>34</v>
      </c>
      <c r="O165" s="62">
        <v>3000</v>
      </c>
      <c r="P165" s="63">
        <f>Table224523689101112131415161718192021222423456789101112131415161718192021222324[[#This Row],[PEMBULATAN]]*O165</f>
        <v>102000</v>
      </c>
    </row>
    <row r="166" spans="1:16" ht="30.75" customHeight="1" x14ac:dyDescent="0.2">
      <c r="A166" s="97"/>
      <c r="B166" s="73"/>
      <c r="C166" s="87" t="s">
        <v>3210</v>
      </c>
      <c r="D166" s="76" t="s">
        <v>51</v>
      </c>
      <c r="E166" s="13">
        <v>44433</v>
      </c>
      <c r="F166" s="74" t="s">
        <v>53</v>
      </c>
      <c r="G166" s="13">
        <v>44437</v>
      </c>
      <c r="H166" s="75" t="s">
        <v>3282</v>
      </c>
      <c r="I166" s="15">
        <v>70</v>
      </c>
      <c r="J166" s="15">
        <v>53</v>
      </c>
      <c r="K166" s="15">
        <v>23</v>
      </c>
      <c r="L166" s="15">
        <v>11</v>
      </c>
      <c r="M166" s="81">
        <v>21.3325</v>
      </c>
      <c r="N166" s="70">
        <v>21</v>
      </c>
      <c r="O166" s="62">
        <v>3000</v>
      </c>
      <c r="P166" s="63">
        <f>Table224523689101112131415161718192021222423456789101112131415161718192021222324[[#This Row],[PEMBULATAN]]*O166</f>
        <v>63000</v>
      </c>
    </row>
    <row r="167" spans="1:16" ht="30.75" customHeight="1" x14ac:dyDescent="0.2">
      <c r="A167" s="97"/>
      <c r="B167" s="73"/>
      <c r="C167" s="87" t="s">
        <v>3211</v>
      </c>
      <c r="D167" s="76" t="s">
        <v>51</v>
      </c>
      <c r="E167" s="13">
        <v>44433</v>
      </c>
      <c r="F167" s="74" t="s">
        <v>53</v>
      </c>
      <c r="G167" s="13">
        <v>44437</v>
      </c>
      <c r="H167" s="75" t="s">
        <v>3282</v>
      </c>
      <c r="I167" s="15">
        <v>78</v>
      </c>
      <c r="J167" s="15">
        <v>34</v>
      </c>
      <c r="K167" s="15">
        <v>27</v>
      </c>
      <c r="L167" s="15">
        <v>9</v>
      </c>
      <c r="M167" s="81">
        <v>17.901</v>
      </c>
      <c r="N167" s="70">
        <v>18</v>
      </c>
      <c r="O167" s="62">
        <v>3000</v>
      </c>
      <c r="P167" s="63">
        <f>Table224523689101112131415161718192021222423456789101112131415161718192021222324[[#This Row],[PEMBULATAN]]*O167</f>
        <v>54000</v>
      </c>
    </row>
    <row r="168" spans="1:16" ht="30.75" customHeight="1" x14ac:dyDescent="0.2">
      <c r="A168" s="97"/>
      <c r="B168" s="73"/>
      <c r="C168" s="87" t="s">
        <v>3212</v>
      </c>
      <c r="D168" s="76" t="s">
        <v>51</v>
      </c>
      <c r="E168" s="13">
        <v>44433</v>
      </c>
      <c r="F168" s="74" t="s">
        <v>53</v>
      </c>
      <c r="G168" s="13">
        <v>44437</v>
      </c>
      <c r="H168" s="75" t="s">
        <v>3282</v>
      </c>
      <c r="I168" s="15">
        <v>50</v>
      </c>
      <c r="J168" s="15">
        <v>40</v>
      </c>
      <c r="K168" s="15">
        <v>35</v>
      </c>
      <c r="L168" s="15">
        <v>5</v>
      </c>
      <c r="M168" s="81">
        <v>17.5</v>
      </c>
      <c r="N168" s="70">
        <v>18</v>
      </c>
      <c r="O168" s="62">
        <v>3000</v>
      </c>
      <c r="P168" s="63">
        <f>Table224523689101112131415161718192021222423456789101112131415161718192021222324[[#This Row],[PEMBULATAN]]*O168</f>
        <v>54000</v>
      </c>
    </row>
    <row r="169" spans="1:16" ht="30.75" customHeight="1" x14ac:dyDescent="0.2">
      <c r="A169" s="97"/>
      <c r="B169" s="73"/>
      <c r="C169" s="87" t="s">
        <v>3213</v>
      </c>
      <c r="D169" s="76" t="s">
        <v>51</v>
      </c>
      <c r="E169" s="13">
        <v>44433</v>
      </c>
      <c r="F169" s="74" t="s">
        <v>53</v>
      </c>
      <c r="G169" s="13">
        <v>44437</v>
      </c>
      <c r="H169" s="75" t="s">
        <v>3282</v>
      </c>
      <c r="I169" s="15">
        <v>42</v>
      </c>
      <c r="J169" s="15">
        <v>34</v>
      </c>
      <c r="K169" s="15">
        <v>20</v>
      </c>
      <c r="L169" s="15">
        <v>3</v>
      </c>
      <c r="M169" s="81">
        <v>7.14</v>
      </c>
      <c r="N169" s="70">
        <v>7</v>
      </c>
      <c r="O169" s="62">
        <v>3000</v>
      </c>
      <c r="P169" s="63">
        <f>Table224523689101112131415161718192021222423456789101112131415161718192021222324[[#This Row],[PEMBULATAN]]*O169</f>
        <v>21000</v>
      </c>
    </row>
    <row r="170" spans="1:16" ht="30.75" customHeight="1" x14ac:dyDescent="0.2">
      <c r="A170" s="97"/>
      <c r="B170" s="73"/>
      <c r="C170" s="87" t="s">
        <v>3214</v>
      </c>
      <c r="D170" s="76" t="s">
        <v>51</v>
      </c>
      <c r="E170" s="13">
        <v>44433</v>
      </c>
      <c r="F170" s="74" t="s">
        <v>53</v>
      </c>
      <c r="G170" s="13">
        <v>44437</v>
      </c>
      <c r="H170" s="75" t="s">
        <v>3282</v>
      </c>
      <c r="I170" s="15">
        <v>60</v>
      </c>
      <c r="J170" s="15">
        <v>45</v>
      </c>
      <c r="K170" s="15">
        <v>22</v>
      </c>
      <c r="L170" s="15">
        <v>6</v>
      </c>
      <c r="M170" s="81">
        <v>14.85</v>
      </c>
      <c r="N170" s="70">
        <v>15</v>
      </c>
      <c r="O170" s="62">
        <v>3000</v>
      </c>
      <c r="P170" s="63">
        <f>Table224523689101112131415161718192021222423456789101112131415161718192021222324[[#This Row],[PEMBULATAN]]*O170</f>
        <v>45000</v>
      </c>
    </row>
    <row r="171" spans="1:16" ht="30.75" customHeight="1" x14ac:dyDescent="0.2">
      <c r="A171" s="97"/>
      <c r="B171" s="73"/>
      <c r="C171" s="87" t="s">
        <v>3215</v>
      </c>
      <c r="D171" s="76" t="s">
        <v>51</v>
      </c>
      <c r="E171" s="13">
        <v>44433</v>
      </c>
      <c r="F171" s="74" t="s">
        <v>53</v>
      </c>
      <c r="G171" s="13">
        <v>44437</v>
      </c>
      <c r="H171" s="75" t="s">
        <v>3282</v>
      </c>
      <c r="I171" s="15">
        <v>80</v>
      </c>
      <c r="J171" s="15">
        <v>57</v>
      </c>
      <c r="K171" s="15">
        <v>27</v>
      </c>
      <c r="L171" s="15">
        <v>7</v>
      </c>
      <c r="M171" s="81">
        <v>30.78</v>
      </c>
      <c r="N171" s="70">
        <v>31</v>
      </c>
      <c r="O171" s="62">
        <v>3000</v>
      </c>
      <c r="P171" s="63">
        <f>Table224523689101112131415161718192021222423456789101112131415161718192021222324[[#This Row],[PEMBULATAN]]*O171</f>
        <v>93000</v>
      </c>
    </row>
    <row r="172" spans="1:16" ht="30.75" customHeight="1" x14ac:dyDescent="0.2">
      <c r="A172" s="97"/>
      <c r="B172" s="73"/>
      <c r="C172" s="87" t="s">
        <v>3216</v>
      </c>
      <c r="D172" s="76" t="s">
        <v>51</v>
      </c>
      <c r="E172" s="13">
        <v>44433</v>
      </c>
      <c r="F172" s="74" t="s">
        <v>53</v>
      </c>
      <c r="G172" s="13">
        <v>44437</v>
      </c>
      <c r="H172" s="75" t="s">
        <v>3282</v>
      </c>
      <c r="I172" s="15">
        <v>90</v>
      </c>
      <c r="J172" s="15">
        <v>50</v>
      </c>
      <c r="K172" s="15">
        <v>40</v>
      </c>
      <c r="L172" s="15">
        <v>19</v>
      </c>
      <c r="M172" s="81">
        <v>45</v>
      </c>
      <c r="N172" s="70">
        <v>45</v>
      </c>
      <c r="O172" s="62">
        <v>3000</v>
      </c>
      <c r="P172" s="63">
        <f>Table224523689101112131415161718192021222423456789101112131415161718192021222324[[#This Row],[PEMBULATAN]]*O172</f>
        <v>135000</v>
      </c>
    </row>
    <row r="173" spans="1:16" ht="30.75" customHeight="1" x14ac:dyDescent="0.2">
      <c r="A173" s="97"/>
      <c r="B173" s="73"/>
      <c r="C173" s="87" t="s">
        <v>3217</v>
      </c>
      <c r="D173" s="76" t="s">
        <v>51</v>
      </c>
      <c r="E173" s="13">
        <v>44433</v>
      </c>
      <c r="F173" s="74" t="s">
        <v>53</v>
      </c>
      <c r="G173" s="13">
        <v>44437</v>
      </c>
      <c r="H173" s="75" t="s">
        <v>3282</v>
      </c>
      <c r="I173" s="15">
        <v>60</v>
      </c>
      <c r="J173" s="15">
        <v>60</v>
      </c>
      <c r="K173" s="15">
        <v>15</v>
      </c>
      <c r="L173" s="15">
        <v>7</v>
      </c>
      <c r="M173" s="81">
        <v>13.5</v>
      </c>
      <c r="N173" s="70">
        <v>14</v>
      </c>
      <c r="O173" s="62">
        <v>3000</v>
      </c>
      <c r="P173" s="63">
        <f>Table224523689101112131415161718192021222423456789101112131415161718192021222324[[#This Row],[PEMBULATAN]]*O173</f>
        <v>42000</v>
      </c>
    </row>
    <row r="174" spans="1:16" ht="30.75" customHeight="1" x14ac:dyDescent="0.2">
      <c r="A174" s="97"/>
      <c r="B174" s="73"/>
      <c r="C174" s="87" t="s">
        <v>3218</v>
      </c>
      <c r="D174" s="76" t="s">
        <v>51</v>
      </c>
      <c r="E174" s="13">
        <v>44433</v>
      </c>
      <c r="F174" s="74" t="s">
        <v>53</v>
      </c>
      <c r="G174" s="13">
        <v>44437</v>
      </c>
      <c r="H174" s="75" t="s">
        <v>3282</v>
      </c>
      <c r="I174" s="15">
        <v>65</v>
      </c>
      <c r="J174" s="15">
        <v>55</v>
      </c>
      <c r="K174" s="15">
        <v>34</v>
      </c>
      <c r="L174" s="15">
        <v>12</v>
      </c>
      <c r="M174" s="81">
        <v>30.387499999999999</v>
      </c>
      <c r="N174" s="70">
        <v>30</v>
      </c>
      <c r="O174" s="62">
        <v>3000</v>
      </c>
      <c r="P174" s="63">
        <f>Table224523689101112131415161718192021222423456789101112131415161718192021222324[[#This Row],[PEMBULATAN]]*O174</f>
        <v>90000</v>
      </c>
    </row>
    <row r="175" spans="1:16" ht="30.75" customHeight="1" x14ac:dyDescent="0.2">
      <c r="A175" s="97"/>
      <c r="B175" s="73"/>
      <c r="C175" s="87" t="s">
        <v>3219</v>
      </c>
      <c r="D175" s="76" t="s">
        <v>51</v>
      </c>
      <c r="E175" s="13">
        <v>44433</v>
      </c>
      <c r="F175" s="74" t="s">
        <v>53</v>
      </c>
      <c r="G175" s="13">
        <v>44437</v>
      </c>
      <c r="H175" s="75" t="s">
        <v>3282</v>
      </c>
      <c r="I175" s="15">
        <v>110</v>
      </c>
      <c r="J175" s="15">
        <v>50</v>
      </c>
      <c r="K175" s="15">
        <v>24</v>
      </c>
      <c r="L175" s="15">
        <v>12</v>
      </c>
      <c r="M175" s="81">
        <v>33</v>
      </c>
      <c r="N175" s="70">
        <v>33</v>
      </c>
      <c r="O175" s="62">
        <v>3000</v>
      </c>
      <c r="P175" s="63">
        <f>Table224523689101112131415161718192021222423456789101112131415161718192021222324[[#This Row],[PEMBULATAN]]*O175</f>
        <v>99000</v>
      </c>
    </row>
    <row r="176" spans="1:16" ht="30.75" customHeight="1" x14ac:dyDescent="0.2">
      <c r="A176" s="97"/>
      <c r="B176" s="73"/>
      <c r="C176" s="87" t="s">
        <v>3220</v>
      </c>
      <c r="D176" s="76" t="s">
        <v>51</v>
      </c>
      <c r="E176" s="13">
        <v>44433</v>
      </c>
      <c r="F176" s="74" t="s">
        <v>53</v>
      </c>
      <c r="G176" s="13">
        <v>44437</v>
      </c>
      <c r="H176" s="75" t="s">
        <v>3282</v>
      </c>
      <c r="I176" s="15">
        <v>97</v>
      </c>
      <c r="J176" s="15">
        <v>56</v>
      </c>
      <c r="K176" s="15">
        <v>20</v>
      </c>
      <c r="L176" s="15">
        <v>7</v>
      </c>
      <c r="M176" s="81">
        <v>27.16</v>
      </c>
      <c r="N176" s="70">
        <v>27</v>
      </c>
      <c r="O176" s="62">
        <v>3000</v>
      </c>
      <c r="P176" s="63">
        <f>Table224523689101112131415161718192021222423456789101112131415161718192021222324[[#This Row],[PEMBULATAN]]*O176</f>
        <v>81000</v>
      </c>
    </row>
    <row r="177" spans="1:16" ht="30.75" customHeight="1" x14ac:dyDescent="0.2">
      <c r="A177" s="97"/>
      <c r="B177" s="73"/>
      <c r="C177" s="87" t="s">
        <v>3221</v>
      </c>
      <c r="D177" s="76" t="s">
        <v>51</v>
      </c>
      <c r="E177" s="13">
        <v>44433</v>
      </c>
      <c r="F177" s="74" t="s">
        <v>53</v>
      </c>
      <c r="G177" s="13">
        <v>44437</v>
      </c>
      <c r="H177" s="75" t="s">
        <v>3282</v>
      </c>
      <c r="I177" s="15">
        <v>38</v>
      </c>
      <c r="J177" s="15">
        <v>38</v>
      </c>
      <c r="K177" s="15">
        <v>10</v>
      </c>
      <c r="L177" s="15">
        <v>3</v>
      </c>
      <c r="M177" s="81">
        <v>3.61</v>
      </c>
      <c r="N177" s="70">
        <v>4</v>
      </c>
      <c r="O177" s="62">
        <v>3000</v>
      </c>
      <c r="P177" s="63">
        <f>Table224523689101112131415161718192021222423456789101112131415161718192021222324[[#This Row],[PEMBULATAN]]*O177</f>
        <v>12000</v>
      </c>
    </row>
    <row r="178" spans="1:16" ht="30.75" customHeight="1" x14ac:dyDescent="0.2">
      <c r="A178" s="97"/>
      <c r="B178" s="73"/>
      <c r="C178" s="87" t="s">
        <v>3222</v>
      </c>
      <c r="D178" s="76" t="s">
        <v>51</v>
      </c>
      <c r="E178" s="13">
        <v>44433</v>
      </c>
      <c r="F178" s="74" t="s">
        <v>53</v>
      </c>
      <c r="G178" s="13">
        <v>44437</v>
      </c>
      <c r="H178" s="75" t="s">
        <v>3282</v>
      </c>
      <c r="I178" s="15">
        <v>87</v>
      </c>
      <c r="J178" s="15">
        <v>54</v>
      </c>
      <c r="K178" s="15">
        <v>32</v>
      </c>
      <c r="L178" s="15">
        <v>11</v>
      </c>
      <c r="M178" s="81">
        <v>37.584000000000003</v>
      </c>
      <c r="N178" s="70">
        <v>38</v>
      </c>
      <c r="O178" s="62">
        <v>3000</v>
      </c>
      <c r="P178" s="63">
        <f>Table224523689101112131415161718192021222423456789101112131415161718192021222324[[#This Row],[PEMBULATAN]]*O178</f>
        <v>114000</v>
      </c>
    </row>
    <row r="179" spans="1:16" ht="30.75" customHeight="1" x14ac:dyDescent="0.2">
      <c r="A179" s="97"/>
      <c r="B179" s="73"/>
      <c r="C179" s="87" t="s">
        <v>3223</v>
      </c>
      <c r="D179" s="76" t="s">
        <v>51</v>
      </c>
      <c r="E179" s="13">
        <v>44433</v>
      </c>
      <c r="F179" s="74" t="s">
        <v>53</v>
      </c>
      <c r="G179" s="13">
        <v>44437</v>
      </c>
      <c r="H179" s="75" t="s">
        <v>3282</v>
      </c>
      <c r="I179" s="15">
        <v>88</v>
      </c>
      <c r="J179" s="15">
        <v>60</v>
      </c>
      <c r="K179" s="15">
        <v>32</v>
      </c>
      <c r="L179" s="15">
        <v>19</v>
      </c>
      <c r="M179" s="81">
        <v>42.24</v>
      </c>
      <c r="N179" s="70">
        <v>42</v>
      </c>
      <c r="O179" s="62">
        <v>3000</v>
      </c>
      <c r="P179" s="63">
        <f>Table224523689101112131415161718192021222423456789101112131415161718192021222324[[#This Row],[PEMBULATAN]]*O179</f>
        <v>126000</v>
      </c>
    </row>
    <row r="180" spans="1:16" ht="30.75" customHeight="1" x14ac:dyDescent="0.2">
      <c r="A180" s="97"/>
      <c r="B180" s="73"/>
      <c r="C180" s="87" t="s">
        <v>3224</v>
      </c>
      <c r="D180" s="76" t="s">
        <v>51</v>
      </c>
      <c r="E180" s="13">
        <v>44433</v>
      </c>
      <c r="F180" s="74" t="s">
        <v>53</v>
      </c>
      <c r="G180" s="13">
        <v>44437</v>
      </c>
      <c r="H180" s="75" t="s">
        <v>3282</v>
      </c>
      <c r="I180" s="15">
        <v>110</v>
      </c>
      <c r="J180" s="15">
        <v>50</v>
      </c>
      <c r="K180" s="15">
        <v>28</v>
      </c>
      <c r="L180" s="15">
        <v>9</v>
      </c>
      <c r="M180" s="81">
        <v>38.5</v>
      </c>
      <c r="N180" s="70">
        <v>39</v>
      </c>
      <c r="O180" s="62">
        <v>3000</v>
      </c>
      <c r="P180" s="63">
        <f>Table224523689101112131415161718192021222423456789101112131415161718192021222324[[#This Row],[PEMBULATAN]]*O180</f>
        <v>117000</v>
      </c>
    </row>
    <row r="181" spans="1:16" ht="30.75" customHeight="1" x14ac:dyDescent="0.2">
      <c r="A181" s="97"/>
      <c r="B181" s="73"/>
      <c r="C181" s="87" t="s">
        <v>3225</v>
      </c>
      <c r="D181" s="76" t="s">
        <v>51</v>
      </c>
      <c r="E181" s="13">
        <v>44433</v>
      </c>
      <c r="F181" s="74" t="s">
        <v>53</v>
      </c>
      <c r="G181" s="13">
        <v>44437</v>
      </c>
      <c r="H181" s="75" t="s">
        <v>3282</v>
      </c>
      <c r="I181" s="15">
        <v>90</v>
      </c>
      <c r="J181" s="15">
        <v>50</v>
      </c>
      <c r="K181" s="15">
        <v>20</v>
      </c>
      <c r="L181" s="15">
        <v>9</v>
      </c>
      <c r="M181" s="81">
        <v>22.5</v>
      </c>
      <c r="N181" s="70">
        <v>23</v>
      </c>
      <c r="O181" s="62">
        <v>3000</v>
      </c>
      <c r="P181" s="63">
        <f>Table224523689101112131415161718192021222423456789101112131415161718192021222324[[#This Row],[PEMBULATAN]]*O181</f>
        <v>69000</v>
      </c>
    </row>
    <row r="182" spans="1:16" ht="30.75" customHeight="1" x14ac:dyDescent="0.2">
      <c r="A182" s="97"/>
      <c r="B182" s="73"/>
      <c r="C182" s="87" t="s">
        <v>3226</v>
      </c>
      <c r="D182" s="76" t="s">
        <v>51</v>
      </c>
      <c r="E182" s="13">
        <v>44433</v>
      </c>
      <c r="F182" s="74" t="s">
        <v>53</v>
      </c>
      <c r="G182" s="13">
        <v>44437</v>
      </c>
      <c r="H182" s="75" t="s">
        <v>3282</v>
      </c>
      <c r="I182" s="15">
        <v>104</v>
      </c>
      <c r="J182" s="15">
        <v>60</v>
      </c>
      <c r="K182" s="15">
        <v>30</v>
      </c>
      <c r="L182" s="15">
        <v>23</v>
      </c>
      <c r="M182" s="81">
        <v>46.8</v>
      </c>
      <c r="N182" s="70">
        <v>47</v>
      </c>
      <c r="O182" s="62">
        <v>3000</v>
      </c>
      <c r="P182" s="63">
        <f>Table224523689101112131415161718192021222423456789101112131415161718192021222324[[#This Row],[PEMBULATAN]]*O182</f>
        <v>141000</v>
      </c>
    </row>
    <row r="183" spans="1:16" ht="30.75" customHeight="1" x14ac:dyDescent="0.2">
      <c r="A183" s="97"/>
      <c r="B183" s="73"/>
      <c r="C183" s="87" t="s">
        <v>3227</v>
      </c>
      <c r="D183" s="76" t="s">
        <v>51</v>
      </c>
      <c r="E183" s="13">
        <v>44433</v>
      </c>
      <c r="F183" s="74" t="s">
        <v>53</v>
      </c>
      <c r="G183" s="13">
        <v>44437</v>
      </c>
      <c r="H183" s="75" t="s">
        <v>3282</v>
      </c>
      <c r="I183" s="15">
        <v>82</v>
      </c>
      <c r="J183" s="15">
        <v>43</v>
      </c>
      <c r="K183" s="15">
        <v>23</v>
      </c>
      <c r="L183" s="15">
        <v>10</v>
      </c>
      <c r="M183" s="81">
        <v>20.2745</v>
      </c>
      <c r="N183" s="70">
        <v>20</v>
      </c>
      <c r="O183" s="62">
        <v>3000</v>
      </c>
      <c r="P183" s="63">
        <f>Table224523689101112131415161718192021222423456789101112131415161718192021222324[[#This Row],[PEMBULATAN]]*O183</f>
        <v>60000</v>
      </c>
    </row>
    <row r="184" spans="1:16" ht="30.75" customHeight="1" x14ac:dyDescent="0.2">
      <c r="A184" s="97"/>
      <c r="B184" s="73"/>
      <c r="C184" s="87" t="s">
        <v>3228</v>
      </c>
      <c r="D184" s="76" t="s">
        <v>51</v>
      </c>
      <c r="E184" s="13">
        <v>44433</v>
      </c>
      <c r="F184" s="74" t="s">
        <v>53</v>
      </c>
      <c r="G184" s="13">
        <v>44437</v>
      </c>
      <c r="H184" s="75" t="s">
        <v>3282</v>
      </c>
      <c r="I184" s="15">
        <v>60</v>
      </c>
      <c r="J184" s="15">
        <v>40</v>
      </c>
      <c r="K184" s="15">
        <v>20</v>
      </c>
      <c r="L184" s="15">
        <v>8</v>
      </c>
      <c r="M184" s="81">
        <v>12</v>
      </c>
      <c r="N184" s="70">
        <v>12</v>
      </c>
      <c r="O184" s="62">
        <v>3000</v>
      </c>
      <c r="P184" s="63">
        <f>Table224523689101112131415161718192021222423456789101112131415161718192021222324[[#This Row],[PEMBULATAN]]*O184</f>
        <v>36000</v>
      </c>
    </row>
    <row r="185" spans="1:16" ht="30.75" customHeight="1" x14ac:dyDescent="0.2">
      <c r="A185" s="97"/>
      <c r="B185" s="73"/>
      <c r="C185" s="87" t="s">
        <v>3229</v>
      </c>
      <c r="D185" s="76" t="s">
        <v>51</v>
      </c>
      <c r="E185" s="13">
        <v>44433</v>
      </c>
      <c r="F185" s="74" t="s">
        <v>53</v>
      </c>
      <c r="G185" s="13">
        <v>44437</v>
      </c>
      <c r="H185" s="75" t="s">
        <v>3282</v>
      </c>
      <c r="I185" s="15">
        <v>80</v>
      </c>
      <c r="J185" s="15">
        <v>50</v>
      </c>
      <c r="K185" s="15">
        <v>30</v>
      </c>
      <c r="L185" s="15">
        <v>11</v>
      </c>
      <c r="M185" s="81">
        <v>30</v>
      </c>
      <c r="N185" s="70">
        <v>30</v>
      </c>
      <c r="O185" s="62">
        <v>3000</v>
      </c>
      <c r="P185" s="63">
        <f>Table224523689101112131415161718192021222423456789101112131415161718192021222324[[#This Row],[PEMBULATAN]]*O185</f>
        <v>90000</v>
      </c>
    </row>
    <row r="186" spans="1:16" ht="30.75" customHeight="1" x14ac:dyDescent="0.2">
      <c r="A186" s="97"/>
      <c r="B186" s="73"/>
      <c r="C186" s="87" t="s">
        <v>3230</v>
      </c>
      <c r="D186" s="76" t="s">
        <v>51</v>
      </c>
      <c r="E186" s="13">
        <v>44433</v>
      </c>
      <c r="F186" s="74" t="s">
        <v>53</v>
      </c>
      <c r="G186" s="13">
        <v>44437</v>
      </c>
      <c r="H186" s="75" t="s">
        <v>3282</v>
      </c>
      <c r="I186" s="15">
        <v>94</v>
      </c>
      <c r="J186" s="15">
        <v>64</v>
      </c>
      <c r="K186" s="15">
        <v>27</v>
      </c>
      <c r="L186" s="15">
        <v>16</v>
      </c>
      <c r="M186" s="81">
        <v>40.607999999999997</v>
      </c>
      <c r="N186" s="70">
        <v>41</v>
      </c>
      <c r="O186" s="62">
        <v>3000</v>
      </c>
      <c r="P186" s="63">
        <f>Table224523689101112131415161718192021222423456789101112131415161718192021222324[[#This Row],[PEMBULATAN]]*O186</f>
        <v>123000</v>
      </c>
    </row>
    <row r="187" spans="1:16" ht="30.75" customHeight="1" x14ac:dyDescent="0.2">
      <c r="A187" s="97"/>
      <c r="B187" s="73"/>
      <c r="C187" s="87" t="s">
        <v>3231</v>
      </c>
      <c r="D187" s="76" t="s">
        <v>51</v>
      </c>
      <c r="E187" s="13">
        <v>44433</v>
      </c>
      <c r="F187" s="74" t="s">
        <v>53</v>
      </c>
      <c r="G187" s="13">
        <v>44437</v>
      </c>
      <c r="H187" s="75" t="s">
        <v>3282</v>
      </c>
      <c r="I187" s="15">
        <v>90</v>
      </c>
      <c r="J187" s="15">
        <v>46</v>
      </c>
      <c r="K187" s="15">
        <v>20</v>
      </c>
      <c r="L187" s="15">
        <v>8</v>
      </c>
      <c r="M187" s="81">
        <v>20.7</v>
      </c>
      <c r="N187" s="70">
        <v>21</v>
      </c>
      <c r="O187" s="62">
        <v>3000</v>
      </c>
      <c r="P187" s="63">
        <f>Table224523689101112131415161718192021222423456789101112131415161718192021222324[[#This Row],[PEMBULATAN]]*O187</f>
        <v>63000</v>
      </c>
    </row>
    <row r="188" spans="1:16" ht="30.75" customHeight="1" x14ac:dyDescent="0.2">
      <c r="A188" s="97"/>
      <c r="B188" s="73"/>
      <c r="C188" s="87" t="s">
        <v>3232</v>
      </c>
      <c r="D188" s="76" t="s">
        <v>51</v>
      </c>
      <c r="E188" s="13">
        <v>44433</v>
      </c>
      <c r="F188" s="74" t="s">
        <v>53</v>
      </c>
      <c r="G188" s="13">
        <v>44437</v>
      </c>
      <c r="H188" s="75" t="s">
        <v>3282</v>
      </c>
      <c r="I188" s="15">
        <v>77</v>
      </c>
      <c r="J188" s="15">
        <v>56</v>
      </c>
      <c r="K188" s="15">
        <v>24</v>
      </c>
      <c r="L188" s="15">
        <v>5</v>
      </c>
      <c r="M188" s="81">
        <v>25.872</v>
      </c>
      <c r="N188" s="70">
        <v>26</v>
      </c>
      <c r="O188" s="62">
        <v>3000</v>
      </c>
      <c r="P188" s="63">
        <f>Table224523689101112131415161718192021222423456789101112131415161718192021222324[[#This Row],[PEMBULATAN]]*O188</f>
        <v>78000</v>
      </c>
    </row>
    <row r="189" spans="1:16" ht="30.75" customHeight="1" x14ac:dyDescent="0.2">
      <c r="A189" s="97"/>
      <c r="B189" s="73"/>
      <c r="C189" s="87" t="s">
        <v>3233</v>
      </c>
      <c r="D189" s="76" t="s">
        <v>51</v>
      </c>
      <c r="E189" s="13">
        <v>44433</v>
      </c>
      <c r="F189" s="74" t="s">
        <v>53</v>
      </c>
      <c r="G189" s="13">
        <v>44437</v>
      </c>
      <c r="H189" s="75" t="s">
        <v>3282</v>
      </c>
      <c r="I189" s="15">
        <v>50</v>
      </c>
      <c r="J189" s="15">
        <v>50</v>
      </c>
      <c r="K189" s="15">
        <v>20</v>
      </c>
      <c r="L189" s="15">
        <v>5</v>
      </c>
      <c r="M189" s="81">
        <v>12.5</v>
      </c>
      <c r="N189" s="70">
        <v>13</v>
      </c>
      <c r="O189" s="62">
        <v>3000</v>
      </c>
      <c r="P189" s="63">
        <f>Table224523689101112131415161718192021222423456789101112131415161718192021222324[[#This Row],[PEMBULATAN]]*O189</f>
        <v>39000</v>
      </c>
    </row>
    <row r="190" spans="1:16" ht="30.75" customHeight="1" x14ac:dyDescent="0.2">
      <c r="A190" s="97"/>
      <c r="B190" s="73"/>
      <c r="C190" s="87" t="s">
        <v>3234</v>
      </c>
      <c r="D190" s="76" t="s">
        <v>51</v>
      </c>
      <c r="E190" s="13">
        <v>44433</v>
      </c>
      <c r="F190" s="74" t="s">
        <v>53</v>
      </c>
      <c r="G190" s="13">
        <v>44437</v>
      </c>
      <c r="H190" s="75" t="s">
        <v>3282</v>
      </c>
      <c r="I190" s="15">
        <v>40</v>
      </c>
      <c r="J190" s="15">
        <v>40</v>
      </c>
      <c r="K190" s="15">
        <v>72</v>
      </c>
      <c r="L190" s="15">
        <v>3</v>
      </c>
      <c r="M190" s="81">
        <v>28.8</v>
      </c>
      <c r="N190" s="70">
        <v>29</v>
      </c>
      <c r="O190" s="62">
        <v>3000</v>
      </c>
      <c r="P190" s="63">
        <f>Table224523689101112131415161718192021222423456789101112131415161718192021222324[[#This Row],[PEMBULATAN]]*O190</f>
        <v>87000</v>
      </c>
    </row>
    <row r="191" spans="1:16" ht="30.75" customHeight="1" x14ac:dyDescent="0.2">
      <c r="A191" s="97"/>
      <c r="B191" s="73"/>
      <c r="C191" s="87" t="s">
        <v>3235</v>
      </c>
      <c r="D191" s="76" t="s">
        <v>51</v>
      </c>
      <c r="E191" s="13">
        <v>44433</v>
      </c>
      <c r="F191" s="74" t="s">
        <v>53</v>
      </c>
      <c r="G191" s="13">
        <v>44437</v>
      </c>
      <c r="H191" s="75" t="s">
        <v>3282</v>
      </c>
      <c r="I191" s="15">
        <v>70</v>
      </c>
      <c r="J191" s="15">
        <v>70</v>
      </c>
      <c r="K191" s="15">
        <v>20</v>
      </c>
      <c r="L191" s="15">
        <v>7</v>
      </c>
      <c r="M191" s="81">
        <v>24.5</v>
      </c>
      <c r="N191" s="70">
        <v>25</v>
      </c>
      <c r="O191" s="62">
        <v>3000</v>
      </c>
      <c r="P191" s="63">
        <f>Table224523689101112131415161718192021222423456789101112131415161718192021222324[[#This Row],[PEMBULATAN]]*O191</f>
        <v>75000</v>
      </c>
    </row>
    <row r="192" spans="1:16" ht="30.75" customHeight="1" x14ac:dyDescent="0.2">
      <c r="A192" s="97"/>
      <c r="B192" s="73"/>
      <c r="C192" s="87" t="s">
        <v>3236</v>
      </c>
      <c r="D192" s="76" t="s">
        <v>51</v>
      </c>
      <c r="E192" s="13">
        <v>44433</v>
      </c>
      <c r="F192" s="74" t="s">
        <v>53</v>
      </c>
      <c r="G192" s="13">
        <v>44437</v>
      </c>
      <c r="H192" s="75" t="s">
        <v>3282</v>
      </c>
      <c r="I192" s="15">
        <v>85</v>
      </c>
      <c r="J192" s="15">
        <v>45</v>
      </c>
      <c r="K192" s="15">
        <v>34</v>
      </c>
      <c r="L192" s="15">
        <v>22</v>
      </c>
      <c r="M192" s="81">
        <v>32.512500000000003</v>
      </c>
      <c r="N192" s="70">
        <v>33</v>
      </c>
      <c r="O192" s="62">
        <v>3000</v>
      </c>
      <c r="P192" s="63">
        <f>Table224523689101112131415161718192021222423456789101112131415161718192021222324[[#This Row],[PEMBULATAN]]*O192</f>
        <v>99000</v>
      </c>
    </row>
    <row r="193" spans="1:16" ht="30.75" customHeight="1" x14ac:dyDescent="0.2">
      <c r="A193" s="97"/>
      <c r="B193" s="73"/>
      <c r="C193" s="87" t="s">
        <v>3237</v>
      </c>
      <c r="D193" s="76" t="s">
        <v>51</v>
      </c>
      <c r="E193" s="13">
        <v>44433</v>
      </c>
      <c r="F193" s="74" t="s">
        <v>53</v>
      </c>
      <c r="G193" s="13">
        <v>44437</v>
      </c>
      <c r="H193" s="75" t="s">
        <v>3282</v>
      </c>
      <c r="I193" s="15">
        <v>96</v>
      </c>
      <c r="J193" s="15">
        <v>58</v>
      </c>
      <c r="K193" s="15">
        <v>40</v>
      </c>
      <c r="L193" s="15">
        <v>19</v>
      </c>
      <c r="M193" s="81">
        <v>55.68</v>
      </c>
      <c r="N193" s="70">
        <v>56</v>
      </c>
      <c r="O193" s="62">
        <v>3000</v>
      </c>
      <c r="P193" s="63">
        <f>Table224523689101112131415161718192021222423456789101112131415161718192021222324[[#This Row],[PEMBULATAN]]*O193</f>
        <v>168000</v>
      </c>
    </row>
    <row r="194" spans="1:16" ht="30.75" customHeight="1" x14ac:dyDescent="0.2">
      <c r="A194" s="97"/>
      <c r="B194" s="73"/>
      <c r="C194" s="87" t="s">
        <v>3238</v>
      </c>
      <c r="D194" s="76" t="s">
        <v>51</v>
      </c>
      <c r="E194" s="13">
        <v>44433</v>
      </c>
      <c r="F194" s="74" t="s">
        <v>53</v>
      </c>
      <c r="G194" s="13">
        <v>44437</v>
      </c>
      <c r="H194" s="75" t="s">
        <v>3282</v>
      </c>
      <c r="I194" s="15">
        <v>40</v>
      </c>
      <c r="J194" s="15">
        <v>40</v>
      </c>
      <c r="K194" s="15">
        <v>7</v>
      </c>
      <c r="L194" s="15">
        <v>1</v>
      </c>
      <c r="M194" s="81">
        <v>2.8</v>
      </c>
      <c r="N194" s="70">
        <v>3</v>
      </c>
      <c r="O194" s="62">
        <v>3000</v>
      </c>
      <c r="P194" s="63">
        <f>Table224523689101112131415161718192021222423456789101112131415161718192021222324[[#This Row],[PEMBULATAN]]*O194</f>
        <v>9000</v>
      </c>
    </row>
    <row r="195" spans="1:16" ht="30.75" customHeight="1" x14ac:dyDescent="0.2">
      <c r="A195" s="97"/>
      <c r="B195" s="73"/>
      <c r="C195" s="87" t="s">
        <v>3239</v>
      </c>
      <c r="D195" s="76" t="s">
        <v>51</v>
      </c>
      <c r="E195" s="13">
        <v>44433</v>
      </c>
      <c r="F195" s="74" t="s">
        <v>53</v>
      </c>
      <c r="G195" s="13">
        <v>44437</v>
      </c>
      <c r="H195" s="75" t="s">
        <v>3282</v>
      </c>
      <c r="I195" s="15">
        <v>45</v>
      </c>
      <c r="J195" s="15">
        <v>33</v>
      </c>
      <c r="K195" s="15">
        <v>10</v>
      </c>
      <c r="L195" s="15">
        <v>3</v>
      </c>
      <c r="M195" s="81">
        <v>3.7124999999999999</v>
      </c>
      <c r="N195" s="70">
        <v>4</v>
      </c>
      <c r="O195" s="62">
        <v>3000</v>
      </c>
      <c r="P195" s="63">
        <f>Table224523689101112131415161718192021222423456789101112131415161718192021222324[[#This Row],[PEMBULATAN]]*O195</f>
        <v>12000</v>
      </c>
    </row>
    <row r="196" spans="1:16" ht="30.75" customHeight="1" x14ac:dyDescent="0.2">
      <c r="A196" s="97"/>
      <c r="B196" s="73"/>
      <c r="C196" s="87" t="s">
        <v>3240</v>
      </c>
      <c r="D196" s="76" t="s">
        <v>51</v>
      </c>
      <c r="E196" s="13">
        <v>44433</v>
      </c>
      <c r="F196" s="74" t="s">
        <v>53</v>
      </c>
      <c r="G196" s="13">
        <v>44437</v>
      </c>
      <c r="H196" s="75" t="s">
        <v>3282</v>
      </c>
      <c r="I196" s="15">
        <v>42</v>
      </c>
      <c r="J196" s="15">
        <v>35</v>
      </c>
      <c r="K196" s="15">
        <v>13</v>
      </c>
      <c r="L196" s="15">
        <v>4</v>
      </c>
      <c r="M196" s="81">
        <v>4.7774999999999999</v>
      </c>
      <c r="N196" s="70">
        <v>5</v>
      </c>
      <c r="O196" s="62">
        <v>3000</v>
      </c>
      <c r="P196" s="63">
        <f>Table224523689101112131415161718192021222423456789101112131415161718192021222324[[#This Row],[PEMBULATAN]]*O196</f>
        <v>15000</v>
      </c>
    </row>
    <row r="197" spans="1:16" ht="30.75" customHeight="1" x14ac:dyDescent="0.2">
      <c r="A197" s="97"/>
      <c r="B197" s="73"/>
      <c r="C197" s="87" t="s">
        <v>3241</v>
      </c>
      <c r="D197" s="76" t="s">
        <v>51</v>
      </c>
      <c r="E197" s="13">
        <v>44433</v>
      </c>
      <c r="F197" s="74" t="s">
        <v>53</v>
      </c>
      <c r="G197" s="13">
        <v>44437</v>
      </c>
      <c r="H197" s="75" t="s">
        <v>3282</v>
      </c>
      <c r="I197" s="15">
        <v>80</v>
      </c>
      <c r="J197" s="15">
        <v>31</v>
      </c>
      <c r="K197" s="15">
        <v>60</v>
      </c>
      <c r="L197" s="15">
        <v>24</v>
      </c>
      <c r="M197" s="81">
        <v>37.200000000000003</v>
      </c>
      <c r="N197" s="70">
        <v>37</v>
      </c>
      <c r="O197" s="62">
        <v>3000</v>
      </c>
      <c r="P197" s="63">
        <f>Table224523689101112131415161718192021222423456789101112131415161718192021222324[[#This Row],[PEMBULATAN]]*O197</f>
        <v>111000</v>
      </c>
    </row>
    <row r="198" spans="1:16" ht="30.75" customHeight="1" x14ac:dyDescent="0.2">
      <c r="A198" s="97"/>
      <c r="B198" s="73"/>
      <c r="C198" s="87" t="s">
        <v>3242</v>
      </c>
      <c r="D198" s="76" t="s">
        <v>51</v>
      </c>
      <c r="E198" s="13">
        <v>44433</v>
      </c>
      <c r="F198" s="74" t="s">
        <v>53</v>
      </c>
      <c r="G198" s="13">
        <v>44437</v>
      </c>
      <c r="H198" s="75" t="s">
        <v>3282</v>
      </c>
      <c r="I198" s="15">
        <v>67</v>
      </c>
      <c r="J198" s="15">
        <v>48</v>
      </c>
      <c r="K198" s="15">
        <v>22</v>
      </c>
      <c r="L198" s="15">
        <v>5</v>
      </c>
      <c r="M198" s="81">
        <v>17.687999999999999</v>
      </c>
      <c r="N198" s="70">
        <v>18</v>
      </c>
      <c r="O198" s="62">
        <v>3000</v>
      </c>
      <c r="P198" s="63">
        <f>Table224523689101112131415161718192021222423456789101112131415161718192021222324[[#This Row],[PEMBULATAN]]*O198</f>
        <v>54000</v>
      </c>
    </row>
    <row r="199" spans="1:16" ht="30.75" customHeight="1" x14ac:dyDescent="0.2">
      <c r="A199" s="97"/>
      <c r="B199" s="73"/>
      <c r="C199" s="87" t="s">
        <v>3243</v>
      </c>
      <c r="D199" s="76" t="s">
        <v>51</v>
      </c>
      <c r="E199" s="13">
        <v>44433</v>
      </c>
      <c r="F199" s="74" t="s">
        <v>53</v>
      </c>
      <c r="G199" s="13">
        <v>44437</v>
      </c>
      <c r="H199" s="75" t="s">
        <v>3282</v>
      </c>
      <c r="I199" s="15">
        <v>68</v>
      </c>
      <c r="J199" s="15">
        <v>50</v>
      </c>
      <c r="K199" s="15">
        <v>30</v>
      </c>
      <c r="L199" s="15">
        <v>6</v>
      </c>
      <c r="M199" s="81">
        <v>25.5</v>
      </c>
      <c r="N199" s="70">
        <v>26</v>
      </c>
      <c r="O199" s="62">
        <v>3000</v>
      </c>
      <c r="P199" s="63">
        <f>Table224523689101112131415161718192021222423456789101112131415161718192021222324[[#This Row],[PEMBULATAN]]*O199</f>
        <v>78000</v>
      </c>
    </row>
    <row r="200" spans="1:16" ht="30.75" customHeight="1" x14ac:dyDescent="0.2">
      <c r="A200" s="97"/>
      <c r="B200" s="73"/>
      <c r="C200" s="87" t="s">
        <v>3244</v>
      </c>
      <c r="D200" s="76" t="s">
        <v>51</v>
      </c>
      <c r="E200" s="13">
        <v>44433</v>
      </c>
      <c r="F200" s="74" t="s">
        <v>53</v>
      </c>
      <c r="G200" s="13">
        <v>44437</v>
      </c>
      <c r="H200" s="75" t="s">
        <v>3282</v>
      </c>
      <c r="I200" s="15">
        <v>90</v>
      </c>
      <c r="J200" s="15">
        <v>60</v>
      </c>
      <c r="K200" s="15">
        <v>15</v>
      </c>
      <c r="L200" s="15">
        <v>6</v>
      </c>
      <c r="M200" s="81">
        <v>20.25</v>
      </c>
      <c r="N200" s="70">
        <v>20</v>
      </c>
      <c r="O200" s="62">
        <v>3000</v>
      </c>
      <c r="P200" s="63">
        <f>Table224523689101112131415161718192021222423456789101112131415161718192021222324[[#This Row],[PEMBULATAN]]*O200</f>
        <v>60000</v>
      </c>
    </row>
    <row r="201" spans="1:16" ht="30.75" customHeight="1" x14ac:dyDescent="0.2">
      <c r="A201" s="97"/>
      <c r="B201" s="73"/>
      <c r="C201" s="87" t="s">
        <v>3245</v>
      </c>
      <c r="D201" s="76" t="s">
        <v>51</v>
      </c>
      <c r="E201" s="13">
        <v>44433</v>
      </c>
      <c r="F201" s="74" t="s">
        <v>53</v>
      </c>
      <c r="G201" s="13">
        <v>44437</v>
      </c>
      <c r="H201" s="75" t="s">
        <v>3282</v>
      </c>
      <c r="I201" s="15">
        <v>54</v>
      </c>
      <c r="J201" s="15">
        <v>35</v>
      </c>
      <c r="K201" s="15">
        <v>20</v>
      </c>
      <c r="L201" s="15">
        <v>4</v>
      </c>
      <c r="M201" s="81">
        <v>9.4499999999999993</v>
      </c>
      <c r="N201" s="70">
        <v>9</v>
      </c>
      <c r="O201" s="62">
        <v>3000</v>
      </c>
      <c r="P201" s="63">
        <f>Table224523689101112131415161718192021222423456789101112131415161718192021222324[[#This Row],[PEMBULATAN]]*O201</f>
        <v>27000</v>
      </c>
    </row>
    <row r="202" spans="1:16" ht="30.75" customHeight="1" x14ac:dyDescent="0.2">
      <c r="A202" s="97"/>
      <c r="B202" s="73"/>
      <c r="C202" s="87" t="s">
        <v>3246</v>
      </c>
      <c r="D202" s="76" t="s">
        <v>51</v>
      </c>
      <c r="E202" s="13">
        <v>44433</v>
      </c>
      <c r="F202" s="74" t="s">
        <v>53</v>
      </c>
      <c r="G202" s="13">
        <v>44437</v>
      </c>
      <c r="H202" s="75" t="s">
        <v>3282</v>
      </c>
      <c r="I202" s="15">
        <v>88</v>
      </c>
      <c r="J202" s="15">
        <v>60</v>
      </c>
      <c r="K202" s="15">
        <v>22</v>
      </c>
      <c r="L202" s="15">
        <v>7</v>
      </c>
      <c r="M202" s="81">
        <v>29.04</v>
      </c>
      <c r="N202" s="70">
        <v>29</v>
      </c>
      <c r="O202" s="62">
        <v>3000</v>
      </c>
      <c r="P202" s="63">
        <f>Table224523689101112131415161718192021222423456789101112131415161718192021222324[[#This Row],[PEMBULATAN]]*O202</f>
        <v>87000</v>
      </c>
    </row>
    <row r="203" spans="1:16" ht="30.75" customHeight="1" x14ac:dyDescent="0.2">
      <c r="A203" s="97"/>
      <c r="B203" s="73"/>
      <c r="C203" s="87" t="s">
        <v>3247</v>
      </c>
      <c r="D203" s="76" t="s">
        <v>51</v>
      </c>
      <c r="E203" s="13">
        <v>44433</v>
      </c>
      <c r="F203" s="74" t="s">
        <v>53</v>
      </c>
      <c r="G203" s="13">
        <v>44437</v>
      </c>
      <c r="H203" s="75" t="s">
        <v>3282</v>
      </c>
      <c r="I203" s="15">
        <v>83</v>
      </c>
      <c r="J203" s="15">
        <v>58</v>
      </c>
      <c r="K203" s="15">
        <v>20</v>
      </c>
      <c r="L203" s="15">
        <v>10</v>
      </c>
      <c r="M203" s="81">
        <v>24.07</v>
      </c>
      <c r="N203" s="70">
        <v>24</v>
      </c>
      <c r="O203" s="62">
        <v>3000</v>
      </c>
      <c r="P203" s="63">
        <f>Table224523689101112131415161718192021222423456789101112131415161718192021222324[[#This Row],[PEMBULATAN]]*O203</f>
        <v>72000</v>
      </c>
    </row>
    <row r="204" spans="1:16" ht="30.75" customHeight="1" x14ac:dyDescent="0.2">
      <c r="A204" s="97"/>
      <c r="B204" s="73"/>
      <c r="C204" s="87" t="s">
        <v>3248</v>
      </c>
      <c r="D204" s="76" t="s">
        <v>51</v>
      </c>
      <c r="E204" s="13">
        <v>44433</v>
      </c>
      <c r="F204" s="74" t="s">
        <v>53</v>
      </c>
      <c r="G204" s="13">
        <v>44437</v>
      </c>
      <c r="H204" s="75" t="s">
        <v>3282</v>
      </c>
      <c r="I204" s="15">
        <v>73</v>
      </c>
      <c r="J204" s="15">
        <v>60</v>
      </c>
      <c r="K204" s="15">
        <v>20</v>
      </c>
      <c r="L204" s="15">
        <v>8</v>
      </c>
      <c r="M204" s="81">
        <v>21.9</v>
      </c>
      <c r="N204" s="70">
        <v>22</v>
      </c>
      <c r="O204" s="62">
        <v>3000</v>
      </c>
      <c r="P204" s="63">
        <f>Table224523689101112131415161718192021222423456789101112131415161718192021222324[[#This Row],[PEMBULATAN]]*O204</f>
        <v>66000</v>
      </c>
    </row>
    <row r="205" spans="1:16" ht="30.75" customHeight="1" x14ac:dyDescent="0.2">
      <c r="A205" s="97"/>
      <c r="B205" s="73"/>
      <c r="C205" s="87" t="s">
        <v>3249</v>
      </c>
      <c r="D205" s="76" t="s">
        <v>51</v>
      </c>
      <c r="E205" s="13">
        <v>44433</v>
      </c>
      <c r="F205" s="74" t="s">
        <v>53</v>
      </c>
      <c r="G205" s="13">
        <v>44437</v>
      </c>
      <c r="H205" s="75" t="s">
        <v>3282</v>
      </c>
      <c r="I205" s="15">
        <v>102</v>
      </c>
      <c r="J205" s="15">
        <v>60</v>
      </c>
      <c r="K205" s="15">
        <v>23</v>
      </c>
      <c r="L205" s="15">
        <v>32</v>
      </c>
      <c r="M205" s="81">
        <v>35.19</v>
      </c>
      <c r="N205" s="70">
        <v>35</v>
      </c>
      <c r="O205" s="62">
        <v>3000</v>
      </c>
      <c r="P205" s="63">
        <f>Table224523689101112131415161718192021222423456789101112131415161718192021222324[[#This Row],[PEMBULATAN]]*O205</f>
        <v>105000</v>
      </c>
    </row>
    <row r="206" spans="1:16" ht="30.75" customHeight="1" x14ac:dyDescent="0.2">
      <c r="A206" s="97"/>
      <c r="B206" s="73"/>
      <c r="C206" s="87" t="s">
        <v>3250</v>
      </c>
      <c r="D206" s="76" t="s">
        <v>51</v>
      </c>
      <c r="E206" s="13">
        <v>44433</v>
      </c>
      <c r="F206" s="74" t="s">
        <v>53</v>
      </c>
      <c r="G206" s="13">
        <v>44437</v>
      </c>
      <c r="H206" s="75" t="s">
        <v>3282</v>
      </c>
      <c r="I206" s="15">
        <v>100</v>
      </c>
      <c r="J206" s="15">
        <v>57</v>
      </c>
      <c r="K206" s="15">
        <v>34</v>
      </c>
      <c r="L206" s="15">
        <v>21</v>
      </c>
      <c r="M206" s="81">
        <v>48.45</v>
      </c>
      <c r="N206" s="70">
        <v>48</v>
      </c>
      <c r="O206" s="62">
        <v>3000</v>
      </c>
      <c r="P206" s="63">
        <f>Table224523689101112131415161718192021222423456789101112131415161718192021222324[[#This Row],[PEMBULATAN]]*O206</f>
        <v>144000</v>
      </c>
    </row>
    <row r="207" spans="1:16" ht="30.75" customHeight="1" x14ac:dyDescent="0.2">
      <c r="A207" s="97"/>
      <c r="B207" s="73"/>
      <c r="C207" s="87" t="s">
        <v>3251</v>
      </c>
      <c r="D207" s="76" t="s">
        <v>51</v>
      </c>
      <c r="E207" s="13">
        <v>44433</v>
      </c>
      <c r="F207" s="74" t="s">
        <v>53</v>
      </c>
      <c r="G207" s="13">
        <v>44437</v>
      </c>
      <c r="H207" s="75" t="s">
        <v>3282</v>
      </c>
      <c r="I207" s="15">
        <v>110</v>
      </c>
      <c r="J207" s="15">
        <v>46</v>
      </c>
      <c r="K207" s="15">
        <v>48</v>
      </c>
      <c r="L207" s="15">
        <v>21</v>
      </c>
      <c r="M207" s="81">
        <v>60.72</v>
      </c>
      <c r="N207" s="70">
        <v>61</v>
      </c>
      <c r="O207" s="62">
        <v>3000</v>
      </c>
      <c r="P207" s="63">
        <f>Table224523689101112131415161718192021222423456789101112131415161718192021222324[[#This Row],[PEMBULATAN]]*O207</f>
        <v>183000</v>
      </c>
    </row>
    <row r="208" spans="1:16" ht="30.75" customHeight="1" x14ac:dyDescent="0.2">
      <c r="A208" s="97"/>
      <c r="B208" s="73"/>
      <c r="C208" s="87" t="s">
        <v>3252</v>
      </c>
      <c r="D208" s="76" t="s">
        <v>51</v>
      </c>
      <c r="E208" s="13">
        <v>44433</v>
      </c>
      <c r="F208" s="74" t="s">
        <v>53</v>
      </c>
      <c r="G208" s="13">
        <v>44437</v>
      </c>
      <c r="H208" s="75" t="s">
        <v>3282</v>
      </c>
      <c r="I208" s="15">
        <v>100</v>
      </c>
      <c r="J208" s="15">
        <v>60</v>
      </c>
      <c r="K208" s="15">
        <v>28</v>
      </c>
      <c r="L208" s="15">
        <v>19</v>
      </c>
      <c r="M208" s="81">
        <v>42</v>
      </c>
      <c r="N208" s="70">
        <v>42</v>
      </c>
      <c r="O208" s="62">
        <v>3000</v>
      </c>
      <c r="P208" s="63">
        <f>Table224523689101112131415161718192021222423456789101112131415161718192021222324[[#This Row],[PEMBULATAN]]*O208</f>
        <v>126000</v>
      </c>
    </row>
    <row r="209" spans="1:16" ht="30.75" customHeight="1" x14ac:dyDescent="0.2">
      <c r="A209" s="97"/>
      <c r="B209" s="73"/>
      <c r="C209" s="87" t="s">
        <v>3253</v>
      </c>
      <c r="D209" s="76" t="s">
        <v>51</v>
      </c>
      <c r="E209" s="13">
        <v>44433</v>
      </c>
      <c r="F209" s="74" t="s">
        <v>53</v>
      </c>
      <c r="G209" s="13">
        <v>44437</v>
      </c>
      <c r="H209" s="75" t="s">
        <v>3282</v>
      </c>
      <c r="I209" s="15">
        <v>84</v>
      </c>
      <c r="J209" s="15">
        <v>55</v>
      </c>
      <c r="K209" s="15">
        <v>35</v>
      </c>
      <c r="L209" s="15">
        <v>14</v>
      </c>
      <c r="M209" s="81">
        <v>40.424999999999997</v>
      </c>
      <c r="N209" s="70">
        <v>40</v>
      </c>
      <c r="O209" s="62">
        <v>3000</v>
      </c>
      <c r="P209" s="63">
        <f>Table224523689101112131415161718192021222423456789101112131415161718192021222324[[#This Row],[PEMBULATAN]]*O209</f>
        <v>120000</v>
      </c>
    </row>
    <row r="210" spans="1:16" ht="30.75" customHeight="1" x14ac:dyDescent="0.2">
      <c r="A210" s="97"/>
      <c r="B210" s="73"/>
      <c r="C210" s="87" t="s">
        <v>3254</v>
      </c>
      <c r="D210" s="76" t="s">
        <v>51</v>
      </c>
      <c r="E210" s="13">
        <v>44433</v>
      </c>
      <c r="F210" s="74" t="s">
        <v>53</v>
      </c>
      <c r="G210" s="13">
        <v>44437</v>
      </c>
      <c r="H210" s="75" t="s">
        <v>3282</v>
      </c>
      <c r="I210" s="15">
        <v>103</v>
      </c>
      <c r="J210" s="15">
        <v>56</v>
      </c>
      <c r="K210" s="15">
        <v>30</v>
      </c>
      <c r="L210" s="15">
        <v>22</v>
      </c>
      <c r="M210" s="81">
        <v>43.26</v>
      </c>
      <c r="N210" s="70">
        <v>43</v>
      </c>
      <c r="O210" s="62">
        <v>3000</v>
      </c>
      <c r="P210" s="63">
        <f>Table224523689101112131415161718192021222423456789101112131415161718192021222324[[#This Row],[PEMBULATAN]]*O210</f>
        <v>129000</v>
      </c>
    </row>
    <row r="211" spans="1:16" ht="30.75" customHeight="1" x14ac:dyDescent="0.2">
      <c r="A211" s="97"/>
      <c r="B211" s="73"/>
      <c r="C211" s="87" t="s">
        <v>3255</v>
      </c>
      <c r="D211" s="76" t="s">
        <v>51</v>
      </c>
      <c r="E211" s="13">
        <v>44433</v>
      </c>
      <c r="F211" s="74" t="s">
        <v>53</v>
      </c>
      <c r="G211" s="13">
        <v>44437</v>
      </c>
      <c r="H211" s="75" t="s">
        <v>3282</v>
      </c>
      <c r="I211" s="15">
        <v>100</v>
      </c>
      <c r="J211" s="15">
        <v>57</v>
      </c>
      <c r="K211" s="15">
        <v>40</v>
      </c>
      <c r="L211" s="15">
        <v>21</v>
      </c>
      <c r="M211" s="81">
        <v>57</v>
      </c>
      <c r="N211" s="70">
        <v>57</v>
      </c>
      <c r="O211" s="62">
        <v>3000</v>
      </c>
      <c r="P211" s="63">
        <f>Table224523689101112131415161718192021222423456789101112131415161718192021222324[[#This Row],[PEMBULATAN]]*O211</f>
        <v>171000</v>
      </c>
    </row>
    <row r="212" spans="1:16" ht="30.75" customHeight="1" x14ac:dyDescent="0.2">
      <c r="A212" s="97"/>
      <c r="B212" s="73"/>
      <c r="C212" s="87" t="s">
        <v>3256</v>
      </c>
      <c r="D212" s="76" t="s">
        <v>51</v>
      </c>
      <c r="E212" s="13">
        <v>44433</v>
      </c>
      <c r="F212" s="74" t="s">
        <v>53</v>
      </c>
      <c r="G212" s="13">
        <v>44437</v>
      </c>
      <c r="H212" s="75" t="s">
        <v>3282</v>
      </c>
      <c r="I212" s="15">
        <v>60</v>
      </c>
      <c r="J212" s="15">
        <v>36</v>
      </c>
      <c r="K212" s="15">
        <v>33</v>
      </c>
      <c r="L212" s="15">
        <v>5</v>
      </c>
      <c r="M212" s="81">
        <v>17.82</v>
      </c>
      <c r="N212" s="70">
        <v>18</v>
      </c>
      <c r="O212" s="62">
        <v>3000</v>
      </c>
      <c r="P212" s="63">
        <f>Table224523689101112131415161718192021222423456789101112131415161718192021222324[[#This Row],[PEMBULATAN]]*O212</f>
        <v>54000</v>
      </c>
    </row>
    <row r="213" spans="1:16" ht="30.75" customHeight="1" x14ac:dyDescent="0.2">
      <c r="A213" s="97"/>
      <c r="B213" s="73"/>
      <c r="C213" s="87" t="s">
        <v>3257</v>
      </c>
      <c r="D213" s="76" t="s">
        <v>51</v>
      </c>
      <c r="E213" s="13">
        <v>44433</v>
      </c>
      <c r="F213" s="74" t="s">
        <v>53</v>
      </c>
      <c r="G213" s="13">
        <v>44437</v>
      </c>
      <c r="H213" s="75" t="s">
        <v>3282</v>
      </c>
      <c r="I213" s="15">
        <v>83</v>
      </c>
      <c r="J213" s="15">
        <v>49</v>
      </c>
      <c r="K213" s="15">
        <v>35</v>
      </c>
      <c r="L213" s="15">
        <v>28</v>
      </c>
      <c r="M213" s="81">
        <v>35.58625</v>
      </c>
      <c r="N213" s="70">
        <v>36</v>
      </c>
      <c r="O213" s="62">
        <v>3000</v>
      </c>
      <c r="P213" s="63">
        <f>Table224523689101112131415161718192021222423456789101112131415161718192021222324[[#This Row],[PEMBULATAN]]*O213</f>
        <v>108000</v>
      </c>
    </row>
    <row r="214" spans="1:16" ht="30.75" customHeight="1" x14ac:dyDescent="0.2">
      <c r="A214" s="97"/>
      <c r="B214" s="73"/>
      <c r="C214" s="87" t="s">
        <v>3258</v>
      </c>
      <c r="D214" s="76" t="s">
        <v>51</v>
      </c>
      <c r="E214" s="13">
        <v>44433</v>
      </c>
      <c r="F214" s="74" t="s">
        <v>53</v>
      </c>
      <c r="G214" s="13">
        <v>44437</v>
      </c>
      <c r="H214" s="75" t="s">
        <v>3282</v>
      </c>
      <c r="I214" s="15">
        <v>85</v>
      </c>
      <c r="J214" s="15">
        <v>83</v>
      </c>
      <c r="K214" s="15">
        <v>10</v>
      </c>
      <c r="L214" s="15">
        <v>10</v>
      </c>
      <c r="M214" s="81">
        <v>17.637499999999999</v>
      </c>
      <c r="N214" s="70">
        <v>18</v>
      </c>
      <c r="O214" s="62">
        <v>3000</v>
      </c>
      <c r="P214" s="63">
        <f>Table224523689101112131415161718192021222423456789101112131415161718192021222324[[#This Row],[PEMBULATAN]]*O214</f>
        <v>54000</v>
      </c>
    </row>
    <row r="215" spans="1:16" ht="30.75" customHeight="1" x14ac:dyDescent="0.2">
      <c r="A215" s="97"/>
      <c r="B215" s="73"/>
      <c r="C215" s="87" t="s">
        <v>3259</v>
      </c>
      <c r="D215" s="76" t="s">
        <v>51</v>
      </c>
      <c r="E215" s="13">
        <v>44433</v>
      </c>
      <c r="F215" s="74" t="s">
        <v>53</v>
      </c>
      <c r="G215" s="13">
        <v>44437</v>
      </c>
      <c r="H215" s="75" t="s">
        <v>3282</v>
      </c>
      <c r="I215" s="15">
        <v>95</v>
      </c>
      <c r="J215" s="15">
        <v>14</v>
      </c>
      <c r="K215" s="15">
        <v>66</v>
      </c>
      <c r="L215" s="15">
        <v>4</v>
      </c>
      <c r="M215" s="81">
        <v>21.945</v>
      </c>
      <c r="N215" s="70">
        <v>22</v>
      </c>
      <c r="O215" s="62">
        <v>3000</v>
      </c>
      <c r="P215" s="63">
        <f>Table224523689101112131415161718192021222423456789101112131415161718192021222324[[#This Row],[PEMBULATAN]]*O215</f>
        <v>66000</v>
      </c>
    </row>
    <row r="216" spans="1:16" ht="30.75" customHeight="1" x14ac:dyDescent="0.2">
      <c r="A216" s="97"/>
      <c r="B216" s="73"/>
      <c r="C216" s="87" t="s">
        <v>3260</v>
      </c>
      <c r="D216" s="76" t="s">
        <v>51</v>
      </c>
      <c r="E216" s="13">
        <v>44433</v>
      </c>
      <c r="F216" s="74" t="s">
        <v>53</v>
      </c>
      <c r="G216" s="13">
        <v>44437</v>
      </c>
      <c r="H216" s="75" t="s">
        <v>3282</v>
      </c>
      <c r="I216" s="15">
        <v>43</v>
      </c>
      <c r="J216" s="15">
        <v>52</v>
      </c>
      <c r="K216" s="15">
        <v>20</v>
      </c>
      <c r="L216" s="15">
        <v>5</v>
      </c>
      <c r="M216" s="81">
        <v>11.18</v>
      </c>
      <c r="N216" s="70">
        <v>11</v>
      </c>
      <c r="O216" s="62">
        <v>3000</v>
      </c>
      <c r="P216" s="63">
        <f>Table224523689101112131415161718192021222423456789101112131415161718192021222324[[#This Row],[PEMBULATAN]]*O216</f>
        <v>33000</v>
      </c>
    </row>
    <row r="217" spans="1:16" ht="30.75" customHeight="1" x14ac:dyDescent="0.2">
      <c r="A217" s="97"/>
      <c r="B217" s="73"/>
      <c r="C217" s="87" t="s">
        <v>3261</v>
      </c>
      <c r="D217" s="76" t="s">
        <v>51</v>
      </c>
      <c r="E217" s="13">
        <v>44433</v>
      </c>
      <c r="F217" s="74" t="s">
        <v>53</v>
      </c>
      <c r="G217" s="13">
        <v>44437</v>
      </c>
      <c r="H217" s="75" t="s">
        <v>3282</v>
      </c>
      <c r="I217" s="15">
        <v>40</v>
      </c>
      <c r="J217" s="15">
        <v>40</v>
      </c>
      <c r="K217" s="15">
        <v>13</v>
      </c>
      <c r="L217" s="15">
        <v>3</v>
      </c>
      <c r="M217" s="81">
        <v>5.2</v>
      </c>
      <c r="N217" s="70">
        <v>5</v>
      </c>
      <c r="O217" s="62">
        <v>3000</v>
      </c>
      <c r="P217" s="63">
        <f>Table224523689101112131415161718192021222423456789101112131415161718192021222324[[#This Row],[PEMBULATAN]]*O217</f>
        <v>15000</v>
      </c>
    </row>
    <row r="218" spans="1:16" ht="30.75" customHeight="1" x14ac:dyDescent="0.2">
      <c r="A218" s="97"/>
      <c r="B218" s="73"/>
      <c r="C218" s="71" t="s">
        <v>3262</v>
      </c>
      <c r="D218" s="76" t="s">
        <v>51</v>
      </c>
      <c r="E218" s="13">
        <v>44433</v>
      </c>
      <c r="F218" s="74" t="s">
        <v>53</v>
      </c>
      <c r="G218" s="13">
        <v>44437</v>
      </c>
      <c r="H218" s="75" t="s">
        <v>3282</v>
      </c>
      <c r="I218" s="15">
        <v>50</v>
      </c>
      <c r="J218" s="15">
        <v>36</v>
      </c>
      <c r="K218" s="15">
        <v>17</v>
      </c>
      <c r="L218" s="15">
        <v>5</v>
      </c>
      <c r="M218" s="81">
        <v>7.65</v>
      </c>
      <c r="N218" s="70">
        <v>8</v>
      </c>
      <c r="O218" s="62">
        <v>3000</v>
      </c>
      <c r="P218" s="63">
        <f>Table224523689101112131415161718192021222423456789101112131415161718192021222324[[#This Row],[PEMBULATAN]]*O218</f>
        <v>24000</v>
      </c>
    </row>
    <row r="219" spans="1:16" ht="30.75" customHeight="1" x14ac:dyDescent="0.2">
      <c r="A219" s="97"/>
      <c r="B219" s="73"/>
      <c r="C219" s="71" t="s">
        <v>3263</v>
      </c>
      <c r="D219" s="76" t="s">
        <v>51</v>
      </c>
      <c r="E219" s="13">
        <v>44433</v>
      </c>
      <c r="F219" s="74" t="s">
        <v>53</v>
      </c>
      <c r="G219" s="13">
        <v>44437</v>
      </c>
      <c r="H219" s="75" t="s">
        <v>3282</v>
      </c>
      <c r="I219" s="15">
        <v>50</v>
      </c>
      <c r="J219" s="15">
        <v>34</v>
      </c>
      <c r="K219" s="15">
        <v>20</v>
      </c>
      <c r="L219" s="15">
        <v>2</v>
      </c>
      <c r="M219" s="81">
        <v>8.5</v>
      </c>
      <c r="N219" s="70">
        <v>9</v>
      </c>
      <c r="O219" s="62">
        <v>3000</v>
      </c>
      <c r="P219" s="63">
        <f>Table224523689101112131415161718192021222423456789101112131415161718192021222324[[#This Row],[PEMBULATAN]]*O219</f>
        <v>27000</v>
      </c>
    </row>
    <row r="220" spans="1:16" ht="30.75" customHeight="1" x14ac:dyDescent="0.2">
      <c r="A220" s="97"/>
      <c r="B220" s="73"/>
      <c r="C220" s="71" t="s">
        <v>3264</v>
      </c>
      <c r="D220" s="76" t="s">
        <v>51</v>
      </c>
      <c r="E220" s="13">
        <v>44433</v>
      </c>
      <c r="F220" s="74" t="s">
        <v>53</v>
      </c>
      <c r="G220" s="13">
        <v>44437</v>
      </c>
      <c r="H220" s="75" t="s">
        <v>3282</v>
      </c>
      <c r="I220" s="15">
        <v>55</v>
      </c>
      <c r="J220" s="15">
        <v>35</v>
      </c>
      <c r="K220" s="15">
        <v>16</v>
      </c>
      <c r="L220" s="15">
        <v>3</v>
      </c>
      <c r="M220" s="81">
        <v>7.7</v>
      </c>
      <c r="N220" s="70">
        <v>8</v>
      </c>
      <c r="O220" s="62">
        <v>3000</v>
      </c>
      <c r="P220" s="63">
        <f>Table224523689101112131415161718192021222423456789101112131415161718192021222324[[#This Row],[PEMBULATAN]]*O220</f>
        <v>24000</v>
      </c>
    </row>
    <row r="221" spans="1:16" ht="30.75" customHeight="1" x14ac:dyDescent="0.2">
      <c r="A221" s="97"/>
      <c r="B221" s="73"/>
      <c r="C221" s="71" t="s">
        <v>3265</v>
      </c>
      <c r="D221" s="76" t="s">
        <v>51</v>
      </c>
      <c r="E221" s="13">
        <v>44433</v>
      </c>
      <c r="F221" s="74" t="s">
        <v>53</v>
      </c>
      <c r="G221" s="13">
        <v>44437</v>
      </c>
      <c r="H221" s="75" t="s">
        <v>3282</v>
      </c>
      <c r="I221" s="15">
        <v>60</v>
      </c>
      <c r="J221" s="15">
        <v>30</v>
      </c>
      <c r="K221" s="15">
        <v>19</v>
      </c>
      <c r="L221" s="15">
        <v>6</v>
      </c>
      <c r="M221" s="81">
        <v>8.5500000000000007</v>
      </c>
      <c r="N221" s="70">
        <v>9</v>
      </c>
      <c r="O221" s="62">
        <v>3000</v>
      </c>
      <c r="P221" s="63">
        <f>Table224523689101112131415161718192021222423456789101112131415161718192021222324[[#This Row],[PEMBULATAN]]*O221</f>
        <v>27000</v>
      </c>
    </row>
    <row r="222" spans="1:16" ht="30.75" customHeight="1" x14ac:dyDescent="0.2">
      <c r="A222" s="97"/>
      <c r="B222" s="73"/>
      <c r="C222" s="71" t="s">
        <v>3266</v>
      </c>
      <c r="D222" s="76" t="s">
        <v>51</v>
      </c>
      <c r="E222" s="13">
        <v>44433</v>
      </c>
      <c r="F222" s="74" t="s">
        <v>53</v>
      </c>
      <c r="G222" s="13">
        <v>44437</v>
      </c>
      <c r="H222" s="75" t="s">
        <v>3282</v>
      </c>
      <c r="I222" s="15">
        <v>40</v>
      </c>
      <c r="J222" s="15">
        <v>36</v>
      </c>
      <c r="K222" s="15">
        <v>21</v>
      </c>
      <c r="L222" s="15">
        <v>6</v>
      </c>
      <c r="M222" s="81">
        <v>7.56</v>
      </c>
      <c r="N222" s="70">
        <v>8</v>
      </c>
      <c r="O222" s="62">
        <v>3000</v>
      </c>
      <c r="P222" s="63">
        <f>Table224523689101112131415161718192021222423456789101112131415161718192021222324[[#This Row],[PEMBULATAN]]*O222</f>
        <v>24000</v>
      </c>
    </row>
    <row r="223" spans="1:16" ht="30.75" customHeight="1" x14ac:dyDescent="0.2">
      <c r="A223" s="97"/>
      <c r="B223" s="73"/>
      <c r="C223" s="71" t="s">
        <v>3267</v>
      </c>
      <c r="D223" s="76" t="s">
        <v>51</v>
      </c>
      <c r="E223" s="13">
        <v>44433</v>
      </c>
      <c r="F223" s="74" t="s">
        <v>53</v>
      </c>
      <c r="G223" s="13">
        <v>44437</v>
      </c>
      <c r="H223" s="75" t="s">
        <v>3282</v>
      </c>
      <c r="I223" s="15">
        <v>53</v>
      </c>
      <c r="J223" s="15">
        <v>44</v>
      </c>
      <c r="K223" s="15">
        <v>16</v>
      </c>
      <c r="L223" s="15">
        <v>5</v>
      </c>
      <c r="M223" s="81">
        <v>9.3279999999999994</v>
      </c>
      <c r="N223" s="70">
        <v>9</v>
      </c>
      <c r="O223" s="62">
        <v>3000</v>
      </c>
      <c r="P223" s="63">
        <f>Table224523689101112131415161718192021222423456789101112131415161718192021222324[[#This Row],[PEMBULATAN]]*O223</f>
        <v>27000</v>
      </c>
    </row>
    <row r="224" spans="1:16" ht="30.75" customHeight="1" x14ac:dyDescent="0.2">
      <c r="A224" s="97"/>
      <c r="B224" s="73"/>
      <c r="C224" s="71" t="s">
        <v>3268</v>
      </c>
      <c r="D224" s="76" t="s">
        <v>51</v>
      </c>
      <c r="E224" s="13">
        <v>44433</v>
      </c>
      <c r="F224" s="74" t="s">
        <v>53</v>
      </c>
      <c r="G224" s="13">
        <v>44437</v>
      </c>
      <c r="H224" s="75" t="s">
        <v>3282</v>
      </c>
      <c r="I224" s="15">
        <v>60</v>
      </c>
      <c r="J224" s="15">
        <v>52</v>
      </c>
      <c r="K224" s="15">
        <v>20</v>
      </c>
      <c r="L224" s="15">
        <v>7</v>
      </c>
      <c r="M224" s="81">
        <v>15.6</v>
      </c>
      <c r="N224" s="70">
        <v>16</v>
      </c>
      <c r="O224" s="62">
        <v>3000</v>
      </c>
      <c r="P224" s="63">
        <f>Table224523689101112131415161718192021222423456789101112131415161718192021222324[[#This Row],[PEMBULATAN]]*O224</f>
        <v>48000</v>
      </c>
    </row>
    <row r="225" spans="1:16" ht="30.75" customHeight="1" x14ac:dyDescent="0.2">
      <c r="A225" s="97"/>
      <c r="B225" s="73"/>
      <c r="C225" s="71" t="s">
        <v>3269</v>
      </c>
      <c r="D225" s="76" t="s">
        <v>51</v>
      </c>
      <c r="E225" s="13">
        <v>44433</v>
      </c>
      <c r="F225" s="74" t="s">
        <v>53</v>
      </c>
      <c r="G225" s="13">
        <v>44437</v>
      </c>
      <c r="H225" s="75" t="s">
        <v>3282</v>
      </c>
      <c r="I225" s="15">
        <v>50</v>
      </c>
      <c r="J225" s="15">
        <v>54</v>
      </c>
      <c r="K225" s="15">
        <v>24</v>
      </c>
      <c r="L225" s="15">
        <v>7</v>
      </c>
      <c r="M225" s="81">
        <v>16.2</v>
      </c>
      <c r="N225" s="70">
        <v>16</v>
      </c>
      <c r="O225" s="62">
        <v>3000</v>
      </c>
      <c r="P225" s="63">
        <f>Table224523689101112131415161718192021222423456789101112131415161718192021222324[[#This Row],[PEMBULATAN]]*O225</f>
        <v>48000</v>
      </c>
    </row>
    <row r="226" spans="1:16" ht="30.75" customHeight="1" x14ac:dyDescent="0.2">
      <c r="A226" s="97"/>
      <c r="B226" s="73"/>
      <c r="C226" s="71" t="s">
        <v>3270</v>
      </c>
      <c r="D226" s="76" t="s">
        <v>51</v>
      </c>
      <c r="E226" s="13">
        <v>44433</v>
      </c>
      <c r="F226" s="74" t="s">
        <v>53</v>
      </c>
      <c r="G226" s="13">
        <v>44437</v>
      </c>
      <c r="H226" s="75" t="s">
        <v>3282</v>
      </c>
      <c r="I226" s="15">
        <v>93</v>
      </c>
      <c r="J226" s="15">
        <v>48</v>
      </c>
      <c r="K226" s="15">
        <v>25</v>
      </c>
      <c r="L226" s="15">
        <v>11</v>
      </c>
      <c r="M226" s="81">
        <v>27.9</v>
      </c>
      <c r="N226" s="70">
        <v>28</v>
      </c>
      <c r="O226" s="62">
        <v>3000</v>
      </c>
      <c r="P226" s="63">
        <f>Table224523689101112131415161718192021222423456789101112131415161718192021222324[[#This Row],[PEMBULATAN]]*O226</f>
        <v>84000</v>
      </c>
    </row>
    <row r="227" spans="1:16" ht="30.75" customHeight="1" x14ac:dyDescent="0.2">
      <c r="A227" s="97"/>
      <c r="B227" s="73"/>
      <c r="C227" s="71" t="s">
        <v>3271</v>
      </c>
      <c r="D227" s="76" t="s">
        <v>51</v>
      </c>
      <c r="E227" s="13">
        <v>44433</v>
      </c>
      <c r="F227" s="74" t="s">
        <v>53</v>
      </c>
      <c r="G227" s="13">
        <v>44437</v>
      </c>
      <c r="H227" s="75" t="s">
        <v>3282</v>
      </c>
      <c r="I227" s="15">
        <v>100</v>
      </c>
      <c r="J227" s="15">
        <v>60</v>
      </c>
      <c r="K227" s="15">
        <v>18</v>
      </c>
      <c r="L227" s="15">
        <v>16</v>
      </c>
      <c r="M227" s="81">
        <v>27</v>
      </c>
      <c r="N227" s="70">
        <v>27</v>
      </c>
      <c r="O227" s="62">
        <v>3000</v>
      </c>
      <c r="P227" s="63">
        <f>Table224523689101112131415161718192021222423456789101112131415161718192021222324[[#This Row],[PEMBULATAN]]*O227</f>
        <v>81000</v>
      </c>
    </row>
    <row r="228" spans="1:16" ht="30.75" customHeight="1" x14ac:dyDescent="0.2">
      <c r="A228" s="97"/>
      <c r="B228" s="73"/>
      <c r="C228" s="71" t="s">
        <v>3272</v>
      </c>
      <c r="D228" s="76" t="s">
        <v>51</v>
      </c>
      <c r="E228" s="13">
        <v>44433</v>
      </c>
      <c r="F228" s="74" t="s">
        <v>53</v>
      </c>
      <c r="G228" s="13">
        <v>44437</v>
      </c>
      <c r="H228" s="75" t="s">
        <v>3282</v>
      </c>
      <c r="I228" s="15">
        <v>27</v>
      </c>
      <c r="J228" s="15">
        <v>30</v>
      </c>
      <c r="K228" s="15">
        <v>10</v>
      </c>
      <c r="L228" s="15">
        <v>2</v>
      </c>
      <c r="M228" s="81">
        <v>2.0249999999999999</v>
      </c>
      <c r="N228" s="70">
        <v>2</v>
      </c>
      <c r="O228" s="62">
        <v>3000</v>
      </c>
      <c r="P228" s="63">
        <f>Table224523689101112131415161718192021222423456789101112131415161718192021222324[[#This Row],[PEMBULATAN]]*O228</f>
        <v>6000</v>
      </c>
    </row>
    <row r="229" spans="1:16" ht="30.75" customHeight="1" x14ac:dyDescent="0.2">
      <c r="A229" s="97"/>
      <c r="B229" s="73"/>
      <c r="C229" s="71" t="s">
        <v>3273</v>
      </c>
      <c r="D229" s="76" t="s">
        <v>51</v>
      </c>
      <c r="E229" s="13">
        <v>44433</v>
      </c>
      <c r="F229" s="74" t="s">
        <v>53</v>
      </c>
      <c r="G229" s="13">
        <v>44437</v>
      </c>
      <c r="H229" s="75" t="s">
        <v>3282</v>
      </c>
      <c r="I229" s="15">
        <v>50</v>
      </c>
      <c r="J229" s="15">
        <v>35</v>
      </c>
      <c r="K229" s="15">
        <v>20</v>
      </c>
      <c r="L229" s="15">
        <v>5</v>
      </c>
      <c r="M229" s="81">
        <v>8.75</v>
      </c>
      <c r="N229" s="70">
        <v>9</v>
      </c>
      <c r="O229" s="62">
        <v>3000</v>
      </c>
      <c r="P229" s="63">
        <f>Table224523689101112131415161718192021222423456789101112131415161718192021222324[[#This Row],[PEMBULATAN]]*O229</f>
        <v>27000</v>
      </c>
    </row>
    <row r="230" spans="1:16" ht="30.75" customHeight="1" x14ac:dyDescent="0.2">
      <c r="A230" s="97"/>
      <c r="B230" s="73"/>
      <c r="C230" s="71" t="s">
        <v>3274</v>
      </c>
      <c r="D230" s="76" t="s">
        <v>51</v>
      </c>
      <c r="E230" s="13">
        <v>44433</v>
      </c>
      <c r="F230" s="74" t="s">
        <v>53</v>
      </c>
      <c r="G230" s="13">
        <v>44437</v>
      </c>
      <c r="H230" s="75" t="s">
        <v>3282</v>
      </c>
      <c r="I230" s="15">
        <v>60</v>
      </c>
      <c r="J230" s="15">
        <v>54</v>
      </c>
      <c r="K230" s="15">
        <v>20</v>
      </c>
      <c r="L230" s="15">
        <v>9</v>
      </c>
      <c r="M230" s="81">
        <v>16.2</v>
      </c>
      <c r="N230" s="70">
        <v>16</v>
      </c>
      <c r="O230" s="62">
        <v>3000</v>
      </c>
      <c r="P230" s="63">
        <f>Table224523689101112131415161718192021222423456789101112131415161718192021222324[[#This Row],[PEMBULATAN]]*O230</f>
        <v>48000</v>
      </c>
    </row>
    <row r="231" spans="1:16" ht="30.75" customHeight="1" x14ac:dyDescent="0.2">
      <c r="A231" s="97"/>
      <c r="B231" s="73"/>
      <c r="C231" s="71" t="s">
        <v>3275</v>
      </c>
      <c r="D231" s="76" t="s">
        <v>51</v>
      </c>
      <c r="E231" s="13">
        <v>44433</v>
      </c>
      <c r="F231" s="74" t="s">
        <v>53</v>
      </c>
      <c r="G231" s="13">
        <v>44437</v>
      </c>
      <c r="H231" s="75" t="s">
        <v>3282</v>
      </c>
      <c r="I231" s="15">
        <v>30</v>
      </c>
      <c r="J231" s="15">
        <v>30</v>
      </c>
      <c r="K231" s="15">
        <v>11</v>
      </c>
      <c r="L231" s="15">
        <v>2</v>
      </c>
      <c r="M231" s="81">
        <v>2.4750000000000001</v>
      </c>
      <c r="N231" s="70">
        <v>2</v>
      </c>
      <c r="O231" s="62">
        <v>3000</v>
      </c>
      <c r="P231" s="63">
        <f>Table224523689101112131415161718192021222423456789101112131415161718192021222324[[#This Row],[PEMBULATAN]]*O231</f>
        <v>6000</v>
      </c>
    </row>
    <row r="232" spans="1:16" ht="30.75" customHeight="1" x14ac:dyDescent="0.2">
      <c r="A232" s="97"/>
      <c r="B232" s="73"/>
      <c r="C232" s="71" t="s">
        <v>3276</v>
      </c>
      <c r="D232" s="76" t="s">
        <v>51</v>
      </c>
      <c r="E232" s="13">
        <v>44433</v>
      </c>
      <c r="F232" s="74" t="s">
        <v>53</v>
      </c>
      <c r="G232" s="13">
        <v>44437</v>
      </c>
      <c r="H232" s="75" t="s">
        <v>3282</v>
      </c>
      <c r="I232" s="15">
        <v>45</v>
      </c>
      <c r="J232" s="15">
        <v>32</v>
      </c>
      <c r="K232" s="15">
        <v>30</v>
      </c>
      <c r="L232" s="15">
        <v>5</v>
      </c>
      <c r="M232" s="81">
        <v>10.8</v>
      </c>
      <c r="N232" s="70">
        <v>11</v>
      </c>
      <c r="O232" s="62">
        <v>3000</v>
      </c>
      <c r="P232" s="63">
        <f>Table224523689101112131415161718192021222423456789101112131415161718192021222324[[#This Row],[PEMBULATAN]]*O232</f>
        <v>33000</v>
      </c>
    </row>
    <row r="233" spans="1:16" ht="30.75" customHeight="1" x14ac:dyDescent="0.2">
      <c r="A233" s="97"/>
      <c r="B233" s="73"/>
      <c r="C233" s="71" t="s">
        <v>3277</v>
      </c>
      <c r="D233" s="76" t="s">
        <v>51</v>
      </c>
      <c r="E233" s="13">
        <v>44433</v>
      </c>
      <c r="F233" s="74" t="s">
        <v>53</v>
      </c>
      <c r="G233" s="13">
        <v>44437</v>
      </c>
      <c r="H233" s="75" t="s">
        <v>3282</v>
      </c>
      <c r="I233" s="15">
        <v>100</v>
      </c>
      <c r="J233" s="15">
        <v>58</v>
      </c>
      <c r="K233" s="15">
        <v>37</v>
      </c>
      <c r="L233" s="15">
        <v>19</v>
      </c>
      <c r="M233" s="81">
        <v>53.65</v>
      </c>
      <c r="N233" s="70">
        <v>54</v>
      </c>
      <c r="O233" s="62">
        <v>3000</v>
      </c>
      <c r="P233" s="63">
        <f>Table224523689101112131415161718192021222423456789101112131415161718192021222324[[#This Row],[PEMBULATAN]]*O233</f>
        <v>162000</v>
      </c>
    </row>
    <row r="234" spans="1:16" ht="30.75" customHeight="1" x14ac:dyDescent="0.2">
      <c r="A234" s="97"/>
      <c r="B234" s="73"/>
      <c r="C234" s="71" t="s">
        <v>3278</v>
      </c>
      <c r="D234" s="76" t="s">
        <v>51</v>
      </c>
      <c r="E234" s="13">
        <v>44433</v>
      </c>
      <c r="F234" s="74" t="s">
        <v>53</v>
      </c>
      <c r="G234" s="13">
        <v>44437</v>
      </c>
      <c r="H234" s="75" t="s">
        <v>3282</v>
      </c>
      <c r="I234" s="15">
        <v>90</v>
      </c>
      <c r="J234" s="15">
        <v>60</v>
      </c>
      <c r="K234" s="15">
        <v>27</v>
      </c>
      <c r="L234" s="15">
        <v>21</v>
      </c>
      <c r="M234" s="81">
        <v>36.450000000000003</v>
      </c>
      <c r="N234" s="70">
        <v>36</v>
      </c>
      <c r="O234" s="62">
        <v>3000</v>
      </c>
      <c r="P234" s="63">
        <f>Table224523689101112131415161718192021222423456789101112131415161718192021222324[[#This Row],[PEMBULATAN]]*O234</f>
        <v>108000</v>
      </c>
    </row>
    <row r="235" spans="1:16" ht="30.75" customHeight="1" x14ac:dyDescent="0.2">
      <c r="A235" s="97"/>
      <c r="B235" s="73"/>
      <c r="C235" s="71" t="s">
        <v>3279</v>
      </c>
      <c r="D235" s="76" t="s">
        <v>51</v>
      </c>
      <c r="E235" s="13">
        <v>44433</v>
      </c>
      <c r="F235" s="74" t="s">
        <v>53</v>
      </c>
      <c r="G235" s="13">
        <v>44437</v>
      </c>
      <c r="H235" s="75" t="s">
        <v>3282</v>
      </c>
      <c r="I235" s="15">
        <v>96</v>
      </c>
      <c r="J235" s="15">
        <v>55</v>
      </c>
      <c r="K235" s="15">
        <v>32</v>
      </c>
      <c r="L235" s="15">
        <v>33</v>
      </c>
      <c r="M235" s="81">
        <v>42.24</v>
      </c>
      <c r="N235" s="70">
        <v>42</v>
      </c>
      <c r="O235" s="62">
        <v>3000</v>
      </c>
      <c r="P235" s="63">
        <f>Table224523689101112131415161718192021222423456789101112131415161718192021222324[[#This Row],[PEMBULATAN]]*O235</f>
        <v>126000</v>
      </c>
    </row>
    <row r="236" spans="1:16" ht="30.75" customHeight="1" x14ac:dyDescent="0.2">
      <c r="A236" s="97"/>
      <c r="B236" s="73"/>
      <c r="C236" s="71" t="s">
        <v>3280</v>
      </c>
      <c r="D236" s="76" t="s">
        <v>51</v>
      </c>
      <c r="E236" s="13">
        <v>44433</v>
      </c>
      <c r="F236" s="74" t="s">
        <v>53</v>
      </c>
      <c r="G236" s="13">
        <v>44437</v>
      </c>
      <c r="H236" s="75" t="s">
        <v>3282</v>
      </c>
      <c r="I236" s="15">
        <v>78</v>
      </c>
      <c r="J236" s="15">
        <v>50</v>
      </c>
      <c r="K236" s="15">
        <v>34</v>
      </c>
      <c r="L236" s="15">
        <v>17</v>
      </c>
      <c r="M236" s="81">
        <v>33.15</v>
      </c>
      <c r="N236" s="70">
        <v>33</v>
      </c>
      <c r="O236" s="62">
        <v>3000</v>
      </c>
      <c r="P236" s="63">
        <f>Table224523689101112131415161718192021222423456789101112131415161718192021222324[[#This Row],[PEMBULATAN]]*O236</f>
        <v>99000</v>
      </c>
    </row>
    <row r="237" spans="1:16" ht="30.75" customHeight="1" x14ac:dyDescent="0.2">
      <c r="A237" s="97"/>
      <c r="B237" s="73"/>
      <c r="C237" s="71" t="s">
        <v>3281</v>
      </c>
      <c r="D237" s="76" t="s">
        <v>51</v>
      </c>
      <c r="E237" s="13">
        <v>44433</v>
      </c>
      <c r="F237" s="74" t="s">
        <v>53</v>
      </c>
      <c r="G237" s="13">
        <v>44437</v>
      </c>
      <c r="H237" s="75" t="s">
        <v>3282</v>
      </c>
      <c r="I237" s="15">
        <v>62</v>
      </c>
      <c r="J237" s="15">
        <v>55</v>
      </c>
      <c r="K237" s="15">
        <v>25</v>
      </c>
      <c r="L237" s="15">
        <v>7</v>
      </c>
      <c r="M237" s="81">
        <v>21.3125</v>
      </c>
      <c r="N237" s="70">
        <v>21</v>
      </c>
      <c r="O237" s="62">
        <v>3000</v>
      </c>
      <c r="P237" s="63">
        <f>Table224523689101112131415161718192021222423456789101112131415161718192021222324[[#This Row],[PEMBULATAN]]*O237</f>
        <v>63000</v>
      </c>
    </row>
    <row r="238" spans="1:16" ht="22.5" customHeight="1" x14ac:dyDescent="0.2">
      <c r="A238" s="121" t="s">
        <v>31</v>
      </c>
      <c r="B238" s="122"/>
      <c r="C238" s="122"/>
      <c r="D238" s="122"/>
      <c r="E238" s="122"/>
      <c r="F238" s="122"/>
      <c r="G238" s="122"/>
      <c r="H238" s="122"/>
      <c r="I238" s="122"/>
      <c r="J238" s="122"/>
      <c r="K238" s="122"/>
      <c r="L238" s="123"/>
      <c r="M238" s="77">
        <f>SUBTOTAL(109,Table224523689101112131415161718192021222423456789101112131415161718192021222324[KG VOLUME])</f>
        <v>5108.6917499999981</v>
      </c>
      <c r="N238" s="66">
        <f>SUM(N3:N237)</f>
        <v>5255</v>
      </c>
      <c r="O238" s="124">
        <f>SUM(P3:P237)</f>
        <v>15765000</v>
      </c>
      <c r="P238" s="125"/>
    </row>
    <row r="239" spans="1:16" ht="22.5" customHeight="1" x14ac:dyDescent="0.2">
      <c r="A239" s="82"/>
      <c r="B239" s="54" t="s">
        <v>43</v>
      </c>
      <c r="C239" s="53"/>
      <c r="D239" s="55" t="s">
        <v>44</v>
      </c>
      <c r="E239" s="82"/>
      <c r="F239" s="82"/>
      <c r="G239" s="82"/>
      <c r="H239" s="82"/>
      <c r="I239" s="82"/>
      <c r="J239" s="82"/>
      <c r="K239" s="82"/>
      <c r="L239" s="82"/>
      <c r="M239" s="83"/>
      <c r="N239" s="85" t="s">
        <v>50</v>
      </c>
      <c r="O239" s="84"/>
      <c r="P239" s="84">
        <f>O238*10%</f>
        <v>1576500</v>
      </c>
    </row>
    <row r="240" spans="1:16" ht="22.5" customHeight="1" thickBot="1" x14ac:dyDescent="0.25">
      <c r="A240" s="82"/>
      <c r="B240" s="54"/>
      <c r="C240" s="53"/>
      <c r="D240" s="55"/>
      <c r="E240" s="82"/>
      <c r="F240" s="82"/>
      <c r="G240" s="82"/>
      <c r="H240" s="82"/>
      <c r="I240" s="82"/>
      <c r="J240" s="82"/>
      <c r="K240" s="82"/>
      <c r="L240" s="82"/>
      <c r="M240" s="83"/>
      <c r="N240" s="98" t="s">
        <v>58</v>
      </c>
      <c r="O240" s="99"/>
      <c r="P240" s="99">
        <f>O238-P239</f>
        <v>14188500</v>
      </c>
    </row>
    <row r="241" spans="1:16" x14ac:dyDescent="0.2">
      <c r="A241" s="11"/>
      <c r="H241" s="61"/>
      <c r="N241" s="60" t="s">
        <v>32</v>
      </c>
      <c r="P241" s="67">
        <f>P240*1%</f>
        <v>141885</v>
      </c>
    </row>
    <row r="242" spans="1:16" ht="15.75" thickBot="1" x14ac:dyDescent="0.25">
      <c r="A242" s="11"/>
      <c r="H242" s="61"/>
      <c r="N242" s="60" t="s">
        <v>56</v>
      </c>
      <c r="P242" s="69">
        <f>P240*2%</f>
        <v>283770</v>
      </c>
    </row>
    <row r="243" spans="1:16" x14ac:dyDescent="0.2">
      <c r="A243" s="11"/>
      <c r="H243" s="61"/>
      <c r="N243" s="64" t="s">
        <v>33</v>
      </c>
      <c r="O243" s="65"/>
      <c r="P243" s="68">
        <f>P240+P241-P242</f>
        <v>14046615</v>
      </c>
    </row>
    <row r="244" spans="1:16" x14ac:dyDescent="0.2">
      <c r="B244" s="54"/>
      <c r="C244" s="53"/>
      <c r="D244" s="55"/>
    </row>
    <row r="246" spans="1:16" x14ac:dyDescent="0.2">
      <c r="A246" s="11"/>
      <c r="H246" s="61"/>
      <c r="P246" s="69"/>
    </row>
    <row r="247" spans="1:16" x14ac:dyDescent="0.2">
      <c r="A247" s="11"/>
      <c r="H247" s="61"/>
      <c r="O247" s="56"/>
      <c r="P247" s="69"/>
    </row>
    <row r="248" spans="1:16" s="3" customFormat="1" x14ac:dyDescent="0.25">
      <c r="A248" s="11"/>
      <c r="B248" s="2"/>
      <c r="C248" s="2"/>
      <c r="E248" s="12"/>
      <c r="H248" s="61"/>
      <c r="N248" s="14"/>
      <c r="O248" s="14"/>
      <c r="P248" s="14"/>
    </row>
    <row r="249" spans="1:16" s="3" customFormat="1" x14ac:dyDescent="0.25">
      <c r="A249" s="11"/>
      <c r="B249" s="2"/>
      <c r="C249" s="2"/>
      <c r="E249" s="12"/>
      <c r="H249" s="61"/>
      <c r="N249" s="14"/>
      <c r="O249" s="14"/>
      <c r="P249" s="14"/>
    </row>
    <row r="250" spans="1:16" s="3" customFormat="1" x14ac:dyDescent="0.25">
      <c r="A250" s="11"/>
      <c r="B250" s="2"/>
      <c r="C250" s="2"/>
      <c r="E250" s="12"/>
      <c r="H250" s="61"/>
      <c r="N250" s="14"/>
      <c r="O250" s="14"/>
      <c r="P250" s="14"/>
    </row>
    <row r="251" spans="1:16" s="3" customFormat="1" x14ac:dyDescent="0.25">
      <c r="A251" s="11"/>
      <c r="B251" s="2"/>
      <c r="C251" s="2"/>
      <c r="E251" s="12"/>
      <c r="H251" s="61"/>
      <c r="N251" s="14"/>
      <c r="O251" s="14"/>
      <c r="P251" s="14"/>
    </row>
    <row r="252" spans="1:16" s="3" customFormat="1" x14ac:dyDescent="0.25">
      <c r="A252" s="11"/>
      <c r="B252" s="2"/>
      <c r="C252" s="2"/>
      <c r="E252" s="12"/>
      <c r="H252" s="61"/>
      <c r="N252" s="14"/>
      <c r="O252" s="14"/>
      <c r="P252" s="14"/>
    </row>
    <row r="253" spans="1:16" s="3" customFormat="1" x14ac:dyDescent="0.25">
      <c r="A253" s="11"/>
      <c r="B253" s="2"/>
      <c r="C253" s="2"/>
      <c r="E253" s="12"/>
      <c r="H253" s="61"/>
      <c r="N253" s="14"/>
      <c r="O253" s="14"/>
      <c r="P253" s="14"/>
    </row>
    <row r="254" spans="1:16" s="3" customFormat="1" x14ac:dyDescent="0.25">
      <c r="A254" s="11"/>
      <c r="B254" s="2"/>
      <c r="C254" s="2"/>
      <c r="E254" s="12"/>
      <c r="H254" s="61"/>
      <c r="N254" s="14"/>
      <c r="O254" s="14"/>
      <c r="P254" s="14"/>
    </row>
    <row r="255" spans="1:16" s="3" customFormat="1" x14ac:dyDescent="0.25">
      <c r="A255" s="11"/>
      <c r="B255" s="2"/>
      <c r="C255" s="2"/>
      <c r="E255" s="12"/>
      <c r="H255" s="61"/>
      <c r="N255" s="14"/>
      <c r="O255" s="14"/>
      <c r="P255" s="14"/>
    </row>
    <row r="256" spans="1:16" s="3" customFormat="1" x14ac:dyDescent="0.25">
      <c r="A256" s="11"/>
      <c r="B256" s="2"/>
      <c r="C256" s="2"/>
      <c r="E256" s="12"/>
      <c r="H256" s="61"/>
      <c r="N256" s="14"/>
      <c r="O256" s="14"/>
      <c r="P256" s="14"/>
    </row>
    <row r="257" spans="1:16" s="3" customFormat="1" x14ac:dyDescent="0.25">
      <c r="A257" s="11"/>
      <c r="B257" s="2"/>
      <c r="C257" s="2"/>
      <c r="E257" s="12"/>
      <c r="H257" s="61"/>
      <c r="N257" s="14"/>
      <c r="O257" s="14"/>
      <c r="P257" s="14"/>
    </row>
    <row r="258" spans="1:16" s="3" customFormat="1" x14ac:dyDescent="0.25">
      <c r="A258" s="11"/>
      <c r="B258" s="2"/>
      <c r="C258" s="2"/>
      <c r="E258" s="12"/>
      <c r="H258" s="61"/>
      <c r="N258" s="14"/>
      <c r="O258" s="14"/>
      <c r="P258" s="14"/>
    </row>
    <row r="259" spans="1:16" s="3" customFormat="1" x14ac:dyDescent="0.25">
      <c r="A259" s="11"/>
      <c r="B259" s="2"/>
      <c r="C259" s="2"/>
      <c r="E259" s="12"/>
      <c r="H259" s="61"/>
      <c r="N259" s="14"/>
      <c r="O259" s="14"/>
      <c r="P259" s="14"/>
    </row>
  </sheetData>
  <mergeCells count="2">
    <mergeCell ref="A238:L238"/>
    <mergeCell ref="O238:P238"/>
  </mergeCells>
  <conditionalFormatting sqref="B3">
    <cfRule type="duplicateValues" dxfId="510" priority="1"/>
  </conditionalFormatting>
  <conditionalFormatting sqref="B4:B237">
    <cfRule type="duplicateValues" dxfId="509" priority="76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1"/>
  <sheetViews>
    <sheetView zoomScale="110" zoomScaleNormal="110" workbookViewId="0">
      <pane xSplit="3" ySplit="2" topLeftCell="D5" activePane="bottomRight" state="frozen"/>
      <selection activeCell="H5" sqref="H5"/>
      <selection pane="topRight" activeCell="H5" sqref="H5"/>
      <selection pane="bottomLeft" activeCell="H5" sqref="H5"/>
      <selection pane="bottomRight" activeCell="N3" sqref="N3:N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3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9" customHeight="1" x14ac:dyDescent="0.2">
      <c r="A3" s="96" t="s">
        <v>6227</v>
      </c>
      <c r="B3" s="72" t="s">
        <v>3283</v>
      </c>
      <c r="C3" s="9" t="s">
        <v>3284</v>
      </c>
      <c r="D3" s="74" t="s">
        <v>51</v>
      </c>
      <c r="E3" s="13">
        <v>44433</v>
      </c>
      <c r="F3" s="74" t="s">
        <v>53</v>
      </c>
      <c r="G3" s="13">
        <v>44437</v>
      </c>
      <c r="H3" s="10" t="s">
        <v>3282</v>
      </c>
      <c r="I3" s="1">
        <v>100</v>
      </c>
      <c r="J3" s="1">
        <v>60</v>
      </c>
      <c r="K3" s="1">
        <v>29</v>
      </c>
      <c r="L3" s="1">
        <v>24</v>
      </c>
      <c r="M3" s="80">
        <v>43.5</v>
      </c>
      <c r="N3" s="8">
        <v>44</v>
      </c>
      <c r="O3" s="62">
        <v>3000</v>
      </c>
      <c r="P3" s="63">
        <f>Table22452368910111213141516171819202122242345678910111213141516171819202122232425[[#This Row],[PEMBULATAN]]*O3</f>
        <v>132000</v>
      </c>
    </row>
    <row r="4" spans="1:16" ht="39" customHeight="1" x14ac:dyDescent="0.2">
      <c r="A4" s="100"/>
      <c r="B4" s="88"/>
      <c r="C4" s="9" t="s">
        <v>3285</v>
      </c>
      <c r="D4" s="74" t="s">
        <v>51</v>
      </c>
      <c r="E4" s="13">
        <v>44433</v>
      </c>
      <c r="F4" s="74" t="s">
        <v>53</v>
      </c>
      <c r="G4" s="13">
        <v>44437</v>
      </c>
      <c r="H4" s="10" t="s">
        <v>3282</v>
      </c>
      <c r="I4" s="1">
        <v>110</v>
      </c>
      <c r="J4" s="1">
        <v>50</v>
      </c>
      <c r="K4" s="1">
        <v>25</v>
      </c>
      <c r="L4" s="1">
        <v>15</v>
      </c>
      <c r="M4" s="80">
        <v>34.375</v>
      </c>
      <c r="N4" s="8">
        <v>34</v>
      </c>
      <c r="O4" s="62">
        <v>3000</v>
      </c>
      <c r="P4" s="63">
        <f>Table22452368910111213141516171819202122242345678910111213141516171819202122232425[[#This Row],[PEMBULATAN]]*O4</f>
        <v>102000</v>
      </c>
    </row>
    <row r="5" spans="1:16" ht="39" customHeight="1" x14ac:dyDescent="0.2">
      <c r="A5" s="97"/>
      <c r="B5" s="73" t="s">
        <v>3286</v>
      </c>
      <c r="C5" s="87" t="s">
        <v>3287</v>
      </c>
      <c r="D5" s="76" t="s">
        <v>51</v>
      </c>
      <c r="E5" s="13">
        <v>44433</v>
      </c>
      <c r="F5" s="74" t="s">
        <v>53</v>
      </c>
      <c r="G5" s="13">
        <v>44437</v>
      </c>
      <c r="H5" s="75" t="s">
        <v>3282</v>
      </c>
      <c r="I5" s="15">
        <v>45</v>
      </c>
      <c r="J5" s="15">
        <v>30</v>
      </c>
      <c r="K5" s="15">
        <v>15</v>
      </c>
      <c r="L5" s="15">
        <v>6</v>
      </c>
      <c r="M5" s="81">
        <v>5.0625</v>
      </c>
      <c r="N5" s="70">
        <v>6</v>
      </c>
      <c r="O5" s="62">
        <v>3000</v>
      </c>
      <c r="P5" s="63">
        <f>Table22452368910111213141516171819202122242345678910111213141516171819202122232425[[#This Row],[PEMBULATAN]]*O5</f>
        <v>18000</v>
      </c>
    </row>
    <row r="6" spans="1:16" ht="39" customHeight="1" x14ac:dyDescent="0.2">
      <c r="A6" s="97"/>
      <c r="B6" s="73"/>
      <c r="C6" s="87" t="s">
        <v>3288</v>
      </c>
      <c r="D6" s="76" t="s">
        <v>51</v>
      </c>
      <c r="E6" s="13">
        <v>44433</v>
      </c>
      <c r="F6" s="74" t="s">
        <v>53</v>
      </c>
      <c r="G6" s="13">
        <v>44437</v>
      </c>
      <c r="H6" s="75" t="s">
        <v>3282</v>
      </c>
      <c r="I6" s="15">
        <v>22</v>
      </c>
      <c r="J6" s="15">
        <v>14</v>
      </c>
      <c r="K6" s="15">
        <v>10</v>
      </c>
      <c r="L6" s="15">
        <v>1</v>
      </c>
      <c r="M6" s="81">
        <v>0.77</v>
      </c>
      <c r="N6" s="70">
        <v>1</v>
      </c>
      <c r="O6" s="62">
        <v>3000</v>
      </c>
      <c r="P6" s="63">
        <f>Table22452368910111213141516171819202122242345678910111213141516171819202122232425[[#This Row],[PEMBULATAN]]*O6</f>
        <v>3000</v>
      </c>
    </row>
    <row r="7" spans="1:16" ht="39" customHeight="1" x14ac:dyDescent="0.2">
      <c r="A7" s="97"/>
      <c r="B7" s="73"/>
      <c r="C7" s="87" t="s">
        <v>3289</v>
      </c>
      <c r="D7" s="76" t="s">
        <v>51</v>
      </c>
      <c r="E7" s="13">
        <v>44433</v>
      </c>
      <c r="F7" s="74" t="s">
        <v>53</v>
      </c>
      <c r="G7" s="13">
        <v>44437</v>
      </c>
      <c r="H7" s="75" t="s">
        <v>3282</v>
      </c>
      <c r="I7" s="15">
        <v>70</v>
      </c>
      <c r="J7" s="15">
        <v>43</v>
      </c>
      <c r="K7" s="15">
        <v>20</v>
      </c>
      <c r="L7" s="15">
        <v>9</v>
      </c>
      <c r="M7" s="81">
        <v>15.05</v>
      </c>
      <c r="N7" s="70">
        <v>15</v>
      </c>
      <c r="O7" s="62">
        <v>3000</v>
      </c>
      <c r="P7" s="63">
        <f>Table22452368910111213141516171819202122242345678910111213141516171819202122232425[[#This Row],[PEMBULATAN]]*O7</f>
        <v>45000</v>
      </c>
    </row>
    <row r="8" spans="1:16" ht="39" customHeight="1" x14ac:dyDescent="0.2">
      <c r="A8" s="97"/>
      <c r="B8" s="73"/>
      <c r="C8" s="87" t="s">
        <v>3290</v>
      </c>
      <c r="D8" s="76" t="s">
        <v>51</v>
      </c>
      <c r="E8" s="13">
        <v>44433</v>
      </c>
      <c r="F8" s="74" t="s">
        <v>53</v>
      </c>
      <c r="G8" s="13">
        <v>44437</v>
      </c>
      <c r="H8" s="75" t="s">
        <v>3282</v>
      </c>
      <c r="I8" s="15">
        <v>85</v>
      </c>
      <c r="J8" s="15">
        <v>45</v>
      </c>
      <c r="K8" s="15">
        <v>35</v>
      </c>
      <c r="L8" s="15">
        <v>12</v>
      </c>
      <c r="M8" s="81">
        <v>33.46875</v>
      </c>
      <c r="N8" s="70">
        <v>33</v>
      </c>
      <c r="O8" s="62">
        <v>3000</v>
      </c>
      <c r="P8" s="63">
        <f>Table22452368910111213141516171819202122242345678910111213141516171819202122232425[[#This Row],[PEMBULATAN]]*O8</f>
        <v>99000</v>
      </c>
    </row>
    <row r="9" spans="1:16" ht="39" customHeight="1" x14ac:dyDescent="0.2">
      <c r="A9" s="97"/>
      <c r="B9" s="73"/>
      <c r="C9" s="87" t="s">
        <v>3291</v>
      </c>
      <c r="D9" s="76" t="s">
        <v>51</v>
      </c>
      <c r="E9" s="13">
        <v>44433</v>
      </c>
      <c r="F9" s="74" t="s">
        <v>53</v>
      </c>
      <c r="G9" s="13">
        <v>44437</v>
      </c>
      <c r="H9" s="75" t="s">
        <v>3282</v>
      </c>
      <c r="I9" s="15">
        <v>87</v>
      </c>
      <c r="J9" s="15">
        <v>45</v>
      </c>
      <c r="K9" s="15">
        <v>40</v>
      </c>
      <c r="L9" s="15">
        <v>12</v>
      </c>
      <c r="M9" s="81">
        <v>39.15</v>
      </c>
      <c r="N9" s="70">
        <v>39</v>
      </c>
      <c r="O9" s="62">
        <v>3000</v>
      </c>
      <c r="P9" s="63">
        <f>Table22452368910111213141516171819202122242345678910111213141516171819202122232425[[#This Row],[PEMBULATAN]]*O9</f>
        <v>117000</v>
      </c>
    </row>
    <row r="10" spans="1:16" ht="22.5" customHeight="1" x14ac:dyDescent="0.2">
      <c r="A10" s="121" t="s">
        <v>31</v>
      </c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3"/>
      <c r="M10" s="77">
        <f>SUBTOTAL(109,Table22452368910111213141516171819202122242345678910111213141516171819202122232425[KG VOLUME])</f>
        <v>171.37625</v>
      </c>
      <c r="N10" s="66">
        <f>SUM(N3:N9)</f>
        <v>172</v>
      </c>
      <c r="O10" s="124">
        <f>SUM(P3:P9)</f>
        <v>516000</v>
      </c>
      <c r="P10" s="125"/>
    </row>
    <row r="11" spans="1:16" ht="22.5" customHeight="1" x14ac:dyDescent="0.2">
      <c r="A11" s="82"/>
      <c r="B11" s="54" t="s">
        <v>43</v>
      </c>
      <c r="C11" s="53"/>
      <c r="D11" s="55" t="s">
        <v>44</v>
      </c>
      <c r="E11" s="82"/>
      <c r="F11" s="82"/>
      <c r="G11" s="82"/>
      <c r="H11" s="82"/>
      <c r="I11" s="82"/>
      <c r="J11" s="82"/>
      <c r="K11" s="82"/>
      <c r="L11" s="82"/>
      <c r="M11" s="83"/>
      <c r="N11" s="85" t="s">
        <v>50</v>
      </c>
      <c r="O11" s="84"/>
      <c r="P11" s="84">
        <f>O10*10%</f>
        <v>51600</v>
      </c>
    </row>
    <row r="12" spans="1:16" ht="22.5" customHeight="1" thickBot="1" x14ac:dyDescent="0.25">
      <c r="A12" s="82"/>
      <c r="B12" s="54"/>
      <c r="C12" s="53"/>
      <c r="D12" s="55"/>
      <c r="E12" s="82"/>
      <c r="F12" s="82"/>
      <c r="G12" s="82"/>
      <c r="H12" s="82"/>
      <c r="I12" s="82"/>
      <c r="J12" s="82"/>
      <c r="K12" s="82"/>
      <c r="L12" s="82"/>
      <c r="M12" s="83"/>
      <c r="N12" s="98" t="s">
        <v>58</v>
      </c>
      <c r="O12" s="99"/>
      <c r="P12" s="99">
        <f>O10-P11</f>
        <v>464400</v>
      </c>
    </row>
    <row r="13" spans="1:16" x14ac:dyDescent="0.2">
      <c r="A13" s="11"/>
      <c r="H13" s="61"/>
      <c r="N13" s="60" t="s">
        <v>32</v>
      </c>
      <c r="P13" s="67">
        <f>P12*1%</f>
        <v>4644</v>
      </c>
    </row>
    <row r="14" spans="1:16" ht="15.75" thickBot="1" x14ac:dyDescent="0.25">
      <c r="A14" s="11"/>
      <c r="H14" s="61"/>
      <c r="N14" s="60" t="s">
        <v>56</v>
      </c>
      <c r="P14" s="69">
        <f>P12*2%</f>
        <v>9288</v>
      </c>
    </row>
    <row r="15" spans="1:16" x14ac:dyDescent="0.2">
      <c r="A15" s="11"/>
      <c r="H15" s="61"/>
      <c r="N15" s="64" t="s">
        <v>33</v>
      </c>
      <c r="O15" s="65"/>
      <c r="P15" s="68">
        <f>P12+P13-P14</f>
        <v>459756</v>
      </c>
    </row>
    <row r="16" spans="1:16" x14ac:dyDescent="0.2">
      <c r="B16" s="54"/>
      <c r="C16" s="53"/>
      <c r="D16" s="55"/>
    </row>
    <row r="18" spans="1:16" x14ac:dyDescent="0.2">
      <c r="A18" s="11"/>
      <c r="H18" s="61"/>
      <c r="P18" s="69"/>
    </row>
    <row r="19" spans="1:16" x14ac:dyDescent="0.2">
      <c r="A19" s="11"/>
      <c r="H19" s="61"/>
      <c r="O19" s="56"/>
      <c r="P19" s="69"/>
    </row>
    <row r="20" spans="1:16" s="3" customFormat="1" x14ac:dyDescent="0.25">
      <c r="A20" s="11"/>
      <c r="B20" s="2"/>
      <c r="C20" s="2"/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/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/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/>
      <c r="E26" s="12"/>
      <c r="H26" s="61"/>
      <c r="N26" s="14"/>
      <c r="O26" s="14"/>
      <c r="P26" s="14"/>
    </row>
    <row r="27" spans="1:16" s="3" customFormat="1" x14ac:dyDescent="0.25">
      <c r="A27" s="11"/>
      <c r="B27" s="2"/>
      <c r="C27" s="2"/>
      <c r="E27" s="12"/>
      <c r="H27" s="61"/>
      <c r="N27" s="14"/>
      <c r="O27" s="14"/>
      <c r="P27" s="14"/>
    </row>
    <row r="28" spans="1:16" s="3" customFormat="1" x14ac:dyDescent="0.25">
      <c r="A28" s="11"/>
      <c r="B28" s="2"/>
      <c r="C28" s="2"/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/>
      <c r="E29" s="12"/>
      <c r="H29" s="61"/>
      <c r="N29" s="14"/>
      <c r="O29" s="14"/>
      <c r="P29" s="14"/>
    </row>
    <row r="30" spans="1:16" s="3" customFormat="1" x14ac:dyDescent="0.25">
      <c r="A30" s="11"/>
      <c r="B30" s="2"/>
      <c r="C30" s="2"/>
      <c r="E30" s="12"/>
      <c r="H30" s="61"/>
      <c r="N30" s="14"/>
      <c r="O30" s="14"/>
      <c r="P30" s="14"/>
    </row>
    <row r="31" spans="1:16" s="3" customFormat="1" x14ac:dyDescent="0.25">
      <c r="A31" s="11"/>
      <c r="B31" s="2"/>
      <c r="C31" s="2"/>
      <c r="E31" s="12"/>
      <c r="H31" s="61"/>
      <c r="N31" s="14"/>
      <c r="O31" s="14"/>
      <c r="P31" s="14"/>
    </row>
  </sheetData>
  <mergeCells count="2">
    <mergeCell ref="A10:L10"/>
    <mergeCell ref="O10:P10"/>
  </mergeCells>
  <conditionalFormatting sqref="B3">
    <cfRule type="duplicateValues" dxfId="493" priority="1"/>
  </conditionalFormatting>
  <conditionalFormatting sqref="B4:B9">
    <cfRule type="duplicateValues" dxfId="492" priority="77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3"/>
  <sheetViews>
    <sheetView zoomScale="110" zoomScaleNormal="110" workbookViewId="0">
      <pane xSplit="3" ySplit="2" topLeftCell="D14" activePane="bottomRight" state="frozen"/>
      <selection activeCell="H5" sqref="H5"/>
      <selection pane="topRight" activeCell="H5" sqref="H5"/>
      <selection pane="bottomLeft" activeCell="H5" sqref="H5"/>
      <selection pane="bottomRight" activeCell="N3" sqref="N3:N2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3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25.5" customHeight="1" x14ac:dyDescent="0.2">
      <c r="A3" s="96" t="s">
        <v>6202</v>
      </c>
      <c r="B3" s="90" t="s">
        <v>231</v>
      </c>
      <c r="C3" s="9" t="s">
        <v>232</v>
      </c>
      <c r="D3" s="74" t="s">
        <v>52</v>
      </c>
      <c r="E3" s="13">
        <v>44428</v>
      </c>
      <c r="F3" s="74" t="s">
        <v>53</v>
      </c>
      <c r="G3" s="13">
        <v>44429</v>
      </c>
      <c r="H3" s="10" t="s">
        <v>54</v>
      </c>
      <c r="I3" s="1">
        <v>65</v>
      </c>
      <c r="J3" s="1">
        <v>54</v>
      </c>
      <c r="K3" s="1">
        <v>21</v>
      </c>
      <c r="L3" s="1">
        <v>10</v>
      </c>
      <c r="M3" s="80">
        <v>18.427499999999998</v>
      </c>
      <c r="N3" s="8">
        <v>19</v>
      </c>
      <c r="O3" s="62">
        <v>3000</v>
      </c>
      <c r="P3" s="63">
        <f>Table224523689101112131415161718192021222423[[#This Row],[PEMBULATAN]]*O3</f>
        <v>57000</v>
      </c>
    </row>
    <row r="4" spans="1:16" ht="25.5" customHeight="1" x14ac:dyDescent="0.2">
      <c r="A4" s="100"/>
      <c r="B4" s="73" t="s">
        <v>233</v>
      </c>
      <c r="C4" s="9" t="s">
        <v>234</v>
      </c>
      <c r="D4" s="74" t="s">
        <v>52</v>
      </c>
      <c r="E4" s="13">
        <v>44428</v>
      </c>
      <c r="F4" s="74" t="s">
        <v>53</v>
      </c>
      <c r="G4" s="13">
        <v>44429</v>
      </c>
      <c r="H4" s="10" t="s">
        <v>54</v>
      </c>
      <c r="I4" s="1">
        <v>110</v>
      </c>
      <c r="J4" s="1">
        <v>70</v>
      </c>
      <c r="K4" s="1">
        <v>50</v>
      </c>
      <c r="L4" s="1">
        <v>22</v>
      </c>
      <c r="M4" s="80">
        <v>96.25</v>
      </c>
      <c r="N4" s="8">
        <v>96</v>
      </c>
      <c r="O4" s="62">
        <v>3000</v>
      </c>
      <c r="P4" s="63">
        <f>Table224523689101112131415161718192021222423[[#This Row],[PEMBULATAN]]*O4</f>
        <v>288000</v>
      </c>
    </row>
    <row r="5" spans="1:16" ht="25.5" customHeight="1" x14ac:dyDescent="0.2">
      <c r="A5" s="97"/>
      <c r="B5" s="73"/>
      <c r="C5" s="87" t="s">
        <v>235</v>
      </c>
      <c r="D5" s="76" t="s">
        <v>52</v>
      </c>
      <c r="E5" s="13">
        <v>44428</v>
      </c>
      <c r="F5" s="74" t="s">
        <v>53</v>
      </c>
      <c r="G5" s="13">
        <v>44429</v>
      </c>
      <c r="H5" s="75" t="s">
        <v>54</v>
      </c>
      <c r="I5" s="15">
        <v>56</v>
      </c>
      <c r="J5" s="15">
        <v>42</v>
      </c>
      <c r="K5" s="15">
        <v>18</v>
      </c>
      <c r="L5" s="15">
        <v>3</v>
      </c>
      <c r="M5" s="81">
        <v>10.584</v>
      </c>
      <c r="N5" s="70">
        <v>11</v>
      </c>
      <c r="O5" s="62">
        <v>3000</v>
      </c>
      <c r="P5" s="63">
        <f>Table224523689101112131415161718192021222423[[#This Row],[PEMBULATAN]]*O5</f>
        <v>33000</v>
      </c>
    </row>
    <row r="6" spans="1:16" ht="25.5" customHeight="1" x14ac:dyDescent="0.2">
      <c r="A6" s="97"/>
      <c r="B6" s="73"/>
      <c r="C6" s="87" t="s">
        <v>236</v>
      </c>
      <c r="D6" s="76" t="s">
        <v>52</v>
      </c>
      <c r="E6" s="13">
        <v>44428</v>
      </c>
      <c r="F6" s="74" t="s">
        <v>53</v>
      </c>
      <c r="G6" s="13">
        <v>44429</v>
      </c>
      <c r="H6" s="75" t="s">
        <v>54</v>
      </c>
      <c r="I6" s="15">
        <v>185</v>
      </c>
      <c r="J6" s="15">
        <v>26</v>
      </c>
      <c r="K6" s="15">
        <v>12</v>
      </c>
      <c r="L6" s="15">
        <v>1</v>
      </c>
      <c r="M6" s="81">
        <v>14.43</v>
      </c>
      <c r="N6" s="70">
        <v>15</v>
      </c>
      <c r="O6" s="62">
        <v>3000</v>
      </c>
      <c r="P6" s="63">
        <f>Table224523689101112131415161718192021222423[[#This Row],[PEMBULATAN]]*O6</f>
        <v>45000</v>
      </c>
    </row>
    <row r="7" spans="1:16" ht="25.5" customHeight="1" x14ac:dyDescent="0.2">
      <c r="A7" s="97"/>
      <c r="B7" s="73"/>
      <c r="C7" s="87" t="s">
        <v>237</v>
      </c>
      <c r="D7" s="76" t="s">
        <v>52</v>
      </c>
      <c r="E7" s="13">
        <v>44428</v>
      </c>
      <c r="F7" s="74" t="s">
        <v>53</v>
      </c>
      <c r="G7" s="13">
        <v>44429</v>
      </c>
      <c r="H7" s="75" t="s">
        <v>54</v>
      </c>
      <c r="I7" s="15">
        <v>65</v>
      </c>
      <c r="J7" s="15">
        <v>52</v>
      </c>
      <c r="K7" s="15">
        <v>20</v>
      </c>
      <c r="L7" s="15">
        <v>5</v>
      </c>
      <c r="M7" s="81">
        <v>16.899999999999999</v>
      </c>
      <c r="N7" s="70">
        <v>17</v>
      </c>
      <c r="O7" s="62">
        <v>3000</v>
      </c>
      <c r="P7" s="63">
        <f>Table224523689101112131415161718192021222423[[#This Row],[PEMBULATAN]]*O7</f>
        <v>51000</v>
      </c>
    </row>
    <row r="8" spans="1:16" ht="25.5" customHeight="1" x14ac:dyDescent="0.2">
      <c r="A8" s="97"/>
      <c r="B8" s="73"/>
      <c r="C8" s="87" t="s">
        <v>238</v>
      </c>
      <c r="D8" s="76" t="s">
        <v>52</v>
      </c>
      <c r="E8" s="13">
        <v>44428</v>
      </c>
      <c r="F8" s="74" t="s">
        <v>53</v>
      </c>
      <c r="G8" s="13">
        <v>44429</v>
      </c>
      <c r="H8" s="75" t="s">
        <v>54</v>
      </c>
      <c r="I8" s="15">
        <v>87</v>
      </c>
      <c r="J8" s="15">
        <v>56</v>
      </c>
      <c r="K8" s="15">
        <v>23</v>
      </c>
      <c r="L8" s="15">
        <v>24</v>
      </c>
      <c r="M8" s="81">
        <v>28.013999999999999</v>
      </c>
      <c r="N8" s="70">
        <v>28</v>
      </c>
      <c r="O8" s="62">
        <v>3000</v>
      </c>
      <c r="P8" s="63">
        <f>Table224523689101112131415161718192021222423[[#This Row],[PEMBULATAN]]*O8</f>
        <v>84000</v>
      </c>
    </row>
    <row r="9" spans="1:16" ht="25.5" customHeight="1" x14ac:dyDescent="0.2">
      <c r="A9" s="97"/>
      <c r="B9" s="73"/>
      <c r="C9" s="87" t="s">
        <v>239</v>
      </c>
      <c r="D9" s="76" t="s">
        <v>52</v>
      </c>
      <c r="E9" s="13">
        <v>44428</v>
      </c>
      <c r="F9" s="74" t="s">
        <v>53</v>
      </c>
      <c r="G9" s="13">
        <v>44429</v>
      </c>
      <c r="H9" s="75" t="s">
        <v>54</v>
      </c>
      <c r="I9" s="15">
        <v>90</v>
      </c>
      <c r="J9" s="15">
        <v>67</v>
      </c>
      <c r="K9" s="15">
        <v>24</v>
      </c>
      <c r="L9" s="15">
        <v>24</v>
      </c>
      <c r="M9" s="81">
        <v>36.18</v>
      </c>
      <c r="N9" s="70">
        <v>36</v>
      </c>
      <c r="O9" s="62">
        <v>3000</v>
      </c>
      <c r="P9" s="63">
        <f>Table224523689101112131415161718192021222423[[#This Row],[PEMBULATAN]]*O9</f>
        <v>108000</v>
      </c>
    </row>
    <row r="10" spans="1:16" ht="25.5" customHeight="1" x14ac:dyDescent="0.2">
      <c r="A10" s="97"/>
      <c r="B10" s="88"/>
      <c r="C10" s="87" t="s">
        <v>240</v>
      </c>
      <c r="D10" s="76" t="s">
        <v>52</v>
      </c>
      <c r="E10" s="13">
        <v>44428</v>
      </c>
      <c r="F10" s="74" t="s">
        <v>53</v>
      </c>
      <c r="G10" s="13">
        <v>44429</v>
      </c>
      <c r="H10" s="75" t="s">
        <v>54</v>
      </c>
      <c r="I10" s="15">
        <v>68</v>
      </c>
      <c r="J10" s="15">
        <v>60</v>
      </c>
      <c r="K10" s="15">
        <v>28</v>
      </c>
      <c r="L10" s="15">
        <v>7</v>
      </c>
      <c r="M10" s="81">
        <v>28.56</v>
      </c>
      <c r="N10" s="70">
        <v>29</v>
      </c>
      <c r="O10" s="62">
        <v>3000</v>
      </c>
      <c r="P10" s="63">
        <f>Table224523689101112131415161718192021222423[[#This Row],[PEMBULATAN]]*O10</f>
        <v>87000</v>
      </c>
    </row>
    <row r="11" spans="1:16" ht="25.5" customHeight="1" x14ac:dyDescent="0.2">
      <c r="A11" s="97"/>
      <c r="B11" s="73" t="s">
        <v>241</v>
      </c>
      <c r="C11" s="87" t="s">
        <v>242</v>
      </c>
      <c r="D11" s="76" t="s">
        <v>52</v>
      </c>
      <c r="E11" s="13">
        <v>44428</v>
      </c>
      <c r="F11" s="74" t="s">
        <v>53</v>
      </c>
      <c r="G11" s="13">
        <v>44429</v>
      </c>
      <c r="H11" s="75" t="s">
        <v>54</v>
      </c>
      <c r="I11" s="15">
        <v>27</v>
      </c>
      <c r="J11" s="15">
        <v>34</v>
      </c>
      <c r="K11" s="15">
        <v>13</v>
      </c>
      <c r="L11" s="15">
        <v>6</v>
      </c>
      <c r="M11" s="81">
        <v>2.9834999999999998</v>
      </c>
      <c r="N11" s="70">
        <v>3</v>
      </c>
      <c r="O11" s="62">
        <v>3000</v>
      </c>
      <c r="P11" s="63">
        <f>Table224523689101112131415161718192021222423[[#This Row],[PEMBULATAN]]*O11</f>
        <v>9000</v>
      </c>
    </row>
    <row r="12" spans="1:16" ht="25.5" customHeight="1" x14ac:dyDescent="0.2">
      <c r="A12" s="97"/>
      <c r="B12" s="73"/>
      <c r="C12" s="87" t="s">
        <v>243</v>
      </c>
      <c r="D12" s="76" t="s">
        <v>52</v>
      </c>
      <c r="E12" s="13">
        <v>44428</v>
      </c>
      <c r="F12" s="74" t="s">
        <v>53</v>
      </c>
      <c r="G12" s="13">
        <v>44429</v>
      </c>
      <c r="H12" s="75" t="s">
        <v>54</v>
      </c>
      <c r="I12" s="15">
        <v>56</v>
      </c>
      <c r="J12" s="15">
        <v>34</v>
      </c>
      <c r="K12" s="15">
        <v>22</v>
      </c>
      <c r="L12" s="15">
        <v>7</v>
      </c>
      <c r="M12" s="81">
        <v>10.472</v>
      </c>
      <c r="N12" s="70">
        <v>11</v>
      </c>
      <c r="O12" s="62">
        <v>3000</v>
      </c>
      <c r="P12" s="63">
        <f>Table224523689101112131415161718192021222423[[#This Row],[PEMBULATAN]]*O12</f>
        <v>33000</v>
      </c>
    </row>
    <row r="13" spans="1:16" ht="25.5" customHeight="1" x14ac:dyDescent="0.2">
      <c r="A13" s="97"/>
      <c r="B13" s="73"/>
      <c r="C13" s="87" t="s">
        <v>244</v>
      </c>
      <c r="D13" s="76" t="s">
        <v>52</v>
      </c>
      <c r="E13" s="13">
        <v>44428</v>
      </c>
      <c r="F13" s="74" t="s">
        <v>53</v>
      </c>
      <c r="G13" s="13">
        <v>44429</v>
      </c>
      <c r="H13" s="75" t="s">
        <v>54</v>
      </c>
      <c r="I13" s="15">
        <v>78</v>
      </c>
      <c r="J13" s="15">
        <v>45</v>
      </c>
      <c r="K13" s="15">
        <v>23</v>
      </c>
      <c r="L13" s="15">
        <v>7</v>
      </c>
      <c r="M13" s="81">
        <v>20.182500000000001</v>
      </c>
      <c r="N13" s="70">
        <v>20</v>
      </c>
      <c r="O13" s="62">
        <v>3000</v>
      </c>
      <c r="P13" s="63">
        <f>Table224523689101112131415161718192021222423[[#This Row],[PEMBULATAN]]*O13</f>
        <v>60000</v>
      </c>
    </row>
    <row r="14" spans="1:16" ht="25.5" customHeight="1" x14ac:dyDescent="0.2">
      <c r="A14" s="97"/>
      <c r="B14" s="73"/>
      <c r="C14" s="87" t="s">
        <v>245</v>
      </c>
      <c r="D14" s="76" t="s">
        <v>52</v>
      </c>
      <c r="E14" s="13">
        <v>44428</v>
      </c>
      <c r="F14" s="74" t="s">
        <v>53</v>
      </c>
      <c r="G14" s="13">
        <v>44429</v>
      </c>
      <c r="H14" s="75" t="s">
        <v>54</v>
      </c>
      <c r="I14" s="15">
        <v>87</v>
      </c>
      <c r="J14" s="15">
        <v>45</v>
      </c>
      <c r="K14" s="15">
        <v>27</v>
      </c>
      <c r="L14" s="15">
        <v>25</v>
      </c>
      <c r="M14" s="81">
        <v>26.42625</v>
      </c>
      <c r="N14" s="70">
        <v>27</v>
      </c>
      <c r="O14" s="62">
        <v>3000</v>
      </c>
      <c r="P14" s="63">
        <f>Table224523689101112131415161718192021222423[[#This Row],[PEMBULATAN]]*O14</f>
        <v>81000</v>
      </c>
    </row>
    <row r="15" spans="1:16" ht="25.5" customHeight="1" x14ac:dyDescent="0.2">
      <c r="A15" s="97"/>
      <c r="B15" s="73"/>
      <c r="C15" s="87" t="s">
        <v>246</v>
      </c>
      <c r="D15" s="76" t="s">
        <v>52</v>
      </c>
      <c r="E15" s="13">
        <v>44428</v>
      </c>
      <c r="F15" s="74" t="s">
        <v>53</v>
      </c>
      <c r="G15" s="13">
        <v>44429</v>
      </c>
      <c r="H15" s="75" t="s">
        <v>54</v>
      </c>
      <c r="I15" s="15">
        <v>56</v>
      </c>
      <c r="J15" s="15">
        <v>34</v>
      </c>
      <c r="K15" s="15">
        <v>20</v>
      </c>
      <c r="L15" s="15">
        <v>14</v>
      </c>
      <c r="M15" s="81">
        <v>9.52</v>
      </c>
      <c r="N15" s="70">
        <v>10</v>
      </c>
      <c r="O15" s="62">
        <v>3000</v>
      </c>
      <c r="P15" s="63">
        <f>Table224523689101112131415161718192021222423[[#This Row],[PEMBULATAN]]*O15</f>
        <v>30000</v>
      </c>
    </row>
    <row r="16" spans="1:16" ht="25.5" customHeight="1" x14ac:dyDescent="0.2">
      <c r="A16" s="97"/>
      <c r="B16" s="73"/>
      <c r="C16" s="87" t="s">
        <v>247</v>
      </c>
      <c r="D16" s="76" t="s">
        <v>52</v>
      </c>
      <c r="E16" s="13">
        <v>44428</v>
      </c>
      <c r="F16" s="74" t="s">
        <v>53</v>
      </c>
      <c r="G16" s="13">
        <v>44429</v>
      </c>
      <c r="H16" s="75" t="s">
        <v>54</v>
      </c>
      <c r="I16" s="15">
        <v>45</v>
      </c>
      <c r="J16" s="15">
        <v>34</v>
      </c>
      <c r="K16" s="15">
        <v>12</v>
      </c>
      <c r="L16" s="15">
        <v>3</v>
      </c>
      <c r="M16" s="81">
        <v>4.59</v>
      </c>
      <c r="N16" s="70">
        <v>5</v>
      </c>
      <c r="O16" s="62">
        <v>3000</v>
      </c>
      <c r="P16" s="63">
        <f>Table224523689101112131415161718192021222423[[#This Row],[PEMBULATAN]]*O16</f>
        <v>15000</v>
      </c>
    </row>
    <row r="17" spans="1:16" ht="25.5" customHeight="1" x14ac:dyDescent="0.2">
      <c r="A17" s="97"/>
      <c r="B17" s="73"/>
      <c r="C17" s="87" t="s">
        <v>248</v>
      </c>
      <c r="D17" s="76" t="s">
        <v>52</v>
      </c>
      <c r="E17" s="13">
        <v>44428</v>
      </c>
      <c r="F17" s="74" t="s">
        <v>53</v>
      </c>
      <c r="G17" s="13">
        <v>44429</v>
      </c>
      <c r="H17" s="75" t="s">
        <v>54</v>
      </c>
      <c r="I17" s="15">
        <v>67</v>
      </c>
      <c r="J17" s="15">
        <v>45</v>
      </c>
      <c r="K17" s="15">
        <v>21</v>
      </c>
      <c r="L17" s="15">
        <v>18</v>
      </c>
      <c r="M17" s="81">
        <v>15.828749999999999</v>
      </c>
      <c r="N17" s="70">
        <v>16</v>
      </c>
      <c r="O17" s="62">
        <v>3000</v>
      </c>
      <c r="P17" s="63">
        <f>Table224523689101112131415161718192021222423[[#This Row],[PEMBULATAN]]*O17</f>
        <v>48000</v>
      </c>
    </row>
    <row r="18" spans="1:16" ht="25.5" customHeight="1" x14ac:dyDescent="0.2">
      <c r="A18" s="97"/>
      <c r="B18" s="73"/>
      <c r="C18" s="87" t="s">
        <v>249</v>
      </c>
      <c r="D18" s="76" t="s">
        <v>52</v>
      </c>
      <c r="E18" s="13">
        <v>44428</v>
      </c>
      <c r="F18" s="74" t="s">
        <v>53</v>
      </c>
      <c r="G18" s="13">
        <v>44429</v>
      </c>
      <c r="H18" s="75" t="s">
        <v>54</v>
      </c>
      <c r="I18" s="15">
        <v>23</v>
      </c>
      <c r="J18" s="15">
        <v>12</v>
      </c>
      <c r="K18" s="15">
        <v>7</v>
      </c>
      <c r="L18" s="15">
        <v>1</v>
      </c>
      <c r="M18" s="81">
        <v>0.48299999999999998</v>
      </c>
      <c r="N18" s="70">
        <v>1</v>
      </c>
      <c r="O18" s="62">
        <v>3000</v>
      </c>
      <c r="P18" s="63">
        <f>Table224523689101112131415161718192021222423[[#This Row],[PEMBULATAN]]*O18</f>
        <v>3000</v>
      </c>
    </row>
    <row r="19" spans="1:16" ht="25.5" customHeight="1" x14ac:dyDescent="0.2">
      <c r="A19" s="97"/>
      <c r="B19" s="73"/>
      <c r="C19" s="87" t="s">
        <v>250</v>
      </c>
      <c r="D19" s="76" t="s">
        <v>52</v>
      </c>
      <c r="E19" s="13">
        <v>44428</v>
      </c>
      <c r="F19" s="74" t="s">
        <v>53</v>
      </c>
      <c r="G19" s="13">
        <v>44429</v>
      </c>
      <c r="H19" s="75" t="s">
        <v>54</v>
      </c>
      <c r="I19" s="15">
        <v>45</v>
      </c>
      <c r="J19" s="15">
        <v>43</v>
      </c>
      <c r="K19" s="15">
        <v>12</v>
      </c>
      <c r="L19" s="15">
        <v>8</v>
      </c>
      <c r="M19" s="81">
        <v>5.8049999999999997</v>
      </c>
      <c r="N19" s="70">
        <v>6</v>
      </c>
      <c r="O19" s="62">
        <v>3000</v>
      </c>
      <c r="P19" s="63">
        <f>Table224523689101112131415161718192021222423[[#This Row],[PEMBULATAN]]*O19</f>
        <v>18000</v>
      </c>
    </row>
    <row r="20" spans="1:16" ht="25.5" customHeight="1" x14ac:dyDescent="0.2">
      <c r="A20" s="97"/>
      <c r="B20" s="73"/>
      <c r="C20" s="87" t="s">
        <v>251</v>
      </c>
      <c r="D20" s="76" t="s">
        <v>52</v>
      </c>
      <c r="E20" s="13">
        <v>44428</v>
      </c>
      <c r="F20" s="74" t="s">
        <v>53</v>
      </c>
      <c r="G20" s="13">
        <v>44429</v>
      </c>
      <c r="H20" s="75" t="s">
        <v>54</v>
      </c>
      <c r="I20" s="15">
        <v>89</v>
      </c>
      <c r="J20" s="15">
        <v>56</v>
      </c>
      <c r="K20" s="15">
        <v>32</v>
      </c>
      <c r="L20" s="15">
        <v>24</v>
      </c>
      <c r="M20" s="81">
        <v>39.872</v>
      </c>
      <c r="N20" s="70">
        <v>40</v>
      </c>
      <c r="O20" s="62">
        <v>3000</v>
      </c>
      <c r="P20" s="63">
        <f>Table224523689101112131415161718192021222423[[#This Row],[PEMBULATAN]]*O20</f>
        <v>120000</v>
      </c>
    </row>
    <row r="21" spans="1:16" ht="25.5" customHeight="1" x14ac:dyDescent="0.2">
      <c r="A21" s="97"/>
      <c r="B21" s="73"/>
      <c r="C21" s="87" t="s">
        <v>252</v>
      </c>
      <c r="D21" s="76" t="s">
        <v>52</v>
      </c>
      <c r="E21" s="13">
        <v>44428</v>
      </c>
      <c r="F21" s="74" t="s">
        <v>53</v>
      </c>
      <c r="G21" s="13">
        <v>44429</v>
      </c>
      <c r="H21" s="75" t="s">
        <v>54</v>
      </c>
      <c r="I21" s="15">
        <v>23</v>
      </c>
      <c r="J21" s="15">
        <v>14</v>
      </c>
      <c r="K21" s="15">
        <v>8</v>
      </c>
      <c r="L21" s="15">
        <v>1</v>
      </c>
      <c r="M21" s="81">
        <v>0.64400000000000002</v>
      </c>
      <c r="N21" s="70">
        <v>1</v>
      </c>
      <c r="O21" s="62">
        <v>3000</v>
      </c>
      <c r="P21" s="63">
        <f>Table224523689101112131415161718192021222423[[#This Row],[PEMBULATAN]]*O21</f>
        <v>3000</v>
      </c>
    </row>
    <row r="22" spans="1:16" ht="22.5" customHeight="1" x14ac:dyDescent="0.2">
      <c r="A22" s="121" t="s">
        <v>31</v>
      </c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L22" s="123"/>
      <c r="M22" s="77">
        <f>SUBTOTAL(109,Table224523689101112131415161718192021222423[KG VOLUME])</f>
        <v>386.15249999999997</v>
      </c>
      <c r="N22" s="66">
        <f>SUM(N3:N21)</f>
        <v>391</v>
      </c>
      <c r="O22" s="124">
        <f>SUM(P3:P21)</f>
        <v>1173000</v>
      </c>
      <c r="P22" s="125"/>
    </row>
    <row r="23" spans="1:16" ht="22.5" customHeight="1" x14ac:dyDescent="0.2">
      <c r="A23" s="82"/>
      <c r="B23" s="54" t="s">
        <v>43</v>
      </c>
      <c r="C23" s="53"/>
      <c r="D23" s="55" t="s">
        <v>44</v>
      </c>
      <c r="E23" s="82"/>
      <c r="F23" s="82"/>
      <c r="G23" s="82"/>
      <c r="H23" s="82"/>
      <c r="I23" s="82"/>
      <c r="J23" s="82"/>
      <c r="K23" s="82"/>
      <c r="L23" s="82"/>
      <c r="M23" s="83"/>
      <c r="N23" s="85" t="s">
        <v>50</v>
      </c>
      <c r="O23" s="84"/>
      <c r="P23" s="84">
        <f>O22*10%</f>
        <v>117300</v>
      </c>
    </row>
    <row r="24" spans="1:16" ht="22.5" customHeight="1" thickBot="1" x14ac:dyDescent="0.25">
      <c r="A24" s="82"/>
      <c r="B24" s="54"/>
      <c r="C24" s="53"/>
      <c r="D24" s="55"/>
      <c r="E24" s="82"/>
      <c r="F24" s="82"/>
      <c r="G24" s="82"/>
      <c r="H24" s="82"/>
      <c r="I24" s="82"/>
      <c r="J24" s="82"/>
      <c r="K24" s="82"/>
      <c r="L24" s="82"/>
      <c r="M24" s="83"/>
      <c r="N24" s="98" t="s">
        <v>58</v>
      </c>
      <c r="O24" s="99"/>
      <c r="P24" s="99">
        <f>O22-P23</f>
        <v>1055700</v>
      </c>
    </row>
    <row r="25" spans="1:16" x14ac:dyDescent="0.2">
      <c r="A25" s="11"/>
      <c r="H25" s="61"/>
      <c r="N25" s="60" t="s">
        <v>32</v>
      </c>
      <c r="P25" s="67">
        <f>P24*1%</f>
        <v>10557</v>
      </c>
    </row>
    <row r="26" spans="1:16" ht="15.75" thickBot="1" x14ac:dyDescent="0.25">
      <c r="A26" s="11"/>
      <c r="H26" s="61"/>
      <c r="N26" s="60" t="s">
        <v>56</v>
      </c>
      <c r="P26" s="69">
        <f>P24*2%</f>
        <v>21114</v>
      </c>
    </row>
    <row r="27" spans="1:16" x14ac:dyDescent="0.2">
      <c r="A27" s="11"/>
      <c r="H27" s="61"/>
      <c r="N27" s="64" t="s">
        <v>33</v>
      </c>
      <c r="O27" s="65"/>
      <c r="P27" s="68">
        <f>P24+P25-P26</f>
        <v>1045143</v>
      </c>
    </row>
    <row r="28" spans="1:16" x14ac:dyDescent="0.2">
      <c r="B28" s="54"/>
      <c r="C28" s="53"/>
      <c r="D28" s="55"/>
    </row>
    <row r="30" spans="1:16" x14ac:dyDescent="0.2">
      <c r="A30" s="11"/>
      <c r="H30" s="61"/>
      <c r="P30" s="69"/>
    </row>
    <row r="31" spans="1:16" x14ac:dyDescent="0.2">
      <c r="A31" s="11"/>
      <c r="H31" s="61"/>
      <c r="O31" s="56"/>
      <c r="P31" s="69"/>
    </row>
    <row r="32" spans="1:16" s="3" customFormat="1" x14ac:dyDescent="0.25">
      <c r="A32" s="11"/>
      <c r="B32" s="2"/>
      <c r="C32" s="2"/>
      <c r="E32" s="12"/>
      <c r="H32" s="61"/>
      <c r="N32" s="14"/>
      <c r="O32" s="14"/>
      <c r="P32" s="14"/>
    </row>
    <row r="33" spans="1:16" s="3" customFormat="1" x14ac:dyDescent="0.25">
      <c r="A33" s="11"/>
      <c r="B33" s="2"/>
      <c r="C33" s="2"/>
      <c r="E33" s="12"/>
      <c r="H33" s="61"/>
      <c r="N33" s="14"/>
      <c r="O33" s="14"/>
      <c r="P33" s="14"/>
    </row>
    <row r="34" spans="1:16" s="3" customFormat="1" x14ac:dyDescent="0.25">
      <c r="A34" s="11"/>
      <c r="B34" s="2"/>
      <c r="C34" s="2"/>
      <c r="E34" s="12"/>
      <c r="H34" s="61"/>
      <c r="N34" s="14"/>
      <c r="O34" s="14"/>
      <c r="P34" s="14"/>
    </row>
    <row r="35" spans="1:16" s="3" customFormat="1" x14ac:dyDescent="0.25">
      <c r="A35" s="11"/>
      <c r="B35" s="2"/>
      <c r="C35" s="2"/>
      <c r="E35" s="12"/>
      <c r="H35" s="61"/>
      <c r="N35" s="14"/>
      <c r="O35" s="14"/>
      <c r="P35" s="14"/>
    </row>
    <row r="36" spans="1:16" s="3" customFormat="1" x14ac:dyDescent="0.25">
      <c r="A36" s="11"/>
      <c r="B36" s="2"/>
      <c r="C36" s="2"/>
      <c r="E36" s="12"/>
      <c r="H36" s="61"/>
      <c r="N36" s="14"/>
      <c r="O36" s="14"/>
      <c r="P36" s="14"/>
    </row>
    <row r="37" spans="1:16" s="3" customFormat="1" x14ac:dyDescent="0.25">
      <c r="A37" s="11"/>
      <c r="B37" s="2"/>
      <c r="C37" s="2"/>
      <c r="E37" s="12"/>
      <c r="H37" s="61"/>
      <c r="N37" s="14"/>
      <c r="O37" s="14"/>
      <c r="P37" s="14"/>
    </row>
    <row r="38" spans="1:16" s="3" customFormat="1" x14ac:dyDescent="0.25">
      <c r="A38" s="11"/>
      <c r="B38" s="2"/>
      <c r="C38" s="2"/>
      <c r="E38" s="12"/>
      <c r="H38" s="61"/>
      <c r="N38" s="14"/>
      <c r="O38" s="14"/>
      <c r="P38" s="14"/>
    </row>
    <row r="39" spans="1:16" s="3" customFormat="1" x14ac:dyDescent="0.25">
      <c r="A39" s="11"/>
      <c r="B39" s="2"/>
      <c r="C39" s="2"/>
      <c r="E39" s="12"/>
      <c r="H39" s="61"/>
      <c r="N39" s="14"/>
      <c r="O39" s="14"/>
      <c r="P39" s="14"/>
    </row>
    <row r="40" spans="1:16" s="3" customFormat="1" x14ac:dyDescent="0.25">
      <c r="A40" s="11"/>
      <c r="B40" s="2"/>
      <c r="C40" s="2"/>
      <c r="E40" s="12"/>
      <c r="H40" s="61"/>
      <c r="N40" s="14"/>
      <c r="O40" s="14"/>
      <c r="P40" s="14"/>
    </row>
    <row r="41" spans="1:16" s="3" customFormat="1" x14ac:dyDescent="0.25">
      <c r="A41" s="11"/>
      <c r="B41" s="2"/>
      <c r="C41" s="2"/>
      <c r="E41" s="12"/>
      <c r="H41" s="61"/>
      <c r="N41" s="14"/>
      <c r="O41" s="14"/>
      <c r="P41" s="14"/>
    </row>
    <row r="42" spans="1:16" s="3" customFormat="1" x14ac:dyDescent="0.25">
      <c r="A42" s="11"/>
      <c r="B42" s="2"/>
      <c r="C42" s="2"/>
      <c r="E42" s="12"/>
      <c r="H42" s="61"/>
      <c r="N42" s="14"/>
      <c r="O42" s="14"/>
      <c r="P42" s="14"/>
    </row>
    <row r="43" spans="1:16" s="3" customFormat="1" x14ac:dyDescent="0.25">
      <c r="A43" s="11"/>
      <c r="B43" s="2"/>
      <c r="C43" s="2"/>
      <c r="E43" s="12"/>
      <c r="H43" s="61"/>
      <c r="N43" s="14"/>
      <c r="O43" s="14"/>
      <c r="P43" s="14"/>
    </row>
  </sheetData>
  <mergeCells count="2">
    <mergeCell ref="A22:L22"/>
    <mergeCell ref="O22:P22"/>
  </mergeCells>
  <conditionalFormatting sqref="B3">
    <cfRule type="duplicateValues" dxfId="934" priority="1"/>
  </conditionalFormatting>
  <conditionalFormatting sqref="B4:B21">
    <cfRule type="duplicateValues" dxfId="933" priority="53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05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N183" sqref="N3:N18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2.28515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3" customHeight="1" x14ac:dyDescent="0.2">
      <c r="A3" s="96" t="s">
        <v>6228</v>
      </c>
      <c r="B3" s="72" t="s">
        <v>3292</v>
      </c>
      <c r="C3" s="9" t="s">
        <v>3293</v>
      </c>
      <c r="D3" s="74" t="s">
        <v>52</v>
      </c>
      <c r="E3" s="13">
        <v>44433</v>
      </c>
      <c r="F3" s="74" t="s">
        <v>53</v>
      </c>
      <c r="G3" s="13">
        <v>44437</v>
      </c>
      <c r="H3" s="10" t="s">
        <v>3282</v>
      </c>
      <c r="I3" s="1">
        <v>93</v>
      </c>
      <c r="J3" s="1">
        <v>56</v>
      </c>
      <c r="K3" s="1">
        <v>21</v>
      </c>
      <c r="L3" s="1">
        <v>7</v>
      </c>
      <c r="M3" s="80">
        <v>27.341999999999999</v>
      </c>
      <c r="N3" s="8">
        <v>27</v>
      </c>
      <c r="O3" s="62">
        <v>3000</v>
      </c>
      <c r="P3" s="63">
        <f>Table2245236891011121314151617181920212224234567891011121314151617181920212223242526[[#This Row],[PEMBULATAN]]*O3</f>
        <v>81000</v>
      </c>
    </row>
    <row r="4" spans="1:16" ht="33" customHeight="1" x14ac:dyDescent="0.2">
      <c r="A4" s="100"/>
      <c r="B4" s="73"/>
      <c r="C4" s="9" t="s">
        <v>3294</v>
      </c>
      <c r="D4" s="74" t="s">
        <v>52</v>
      </c>
      <c r="E4" s="13">
        <v>44433</v>
      </c>
      <c r="F4" s="74" t="s">
        <v>53</v>
      </c>
      <c r="G4" s="13">
        <v>44437</v>
      </c>
      <c r="H4" s="10" t="s">
        <v>3282</v>
      </c>
      <c r="I4" s="1">
        <v>67</v>
      </c>
      <c r="J4" s="1">
        <v>56</v>
      </c>
      <c r="K4" s="1">
        <v>22</v>
      </c>
      <c r="L4" s="1">
        <v>18</v>
      </c>
      <c r="M4" s="80">
        <v>20.635999999999999</v>
      </c>
      <c r="N4" s="8">
        <v>21</v>
      </c>
      <c r="O4" s="62">
        <v>3000</v>
      </c>
      <c r="P4" s="63">
        <f>Table2245236891011121314151617181920212224234567891011121314151617181920212223242526[[#This Row],[PEMBULATAN]]*O4</f>
        <v>63000</v>
      </c>
    </row>
    <row r="5" spans="1:16" ht="33" customHeight="1" x14ac:dyDescent="0.2">
      <c r="A5" s="100"/>
      <c r="B5" s="73"/>
      <c r="C5" s="87" t="s">
        <v>3295</v>
      </c>
      <c r="D5" s="76" t="s">
        <v>52</v>
      </c>
      <c r="E5" s="13">
        <v>44433</v>
      </c>
      <c r="F5" s="74" t="s">
        <v>53</v>
      </c>
      <c r="G5" s="13">
        <v>44437</v>
      </c>
      <c r="H5" s="75" t="s">
        <v>3282</v>
      </c>
      <c r="I5" s="15">
        <v>51</v>
      </c>
      <c r="J5" s="15">
        <v>40</v>
      </c>
      <c r="K5" s="15">
        <v>38</v>
      </c>
      <c r="L5" s="15">
        <v>11</v>
      </c>
      <c r="M5" s="81">
        <v>19.38</v>
      </c>
      <c r="N5" s="70">
        <v>19</v>
      </c>
      <c r="O5" s="62">
        <v>3000</v>
      </c>
      <c r="P5" s="63">
        <f>Table2245236891011121314151617181920212224234567891011121314151617181920212223242526[[#This Row],[PEMBULATAN]]*O5</f>
        <v>57000</v>
      </c>
    </row>
    <row r="6" spans="1:16" ht="33" customHeight="1" x14ac:dyDescent="0.2">
      <c r="A6" s="100"/>
      <c r="B6" s="73"/>
      <c r="C6" s="87" t="s">
        <v>3296</v>
      </c>
      <c r="D6" s="76" t="s">
        <v>52</v>
      </c>
      <c r="E6" s="13">
        <v>44433</v>
      </c>
      <c r="F6" s="74" t="s">
        <v>53</v>
      </c>
      <c r="G6" s="13">
        <v>44437</v>
      </c>
      <c r="H6" s="75" t="s">
        <v>3282</v>
      </c>
      <c r="I6" s="15">
        <v>60</v>
      </c>
      <c r="J6" s="15">
        <v>45</v>
      </c>
      <c r="K6" s="15">
        <v>34</v>
      </c>
      <c r="L6" s="15">
        <v>5</v>
      </c>
      <c r="M6" s="81">
        <v>22.95</v>
      </c>
      <c r="N6" s="70">
        <v>23</v>
      </c>
      <c r="O6" s="62">
        <v>3000</v>
      </c>
      <c r="P6" s="63">
        <f>Table2245236891011121314151617181920212224234567891011121314151617181920212223242526[[#This Row],[PEMBULATAN]]*O6</f>
        <v>69000</v>
      </c>
    </row>
    <row r="7" spans="1:16" ht="33" customHeight="1" x14ac:dyDescent="0.2">
      <c r="A7" s="100"/>
      <c r="B7" s="73"/>
      <c r="C7" s="87" t="s">
        <v>3297</v>
      </c>
      <c r="D7" s="76" t="s">
        <v>52</v>
      </c>
      <c r="E7" s="13">
        <v>44433</v>
      </c>
      <c r="F7" s="74" t="s">
        <v>53</v>
      </c>
      <c r="G7" s="13">
        <v>44437</v>
      </c>
      <c r="H7" s="75" t="s">
        <v>3282</v>
      </c>
      <c r="I7" s="15">
        <v>85</v>
      </c>
      <c r="J7" s="15">
        <v>60</v>
      </c>
      <c r="K7" s="15">
        <v>35</v>
      </c>
      <c r="L7" s="15">
        <v>9</v>
      </c>
      <c r="M7" s="81">
        <v>44.625</v>
      </c>
      <c r="N7" s="70">
        <v>45</v>
      </c>
      <c r="O7" s="62">
        <v>3000</v>
      </c>
      <c r="P7" s="63">
        <f>Table2245236891011121314151617181920212224234567891011121314151617181920212223242526[[#This Row],[PEMBULATAN]]*O7</f>
        <v>135000</v>
      </c>
    </row>
    <row r="8" spans="1:16" ht="33" customHeight="1" x14ac:dyDescent="0.2">
      <c r="A8" s="100"/>
      <c r="B8" s="73"/>
      <c r="C8" s="87" t="s">
        <v>3298</v>
      </c>
      <c r="D8" s="76" t="s">
        <v>52</v>
      </c>
      <c r="E8" s="13">
        <v>44433</v>
      </c>
      <c r="F8" s="74" t="s">
        <v>53</v>
      </c>
      <c r="G8" s="13">
        <v>44437</v>
      </c>
      <c r="H8" s="75" t="s">
        <v>3282</v>
      </c>
      <c r="I8" s="15">
        <v>70</v>
      </c>
      <c r="J8" s="15">
        <v>63</v>
      </c>
      <c r="K8" s="15">
        <v>20</v>
      </c>
      <c r="L8" s="15">
        <v>8</v>
      </c>
      <c r="M8" s="81">
        <v>22.05</v>
      </c>
      <c r="N8" s="70">
        <v>22</v>
      </c>
      <c r="O8" s="62">
        <v>3000</v>
      </c>
      <c r="P8" s="63">
        <f>Table2245236891011121314151617181920212224234567891011121314151617181920212223242526[[#This Row],[PEMBULATAN]]*O8</f>
        <v>66000</v>
      </c>
    </row>
    <row r="9" spans="1:16" ht="33" customHeight="1" x14ac:dyDescent="0.2">
      <c r="A9" s="100"/>
      <c r="B9" s="73"/>
      <c r="C9" s="87" t="s">
        <v>3299</v>
      </c>
      <c r="D9" s="76" t="s">
        <v>52</v>
      </c>
      <c r="E9" s="13">
        <v>44433</v>
      </c>
      <c r="F9" s="74" t="s">
        <v>53</v>
      </c>
      <c r="G9" s="13">
        <v>44437</v>
      </c>
      <c r="H9" s="75" t="s">
        <v>3282</v>
      </c>
      <c r="I9" s="15">
        <v>98</v>
      </c>
      <c r="J9" s="15">
        <v>65</v>
      </c>
      <c r="K9" s="15">
        <v>28</v>
      </c>
      <c r="L9" s="15">
        <v>3</v>
      </c>
      <c r="M9" s="81">
        <v>44.59</v>
      </c>
      <c r="N9" s="70">
        <v>45</v>
      </c>
      <c r="O9" s="62">
        <v>3000</v>
      </c>
      <c r="P9" s="63">
        <f>Table2245236891011121314151617181920212224234567891011121314151617181920212223242526[[#This Row],[PEMBULATAN]]*O9</f>
        <v>135000</v>
      </c>
    </row>
    <row r="10" spans="1:16" ht="33" customHeight="1" x14ac:dyDescent="0.2">
      <c r="A10" s="100"/>
      <c r="B10" s="73"/>
      <c r="C10" s="87" t="s">
        <v>3300</v>
      </c>
      <c r="D10" s="76" t="s">
        <v>52</v>
      </c>
      <c r="E10" s="13">
        <v>44433</v>
      </c>
      <c r="F10" s="74" t="s">
        <v>53</v>
      </c>
      <c r="G10" s="13">
        <v>44437</v>
      </c>
      <c r="H10" s="75" t="s">
        <v>3282</v>
      </c>
      <c r="I10" s="15">
        <v>49</v>
      </c>
      <c r="J10" s="15">
        <v>29</v>
      </c>
      <c r="K10" s="15">
        <v>27</v>
      </c>
      <c r="L10" s="15">
        <v>1</v>
      </c>
      <c r="M10" s="81">
        <v>9.5917499999999993</v>
      </c>
      <c r="N10" s="70">
        <v>10</v>
      </c>
      <c r="O10" s="62">
        <v>3000</v>
      </c>
      <c r="P10" s="63">
        <f>Table2245236891011121314151617181920212224234567891011121314151617181920212223242526[[#This Row],[PEMBULATAN]]*O10</f>
        <v>30000</v>
      </c>
    </row>
    <row r="11" spans="1:16" ht="33" customHeight="1" x14ac:dyDescent="0.2">
      <c r="A11" s="100"/>
      <c r="B11" s="73"/>
      <c r="C11" s="87" t="s">
        <v>3301</v>
      </c>
      <c r="D11" s="76" t="s">
        <v>52</v>
      </c>
      <c r="E11" s="13">
        <v>44433</v>
      </c>
      <c r="F11" s="74" t="s">
        <v>53</v>
      </c>
      <c r="G11" s="13">
        <v>44437</v>
      </c>
      <c r="H11" s="75" t="s">
        <v>3282</v>
      </c>
      <c r="I11" s="15">
        <v>88</v>
      </c>
      <c r="J11" s="15">
        <v>60</v>
      </c>
      <c r="K11" s="15">
        <v>30</v>
      </c>
      <c r="L11" s="15">
        <v>20</v>
      </c>
      <c r="M11" s="81">
        <v>39.6</v>
      </c>
      <c r="N11" s="70">
        <v>40</v>
      </c>
      <c r="O11" s="62">
        <v>3000</v>
      </c>
      <c r="P11" s="63">
        <f>Table2245236891011121314151617181920212224234567891011121314151617181920212223242526[[#This Row],[PEMBULATAN]]*O11</f>
        <v>120000</v>
      </c>
    </row>
    <row r="12" spans="1:16" ht="33" customHeight="1" x14ac:dyDescent="0.2">
      <c r="A12" s="100"/>
      <c r="B12" s="73"/>
      <c r="C12" s="87" t="s">
        <v>3302</v>
      </c>
      <c r="D12" s="76" t="s">
        <v>52</v>
      </c>
      <c r="E12" s="13">
        <v>44433</v>
      </c>
      <c r="F12" s="74" t="s">
        <v>53</v>
      </c>
      <c r="G12" s="13">
        <v>44437</v>
      </c>
      <c r="H12" s="75" t="s">
        <v>3282</v>
      </c>
      <c r="I12" s="15">
        <v>75</v>
      </c>
      <c r="J12" s="15">
        <v>51</v>
      </c>
      <c r="K12" s="15">
        <v>12</v>
      </c>
      <c r="L12" s="15">
        <v>9</v>
      </c>
      <c r="M12" s="81">
        <v>11.475</v>
      </c>
      <c r="N12" s="70">
        <v>11</v>
      </c>
      <c r="O12" s="62">
        <v>3000</v>
      </c>
      <c r="P12" s="63">
        <f>Table2245236891011121314151617181920212224234567891011121314151617181920212223242526[[#This Row],[PEMBULATAN]]*O12</f>
        <v>33000</v>
      </c>
    </row>
    <row r="13" spans="1:16" ht="33" customHeight="1" x14ac:dyDescent="0.2">
      <c r="A13" s="100"/>
      <c r="B13" s="73"/>
      <c r="C13" s="87" t="s">
        <v>3303</v>
      </c>
      <c r="D13" s="76" t="s">
        <v>52</v>
      </c>
      <c r="E13" s="13">
        <v>44433</v>
      </c>
      <c r="F13" s="74" t="s">
        <v>53</v>
      </c>
      <c r="G13" s="13">
        <v>44437</v>
      </c>
      <c r="H13" s="75" t="s">
        <v>3282</v>
      </c>
      <c r="I13" s="15">
        <v>54</v>
      </c>
      <c r="J13" s="15">
        <v>32</v>
      </c>
      <c r="K13" s="15">
        <v>15</v>
      </c>
      <c r="L13" s="15">
        <v>8</v>
      </c>
      <c r="M13" s="81">
        <v>6.48</v>
      </c>
      <c r="N13" s="70">
        <v>8</v>
      </c>
      <c r="O13" s="62">
        <v>3000</v>
      </c>
      <c r="P13" s="63">
        <f>Table2245236891011121314151617181920212224234567891011121314151617181920212223242526[[#This Row],[PEMBULATAN]]*O13</f>
        <v>24000</v>
      </c>
    </row>
    <row r="14" spans="1:16" ht="33" customHeight="1" x14ac:dyDescent="0.2">
      <c r="A14" s="100"/>
      <c r="B14" s="73"/>
      <c r="C14" s="87" t="s">
        <v>3304</v>
      </c>
      <c r="D14" s="76" t="s">
        <v>52</v>
      </c>
      <c r="E14" s="13">
        <v>44433</v>
      </c>
      <c r="F14" s="74" t="s">
        <v>53</v>
      </c>
      <c r="G14" s="13">
        <v>44437</v>
      </c>
      <c r="H14" s="75" t="s">
        <v>3282</v>
      </c>
      <c r="I14" s="15">
        <v>44</v>
      </c>
      <c r="J14" s="15">
        <v>44</v>
      </c>
      <c r="K14" s="15">
        <v>10</v>
      </c>
      <c r="L14" s="15">
        <v>13</v>
      </c>
      <c r="M14" s="81">
        <v>4.84</v>
      </c>
      <c r="N14" s="70">
        <v>13</v>
      </c>
      <c r="O14" s="62">
        <v>3000</v>
      </c>
      <c r="P14" s="63">
        <f>Table2245236891011121314151617181920212224234567891011121314151617181920212223242526[[#This Row],[PEMBULATAN]]*O14</f>
        <v>39000</v>
      </c>
    </row>
    <row r="15" spans="1:16" ht="33" customHeight="1" x14ac:dyDescent="0.2">
      <c r="A15" s="100"/>
      <c r="B15" s="73"/>
      <c r="C15" s="87" t="s">
        <v>3305</v>
      </c>
      <c r="D15" s="76" t="s">
        <v>52</v>
      </c>
      <c r="E15" s="13">
        <v>44433</v>
      </c>
      <c r="F15" s="74" t="s">
        <v>53</v>
      </c>
      <c r="G15" s="13">
        <v>44437</v>
      </c>
      <c r="H15" s="75" t="s">
        <v>3282</v>
      </c>
      <c r="I15" s="15">
        <v>84</v>
      </c>
      <c r="J15" s="15">
        <v>55</v>
      </c>
      <c r="K15" s="15">
        <v>23</v>
      </c>
      <c r="L15" s="15">
        <v>10</v>
      </c>
      <c r="M15" s="81">
        <v>26.565000000000001</v>
      </c>
      <c r="N15" s="70">
        <v>27</v>
      </c>
      <c r="O15" s="62">
        <v>3000</v>
      </c>
      <c r="P15" s="63">
        <f>Table2245236891011121314151617181920212224234567891011121314151617181920212223242526[[#This Row],[PEMBULATAN]]*O15</f>
        <v>81000</v>
      </c>
    </row>
    <row r="16" spans="1:16" ht="33" customHeight="1" x14ac:dyDescent="0.2">
      <c r="A16" s="97"/>
      <c r="B16" s="73"/>
      <c r="C16" s="87" t="s">
        <v>3306</v>
      </c>
      <c r="D16" s="76" t="s">
        <v>52</v>
      </c>
      <c r="E16" s="13">
        <v>44433</v>
      </c>
      <c r="F16" s="74" t="s">
        <v>53</v>
      </c>
      <c r="G16" s="13">
        <v>44437</v>
      </c>
      <c r="H16" s="75" t="s">
        <v>3282</v>
      </c>
      <c r="I16" s="15">
        <v>78</v>
      </c>
      <c r="J16" s="15">
        <v>75</v>
      </c>
      <c r="K16" s="15">
        <v>24</v>
      </c>
      <c r="L16" s="15">
        <v>17</v>
      </c>
      <c r="M16" s="81">
        <v>35.1</v>
      </c>
      <c r="N16" s="70">
        <v>35</v>
      </c>
      <c r="O16" s="62">
        <v>3000</v>
      </c>
      <c r="P16" s="63">
        <f>Table2245236891011121314151617181920212224234567891011121314151617181920212223242526[[#This Row],[PEMBULATAN]]*O16</f>
        <v>105000</v>
      </c>
    </row>
    <row r="17" spans="1:16" ht="33" customHeight="1" x14ac:dyDescent="0.2">
      <c r="A17" s="97"/>
      <c r="B17" s="73"/>
      <c r="C17" s="87" t="s">
        <v>3307</v>
      </c>
      <c r="D17" s="76" t="s">
        <v>52</v>
      </c>
      <c r="E17" s="13">
        <v>44433</v>
      </c>
      <c r="F17" s="74" t="s">
        <v>53</v>
      </c>
      <c r="G17" s="13">
        <v>44437</v>
      </c>
      <c r="H17" s="75" t="s">
        <v>3282</v>
      </c>
      <c r="I17" s="15">
        <v>44</v>
      </c>
      <c r="J17" s="15">
        <v>34</v>
      </c>
      <c r="K17" s="15">
        <v>17</v>
      </c>
      <c r="L17" s="15">
        <v>23</v>
      </c>
      <c r="M17" s="81">
        <v>6.3579999999999997</v>
      </c>
      <c r="N17" s="70">
        <v>23</v>
      </c>
      <c r="O17" s="62">
        <v>3000</v>
      </c>
      <c r="P17" s="63">
        <f>Table2245236891011121314151617181920212224234567891011121314151617181920212223242526[[#This Row],[PEMBULATAN]]*O17</f>
        <v>69000</v>
      </c>
    </row>
    <row r="18" spans="1:16" ht="33" customHeight="1" x14ac:dyDescent="0.2">
      <c r="A18" s="97"/>
      <c r="B18" s="73"/>
      <c r="C18" s="87" t="s">
        <v>3308</v>
      </c>
      <c r="D18" s="76" t="s">
        <v>52</v>
      </c>
      <c r="E18" s="13">
        <v>44433</v>
      </c>
      <c r="F18" s="74" t="s">
        <v>53</v>
      </c>
      <c r="G18" s="13">
        <v>44437</v>
      </c>
      <c r="H18" s="75" t="s">
        <v>3282</v>
      </c>
      <c r="I18" s="15">
        <v>68</v>
      </c>
      <c r="J18" s="15">
        <v>58</v>
      </c>
      <c r="K18" s="15">
        <v>22</v>
      </c>
      <c r="L18" s="15">
        <v>9</v>
      </c>
      <c r="M18" s="81">
        <v>21.692</v>
      </c>
      <c r="N18" s="70">
        <v>22</v>
      </c>
      <c r="O18" s="62">
        <v>3000</v>
      </c>
      <c r="P18" s="63">
        <f>Table2245236891011121314151617181920212224234567891011121314151617181920212223242526[[#This Row],[PEMBULATAN]]*O18</f>
        <v>66000</v>
      </c>
    </row>
    <row r="19" spans="1:16" ht="33" customHeight="1" x14ac:dyDescent="0.2">
      <c r="A19" s="97"/>
      <c r="B19" s="73"/>
      <c r="C19" s="87" t="s">
        <v>3309</v>
      </c>
      <c r="D19" s="76" t="s">
        <v>52</v>
      </c>
      <c r="E19" s="13">
        <v>44433</v>
      </c>
      <c r="F19" s="74" t="s">
        <v>53</v>
      </c>
      <c r="G19" s="13">
        <v>44437</v>
      </c>
      <c r="H19" s="75" t="s">
        <v>3282</v>
      </c>
      <c r="I19" s="15">
        <v>53</v>
      </c>
      <c r="J19" s="15">
        <v>38</v>
      </c>
      <c r="K19" s="15">
        <v>12</v>
      </c>
      <c r="L19" s="15">
        <v>9</v>
      </c>
      <c r="M19" s="81">
        <v>6.0419999999999998</v>
      </c>
      <c r="N19" s="70">
        <v>9</v>
      </c>
      <c r="O19" s="62">
        <v>3000</v>
      </c>
      <c r="P19" s="63">
        <f>Table2245236891011121314151617181920212224234567891011121314151617181920212223242526[[#This Row],[PEMBULATAN]]*O19</f>
        <v>27000</v>
      </c>
    </row>
    <row r="20" spans="1:16" ht="33" customHeight="1" x14ac:dyDescent="0.2">
      <c r="A20" s="97"/>
      <c r="B20" s="73"/>
      <c r="C20" s="87" t="s">
        <v>3310</v>
      </c>
      <c r="D20" s="76" t="s">
        <v>52</v>
      </c>
      <c r="E20" s="13">
        <v>44433</v>
      </c>
      <c r="F20" s="74" t="s">
        <v>53</v>
      </c>
      <c r="G20" s="13">
        <v>44437</v>
      </c>
      <c r="H20" s="75" t="s">
        <v>3282</v>
      </c>
      <c r="I20" s="15">
        <v>47</v>
      </c>
      <c r="J20" s="15">
        <v>38</v>
      </c>
      <c r="K20" s="15">
        <v>14</v>
      </c>
      <c r="L20" s="15">
        <v>21</v>
      </c>
      <c r="M20" s="81">
        <v>6.2510000000000003</v>
      </c>
      <c r="N20" s="70">
        <v>21</v>
      </c>
      <c r="O20" s="62">
        <v>3000</v>
      </c>
      <c r="P20" s="63">
        <f>Table2245236891011121314151617181920212224234567891011121314151617181920212223242526[[#This Row],[PEMBULATAN]]*O20</f>
        <v>63000</v>
      </c>
    </row>
    <row r="21" spans="1:16" ht="33" customHeight="1" x14ac:dyDescent="0.2">
      <c r="A21" s="97"/>
      <c r="B21" s="73"/>
      <c r="C21" s="87" t="s">
        <v>3311</v>
      </c>
      <c r="D21" s="76" t="s">
        <v>52</v>
      </c>
      <c r="E21" s="13">
        <v>44433</v>
      </c>
      <c r="F21" s="74" t="s">
        <v>53</v>
      </c>
      <c r="G21" s="13">
        <v>44437</v>
      </c>
      <c r="H21" s="75" t="s">
        <v>3282</v>
      </c>
      <c r="I21" s="15">
        <v>68</v>
      </c>
      <c r="J21" s="15">
        <v>64</v>
      </c>
      <c r="K21" s="15">
        <v>28</v>
      </c>
      <c r="L21" s="15">
        <v>14</v>
      </c>
      <c r="M21" s="81">
        <v>30.463999999999999</v>
      </c>
      <c r="N21" s="70">
        <v>30</v>
      </c>
      <c r="O21" s="62">
        <v>3000</v>
      </c>
      <c r="P21" s="63">
        <f>Table2245236891011121314151617181920212224234567891011121314151617181920212223242526[[#This Row],[PEMBULATAN]]*O21</f>
        <v>90000</v>
      </c>
    </row>
    <row r="22" spans="1:16" ht="33" customHeight="1" x14ac:dyDescent="0.2">
      <c r="A22" s="97"/>
      <c r="B22" s="73"/>
      <c r="C22" s="87" t="s">
        <v>3312</v>
      </c>
      <c r="D22" s="76" t="s">
        <v>52</v>
      </c>
      <c r="E22" s="13">
        <v>44433</v>
      </c>
      <c r="F22" s="74" t="s">
        <v>53</v>
      </c>
      <c r="G22" s="13">
        <v>44437</v>
      </c>
      <c r="H22" s="75" t="s">
        <v>3282</v>
      </c>
      <c r="I22" s="15">
        <v>50</v>
      </c>
      <c r="J22" s="15">
        <v>38</v>
      </c>
      <c r="K22" s="15">
        <v>17</v>
      </c>
      <c r="L22" s="15">
        <v>20</v>
      </c>
      <c r="M22" s="81">
        <v>8.0749999999999993</v>
      </c>
      <c r="N22" s="70">
        <v>20</v>
      </c>
      <c r="O22" s="62">
        <v>3000</v>
      </c>
      <c r="P22" s="63">
        <f>Table2245236891011121314151617181920212224234567891011121314151617181920212223242526[[#This Row],[PEMBULATAN]]*O22</f>
        <v>60000</v>
      </c>
    </row>
    <row r="23" spans="1:16" ht="33" customHeight="1" x14ac:dyDescent="0.2">
      <c r="A23" s="97"/>
      <c r="B23" s="73"/>
      <c r="C23" s="87" t="s">
        <v>3313</v>
      </c>
      <c r="D23" s="76" t="s">
        <v>52</v>
      </c>
      <c r="E23" s="13">
        <v>44433</v>
      </c>
      <c r="F23" s="74" t="s">
        <v>53</v>
      </c>
      <c r="G23" s="13">
        <v>44437</v>
      </c>
      <c r="H23" s="75" t="s">
        <v>3282</v>
      </c>
      <c r="I23" s="15">
        <v>57</v>
      </c>
      <c r="J23" s="15">
        <v>40</v>
      </c>
      <c r="K23" s="15">
        <v>28</v>
      </c>
      <c r="L23" s="15">
        <v>2</v>
      </c>
      <c r="M23" s="81">
        <v>15.96</v>
      </c>
      <c r="N23" s="70">
        <v>16</v>
      </c>
      <c r="O23" s="62">
        <v>3000</v>
      </c>
      <c r="P23" s="63">
        <f>Table2245236891011121314151617181920212224234567891011121314151617181920212223242526[[#This Row],[PEMBULATAN]]*O23</f>
        <v>48000</v>
      </c>
    </row>
    <row r="24" spans="1:16" ht="33" customHeight="1" x14ac:dyDescent="0.2">
      <c r="A24" s="97"/>
      <c r="B24" s="73"/>
      <c r="C24" s="87" t="s">
        <v>3314</v>
      </c>
      <c r="D24" s="76" t="s">
        <v>52</v>
      </c>
      <c r="E24" s="13">
        <v>44433</v>
      </c>
      <c r="F24" s="74" t="s">
        <v>53</v>
      </c>
      <c r="G24" s="13">
        <v>44437</v>
      </c>
      <c r="H24" s="75" t="s">
        <v>3282</v>
      </c>
      <c r="I24" s="15">
        <v>90</v>
      </c>
      <c r="J24" s="15">
        <v>65</v>
      </c>
      <c r="K24" s="15">
        <v>33</v>
      </c>
      <c r="L24" s="15">
        <v>10</v>
      </c>
      <c r="M24" s="81">
        <v>48.262500000000003</v>
      </c>
      <c r="N24" s="70">
        <v>48</v>
      </c>
      <c r="O24" s="62">
        <v>3000</v>
      </c>
      <c r="P24" s="63">
        <f>Table2245236891011121314151617181920212224234567891011121314151617181920212223242526[[#This Row],[PEMBULATAN]]*O24</f>
        <v>144000</v>
      </c>
    </row>
    <row r="25" spans="1:16" ht="33" customHeight="1" x14ac:dyDescent="0.2">
      <c r="A25" s="97"/>
      <c r="B25" s="73"/>
      <c r="C25" s="87" t="s">
        <v>3315</v>
      </c>
      <c r="D25" s="76" t="s">
        <v>52</v>
      </c>
      <c r="E25" s="13">
        <v>44433</v>
      </c>
      <c r="F25" s="74" t="s">
        <v>53</v>
      </c>
      <c r="G25" s="13">
        <v>44437</v>
      </c>
      <c r="H25" s="75" t="s">
        <v>3282</v>
      </c>
      <c r="I25" s="15">
        <v>96</v>
      </c>
      <c r="J25" s="15">
        <v>53</v>
      </c>
      <c r="K25" s="15">
        <v>20</v>
      </c>
      <c r="L25" s="15">
        <v>14</v>
      </c>
      <c r="M25" s="81">
        <v>25.44</v>
      </c>
      <c r="N25" s="70">
        <v>25</v>
      </c>
      <c r="O25" s="62">
        <v>3000</v>
      </c>
      <c r="P25" s="63">
        <f>Table2245236891011121314151617181920212224234567891011121314151617181920212223242526[[#This Row],[PEMBULATAN]]*O25</f>
        <v>75000</v>
      </c>
    </row>
    <row r="26" spans="1:16" ht="33" customHeight="1" x14ac:dyDescent="0.2">
      <c r="A26" s="97"/>
      <c r="B26" s="73"/>
      <c r="C26" s="87" t="s">
        <v>3316</v>
      </c>
      <c r="D26" s="76" t="s">
        <v>52</v>
      </c>
      <c r="E26" s="13">
        <v>44433</v>
      </c>
      <c r="F26" s="74" t="s">
        <v>53</v>
      </c>
      <c r="G26" s="13">
        <v>44437</v>
      </c>
      <c r="H26" s="75" t="s">
        <v>3282</v>
      </c>
      <c r="I26" s="15">
        <v>80</v>
      </c>
      <c r="J26" s="15">
        <v>64</v>
      </c>
      <c r="K26" s="15">
        <v>5</v>
      </c>
      <c r="L26" s="15">
        <v>11</v>
      </c>
      <c r="M26" s="81">
        <v>6.4</v>
      </c>
      <c r="N26" s="70">
        <v>11</v>
      </c>
      <c r="O26" s="62">
        <v>3000</v>
      </c>
      <c r="P26" s="63">
        <f>Table2245236891011121314151617181920212224234567891011121314151617181920212223242526[[#This Row],[PEMBULATAN]]*O26</f>
        <v>33000</v>
      </c>
    </row>
    <row r="27" spans="1:16" ht="33" customHeight="1" x14ac:dyDescent="0.2">
      <c r="A27" s="97"/>
      <c r="B27" s="73"/>
      <c r="C27" s="87" t="s">
        <v>3317</v>
      </c>
      <c r="D27" s="76" t="s">
        <v>52</v>
      </c>
      <c r="E27" s="13">
        <v>44433</v>
      </c>
      <c r="F27" s="74" t="s">
        <v>53</v>
      </c>
      <c r="G27" s="13">
        <v>44437</v>
      </c>
      <c r="H27" s="75" t="s">
        <v>3282</v>
      </c>
      <c r="I27" s="15">
        <v>40</v>
      </c>
      <c r="J27" s="15">
        <v>22</v>
      </c>
      <c r="K27" s="15">
        <v>15</v>
      </c>
      <c r="L27" s="15">
        <v>1</v>
      </c>
      <c r="M27" s="81">
        <v>3.3</v>
      </c>
      <c r="N27" s="70">
        <v>3</v>
      </c>
      <c r="O27" s="62">
        <v>3000</v>
      </c>
      <c r="P27" s="63">
        <f>Table2245236891011121314151617181920212224234567891011121314151617181920212223242526[[#This Row],[PEMBULATAN]]*O27</f>
        <v>9000</v>
      </c>
    </row>
    <row r="28" spans="1:16" ht="33" customHeight="1" x14ac:dyDescent="0.2">
      <c r="A28" s="97"/>
      <c r="B28" s="73"/>
      <c r="C28" s="87" t="s">
        <v>3318</v>
      </c>
      <c r="D28" s="76" t="s">
        <v>52</v>
      </c>
      <c r="E28" s="13">
        <v>44433</v>
      </c>
      <c r="F28" s="74" t="s">
        <v>53</v>
      </c>
      <c r="G28" s="13">
        <v>44437</v>
      </c>
      <c r="H28" s="75" t="s">
        <v>3282</v>
      </c>
      <c r="I28" s="15">
        <v>33</v>
      </c>
      <c r="J28" s="15">
        <v>33</v>
      </c>
      <c r="K28" s="15">
        <v>61</v>
      </c>
      <c r="L28" s="15">
        <v>7</v>
      </c>
      <c r="M28" s="81">
        <v>16.607250000000001</v>
      </c>
      <c r="N28" s="70">
        <v>17</v>
      </c>
      <c r="O28" s="62">
        <v>3000</v>
      </c>
      <c r="P28" s="63">
        <f>Table2245236891011121314151617181920212224234567891011121314151617181920212223242526[[#This Row],[PEMBULATAN]]*O28</f>
        <v>51000</v>
      </c>
    </row>
    <row r="29" spans="1:16" ht="33" customHeight="1" x14ac:dyDescent="0.2">
      <c r="A29" s="97"/>
      <c r="B29" s="73"/>
      <c r="C29" s="87" t="s">
        <v>3319</v>
      </c>
      <c r="D29" s="76" t="s">
        <v>52</v>
      </c>
      <c r="E29" s="13">
        <v>44433</v>
      </c>
      <c r="F29" s="74" t="s">
        <v>53</v>
      </c>
      <c r="G29" s="13">
        <v>44437</v>
      </c>
      <c r="H29" s="75" t="s">
        <v>3282</v>
      </c>
      <c r="I29" s="15">
        <v>36</v>
      </c>
      <c r="J29" s="15">
        <v>36</v>
      </c>
      <c r="K29" s="15">
        <v>15</v>
      </c>
      <c r="L29" s="15">
        <v>5</v>
      </c>
      <c r="M29" s="81">
        <v>4.8600000000000003</v>
      </c>
      <c r="N29" s="70">
        <v>5</v>
      </c>
      <c r="O29" s="62">
        <v>3000</v>
      </c>
      <c r="P29" s="63">
        <f>Table2245236891011121314151617181920212224234567891011121314151617181920212223242526[[#This Row],[PEMBULATAN]]*O29</f>
        <v>15000</v>
      </c>
    </row>
    <row r="30" spans="1:16" ht="33" customHeight="1" x14ac:dyDescent="0.2">
      <c r="A30" s="97"/>
      <c r="B30" s="73"/>
      <c r="C30" s="87" t="s">
        <v>3320</v>
      </c>
      <c r="D30" s="76" t="s">
        <v>52</v>
      </c>
      <c r="E30" s="13">
        <v>44433</v>
      </c>
      <c r="F30" s="74" t="s">
        <v>53</v>
      </c>
      <c r="G30" s="13">
        <v>44437</v>
      </c>
      <c r="H30" s="75" t="s">
        <v>3282</v>
      </c>
      <c r="I30" s="15">
        <v>44</v>
      </c>
      <c r="J30" s="15">
        <v>33</v>
      </c>
      <c r="K30" s="15">
        <v>28</v>
      </c>
      <c r="L30" s="15">
        <v>1</v>
      </c>
      <c r="M30" s="81">
        <v>10.164</v>
      </c>
      <c r="N30" s="70">
        <v>10</v>
      </c>
      <c r="O30" s="62">
        <v>3000</v>
      </c>
      <c r="P30" s="63">
        <f>Table2245236891011121314151617181920212224234567891011121314151617181920212223242526[[#This Row],[PEMBULATAN]]*O30</f>
        <v>30000</v>
      </c>
    </row>
    <row r="31" spans="1:16" ht="33" customHeight="1" x14ac:dyDescent="0.2">
      <c r="A31" s="97"/>
      <c r="B31" s="73"/>
      <c r="C31" s="87" t="s">
        <v>3321</v>
      </c>
      <c r="D31" s="76" t="s">
        <v>52</v>
      </c>
      <c r="E31" s="13">
        <v>44433</v>
      </c>
      <c r="F31" s="74" t="s">
        <v>53</v>
      </c>
      <c r="G31" s="13">
        <v>44437</v>
      </c>
      <c r="H31" s="75" t="s">
        <v>3282</v>
      </c>
      <c r="I31" s="15">
        <v>32</v>
      </c>
      <c r="J31" s="15">
        <v>23</v>
      </c>
      <c r="K31" s="15">
        <v>20</v>
      </c>
      <c r="L31" s="15">
        <v>13</v>
      </c>
      <c r="M31" s="81">
        <v>3.68</v>
      </c>
      <c r="N31" s="70">
        <v>13</v>
      </c>
      <c r="O31" s="62">
        <v>3000</v>
      </c>
      <c r="P31" s="63">
        <f>Table2245236891011121314151617181920212224234567891011121314151617181920212223242526[[#This Row],[PEMBULATAN]]*O31</f>
        <v>39000</v>
      </c>
    </row>
    <row r="32" spans="1:16" ht="33" customHeight="1" x14ac:dyDescent="0.2">
      <c r="A32" s="97"/>
      <c r="B32" s="73"/>
      <c r="C32" s="87" t="s">
        <v>3322</v>
      </c>
      <c r="D32" s="76" t="s">
        <v>52</v>
      </c>
      <c r="E32" s="13">
        <v>44433</v>
      </c>
      <c r="F32" s="74" t="s">
        <v>53</v>
      </c>
      <c r="G32" s="13">
        <v>44437</v>
      </c>
      <c r="H32" s="75" t="s">
        <v>3282</v>
      </c>
      <c r="I32" s="15">
        <v>32</v>
      </c>
      <c r="J32" s="15">
        <v>23</v>
      </c>
      <c r="K32" s="15">
        <v>20</v>
      </c>
      <c r="L32" s="15">
        <v>1</v>
      </c>
      <c r="M32" s="81">
        <v>3.68</v>
      </c>
      <c r="N32" s="70">
        <v>4</v>
      </c>
      <c r="O32" s="62">
        <v>3000</v>
      </c>
      <c r="P32" s="63">
        <f>Table2245236891011121314151617181920212224234567891011121314151617181920212223242526[[#This Row],[PEMBULATAN]]*O32</f>
        <v>12000</v>
      </c>
    </row>
    <row r="33" spans="1:16" ht="33" customHeight="1" x14ac:dyDescent="0.2">
      <c r="A33" s="97"/>
      <c r="B33" s="73"/>
      <c r="C33" s="87" t="s">
        <v>3323</v>
      </c>
      <c r="D33" s="76" t="s">
        <v>52</v>
      </c>
      <c r="E33" s="13">
        <v>44433</v>
      </c>
      <c r="F33" s="74" t="s">
        <v>53</v>
      </c>
      <c r="G33" s="13">
        <v>44437</v>
      </c>
      <c r="H33" s="75" t="s">
        <v>3282</v>
      </c>
      <c r="I33" s="15">
        <v>30</v>
      </c>
      <c r="J33" s="15">
        <v>5</v>
      </c>
      <c r="K33" s="15">
        <v>5</v>
      </c>
      <c r="L33" s="15">
        <v>3</v>
      </c>
      <c r="M33" s="81">
        <v>0.1875</v>
      </c>
      <c r="N33" s="70">
        <v>3</v>
      </c>
      <c r="O33" s="62">
        <v>3000</v>
      </c>
      <c r="P33" s="63">
        <f>Table2245236891011121314151617181920212224234567891011121314151617181920212223242526[[#This Row],[PEMBULATAN]]*O33</f>
        <v>9000</v>
      </c>
    </row>
    <row r="34" spans="1:16" ht="33" customHeight="1" x14ac:dyDescent="0.2">
      <c r="A34" s="97"/>
      <c r="B34" s="73"/>
      <c r="C34" s="87" t="s">
        <v>3324</v>
      </c>
      <c r="D34" s="76" t="s">
        <v>52</v>
      </c>
      <c r="E34" s="13">
        <v>44433</v>
      </c>
      <c r="F34" s="74" t="s">
        <v>53</v>
      </c>
      <c r="G34" s="13">
        <v>44437</v>
      </c>
      <c r="H34" s="75" t="s">
        <v>3282</v>
      </c>
      <c r="I34" s="15">
        <v>40</v>
      </c>
      <c r="J34" s="15">
        <v>30</v>
      </c>
      <c r="K34" s="15">
        <v>15</v>
      </c>
      <c r="L34" s="15">
        <v>1</v>
      </c>
      <c r="M34" s="81">
        <v>4.5</v>
      </c>
      <c r="N34" s="70">
        <v>5</v>
      </c>
      <c r="O34" s="62">
        <v>3000</v>
      </c>
      <c r="P34" s="63">
        <f>Table2245236891011121314151617181920212224234567891011121314151617181920212223242526[[#This Row],[PEMBULATAN]]*O34</f>
        <v>15000</v>
      </c>
    </row>
    <row r="35" spans="1:16" ht="33" customHeight="1" x14ac:dyDescent="0.2">
      <c r="A35" s="97"/>
      <c r="B35" s="73"/>
      <c r="C35" s="87" t="s">
        <v>3325</v>
      </c>
      <c r="D35" s="76" t="s">
        <v>52</v>
      </c>
      <c r="E35" s="13">
        <v>44433</v>
      </c>
      <c r="F35" s="74" t="s">
        <v>53</v>
      </c>
      <c r="G35" s="13">
        <v>44437</v>
      </c>
      <c r="H35" s="75" t="s">
        <v>3282</v>
      </c>
      <c r="I35" s="15">
        <v>32</v>
      </c>
      <c r="J35" s="15">
        <v>15</v>
      </c>
      <c r="K35" s="15">
        <v>6</v>
      </c>
      <c r="L35" s="15">
        <v>1</v>
      </c>
      <c r="M35" s="81">
        <v>0.72</v>
      </c>
      <c r="N35" s="70">
        <v>1</v>
      </c>
      <c r="O35" s="62">
        <v>3000</v>
      </c>
      <c r="P35" s="63">
        <f>Table2245236891011121314151617181920212224234567891011121314151617181920212223242526[[#This Row],[PEMBULATAN]]*O35</f>
        <v>3000</v>
      </c>
    </row>
    <row r="36" spans="1:16" ht="33" customHeight="1" x14ac:dyDescent="0.2">
      <c r="A36" s="97"/>
      <c r="B36" s="73"/>
      <c r="C36" s="87" t="s">
        <v>3326</v>
      </c>
      <c r="D36" s="76" t="s">
        <v>52</v>
      </c>
      <c r="E36" s="13">
        <v>44433</v>
      </c>
      <c r="F36" s="74" t="s">
        <v>53</v>
      </c>
      <c r="G36" s="13">
        <v>44437</v>
      </c>
      <c r="H36" s="75" t="s">
        <v>3282</v>
      </c>
      <c r="I36" s="15">
        <v>38</v>
      </c>
      <c r="J36" s="15">
        <v>23</v>
      </c>
      <c r="K36" s="15">
        <v>18</v>
      </c>
      <c r="L36" s="15">
        <v>1</v>
      </c>
      <c r="M36" s="81">
        <v>3.9329999999999998</v>
      </c>
      <c r="N36" s="70">
        <v>4</v>
      </c>
      <c r="O36" s="62">
        <v>3000</v>
      </c>
      <c r="P36" s="63">
        <f>Table2245236891011121314151617181920212224234567891011121314151617181920212223242526[[#This Row],[PEMBULATAN]]*O36</f>
        <v>12000</v>
      </c>
    </row>
    <row r="37" spans="1:16" ht="33" customHeight="1" x14ac:dyDescent="0.2">
      <c r="A37" s="97"/>
      <c r="B37" s="73"/>
      <c r="C37" s="87" t="s">
        <v>3327</v>
      </c>
      <c r="D37" s="76" t="s">
        <v>52</v>
      </c>
      <c r="E37" s="13">
        <v>44433</v>
      </c>
      <c r="F37" s="74" t="s">
        <v>53</v>
      </c>
      <c r="G37" s="13">
        <v>44437</v>
      </c>
      <c r="H37" s="75" t="s">
        <v>3282</v>
      </c>
      <c r="I37" s="15">
        <v>36</v>
      </c>
      <c r="J37" s="15">
        <v>36</v>
      </c>
      <c r="K37" s="15">
        <v>15</v>
      </c>
      <c r="L37" s="15">
        <v>1</v>
      </c>
      <c r="M37" s="81">
        <v>4.8600000000000003</v>
      </c>
      <c r="N37" s="70">
        <v>5</v>
      </c>
      <c r="O37" s="62">
        <v>3000</v>
      </c>
      <c r="P37" s="63">
        <f>Table2245236891011121314151617181920212224234567891011121314151617181920212223242526[[#This Row],[PEMBULATAN]]*O37</f>
        <v>15000</v>
      </c>
    </row>
    <row r="38" spans="1:16" ht="33" customHeight="1" x14ac:dyDescent="0.2">
      <c r="A38" s="97"/>
      <c r="B38" s="73"/>
      <c r="C38" s="87" t="s">
        <v>3328</v>
      </c>
      <c r="D38" s="76" t="s">
        <v>52</v>
      </c>
      <c r="E38" s="13">
        <v>44433</v>
      </c>
      <c r="F38" s="74" t="s">
        <v>53</v>
      </c>
      <c r="G38" s="13">
        <v>44437</v>
      </c>
      <c r="H38" s="75" t="s">
        <v>3282</v>
      </c>
      <c r="I38" s="15">
        <v>44</v>
      </c>
      <c r="J38" s="15">
        <v>33</v>
      </c>
      <c r="K38" s="15">
        <v>28</v>
      </c>
      <c r="L38" s="15">
        <v>6</v>
      </c>
      <c r="M38" s="81">
        <v>10.164</v>
      </c>
      <c r="N38" s="70">
        <v>10</v>
      </c>
      <c r="O38" s="62">
        <v>3000</v>
      </c>
      <c r="P38" s="63">
        <f>Table2245236891011121314151617181920212224234567891011121314151617181920212223242526[[#This Row],[PEMBULATAN]]*O38</f>
        <v>30000</v>
      </c>
    </row>
    <row r="39" spans="1:16" ht="33" customHeight="1" x14ac:dyDescent="0.2">
      <c r="A39" s="97"/>
      <c r="B39" s="73"/>
      <c r="C39" s="87" t="s">
        <v>3329</v>
      </c>
      <c r="D39" s="76" t="s">
        <v>52</v>
      </c>
      <c r="E39" s="13">
        <v>44433</v>
      </c>
      <c r="F39" s="74" t="s">
        <v>53</v>
      </c>
      <c r="G39" s="13">
        <v>44437</v>
      </c>
      <c r="H39" s="75" t="s">
        <v>3282</v>
      </c>
      <c r="I39" s="15">
        <v>36</v>
      </c>
      <c r="J39" s="15">
        <v>30</v>
      </c>
      <c r="K39" s="15">
        <v>30</v>
      </c>
      <c r="L39" s="15">
        <v>5</v>
      </c>
      <c r="M39" s="81">
        <v>8.1</v>
      </c>
      <c r="N39" s="70">
        <v>8</v>
      </c>
      <c r="O39" s="62">
        <v>3000</v>
      </c>
      <c r="P39" s="63">
        <f>Table2245236891011121314151617181920212224234567891011121314151617181920212223242526[[#This Row],[PEMBULATAN]]*O39</f>
        <v>24000</v>
      </c>
    </row>
    <row r="40" spans="1:16" ht="33" customHeight="1" x14ac:dyDescent="0.2">
      <c r="A40" s="97"/>
      <c r="B40" s="73"/>
      <c r="C40" s="87" t="s">
        <v>3330</v>
      </c>
      <c r="D40" s="76" t="s">
        <v>52</v>
      </c>
      <c r="E40" s="13">
        <v>44433</v>
      </c>
      <c r="F40" s="74" t="s">
        <v>53</v>
      </c>
      <c r="G40" s="13">
        <v>44437</v>
      </c>
      <c r="H40" s="75" t="s">
        <v>3282</v>
      </c>
      <c r="I40" s="15">
        <v>87</v>
      </c>
      <c r="J40" s="15">
        <v>70</v>
      </c>
      <c r="K40" s="15">
        <v>20</v>
      </c>
      <c r="L40" s="15">
        <v>7</v>
      </c>
      <c r="M40" s="81">
        <v>30.45</v>
      </c>
      <c r="N40" s="70">
        <v>30</v>
      </c>
      <c r="O40" s="62">
        <v>3000</v>
      </c>
      <c r="P40" s="63">
        <f>Table2245236891011121314151617181920212224234567891011121314151617181920212223242526[[#This Row],[PEMBULATAN]]*O40</f>
        <v>90000</v>
      </c>
    </row>
    <row r="41" spans="1:16" ht="33" customHeight="1" x14ac:dyDescent="0.2">
      <c r="A41" s="97"/>
      <c r="B41" s="73"/>
      <c r="C41" s="87" t="s">
        <v>3331</v>
      </c>
      <c r="D41" s="76" t="s">
        <v>52</v>
      </c>
      <c r="E41" s="13">
        <v>44433</v>
      </c>
      <c r="F41" s="74" t="s">
        <v>53</v>
      </c>
      <c r="G41" s="13">
        <v>44437</v>
      </c>
      <c r="H41" s="75" t="s">
        <v>3282</v>
      </c>
      <c r="I41" s="15">
        <v>40</v>
      </c>
      <c r="J41" s="15">
        <v>31</v>
      </c>
      <c r="K41" s="15">
        <v>30</v>
      </c>
      <c r="L41" s="15">
        <v>1</v>
      </c>
      <c r="M41" s="81">
        <v>9.3000000000000007</v>
      </c>
      <c r="N41" s="70">
        <v>9</v>
      </c>
      <c r="O41" s="62">
        <v>3000</v>
      </c>
      <c r="P41" s="63">
        <f>Table2245236891011121314151617181920212224234567891011121314151617181920212223242526[[#This Row],[PEMBULATAN]]*O41</f>
        <v>27000</v>
      </c>
    </row>
    <row r="42" spans="1:16" ht="33" customHeight="1" x14ac:dyDescent="0.2">
      <c r="A42" s="97"/>
      <c r="B42" s="73"/>
      <c r="C42" s="87" t="s">
        <v>3332</v>
      </c>
      <c r="D42" s="76" t="s">
        <v>52</v>
      </c>
      <c r="E42" s="13">
        <v>44433</v>
      </c>
      <c r="F42" s="74" t="s">
        <v>53</v>
      </c>
      <c r="G42" s="13">
        <v>44437</v>
      </c>
      <c r="H42" s="75" t="s">
        <v>3282</v>
      </c>
      <c r="I42" s="15">
        <v>90</v>
      </c>
      <c r="J42" s="15">
        <v>25</v>
      </c>
      <c r="K42" s="15">
        <v>10</v>
      </c>
      <c r="L42" s="15">
        <v>3</v>
      </c>
      <c r="M42" s="81">
        <v>5.625</v>
      </c>
      <c r="N42" s="70">
        <v>6</v>
      </c>
      <c r="O42" s="62">
        <v>3000</v>
      </c>
      <c r="P42" s="63">
        <f>Table2245236891011121314151617181920212224234567891011121314151617181920212223242526[[#This Row],[PEMBULATAN]]*O42</f>
        <v>18000</v>
      </c>
    </row>
    <row r="43" spans="1:16" ht="33" customHeight="1" x14ac:dyDescent="0.2">
      <c r="A43" s="97"/>
      <c r="B43" s="73"/>
      <c r="C43" s="87" t="s">
        <v>3333</v>
      </c>
      <c r="D43" s="76" t="s">
        <v>52</v>
      </c>
      <c r="E43" s="13">
        <v>44433</v>
      </c>
      <c r="F43" s="74" t="s">
        <v>53</v>
      </c>
      <c r="G43" s="13">
        <v>44437</v>
      </c>
      <c r="H43" s="75" t="s">
        <v>3282</v>
      </c>
      <c r="I43" s="15">
        <v>30</v>
      </c>
      <c r="J43" s="15">
        <v>58</v>
      </c>
      <c r="K43" s="15">
        <v>35</v>
      </c>
      <c r="L43" s="15">
        <v>23</v>
      </c>
      <c r="M43" s="81">
        <v>15.225</v>
      </c>
      <c r="N43" s="70">
        <v>23</v>
      </c>
      <c r="O43" s="62">
        <v>3000</v>
      </c>
      <c r="P43" s="63">
        <f>Table2245236891011121314151617181920212224234567891011121314151617181920212223242526[[#This Row],[PEMBULATAN]]*O43</f>
        <v>69000</v>
      </c>
    </row>
    <row r="44" spans="1:16" ht="33" customHeight="1" x14ac:dyDescent="0.2">
      <c r="A44" s="97"/>
      <c r="B44" s="73"/>
      <c r="C44" s="87" t="s">
        <v>3334</v>
      </c>
      <c r="D44" s="76" t="s">
        <v>52</v>
      </c>
      <c r="E44" s="13">
        <v>44433</v>
      </c>
      <c r="F44" s="74" t="s">
        <v>53</v>
      </c>
      <c r="G44" s="13">
        <v>44437</v>
      </c>
      <c r="H44" s="75" t="s">
        <v>3282</v>
      </c>
      <c r="I44" s="15">
        <v>30</v>
      </c>
      <c r="J44" s="15">
        <v>30</v>
      </c>
      <c r="K44" s="15">
        <v>72</v>
      </c>
      <c r="L44" s="15">
        <v>13</v>
      </c>
      <c r="M44" s="81">
        <v>16.2</v>
      </c>
      <c r="N44" s="70">
        <v>16</v>
      </c>
      <c r="O44" s="62">
        <v>3000</v>
      </c>
      <c r="P44" s="63">
        <f>Table2245236891011121314151617181920212224234567891011121314151617181920212223242526[[#This Row],[PEMBULATAN]]*O44</f>
        <v>48000</v>
      </c>
    </row>
    <row r="45" spans="1:16" ht="33" customHeight="1" x14ac:dyDescent="0.2">
      <c r="A45" s="97"/>
      <c r="B45" s="73"/>
      <c r="C45" s="87" t="s">
        <v>3335</v>
      </c>
      <c r="D45" s="76" t="s">
        <v>52</v>
      </c>
      <c r="E45" s="13">
        <v>44433</v>
      </c>
      <c r="F45" s="74" t="s">
        <v>53</v>
      </c>
      <c r="G45" s="13">
        <v>44437</v>
      </c>
      <c r="H45" s="75" t="s">
        <v>3282</v>
      </c>
      <c r="I45" s="15">
        <v>80</v>
      </c>
      <c r="J45" s="15">
        <v>63</v>
      </c>
      <c r="K45" s="15">
        <v>20</v>
      </c>
      <c r="L45" s="15">
        <v>19</v>
      </c>
      <c r="M45" s="81">
        <v>25.2</v>
      </c>
      <c r="N45" s="70">
        <v>25</v>
      </c>
      <c r="O45" s="62">
        <v>3000</v>
      </c>
      <c r="P45" s="63">
        <f>Table2245236891011121314151617181920212224234567891011121314151617181920212223242526[[#This Row],[PEMBULATAN]]*O45</f>
        <v>75000</v>
      </c>
    </row>
    <row r="46" spans="1:16" ht="33" customHeight="1" x14ac:dyDescent="0.2">
      <c r="A46" s="97"/>
      <c r="B46" s="73"/>
      <c r="C46" s="87" t="s">
        <v>3336</v>
      </c>
      <c r="D46" s="76" t="s">
        <v>52</v>
      </c>
      <c r="E46" s="13">
        <v>44433</v>
      </c>
      <c r="F46" s="74" t="s">
        <v>53</v>
      </c>
      <c r="G46" s="13">
        <v>44437</v>
      </c>
      <c r="H46" s="75" t="s">
        <v>3282</v>
      </c>
      <c r="I46" s="15">
        <v>32</v>
      </c>
      <c r="J46" s="15">
        <v>30</v>
      </c>
      <c r="K46" s="15">
        <v>28</v>
      </c>
      <c r="L46" s="15">
        <v>12</v>
      </c>
      <c r="M46" s="81">
        <v>6.72</v>
      </c>
      <c r="N46" s="70">
        <v>12</v>
      </c>
      <c r="O46" s="62">
        <v>3000</v>
      </c>
      <c r="P46" s="63">
        <f>Table2245236891011121314151617181920212224234567891011121314151617181920212223242526[[#This Row],[PEMBULATAN]]*O46</f>
        <v>36000</v>
      </c>
    </row>
    <row r="47" spans="1:16" ht="33" customHeight="1" x14ac:dyDescent="0.2">
      <c r="A47" s="97"/>
      <c r="B47" s="73"/>
      <c r="C47" s="87" t="s">
        <v>3337</v>
      </c>
      <c r="D47" s="76" t="s">
        <v>52</v>
      </c>
      <c r="E47" s="13">
        <v>44433</v>
      </c>
      <c r="F47" s="74" t="s">
        <v>53</v>
      </c>
      <c r="G47" s="13">
        <v>44437</v>
      </c>
      <c r="H47" s="75" t="s">
        <v>3282</v>
      </c>
      <c r="I47" s="15">
        <v>55</v>
      </c>
      <c r="J47" s="15">
        <v>65</v>
      </c>
      <c r="K47" s="15">
        <v>11</v>
      </c>
      <c r="L47" s="15">
        <v>11</v>
      </c>
      <c r="M47" s="81">
        <v>9.8312500000000007</v>
      </c>
      <c r="N47" s="70">
        <v>11</v>
      </c>
      <c r="O47" s="62">
        <v>3000</v>
      </c>
      <c r="P47" s="63">
        <f>Table2245236891011121314151617181920212224234567891011121314151617181920212223242526[[#This Row],[PEMBULATAN]]*O47</f>
        <v>33000</v>
      </c>
    </row>
    <row r="48" spans="1:16" ht="33" customHeight="1" x14ac:dyDescent="0.2">
      <c r="A48" s="97"/>
      <c r="B48" s="73"/>
      <c r="C48" s="87" t="s">
        <v>3338</v>
      </c>
      <c r="D48" s="76" t="s">
        <v>52</v>
      </c>
      <c r="E48" s="13">
        <v>44433</v>
      </c>
      <c r="F48" s="74" t="s">
        <v>53</v>
      </c>
      <c r="G48" s="13">
        <v>44437</v>
      </c>
      <c r="H48" s="75" t="s">
        <v>3282</v>
      </c>
      <c r="I48" s="15">
        <v>92</v>
      </c>
      <c r="J48" s="15">
        <v>56</v>
      </c>
      <c r="K48" s="15">
        <v>32</v>
      </c>
      <c r="L48" s="15">
        <v>16</v>
      </c>
      <c r="M48" s="81">
        <v>41.216000000000001</v>
      </c>
      <c r="N48" s="70">
        <v>41</v>
      </c>
      <c r="O48" s="62">
        <v>3000</v>
      </c>
      <c r="P48" s="63">
        <f>Table2245236891011121314151617181920212224234567891011121314151617181920212223242526[[#This Row],[PEMBULATAN]]*O48</f>
        <v>123000</v>
      </c>
    </row>
    <row r="49" spans="1:16" ht="33" customHeight="1" x14ac:dyDescent="0.2">
      <c r="A49" s="97"/>
      <c r="B49" s="73"/>
      <c r="C49" s="87" t="s">
        <v>3339</v>
      </c>
      <c r="D49" s="76" t="s">
        <v>52</v>
      </c>
      <c r="E49" s="13">
        <v>44433</v>
      </c>
      <c r="F49" s="74" t="s">
        <v>53</v>
      </c>
      <c r="G49" s="13">
        <v>44437</v>
      </c>
      <c r="H49" s="75" t="s">
        <v>3282</v>
      </c>
      <c r="I49" s="15">
        <v>42</v>
      </c>
      <c r="J49" s="15">
        <v>40</v>
      </c>
      <c r="K49" s="15">
        <v>20</v>
      </c>
      <c r="L49" s="15">
        <v>16</v>
      </c>
      <c r="M49" s="81">
        <v>8.4</v>
      </c>
      <c r="N49" s="70">
        <v>16</v>
      </c>
      <c r="O49" s="62">
        <v>3000</v>
      </c>
      <c r="P49" s="63">
        <f>Table2245236891011121314151617181920212224234567891011121314151617181920212223242526[[#This Row],[PEMBULATAN]]*O49</f>
        <v>48000</v>
      </c>
    </row>
    <row r="50" spans="1:16" ht="33" customHeight="1" x14ac:dyDescent="0.2">
      <c r="A50" s="97"/>
      <c r="B50" s="73"/>
      <c r="C50" s="87" t="s">
        <v>3340</v>
      </c>
      <c r="D50" s="76" t="s">
        <v>52</v>
      </c>
      <c r="E50" s="13">
        <v>44433</v>
      </c>
      <c r="F50" s="74" t="s">
        <v>53</v>
      </c>
      <c r="G50" s="13">
        <v>44437</v>
      </c>
      <c r="H50" s="75" t="s">
        <v>3282</v>
      </c>
      <c r="I50" s="15">
        <v>60</v>
      </c>
      <c r="J50" s="15">
        <v>40</v>
      </c>
      <c r="K50" s="15">
        <v>21</v>
      </c>
      <c r="L50" s="15">
        <v>15</v>
      </c>
      <c r="M50" s="81">
        <v>12.6</v>
      </c>
      <c r="N50" s="70">
        <v>15</v>
      </c>
      <c r="O50" s="62">
        <v>3000</v>
      </c>
      <c r="P50" s="63">
        <f>Table2245236891011121314151617181920212224234567891011121314151617181920212223242526[[#This Row],[PEMBULATAN]]*O50</f>
        <v>45000</v>
      </c>
    </row>
    <row r="51" spans="1:16" ht="33" customHeight="1" x14ac:dyDescent="0.2">
      <c r="A51" s="97"/>
      <c r="B51" s="73"/>
      <c r="C51" s="87" t="s">
        <v>3341</v>
      </c>
      <c r="D51" s="76" t="s">
        <v>52</v>
      </c>
      <c r="E51" s="13">
        <v>44433</v>
      </c>
      <c r="F51" s="74" t="s">
        <v>53</v>
      </c>
      <c r="G51" s="13">
        <v>44437</v>
      </c>
      <c r="H51" s="75" t="s">
        <v>3282</v>
      </c>
      <c r="I51" s="15">
        <v>72</v>
      </c>
      <c r="J51" s="15">
        <v>66</v>
      </c>
      <c r="K51" s="15">
        <v>22</v>
      </c>
      <c r="L51" s="15">
        <v>18</v>
      </c>
      <c r="M51" s="81">
        <v>26.135999999999999</v>
      </c>
      <c r="N51" s="70">
        <v>26</v>
      </c>
      <c r="O51" s="62">
        <v>3000</v>
      </c>
      <c r="P51" s="63">
        <f>Table2245236891011121314151617181920212224234567891011121314151617181920212223242526[[#This Row],[PEMBULATAN]]*O51</f>
        <v>78000</v>
      </c>
    </row>
    <row r="52" spans="1:16" ht="33" customHeight="1" x14ac:dyDescent="0.2">
      <c r="A52" s="97"/>
      <c r="B52" s="73"/>
      <c r="C52" s="87" t="s">
        <v>3342</v>
      </c>
      <c r="D52" s="76" t="s">
        <v>52</v>
      </c>
      <c r="E52" s="13">
        <v>44433</v>
      </c>
      <c r="F52" s="74" t="s">
        <v>53</v>
      </c>
      <c r="G52" s="13">
        <v>44437</v>
      </c>
      <c r="H52" s="75" t="s">
        <v>3282</v>
      </c>
      <c r="I52" s="15">
        <v>84</v>
      </c>
      <c r="J52" s="15">
        <v>55</v>
      </c>
      <c r="K52" s="15">
        <v>25</v>
      </c>
      <c r="L52" s="15">
        <v>21</v>
      </c>
      <c r="M52" s="81">
        <v>28.875</v>
      </c>
      <c r="N52" s="70">
        <v>29</v>
      </c>
      <c r="O52" s="62">
        <v>3000</v>
      </c>
      <c r="P52" s="63">
        <f>Table2245236891011121314151617181920212224234567891011121314151617181920212223242526[[#This Row],[PEMBULATAN]]*O52</f>
        <v>87000</v>
      </c>
    </row>
    <row r="53" spans="1:16" ht="33" customHeight="1" x14ac:dyDescent="0.2">
      <c r="A53" s="97"/>
      <c r="B53" s="73"/>
      <c r="C53" s="87" t="s">
        <v>3343</v>
      </c>
      <c r="D53" s="76" t="s">
        <v>52</v>
      </c>
      <c r="E53" s="13">
        <v>44433</v>
      </c>
      <c r="F53" s="74" t="s">
        <v>53</v>
      </c>
      <c r="G53" s="13">
        <v>44437</v>
      </c>
      <c r="H53" s="75" t="s">
        <v>3282</v>
      </c>
      <c r="I53" s="15">
        <v>70</v>
      </c>
      <c r="J53" s="15">
        <v>60</v>
      </c>
      <c r="K53" s="15">
        <v>26</v>
      </c>
      <c r="L53" s="15">
        <v>22</v>
      </c>
      <c r="M53" s="81">
        <v>27.3</v>
      </c>
      <c r="N53" s="70">
        <v>27</v>
      </c>
      <c r="O53" s="62">
        <v>3000</v>
      </c>
      <c r="P53" s="63">
        <f>Table2245236891011121314151617181920212224234567891011121314151617181920212223242526[[#This Row],[PEMBULATAN]]*O53</f>
        <v>81000</v>
      </c>
    </row>
    <row r="54" spans="1:16" ht="33" customHeight="1" x14ac:dyDescent="0.2">
      <c r="A54" s="97"/>
      <c r="B54" s="73"/>
      <c r="C54" s="87" t="s">
        <v>3344</v>
      </c>
      <c r="D54" s="76" t="s">
        <v>52</v>
      </c>
      <c r="E54" s="13">
        <v>44433</v>
      </c>
      <c r="F54" s="74" t="s">
        <v>53</v>
      </c>
      <c r="G54" s="13">
        <v>44437</v>
      </c>
      <c r="H54" s="75" t="s">
        <v>3282</v>
      </c>
      <c r="I54" s="15">
        <v>60</v>
      </c>
      <c r="J54" s="15">
        <v>60</v>
      </c>
      <c r="K54" s="15">
        <v>27</v>
      </c>
      <c r="L54" s="15">
        <v>7</v>
      </c>
      <c r="M54" s="81">
        <v>24.3</v>
      </c>
      <c r="N54" s="70">
        <v>24</v>
      </c>
      <c r="O54" s="62">
        <v>3000</v>
      </c>
      <c r="P54" s="63">
        <f>Table2245236891011121314151617181920212224234567891011121314151617181920212223242526[[#This Row],[PEMBULATAN]]*O54</f>
        <v>72000</v>
      </c>
    </row>
    <row r="55" spans="1:16" ht="33" customHeight="1" x14ac:dyDescent="0.2">
      <c r="A55" s="97"/>
      <c r="B55" s="73"/>
      <c r="C55" s="87" t="s">
        <v>3345</v>
      </c>
      <c r="D55" s="76" t="s">
        <v>52</v>
      </c>
      <c r="E55" s="13">
        <v>44433</v>
      </c>
      <c r="F55" s="74" t="s">
        <v>53</v>
      </c>
      <c r="G55" s="13">
        <v>44437</v>
      </c>
      <c r="H55" s="75" t="s">
        <v>3282</v>
      </c>
      <c r="I55" s="15">
        <v>60</v>
      </c>
      <c r="J55" s="15">
        <v>60</v>
      </c>
      <c r="K55" s="15">
        <v>23</v>
      </c>
      <c r="L55" s="15">
        <v>20</v>
      </c>
      <c r="M55" s="81">
        <v>20.7</v>
      </c>
      <c r="N55" s="70">
        <v>21</v>
      </c>
      <c r="O55" s="62">
        <v>3000</v>
      </c>
      <c r="P55" s="63">
        <f>Table2245236891011121314151617181920212224234567891011121314151617181920212223242526[[#This Row],[PEMBULATAN]]*O55</f>
        <v>63000</v>
      </c>
    </row>
    <row r="56" spans="1:16" ht="33" customHeight="1" x14ac:dyDescent="0.2">
      <c r="A56" s="97"/>
      <c r="B56" s="73"/>
      <c r="C56" s="87" t="s">
        <v>3346</v>
      </c>
      <c r="D56" s="76" t="s">
        <v>52</v>
      </c>
      <c r="E56" s="13">
        <v>44433</v>
      </c>
      <c r="F56" s="74" t="s">
        <v>53</v>
      </c>
      <c r="G56" s="13">
        <v>44437</v>
      </c>
      <c r="H56" s="75" t="s">
        <v>3282</v>
      </c>
      <c r="I56" s="15">
        <v>98</v>
      </c>
      <c r="J56" s="15">
        <v>62</v>
      </c>
      <c r="K56" s="15">
        <v>20</v>
      </c>
      <c r="L56" s="15">
        <v>16</v>
      </c>
      <c r="M56" s="81">
        <v>30.38</v>
      </c>
      <c r="N56" s="70">
        <v>30</v>
      </c>
      <c r="O56" s="62">
        <v>3000</v>
      </c>
      <c r="P56" s="63">
        <f>Table2245236891011121314151617181920212224234567891011121314151617181920212223242526[[#This Row],[PEMBULATAN]]*O56</f>
        <v>90000</v>
      </c>
    </row>
    <row r="57" spans="1:16" ht="33" customHeight="1" x14ac:dyDescent="0.2">
      <c r="A57" s="97"/>
      <c r="B57" s="73"/>
      <c r="C57" s="87" t="s">
        <v>3347</v>
      </c>
      <c r="D57" s="76" t="s">
        <v>52</v>
      </c>
      <c r="E57" s="13">
        <v>44433</v>
      </c>
      <c r="F57" s="74" t="s">
        <v>53</v>
      </c>
      <c r="G57" s="13">
        <v>44437</v>
      </c>
      <c r="H57" s="75" t="s">
        <v>3282</v>
      </c>
      <c r="I57" s="15">
        <v>55</v>
      </c>
      <c r="J57" s="15">
        <v>55</v>
      </c>
      <c r="K57" s="15">
        <v>34</v>
      </c>
      <c r="L57" s="15">
        <v>5</v>
      </c>
      <c r="M57" s="81">
        <v>25.712499999999999</v>
      </c>
      <c r="N57" s="70">
        <v>26</v>
      </c>
      <c r="O57" s="62">
        <v>3000</v>
      </c>
      <c r="P57" s="63">
        <f>Table2245236891011121314151617181920212224234567891011121314151617181920212223242526[[#This Row],[PEMBULATAN]]*O57</f>
        <v>78000</v>
      </c>
    </row>
    <row r="58" spans="1:16" ht="33" customHeight="1" x14ac:dyDescent="0.2">
      <c r="A58" s="97"/>
      <c r="B58" s="73"/>
      <c r="C58" s="87" t="s">
        <v>3348</v>
      </c>
      <c r="D58" s="76" t="s">
        <v>52</v>
      </c>
      <c r="E58" s="13">
        <v>44433</v>
      </c>
      <c r="F58" s="74" t="s">
        <v>53</v>
      </c>
      <c r="G58" s="13">
        <v>44437</v>
      </c>
      <c r="H58" s="75" t="s">
        <v>3282</v>
      </c>
      <c r="I58" s="15">
        <v>92</v>
      </c>
      <c r="J58" s="15">
        <v>62</v>
      </c>
      <c r="K58" s="15">
        <v>23</v>
      </c>
      <c r="L58" s="15">
        <v>2</v>
      </c>
      <c r="M58" s="81">
        <v>32.798000000000002</v>
      </c>
      <c r="N58" s="70">
        <v>33</v>
      </c>
      <c r="O58" s="62">
        <v>3000</v>
      </c>
      <c r="P58" s="63">
        <f>Table2245236891011121314151617181920212224234567891011121314151617181920212223242526[[#This Row],[PEMBULATAN]]*O58</f>
        <v>99000</v>
      </c>
    </row>
    <row r="59" spans="1:16" ht="33" customHeight="1" x14ac:dyDescent="0.2">
      <c r="A59" s="97"/>
      <c r="B59" s="73"/>
      <c r="C59" s="87" t="s">
        <v>3349</v>
      </c>
      <c r="D59" s="76" t="s">
        <v>52</v>
      </c>
      <c r="E59" s="13">
        <v>44433</v>
      </c>
      <c r="F59" s="74" t="s">
        <v>53</v>
      </c>
      <c r="G59" s="13">
        <v>44437</v>
      </c>
      <c r="H59" s="75" t="s">
        <v>3282</v>
      </c>
      <c r="I59" s="15">
        <v>95</v>
      </c>
      <c r="J59" s="15">
        <v>65</v>
      </c>
      <c r="K59" s="15">
        <v>25</v>
      </c>
      <c r="L59" s="15">
        <v>1</v>
      </c>
      <c r="M59" s="81">
        <v>38.59375</v>
      </c>
      <c r="N59" s="70">
        <v>39</v>
      </c>
      <c r="O59" s="62">
        <v>3000</v>
      </c>
      <c r="P59" s="63">
        <f>Table2245236891011121314151617181920212224234567891011121314151617181920212223242526[[#This Row],[PEMBULATAN]]*O59</f>
        <v>117000</v>
      </c>
    </row>
    <row r="60" spans="1:16" ht="33" customHeight="1" x14ac:dyDescent="0.2">
      <c r="A60" s="97"/>
      <c r="B60" s="73"/>
      <c r="C60" s="87" t="s">
        <v>3350</v>
      </c>
      <c r="D60" s="76" t="s">
        <v>52</v>
      </c>
      <c r="E60" s="13">
        <v>44433</v>
      </c>
      <c r="F60" s="74" t="s">
        <v>53</v>
      </c>
      <c r="G60" s="13">
        <v>44437</v>
      </c>
      <c r="H60" s="75" t="s">
        <v>3282</v>
      </c>
      <c r="I60" s="15">
        <v>100</v>
      </c>
      <c r="J60" s="15">
        <v>65</v>
      </c>
      <c r="K60" s="15">
        <v>30</v>
      </c>
      <c r="L60" s="15">
        <v>1</v>
      </c>
      <c r="M60" s="81">
        <v>48.75</v>
      </c>
      <c r="N60" s="70">
        <v>49</v>
      </c>
      <c r="O60" s="62">
        <v>3000</v>
      </c>
      <c r="P60" s="63">
        <f>Table2245236891011121314151617181920212224234567891011121314151617181920212223242526[[#This Row],[PEMBULATAN]]*O60</f>
        <v>147000</v>
      </c>
    </row>
    <row r="61" spans="1:16" ht="33" customHeight="1" x14ac:dyDescent="0.2">
      <c r="A61" s="97"/>
      <c r="B61" s="73"/>
      <c r="C61" s="87" t="s">
        <v>3351</v>
      </c>
      <c r="D61" s="76" t="s">
        <v>52</v>
      </c>
      <c r="E61" s="13">
        <v>44433</v>
      </c>
      <c r="F61" s="74" t="s">
        <v>53</v>
      </c>
      <c r="G61" s="13">
        <v>44437</v>
      </c>
      <c r="H61" s="75" t="s">
        <v>3282</v>
      </c>
      <c r="I61" s="15">
        <v>78</v>
      </c>
      <c r="J61" s="15">
        <v>52</v>
      </c>
      <c r="K61" s="15">
        <v>38</v>
      </c>
      <c r="L61" s="15">
        <v>2</v>
      </c>
      <c r="M61" s="81">
        <v>38.531999999999996</v>
      </c>
      <c r="N61" s="70">
        <v>39</v>
      </c>
      <c r="O61" s="62">
        <v>3000</v>
      </c>
      <c r="P61" s="63">
        <f>Table2245236891011121314151617181920212224234567891011121314151617181920212223242526[[#This Row],[PEMBULATAN]]*O61</f>
        <v>117000</v>
      </c>
    </row>
    <row r="62" spans="1:16" ht="33" customHeight="1" x14ac:dyDescent="0.2">
      <c r="A62" s="97"/>
      <c r="B62" s="73"/>
      <c r="C62" s="87" t="s">
        <v>3352</v>
      </c>
      <c r="D62" s="76" t="s">
        <v>52</v>
      </c>
      <c r="E62" s="13">
        <v>44433</v>
      </c>
      <c r="F62" s="74" t="s">
        <v>53</v>
      </c>
      <c r="G62" s="13">
        <v>44437</v>
      </c>
      <c r="H62" s="75" t="s">
        <v>3282</v>
      </c>
      <c r="I62" s="15">
        <v>90</v>
      </c>
      <c r="J62" s="15">
        <v>63</v>
      </c>
      <c r="K62" s="15">
        <v>25</v>
      </c>
      <c r="L62" s="15">
        <v>4</v>
      </c>
      <c r="M62" s="81">
        <v>35.4375</v>
      </c>
      <c r="N62" s="70">
        <v>35</v>
      </c>
      <c r="O62" s="62">
        <v>3000</v>
      </c>
      <c r="P62" s="63">
        <f>Table2245236891011121314151617181920212224234567891011121314151617181920212223242526[[#This Row],[PEMBULATAN]]*O62</f>
        <v>105000</v>
      </c>
    </row>
    <row r="63" spans="1:16" ht="33" customHeight="1" x14ac:dyDescent="0.2">
      <c r="A63" s="97"/>
      <c r="B63" s="73"/>
      <c r="C63" s="87" t="s">
        <v>3353</v>
      </c>
      <c r="D63" s="76" t="s">
        <v>52</v>
      </c>
      <c r="E63" s="13">
        <v>44433</v>
      </c>
      <c r="F63" s="74" t="s">
        <v>53</v>
      </c>
      <c r="G63" s="13">
        <v>44437</v>
      </c>
      <c r="H63" s="75" t="s">
        <v>3282</v>
      </c>
      <c r="I63" s="15">
        <v>100</v>
      </c>
      <c r="J63" s="15">
        <v>63</v>
      </c>
      <c r="K63" s="15">
        <v>28</v>
      </c>
      <c r="L63" s="15">
        <v>17</v>
      </c>
      <c r="M63" s="81">
        <v>44.1</v>
      </c>
      <c r="N63" s="70">
        <v>44</v>
      </c>
      <c r="O63" s="62">
        <v>3000</v>
      </c>
      <c r="P63" s="63">
        <f>Table2245236891011121314151617181920212224234567891011121314151617181920212223242526[[#This Row],[PEMBULATAN]]*O63</f>
        <v>132000</v>
      </c>
    </row>
    <row r="64" spans="1:16" ht="33" customHeight="1" x14ac:dyDescent="0.2">
      <c r="A64" s="97"/>
      <c r="B64" s="73"/>
      <c r="C64" s="87" t="s">
        <v>3354</v>
      </c>
      <c r="D64" s="76" t="s">
        <v>52</v>
      </c>
      <c r="E64" s="13">
        <v>44433</v>
      </c>
      <c r="F64" s="74" t="s">
        <v>53</v>
      </c>
      <c r="G64" s="13">
        <v>44437</v>
      </c>
      <c r="H64" s="75" t="s">
        <v>3282</v>
      </c>
      <c r="I64" s="15">
        <v>92</v>
      </c>
      <c r="J64" s="15">
        <v>59</v>
      </c>
      <c r="K64" s="15">
        <v>23</v>
      </c>
      <c r="L64" s="15">
        <v>17</v>
      </c>
      <c r="M64" s="81">
        <v>31.210999999999999</v>
      </c>
      <c r="N64" s="70">
        <v>31</v>
      </c>
      <c r="O64" s="62">
        <v>3000</v>
      </c>
      <c r="P64" s="63">
        <f>Table2245236891011121314151617181920212224234567891011121314151617181920212223242526[[#This Row],[PEMBULATAN]]*O64</f>
        <v>93000</v>
      </c>
    </row>
    <row r="65" spans="1:16" ht="33" customHeight="1" x14ac:dyDescent="0.2">
      <c r="A65" s="97"/>
      <c r="B65" s="73"/>
      <c r="C65" s="87" t="s">
        <v>3355</v>
      </c>
      <c r="D65" s="76" t="s">
        <v>52</v>
      </c>
      <c r="E65" s="13">
        <v>44433</v>
      </c>
      <c r="F65" s="74" t="s">
        <v>53</v>
      </c>
      <c r="G65" s="13">
        <v>44437</v>
      </c>
      <c r="H65" s="75" t="s">
        <v>3282</v>
      </c>
      <c r="I65" s="15">
        <v>91</v>
      </c>
      <c r="J65" s="15">
        <v>59</v>
      </c>
      <c r="K65" s="15">
        <v>32</v>
      </c>
      <c r="L65" s="15">
        <v>20</v>
      </c>
      <c r="M65" s="81">
        <v>42.951999999999998</v>
      </c>
      <c r="N65" s="70">
        <v>43</v>
      </c>
      <c r="O65" s="62">
        <v>3000</v>
      </c>
      <c r="P65" s="63">
        <f>Table2245236891011121314151617181920212224234567891011121314151617181920212223242526[[#This Row],[PEMBULATAN]]*O65</f>
        <v>129000</v>
      </c>
    </row>
    <row r="66" spans="1:16" ht="33" customHeight="1" x14ac:dyDescent="0.2">
      <c r="A66" s="97"/>
      <c r="B66" s="73"/>
      <c r="C66" s="87" t="s">
        <v>3356</v>
      </c>
      <c r="D66" s="76" t="s">
        <v>52</v>
      </c>
      <c r="E66" s="13">
        <v>44433</v>
      </c>
      <c r="F66" s="74" t="s">
        <v>53</v>
      </c>
      <c r="G66" s="13">
        <v>44437</v>
      </c>
      <c r="H66" s="75" t="s">
        <v>3282</v>
      </c>
      <c r="I66" s="15">
        <v>100</v>
      </c>
      <c r="J66" s="15">
        <v>62</v>
      </c>
      <c r="K66" s="15">
        <v>30</v>
      </c>
      <c r="L66" s="15">
        <v>9</v>
      </c>
      <c r="M66" s="81">
        <v>46.5</v>
      </c>
      <c r="N66" s="70">
        <v>47</v>
      </c>
      <c r="O66" s="62">
        <v>3000</v>
      </c>
      <c r="P66" s="63">
        <f>Table2245236891011121314151617181920212224234567891011121314151617181920212223242526[[#This Row],[PEMBULATAN]]*O66</f>
        <v>141000</v>
      </c>
    </row>
    <row r="67" spans="1:16" ht="33" customHeight="1" x14ac:dyDescent="0.2">
      <c r="A67" s="97"/>
      <c r="B67" s="73"/>
      <c r="C67" s="87" t="s">
        <v>3357</v>
      </c>
      <c r="D67" s="76" t="s">
        <v>52</v>
      </c>
      <c r="E67" s="13">
        <v>44433</v>
      </c>
      <c r="F67" s="74" t="s">
        <v>53</v>
      </c>
      <c r="G67" s="13">
        <v>44437</v>
      </c>
      <c r="H67" s="75" t="s">
        <v>3282</v>
      </c>
      <c r="I67" s="15">
        <v>60</v>
      </c>
      <c r="J67" s="15">
        <v>53</v>
      </c>
      <c r="K67" s="15">
        <v>28</v>
      </c>
      <c r="L67" s="15">
        <v>16</v>
      </c>
      <c r="M67" s="81">
        <v>22.26</v>
      </c>
      <c r="N67" s="70">
        <v>22</v>
      </c>
      <c r="O67" s="62">
        <v>3000</v>
      </c>
      <c r="P67" s="63">
        <f>Table2245236891011121314151617181920212224234567891011121314151617181920212223242526[[#This Row],[PEMBULATAN]]*O67</f>
        <v>66000</v>
      </c>
    </row>
    <row r="68" spans="1:16" ht="33" customHeight="1" x14ac:dyDescent="0.2">
      <c r="A68" s="97"/>
      <c r="B68" s="73"/>
      <c r="C68" s="87" t="s">
        <v>3358</v>
      </c>
      <c r="D68" s="76" t="s">
        <v>52</v>
      </c>
      <c r="E68" s="13">
        <v>44433</v>
      </c>
      <c r="F68" s="74" t="s">
        <v>53</v>
      </c>
      <c r="G68" s="13">
        <v>44437</v>
      </c>
      <c r="H68" s="75" t="s">
        <v>3282</v>
      </c>
      <c r="I68" s="15">
        <v>86</v>
      </c>
      <c r="J68" s="15">
        <v>58</v>
      </c>
      <c r="K68" s="15">
        <v>26</v>
      </c>
      <c r="L68" s="15">
        <v>13</v>
      </c>
      <c r="M68" s="81">
        <v>32.421999999999997</v>
      </c>
      <c r="N68" s="70">
        <v>32</v>
      </c>
      <c r="O68" s="62">
        <v>3000</v>
      </c>
      <c r="P68" s="63">
        <f>Table2245236891011121314151617181920212224234567891011121314151617181920212223242526[[#This Row],[PEMBULATAN]]*O68</f>
        <v>96000</v>
      </c>
    </row>
    <row r="69" spans="1:16" ht="33" customHeight="1" x14ac:dyDescent="0.2">
      <c r="A69" s="97"/>
      <c r="B69" s="73"/>
      <c r="C69" s="87" t="s">
        <v>3359</v>
      </c>
      <c r="D69" s="76" t="s">
        <v>52</v>
      </c>
      <c r="E69" s="13">
        <v>44433</v>
      </c>
      <c r="F69" s="74" t="s">
        <v>53</v>
      </c>
      <c r="G69" s="13">
        <v>44437</v>
      </c>
      <c r="H69" s="75" t="s">
        <v>3282</v>
      </c>
      <c r="I69" s="15">
        <v>60</v>
      </c>
      <c r="J69" s="15">
        <v>41</v>
      </c>
      <c r="K69" s="15">
        <v>18</v>
      </c>
      <c r="L69" s="15">
        <v>8</v>
      </c>
      <c r="M69" s="81">
        <v>11.07</v>
      </c>
      <c r="N69" s="70">
        <v>11</v>
      </c>
      <c r="O69" s="62">
        <v>3000</v>
      </c>
      <c r="P69" s="63">
        <f>Table2245236891011121314151617181920212224234567891011121314151617181920212223242526[[#This Row],[PEMBULATAN]]*O69</f>
        <v>33000</v>
      </c>
    </row>
    <row r="70" spans="1:16" ht="33" customHeight="1" x14ac:dyDescent="0.2">
      <c r="A70" s="97"/>
      <c r="B70" s="73"/>
      <c r="C70" s="87" t="s">
        <v>3360</v>
      </c>
      <c r="D70" s="76" t="s">
        <v>52</v>
      </c>
      <c r="E70" s="13">
        <v>44433</v>
      </c>
      <c r="F70" s="74" t="s">
        <v>53</v>
      </c>
      <c r="G70" s="13">
        <v>44437</v>
      </c>
      <c r="H70" s="75" t="s">
        <v>3282</v>
      </c>
      <c r="I70" s="15">
        <v>82</v>
      </c>
      <c r="J70" s="15">
        <v>50</v>
      </c>
      <c r="K70" s="15">
        <v>26</v>
      </c>
      <c r="L70" s="15">
        <v>7</v>
      </c>
      <c r="M70" s="81">
        <v>26.65</v>
      </c>
      <c r="N70" s="70">
        <v>27</v>
      </c>
      <c r="O70" s="62">
        <v>3000</v>
      </c>
      <c r="P70" s="63">
        <f>Table2245236891011121314151617181920212224234567891011121314151617181920212223242526[[#This Row],[PEMBULATAN]]*O70</f>
        <v>81000</v>
      </c>
    </row>
    <row r="71" spans="1:16" ht="33" customHeight="1" x14ac:dyDescent="0.2">
      <c r="A71" s="97"/>
      <c r="B71" s="73"/>
      <c r="C71" s="87" t="s">
        <v>3361</v>
      </c>
      <c r="D71" s="76" t="s">
        <v>52</v>
      </c>
      <c r="E71" s="13">
        <v>44433</v>
      </c>
      <c r="F71" s="74" t="s">
        <v>53</v>
      </c>
      <c r="G71" s="13">
        <v>44437</v>
      </c>
      <c r="H71" s="75" t="s">
        <v>3282</v>
      </c>
      <c r="I71" s="15">
        <v>60</v>
      </c>
      <c r="J71" s="15">
        <v>50</v>
      </c>
      <c r="K71" s="15">
        <v>23</v>
      </c>
      <c r="L71" s="15">
        <v>10</v>
      </c>
      <c r="M71" s="81">
        <v>17.25</v>
      </c>
      <c r="N71" s="70">
        <v>17</v>
      </c>
      <c r="O71" s="62">
        <v>3000</v>
      </c>
      <c r="P71" s="63">
        <f>Table2245236891011121314151617181920212224234567891011121314151617181920212223242526[[#This Row],[PEMBULATAN]]*O71</f>
        <v>51000</v>
      </c>
    </row>
    <row r="72" spans="1:16" ht="33" customHeight="1" x14ac:dyDescent="0.2">
      <c r="A72" s="97"/>
      <c r="B72" s="73"/>
      <c r="C72" s="87" t="s">
        <v>3362</v>
      </c>
      <c r="D72" s="76" t="s">
        <v>52</v>
      </c>
      <c r="E72" s="13">
        <v>44433</v>
      </c>
      <c r="F72" s="74" t="s">
        <v>53</v>
      </c>
      <c r="G72" s="13">
        <v>44437</v>
      </c>
      <c r="H72" s="75" t="s">
        <v>3282</v>
      </c>
      <c r="I72" s="15">
        <v>92</v>
      </c>
      <c r="J72" s="15">
        <v>70</v>
      </c>
      <c r="K72" s="15">
        <v>25</v>
      </c>
      <c r="L72" s="15">
        <v>1</v>
      </c>
      <c r="M72" s="81">
        <v>40.25</v>
      </c>
      <c r="N72" s="70">
        <v>40</v>
      </c>
      <c r="O72" s="62">
        <v>3000</v>
      </c>
      <c r="P72" s="63">
        <f>Table2245236891011121314151617181920212224234567891011121314151617181920212223242526[[#This Row],[PEMBULATAN]]*O72</f>
        <v>120000</v>
      </c>
    </row>
    <row r="73" spans="1:16" ht="33" customHeight="1" x14ac:dyDescent="0.2">
      <c r="A73" s="97"/>
      <c r="B73" s="73"/>
      <c r="C73" s="87" t="s">
        <v>3363</v>
      </c>
      <c r="D73" s="76" t="s">
        <v>52</v>
      </c>
      <c r="E73" s="13">
        <v>44433</v>
      </c>
      <c r="F73" s="74" t="s">
        <v>53</v>
      </c>
      <c r="G73" s="13">
        <v>44437</v>
      </c>
      <c r="H73" s="75" t="s">
        <v>3282</v>
      </c>
      <c r="I73" s="15">
        <v>81</v>
      </c>
      <c r="J73" s="15">
        <v>57</v>
      </c>
      <c r="K73" s="15">
        <v>27</v>
      </c>
      <c r="L73" s="15">
        <v>14</v>
      </c>
      <c r="M73" s="81">
        <v>31.164750000000002</v>
      </c>
      <c r="N73" s="70">
        <v>31</v>
      </c>
      <c r="O73" s="62">
        <v>3000</v>
      </c>
      <c r="P73" s="63">
        <f>Table2245236891011121314151617181920212224234567891011121314151617181920212223242526[[#This Row],[PEMBULATAN]]*O73</f>
        <v>93000</v>
      </c>
    </row>
    <row r="74" spans="1:16" ht="33" customHeight="1" x14ac:dyDescent="0.2">
      <c r="A74" s="97"/>
      <c r="B74" s="73"/>
      <c r="C74" s="87" t="s">
        <v>3364</v>
      </c>
      <c r="D74" s="76" t="s">
        <v>52</v>
      </c>
      <c r="E74" s="13">
        <v>44433</v>
      </c>
      <c r="F74" s="74" t="s">
        <v>53</v>
      </c>
      <c r="G74" s="13">
        <v>44437</v>
      </c>
      <c r="H74" s="75" t="s">
        <v>3282</v>
      </c>
      <c r="I74" s="15">
        <v>156</v>
      </c>
      <c r="J74" s="15">
        <v>13</v>
      </c>
      <c r="K74" s="15">
        <v>13</v>
      </c>
      <c r="L74" s="15">
        <v>9</v>
      </c>
      <c r="M74" s="81">
        <v>6.5910000000000002</v>
      </c>
      <c r="N74" s="70">
        <v>9</v>
      </c>
      <c r="O74" s="62">
        <v>3000</v>
      </c>
      <c r="P74" s="63">
        <f>Table2245236891011121314151617181920212224234567891011121314151617181920212223242526[[#This Row],[PEMBULATAN]]*O74</f>
        <v>27000</v>
      </c>
    </row>
    <row r="75" spans="1:16" ht="33" customHeight="1" x14ac:dyDescent="0.2">
      <c r="A75" s="97"/>
      <c r="B75" s="73"/>
      <c r="C75" s="87" t="s">
        <v>3365</v>
      </c>
      <c r="D75" s="76" t="s">
        <v>52</v>
      </c>
      <c r="E75" s="13">
        <v>44433</v>
      </c>
      <c r="F75" s="74" t="s">
        <v>53</v>
      </c>
      <c r="G75" s="13">
        <v>44437</v>
      </c>
      <c r="H75" s="75" t="s">
        <v>3282</v>
      </c>
      <c r="I75" s="15">
        <v>57</v>
      </c>
      <c r="J75" s="15">
        <v>38</v>
      </c>
      <c r="K75" s="15">
        <v>25</v>
      </c>
      <c r="L75" s="15">
        <v>4</v>
      </c>
      <c r="M75" s="81">
        <v>13.5375</v>
      </c>
      <c r="N75" s="70">
        <v>14</v>
      </c>
      <c r="O75" s="62">
        <v>3000</v>
      </c>
      <c r="P75" s="63">
        <f>Table2245236891011121314151617181920212224234567891011121314151617181920212223242526[[#This Row],[PEMBULATAN]]*O75</f>
        <v>42000</v>
      </c>
    </row>
    <row r="76" spans="1:16" ht="33" customHeight="1" x14ac:dyDescent="0.2">
      <c r="A76" s="97"/>
      <c r="B76" s="73"/>
      <c r="C76" s="87" t="s">
        <v>3366</v>
      </c>
      <c r="D76" s="76" t="s">
        <v>52</v>
      </c>
      <c r="E76" s="13">
        <v>44433</v>
      </c>
      <c r="F76" s="74" t="s">
        <v>53</v>
      </c>
      <c r="G76" s="13">
        <v>44437</v>
      </c>
      <c r="H76" s="75" t="s">
        <v>3282</v>
      </c>
      <c r="I76" s="15">
        <v>40</v>
      </c>
      <c r="J76" s="15">
        <v>32</v>
      </c>
      <c r="K76" s="15">
        <v>23</v>
      </c>
      <c r="L76" s="15">
        <v>5</v>
      </c>
      <c r="M76" s="81">
        <v>7.36</v>
      </c>
      <c r="N76" s="70">
        <v>7</v>
      </c>
      <c r="O76" s="62">
        <v>3000</v>
      </c>
      <c r="P76" s="63">
        <f>Table2245236891011121314151617181920212224234567891011121314151617181920212223242526[[#This Row],[PEMBULATAN]]*O76</f>
        <v>21000</v>
      </c>
    </row>
    <row r="77" spans="1:16" ht="33" customHeight="1" x14ac:dyDescent="0.2">
      <c r="A77" s="97"/>
      <c r="B77" s="73"/>
      <c r="C77" s="87" t="s">
        <v>3367</v>
      </c>
      <c r="D77" s="76" t="s">
        <v>52</v>
      </c>
      <c r="E77" s="13">
        <v>44433</v>
      </c>
      <c r="F77" s="74" t="s">
        <v>53</v>
      </c>
      <c r="G77" s="13">
        <v>44437</v>
      </c>
      <c r="H77" s="75" t="s">
        <v>3282</v>
      </c>
      <c r="I77" s="15">
        <v>65</v>
      </c>
      <c r="J77" s="15">
        <v>60</v>
      </c>
      <c r="K77" s="15">
        <v>21</v>
      </c>
      <c r="L77" s="15">
        <v>1</v>
      </c>
      <c r="M77" s="81">
        <v>20.475000000000001</v>
      </c>
      <c r="N77" s="70">
        <v>20</v>
      </c>
      <c r="O77" s="62">
        <v>3000</v>
      </c>
      <c r="P77" s="63">
        <f>Table2245236891011121314151617181920212224234567891011121314151617181920212223242526[[#This Row],[PEMBULATAN]]*O77</f>
        <v>60000</v>
      </c>
    </row>
    <row r="78" spans="1:16" ht="33" customHeight="1" x14ac:dyDescent="0.2">
      <c r="A78" s="97"/>
      <c r="B78" s="73"/>
      <c r="C78" s="87" t="s">
        <v>3368</v>
      </c>
      <c r="D78" s="76" t="s">
        <v>52</v>
      </c>
      <c r="E78" s="13">
        <v>44433</v>
      </c>
      <c r="F78" s="74" t="s">
        <v>53</v>
      </c>
      <c r="G78" s="13">
        <v>44437</v>
      </c>
      <c r="H78" s="75" t="s">
        <v>3282</v>
      </c>
      <c r="I78" s="15">
        <v>59</v>
      </c>
      <c r="J78" s="15">
        <v>46</v>
      </c>
      <c r="K78" s="15">
        <v>22</v>
      </c>
      <c r="L78" s="15">
        <v>2</v>
      </c>
      <c r="M78" s="81">
        <v>14.927</v>
      </c>
      <c r="N78" s="70">
        <v>15</v>
      </c>
      <c r="O78" s="62">
        <v>3000</v>
      </c>
      <c r="P78" s="63">
        <f>Table2245236891011121314151617181920212224234567891011121314151617181920212223242526[[#This Row],[PEMBULATAN]]*O78</f>
        <v>45000</v>
      </c>
    </row>
    <row r="79" spans="1:16" ht="33" customHeight="1" x14ac:dyDescent="0.2">
      <c r="A79" s="97"/>
      <c r="B79" s="73"/>
      <c r="C79" s="87" t="s">
        <v>3369</v>
      </c>
      <c r="D79" s="76" t="s">
        <v>52</v>
      </c>
      <c r="E79" s="13">
        <v>44433</v>
      </c>
      <c r="F79" s="74" t="s">
        <v>53</v>
      </c>
      <c r="G79" s="13">
        <v>44437</v>
      </c>
      <c r="H79" s="75" t="s">
        <v>3282</v>
      </c>
      <c r="I79" s="15">
        <v>102</v>
      </c>
      <c r="J79" s="15">
        <v>17</v>
      </c>
      <c r="K79" s="15">
        <v>17</v>
      </c>
      <c r="L79" s="15">
        <v>1</v>
      </c>
      <c r="M79" s="81">
        <v>7.3695000000000004</v>
      </c>
      <c r="N79" s="70">
        <v>7</v>
      </c>
      <c r="O79" s="62">
        <v>3000</v>
      </c>
      <c r="P79" s="63">
        <f>Table2245236891011121314151617181920212224234567891011121314151617181920212223242526[[#This Row],[PEMBULATAN]]*O79</f>
        <v>21000</v>
      </c>
    </row>
    <row r="80" spans="1:16" ht="33" customHeight="1" x14ac:dyDescent="0.2">
      <c r="A80" s="97"/>
      <c r="B80" s="73"/>
      <c r="C80" s="87" t="s">
        <v>3370</v>
      </c>
      <c r="D80" s="76" t="s">
        <v>52</v>
      </c>
      <c r="E80" s="13">
        <v>44433</v>
      </c>
      <c r="F80" s="74" t="s">
        <v>53</v>
      </c>
      <c r="G80" s="13">
        <v>44437</v>
      </c>
      <c r="H80" s="75" t="s">
        <v>3282</v>
      </c>
      <c r="I80" s="15">
        <v>91</v>
      </c>
      <c r="J80" s="15">
        <v>52</v>
      </c>
      <c r="K80" s="15">
        <v>32</v>
      </c>
      <c r="L80" s="15">
        <v>12</v>
      </c>
      <c r="M80" s="81">
        <v>37.856000000000002</v>
      </c>
      <c r="N80" s="70">
        <v>38</v>
      </c>
      <c r="O80" s="62">
        <v>3000</v>
      </c>
      <c r="P80" s="63">
        <f>Table2245236891011121314151617181920212224234567891011121314151617181920212223242526[[#This Row],[PEMBULATAN]]*O80</f>
        <v>114000</v>
      </c>
    </row>
    <row r="81" spans="1:16" ht="33" customHeight="1" x14ac:dyDescent="0.2">
      <c r="A81" s="97"/>
      <c r="B81" s="73"/>
      <c r="C81" s="87" t="s">
        <v>3371</v>
      </c>
      <c r="D81" s="76" t="s">
        <v>52</v>
      </c>
      <c r="E81" s="13">
        <v>44433</v>
      </c>
      <c r="F81" s="74" t="s">
        <v>53</v>
      </c>
      <c r="G81" s="13">
        <v>44437</v>
      </c>
      <c r="H81" s="75" t="s">
        <v>3282</v>
      </c>
      <c r="I81" s="15">
        <v>82</v>
      </c>
      <c r="J81" s="15">
        <v>40</v>
      </c>
      <c r="K81" s="15">
        <v>30</v>
      </c>
      <c r="L81" s="15">
        <v>2</v>
      </c>
      <c r="M81" s="81">
        <v>24.6</v>
      </c>
      <c r="N81" s="70">
        <v>25</v>
      </c>
      <c r="O81" s="62">
        <v>3000</v>
      </c>
      <c r="P81" s="63">
        <f>Table2245236891011121314151617181920212224234567891011121314151617181920212223242526[[#This Row],[PEMBULATAN]]*O81</f>
        <v>75000</v>
      </c>
    </row>
    <row r="82" spans="1:16" ht="33" customHeight="1" x14ac:dyDescent="0.2">
      <c r="A82" s="97"/>
      <c r="B82" s="73"/>
      <c r="C82" s="87" t="s">
        <v>3372</v>
      </c>
      <c r="D82" s="76" t="s">
        <v>52</v>
      </c>
      <c r="E82" s="13">
        <v>44433</v>
      </c>
      <c r="F82" s="74" t="s">
        <v>53</v>
      </c>
      <c r="G82" s="13">
        <v>44437</v>
      </c>
      <c r="H82" s="75" t="s">
        <v>3282</v>
      </c>
      <c r="I82" s="15">
        <v>60</v>
      </c>
      <c r="J82" s="15">
        <v>50</v>
      </c>
      <c r="K82" s="15">
        <v>20</v>
      </c>
      <c r="L82" s="15">
        <v>12</v>
      </c>
      <c r="M82" s="81">
        <v>15</v>
      </c>
      <c r="N82" s="70">
        <v>15</v>
      </c>
      <c r="O82" s="62">
        <v>3000</v>
      </c>
      <c r="P82" s="63">
        <f>Table2245236891011121314151617181920212224234567891011121314151617181920212223242526[[#This Row],[PEMBULATAN]]*O82</f>
        <v>45000</v>
      </c>
    </row>
    <row r="83" spans="1:16" ht="33" customHeight="1" x14ac:dyDescent="0.2">
      <c r="A83" s="97"/>
      <c r="B83" s="73"/>
      <c r="C83" s="87" t="s">
        <v>3373</v>
      </c>
      <c r="D83" s="76" t="s">
        <v>52</v>
      </c>
      <c r="E83" s="13">
        <v>44433</v>
      </c>
      <c r="F83" s="74" t="s">
        <v>53</v>
      </c>
      <c r="G83" s="13">
        <v>44437</v>
      </c>
      <c r="H83" s="75" t="s">
        <v>3282</v>
      </c>
      <c r="I83" s="15">
        <v>70</v>
      </c>
      <c r="J83" s="15">
        <v>35</v>
      </c>
      <c r="K83" s="15">
        <v>18</v>
      </c>
      <c r="L83" s="15">
        <v>3</v>
      </c>
      <c r="M83" s="81">
        <v>11.025</v>
      </c>
      <c r="N83" s="70">
        <v>11</v>
      </c>
      <c r="O83" s="62">
        <v>3000</v>
      </c>
      <c r="P83" s="63">
        <f>Table2245236891011121314151617181920212224234567891011121314151617181920212223242526[[#This Row],[PEMBULATAN]]*O83</f>
        <v>33000</v>
      </c>
    </row>
    <row r="84" spans="1:16" ht="33" customHeight="1" x14ac:dyDescent="0.2">
      <c r="A84" s="97"/>
      <c r="B84" s="73"/>
      <c r="C84" s="87" t="s">
        <v>3374</v>
      </c>
      <c r="D84" s="76" t="s">
        <v>52</v>
      </c>
      <c r="E84" s="13">
        <v>44433</v>
      </c>
      <c r="F84" s="74" t="s">
        <v>53</v>
      </c>
      <c r="G84" s="13">
        <v>44437</v>
      </c>
      <c r="H84" s="75" t="s">
        <v>3282</v>
      </c>
      <c r="I84" s="15">
        <v>56</v>
      </c>
      <c r="J84" s="15">
        <v>45</v>
      </c>
      <c r="K84" s="15">
        <v>40</v>
      </c>
      <c r="L84" s="15">
        <v>6</v>
      </c>
      <c r="M84" s="81">
        <v>25.2</v>
      </c>
      <c r="N84" s="70">
        <v>25</v>
      </c>
      <c r="O84" s="62">
        <v>3000</v>
      </c>
      <c r="P84" s="63">
        <f>Table2245236891011121314151617181920212224234567891011121314151617181920212223242526[[#This Row],[PEMBULATAN]]*O84</f>
        <v>75000</v>
      </c>
    </row>
    <row r="85" spans="1:16" ht="33" customHeight="1" x14ac:dyDescent="0.2">
      <c r="A85" s="97"/>
      <c r="B85" s="73"/>
      <c r="C85" s="87" t="s">
        <v>3375</v>
      </c>
      <c r="D85" s="76" t="s">
        <v>52</v>
      </c>
      <c r="E85" s="13">
        <v>44433</v>
      </c>
      <c r="F85" s="74" t="s">
        <v>53</v>
      </c>
      <c r="G85" s="13">
        <v>44437</v>
      </c>
      <c r="H85" s="75" t="s">
        <v>3282</v>
      </c>
      <c r="I85" s="15">
        <v>50</v>
      </c>
      <c r="J85" s="15">
        <v>50</v>
      </c>
      <c r="K85" s="15">
        <v>15</v>
      </c>
      <c r="L85" s="15">
        <v>11</v>
      </c>
      <c r="M85" s="81">
        <v>9.375</v>
      </c>
      <c r="N85" s="70">
        <v>11</v>
      </c>
      <c r="O85" s="62">
        <v>3000</v>
      </c>
      <c r="P85" s="63">
        <f>Table2245236891011121314151617181920212224234567891011121314151617181920212223242526[[#This Row],[PEMBULATAN]]*O85</f>
        <v>33000</v>
      </c>
    </row>
    <row r="86" spans="1:16" ht="33" customHeight="1" x14ac:dyDescent="0.2">
      <c r="A86" s="97"/>
      <c r="B86" s="73"/>
      <c r="C86" s="87" t="s">
        <v>3376</v>
      </c>
      <c r="D86" s="76" t="s">
        <v>52</v>
      </c>
      <c r="E86" s="13">
        <v>44433</v>
      </c>
      <c r="F86" s="74" t="s">
        <v>53</v>
      </c>
      <c r="G86" s="13">
        <v>44437</v>
      </c>
      <c r="H86" s="75" t="s">
        <v>3282</v>
      </c>
      <c r="I86" s="15">
        <v>64</v>
      </c>
      <c r="J86" s="15">
        <v>100</v>
      </c>
      <c r="K86" s="15">
        <v>50</v>
      </c>
      <c r="L86" s="15">
        <v>1</v>
      </c>
      <c r="M86" s="81">
        <v>80</v>
      </c>
      <c r="N86" s="70">
        <v>80</v>
      </c>
      <c r="O86" s="62">
        <v>3000</v>
      </c>
      <c r="P86" s="63">
        <f>Table2245236891011121314151617181920212224234567891011121314151617181920212223242526[[#This Row],[PEMBULATAN]]*O86</f>
        <v>240000</v>
      </c>
    </row>
    <row r="87" spans="1:16" ht="33" customHeight="1" x14ac:dyDescent="0.2">
      <c r="A87" s="97"/>
      <c r="B87" s="73"/>
      <c r="C87" s="87" t="s">
        <v>3377</v>
      </c>
      <c r="D87" s="76" t="s">
        <v>52</v>
      </c>
      <c r="E87" s="13">
        <v>44433</v>
      </c>
      <c r="F87" s="74" t="s">
        <v>53</v>
      </c>
      <c r="G87" s="13">
        <v>44437</v>
      </c>
      <c r="H87" s="75" t="s">
        <v>3282</v>
      </c>
      <c r="I87" s="15">
        <v>60</v>
      </c>
      <c r="J87" s="15">
        <v>58</v>
      </c>
      <c r="K87" s="15">
        <v>38</v>
      </c>
      <c r="L87" s="15">
        <v>1</v>
      </c>
      <c r="M87" s="81">
        <v>33.06</v>
      </c>
      <c r="N87" s="70">
        <v>33</v>
      </c>
      <c r="O87" s="62">
        <v>3000</v>
      </c>
      <c r="P87" s="63">
        <f>Table2245236891011121314151617181920212224234567891011121314151617181920212223242526[[#This Row],[PEMBULATAN]]*O87</f>
        <v>99000</v>
      </c>
    </row>
    <row r="88" spans="1:16" ht="33" customHeight="1" x14ac:dyDescent="0.2">
      <c r="A88" s="97"/>
      <c r="B88" s="73"/>
      <c r="C88" s="87" t="s">
        <v>3378</v>
      </c>
      <c r="D88" s="76" t="s">
        <v>52</v>
      </c>
      <c r="E88" s="13">
        <v>44433</v>
      </c>
      <c r="F88" s="74" t="s">
        <v>53</v>
      </c>
      <c r="G88" s="13">
        <v>44437</v>
      </c>
      <c r="H88" s="75" t="s">
        <v>3282</v>
      </c>
      <c r="I88" s="15">
        <v>60</v>
      </c>
      <c r="J88" s="15">
        <v>54</v>
      </c>
      <c r="K88" s="15">
        <v>20</v>
      </c>
      <c r="L88" s="15">
        <v>9</v>
      </c>
      <c r="M88" s="81">
        <v>16.2</v>
      </c>
      <c r="N88" s="70">
        <v>16</v>
      </c>
      <c r="O88" s="62">
        <v>3000</v>
      </c>
      <c r="P88" s="63">
        <f>Table2245236891011121314151617181920212224234567891011121314151617181920212223242526[[#This Row],[PEMBULATAN]]*O88</f>
        <v>48000</v>
      </c>
    </row>
    <row r="89" spans="1:16" ht="33" customHeight="1" x14ac:dyDescent="0.2">
      <c r="A89" s="97"/>
      <c r="B89" s="73"/>
      <c r="C89" s="87" t="s">
        <v>3379</v>
      </c>
      <c r="D89" s="76" t="s">
        <v>52</v>
      </c>
      <c r="E89" s="13">
        <v>44433</v>
      </c>
      <c r="F89" s="74" t="s">
        <v>53</v>
      </c>
      <c r="G89" s="13">
        <v>44437</v>
      </c>
      <c r="H89" s="75" t="s">
        <v>3282</v>
      </c>
      <c r="I89" s="15">
        <v>100</v>
      </c>
      <c r="J89" s="15">
        <v>65</v>
      </c>
      <c r="K89" s="15">
        <v>37</v>
      </c>
      <c r="L89" s="15">
        <v>1</v>
      </c>
      <c r="M89" s="81">
        <v>60.125</v>
      </c>
      <c r="N89" s="70">
        <v>60</v>
      </c>
      <c r="O89" s="62">
        <v>3000</v>
      </c>
      <c r="P89" s="63">
        <f>Table2245236891011121314151617181920212224234567891011121314151617181920212223242526[[#This Row],[PEMBULATAN]]*O89</f>
        <v>180000</v>
      </c>
    </row>
    <row r="90" spans="1:16" ht="33" customHeight="1" x14ac:dyDescent="0.2">
      <c r="A90" s="97"/>
      <c r="B90" s="73"/>
      <c r="C90" s="87" t="s">
        <v>3380</v>
      </c>
      <c r="D90" s="76" t="s">
        <v>52</v>
      </c>
      <c r="E90" s="13">
        <v>44433</v>
      </c>
      <c r="F90" s="74" t="s">
        <v>53</v>
      </c>
      <c r="G90" s="13">
        <v>44437</v>
      </c>
      <c r="H90" s="75" t="s">
        <v>3282</v>
      </c>
      <c r="I90" s="15">
        <v>105</v>
      </c>
      <c r="J90" s="15">
        <v>61</v>
      </c>
      <c r="K90" s="15">
        <v>30</v>
      </c>
      <c r="L90" s="15">
        <v>5</v>
      </c>
      <c r="M90" s="81">
        <v>48.037500000000001</v>
      </c>
      <c r="N90" s="70">
        <v>48</v>
      </c>
      <c r="O90" s="62">
        <v>3000</v>
      </c>
      <c r="P90" s="63">
        <f>Table2245236891011121314151617181920212224234567891011121314151617181920212223242526[[#This Row],[PEMBULATAN]]*O90</f>
        <v>144000</v>
      </c>
    </row>
    <row r="91" spans="1:16" ht="33" customHeight="1" x14ac:dyDescent="0.2">
      <c r="A91" s="97"/>
      <c r="B91" s="73"/>
      <c r="C91" s="87" t="s">
        <v>3381</v>
      </c>
      <c r="D91" s="76" t="s">
        <v>52</v>
      </c>
      <c r="E91" s="13">
        <v>44433</v>
      </c>
      <c r="F91" s="74" t="s">
        <v>53</v>
      </c>
      <c r="G91" s="13">
        <v>44437</v>
      </c>
      <c r="H91" s="75" t="s">
        <v>3282</v>
      </c>
      <c r="I91" s="15">
        <v>57</v>
      </c>
      <c r="J91" s="15">
        <v>56</v>
      </c>
      <c r="K91" s="15">
        <v>29</v>
      </c>
      <c r="L91" s="15">
        <v>5</v>
      </c>
      <c r="M91" s="81">
        <v>23.141999999999999</v>
      </c>
      <c r="N91" s="70">
        <v>23</v>
      </c>
      <c r="O91" s="62">
        <v>3000</v>
      </c>
      <c r="P91" s="63">
        <f>Table2245236891011121314151617181920212224234567891011121314151617181920212223242526[[#This Row],[PEMBULATAN]]*O91</f>
        <v>69000</v>
      </c>
    </row>
    <row r="92" spans="1:16" ht="33" customHeight="1" x14ac:dyDescent="0.2">
      <c r="A92" s="97"/>
      <c r="B92" s="73"/>
      <c r="C92" s="87" t="s">
        <v>3382</v>
      </c>
      <c r="D92" s="76" t="s">
        <v>52</v>
      </c>
      <c r="E92" s="13">
        <v>44433</v>
      </c>
      <c r="F92" s="74" t="s">
        <v>53</v>
      </c>
      <c r="G92" s="13">
        <v>44437</v>
      </c>
      <c r="H92" s="75" t="s">
        <v>3282</v>
      </c>
      <c r="I92" s="15">
        <v>74</v>
      </c>
      <c r="J92" s="15">
        <v>66</v>
      </c>
      <c r="K92" s="15">
        <v>28</v>
      </c>
      <c r="L92" s="15">
        <v>3</v>
      </c>
      <c r="M92" s="81">
        <v>34.188000000000002</v>
      </c>
      <c r="N92" s="70">
        <v>34</v>
      </c>
      <c r="O92" s="62">
        <v>3000</v>
      </c>
      <c r="P92" s="63">
        <f>Table2245236891011121314151617181920212224234567891011121314151617181920212223242526[[#This Row],[PEMBULATAN]]*O92</f>
        <v>102000</v>
      </c>
    </row>
    <row r="93" spans="1:16" ht="33" customHeight="1" x14ac:dyDescent="0.2">
      <c r="A93" s="97"/>
      <c r="B93" s="73"/>
      <c r="C93" s="87" t="s">
        <v>3383</v>
      </c>
      <c r="D93" s="76" t="s">
        <v>52</v>
      </c>
      <c r="E93" s="13">
        <v>44433</v>
      </c>
      <c r="F93" s="74" t="s">
        <v>53</v>
      </c>
      <c r="G93" s="13">
        <v>44437</v>
      </c>
      <c r="H93" s="75" t="s">
        <v>3282</v>
      </c>
      <c r="I93" s="15">
        <v>75</v>
      </c>
      <c r="J93" s="15">
        <v>20</v>
      </c>
      <c r="K93" s="15">
        <v>18</v>
      </c>
      <c r="L93" s="15">
        <v>2</v>
      </c>
      <c r="M93" s="81">
        <v>6.75</v>
      </c>
      <c r="N93" s="70">
        <v>7</v>
      </c>
      <c r="O93" s="62">
        <v>3000</v>
      </c>
      <c r="P93" s="63">
        <f>Table2245236891011121314151617181920212224234567891011121314151617181920212223242526[[#This Row],[PEMBULATAN]]*O93</f>
        <v>21000</v>
      </c>
    </row>
    <row r="94" spans="1:16" ht="33" customHeight="1" x14ac:dyDescent="0.2">
      <c r="A94" s="97"/>
      <c r="B94" s="73"/>
      <c r="C94" s="87" t="s">
        <v>3384</v>
      </c>
      <c r="D94" s="76" t="s">
        <v>52</v>
      </c>
      <c r="E94" s="13">
        <v>44433</v>
      </c>
      <c r="F94" s="74" t="s">
        <v>53</v>
      </c>
      <c r="G94" s="13">
        <v>44437</v>
      </c>
      <c r="H94" s="75" t="s">
        <v>3282</v>
      </c>
      <c r="I94" s="15">
        <v>40</v>
      </c>
      <c r="J94" s="15">
        <v>30</v>
      </c>
      <c r="K94" s="15">
        <v>20</v>
      </c>
      <c r="L94" s="15">
        <v>9</v>
      </c>
      <c r="M94" s="81">
        <v>6</v>
      </c>
      <c r="N94" s="70">
        <v>9</v>
      </c>
      <c r="O94" s="62">
        <v>3000</v>
      </c>
      <c r="P94" s="63">
        <f>Table2245236891011121314151617181920212224234567891011121314151617181920212223242526[[#This Row],[PEMBULATAN]]*O94</f>
        <v>27000</v>
      </c>
    </row>
    <row r="95" spans="1:16" ht="33" customHeight="1" x14ac:dyDescent="0.2">
      <c r="A95" s="97"/>
      <c r="B95" s="73"/>
      <c r="C95" s="87" t="s">
        <v>3385</v>
      </c>
      <c r="D95" s="76" t="s">
        <v>52</v>
      </c>
      <c r="E95" s="13">
        <v>44433</v>
      </c>
      <c r="F95" s="74" t="s">
        <v>53</v>
      </c>
      <c r="G95" s="13">
        <v>44437</v>
      </c>
      <c r="H95" s="75" t="s">
        <v>3282</v>
      </c>
      <c r="I95" s="15">
        <v>102</v>
      </c>
      <c r="J95" s="15">
        <v>10</v>
      </c>
      <c r="K95" s="15">
        <v>5</v>
      </c>
      <c r="L95" s="15">
        <v>6</v>
      </c>
      <c r="M95" s="81">
        <v>1.2749999999999999</v>
      </c>
      <c r="N95" s="70">
        <v>6</v>
      </c>
      <c r="O95" s="62">
        <v>3000</v>
      </c>
      <c r="P95" s="63">
        <f>Table2245236891011121314151617181920212224234567891011121314151617181920212223242526[[#This Row],[PEMBULATAN]]*O95</f>
        <v>18000</v>
      </c>
    </row>
    <row r="96" spans="1:16" ht="33" customHeight="1" x14ac:dyDescent="0.2">
      <c r="A96" s="97"/>
      <c r="B96" s="73"/>
      <c r="C96" s="87" t="s">
        <v>3386</v>
      </c>
      <c r="D96" s="76" t="s">
        <v>52</v>
      </c>
      <c r="E96" s="13">
        <v>44433</v>
      </c>
      <c r="F96" s="74" t="s">
        <v>53</v>
      </c>
      <c r="G96" s="13">
        <v>44437</v>
      </c>
      <c r="H96" s="75" t="s">
        <v>3282</v>
      </c>
      <c r="I96" s="15">
        <v>65</v>
      </c>
      <c r="J96" s="15">
        <v>39</v>
      </c>
      <c r="K96" s="15">
        <v>28</v>
      </c>
      <c r="L96" s="15">
        <v>5</v>
      </c>
      <c r="M96" s="81">
        <v>17.745000000000001</v>
      </c>
      <c r="N96" s="70">
        <v>18</v>
      </c>
      <c r="O96" s="62">
        <v>3000</v>
      </c>
      <c r="P96" s="63">
        <f>Table2245236891011121314151617181920212224234567891011121314151617181920212223242526[[#This Row],[PEMBULATAN]]*O96</f>
        <v>54000</v>
      </c>
    </row>
    <row r="97" spans="1:16" ht="33" customHeight="1" x14ac:dyDescent="0.2">
      <c r="A97" s="97"/>
      <c r="B97" s="73"/>
      <c r="C97" s="87" t="s">
        <v>3387</v>
      </c>
      <c r="D97" s="76" t="s">
        <v>52</v>
      </c>
      <c r="E97" s="13">
        <v>44433</v>
      </c>
      <c r="F97" s="74" t="s">
        <v>53</v>
      </c>
      <c r="G97" s="13">
        <v>44437</v>
      </c>
      <c r="H97" s="75" t="s">
        <v>3282</v>
      </c>
      <c r="I97" s="15">
        <v>72</v>
      </c>
      <c r="J97" s="15">
        <v>58</v>
      </c>
      <c r="K97" s="15">
        <v>30</v>
      </c>
      <c r="L97" s="15">
        <v>4</v>
      </c>
      <c r="M97" s="81">
        <v>31.32</v>
      </c>
      <c r="N97" s="70">
        <v>31</v>
      </c>
      <c r="O97" s="62">
        <v>3000</v>
      </c>
      <c r="P97" s="63">
        <f>Table2245236891011121314151617181920212224234567891011121314151617181920212223242526[[#This Row],[PEMBULATAN]]*O97</f>
        <v>93000</v>
      </c>
    </row>
    <row r="98" spans="1:16" ht="33" customHeight="1" x14ac:dyDescent="0.2">
      <c r="A98" s="97"/>
      <c r="B98" s="73"/>
      <c r="C98" s="87" t="s">
        <v>3388</v>
      </c>
      <c r="D98" s="76" t="s">
        <v>52</v>
      </c>
      <c r="E98" s="13">
        <v>44433</v>
      </c>
      <c r="F98" s="74" t="s">
        <v>53</v>
      </c>
      <c r="G98" s="13">
        <v>44437</v>
      </c>
      <c r="H98" s="75" t="s">
        <v>3282</v>
      </c>
      <c r="I98" s="15">
        <v>34</v>
      </c>
      <c r="J98" s="15">
        <v>26</v>
      </c>
      <c r="K98" s="15">
        <v>20</v>
      </c>
      <c r="L98" s="15">
        <v>5</v>
      </c>
      <c r="M98" s="81">
        <v>4.42</v>
      </c>
      <c r="N98" s="70">
        <v>5</v>
      </c>
      <c r="O98" s="62">
        <v>3000</v>
      </c>
      <c r="P98" s="63">
        <f>Table2245236891011121314151617181920212224234567891011121314151617181920212223242526[[#This Row],[PEMBULATAN]]*O98</f>
        <v>15000</v>
      </c>
    </row>
    <row r="99" spans="1:16" ht="33" customHeight="1" x14ac:dyDescent="0.2">
      <c r="A99" s="97"/>
      <c r="B99" s="73"/>
      <c r="C99" s="87" t="s">
        <v>3389</v>
      </c>
      <c r="D99" s="76" t="s">
        <v>52</v>
      </c>
      <c r="E99" s="13">
        <v>44433</v>
      </c>
      <c r="F99" s="74" t="s">
        <v>53</v>
      </c>
      <c r="G99" s="13">
        <v>44437</v>
      </c>
      <c r="H99" s="75" t="s">
        <v>3282</v>
      </c>
      <c r="I99" s="15">
        <v>65</v>
      </c>
      <c r="J99" s="15">
        <v>50</v>
      </c>
      <c r="K99" s="15">
        <v>18</v>
      </c>
      <c r="L99" s="15">
        <v>10</v>
      </c>
      <c r="M99" s="81">
        <v>14.625</v>
      </c>
      <c r="N99" s="70">
        <v>15</v>
      </c>
      <c r="O99" s="62">
        <v>3000</v>
      </c>
      <c r="P99" s="63">
        <f>Table2245236891011121314151617181920212224234567891011121314151617181920212223242526[[#This Row],[PEMBULATAN]]*O99</f>
        <v>45000</v>
      </c>
    </row>
    <row r="100" spans="1:16" ht="33" customHeight="1" x14ac:dyDescent="0.2">
      <c r="A100" s="97"/>
      <c r="B100" s="73"/>
      <c r="C100" s="87" t="s">
        <v>3390</v>
      </c>
      <c r="D100" s="76" t="s">
        <v>52</v>
      </c>
      <c r="E100" s="13">
        <v>44433</v>
      </c>
      <c r="F100" s="74" t="s">
        <v>53</v>
      </c>
      <c r="G100" s="13">
        <v>44437</v>
      </c>
      <c r="H100" s="75" t="s">
        <v>3282</v>
      </c>
      <c r="I100" s="15">
        <v>103</v>
      </c>
      <c r="J100" s="15">
        <v>60</v>
      </c>
      <c r="K100" s="15">
        <v>28</v>
      </c>
      <c r="L100" s="15">
        <v>8</v>
      </c>
      <c r="M100" s="81">
        <v>43.26</v>
      </c>
      <c r="N100" s="70">
        <v>43</v>
      </c>
      <c r="O100" s="62">
        <v>3000</v>
      </c>
      <c r="P100" s="63">
        <f>Table2245236891011121314151617181920212224234567891011121314151617181920212223242526[[#This Row],[PEMBULATAN]]*O100</f>
        <v>129000</v>
      </c>
    </row>
    <row r="101" spans="1:16" ht="33" customHeight="1" x14ac:dyDescent="0.2">
      <c r="A101" s="97"/>
      <c r="B101" s="73"/>
      <c r="C101" s="87" t="s">
        <v>3391</v>
      </c>
      <c r="D101" s="76" t="s">
        <v>52</v>
      </c>
      <c r="E101" s="13">
        <v>44433</v>
      </c>
      <c r="F101" s="74" t="s">
        <v>53</v>
      </c>
      <c r="G101" s="13">
        <v>44437</v>
      </c>
      <c r="H101" s="75" t="s">
        <v>3282</v>
      </c>
      <c r="I101" s="15">
        <v>54</v>
      </c>
      <c r="J101" s="15">
        <v>60</v>
      </c>
      <c r="K101" s="15">
        <v>18</v>
      </c>
      <c r="L101" s="15">
        <v>11</v>
      </c>
      <c r="M101" s="81">
        <v>14.58</v>
      </c>
      <c r="N101" s="70">
        <v>15</v>
      </c>
      <c r="O101" s="62">
        <v>3000</v>
      </c>
      <c r="P101" s="63">
        <f>Table2245236891011121314151617181920212224234567891011121314151617181920212223242526[[#This Row],[PEMBULATAN]]*O101</f>
        <v>45000</v>
      </c>
    </row>
    <row r="102" spans="1:16" ht="33" customHeight="1" x14ac:dyDescent="0.2">
      <c r="A102" s="97"/>
      <c r="B102" s="73"/>
      <c r="C102" s="87" t="s">
        <v>3392</v>
      </c>
      <c r="D102" s="76" t="s">
        <v>52</v>
      </c>
      <c r="E102" s="13">
        <v>44433</v>
      </c>
      <c r="F102" s="74" t="s">
        <v>53</v>
      </c>
      <c r="G102" s="13">
        <v>44437</v>
      </c>
      <c r="H102" s="75" t="s">
        <v>3282</v>
      </c>
      <c r="I102" s="15">
        <v>36</v>
      </c>
      <c r="J102" s="15">
        <v>26</v>
      </c>
      <c r="K102" s="15">
        <v>14</v>
      </c>
      <c r="L102" s="15">
        <v>13</v>
      </c>
      <c r="M102" s="81">
        <v>3.2759999999999998</v>
      </c>
      <c r="N102" s="70">
        <v>13</v>
      </c>
      <c r="O102" s="62">
        <v>3000</v>
      </c>
      <c r="P102" s="63">
        <f>Table2245236891011121314151617181920212224234567891011121314151617181920212223242526[[#This Row],[PEMBULATAN]]*O102</f>
        <v>39000</v>
      </c>
    </row>
    <row r="103" spans="1:16" ht="33" customHeight="1" x14ac:dyDescent="0.2">
      <c r="A103" s="97"/>
      <c r="B103" s="73"/>
      <c r="C103" s="87" t="s">
        <v>3393</v>
      </c>
      <c r="D103" s="76" t="s">
        <v>52</v>
      </c>
      <c r="E103" s="13">
        <v>44433</v>
      </c>
      <c r="F103" s="74" t="s">
        <v>53</v>
      </c>
      <c r="G103" s="13">
        <v>44437</v>
      </c>
      <c r="H103" s="75" t="s">
        <v>3282</v>
      </c>
      <c r="I103" s="15">
        <v>59</v>
      </c>
      <c r="J103" s="15">
        <v>36</v>
      </c>
      <c r="K103" s="15">
        <v>23</v>
      </c>
      <c r="L103" s="15">
        <v>3</v>
      </c>
      <c r="M103" s="81">
        <v>12.212999999999999</v>
      </c>
      <c r="N103" s="70">
        <v>12</v>
      </c>
      <c r="O103" s="62">
        <v>3000</v>
      </c>
      <c r="P103" s="63">
        <f>Table2245236891011121314151617181920212224234567891011121314151617181920212223242526[[#This Row],[PEMBULATAN]]*O103</f>
        <v>36000</v>
      </c>
    </row>
    <row r="104" spans="1:16" ht="33" customHeight="1" x14ac:dyDescent="0.2">
      <c r="A104" s="97"/>
      <c r="B104" s="73"/>
      <c r="C104" s="87" t="s">
        <v>3394</v>
      </c>
      <c r="D104" s="76" t="s">
        <v>52</v>
      </c>
      <c r="E104" s="13">
        <v>44433</v>
      </c>
      <c r="F104" s="74" t="s">
        <v>53</v>
      </c>
      <c r="G104" s="13">
        <v>44437</v>
      </c>
      <c r="H104" s="75" t="s">
        <v>3282</v>
      </c>
      <c r="I104" s="15">
        <v>36</v>
      </c>
      <c r="J104" s="15">
        <v>36</v>
      </c>
      <c r="K104" s="15">
        <v>20</v>
      </c>
      <c r="L104" s="15">
        <v>4</v>
      </c>
      <c r="M104" s="81">
        <v>6.48</v>
      </c>
      <c r="N104" s="70">
        <v>6</v>
      </c>
      <c r="O104" s="62">
        <v>3000</v>
      </c>
      <c r="P104" s="63">
        <f>Table2245236891011121314151617181920212224234567891011121314151617181920212223242526[[#This Row],[PEMBULATAN]]*O104</f>
        <v>18000</v>
      </c>
    </row>
    <row r="105" spans="1:16" ht="33" customHeight="1" x14ac:dyDescent="0.2">
      <c r="A105" s="97"/>
      <c r="B105" s="73"/>
      <c r="C105" s="87" t="s">
        <v>3395</v>
      </c>
      <c r="D105" s="76" t="s">
        <v>52</v>
      </c>
      <c r="E105" s="13">
        <v>44433</v>
      </c>
      <c r="F105" s="74" t="s">
        <v>53</v>
      </c>
      <c r="G105" s="13">
        <v>44437</v>
      </c>
      <c r="H105" s="75" t="s">
        <v>3282</v>
      </c>
      <c r="I105" s="15">
        <v>45</v>
      </c>
      <c r="J105" s="15">
        <v>30</v>
      </c>
      <c r="K105" s="15">
        <v>38</v>
      </c>
      <c r="L105" s="15">
        <v>8</v>
      </c>
      <c r="M105" s="81">
        <v>12.824999999999999</v>
      </c>
      <c r="N105" s="70">
        <v>13</v>
      </c>
      <c r="O105" s="62">
        <v>3000</v>
      </c>
      <c r="P105" s="63">
        <f>Table2245236891011121314151617181920212224234567891011121314151617181920212223242526[[#This Row],[PEMBULATAN]]*O105</f>
        <v>39000</v>
      </c>
    </row>
    <row r="106" spans="1:16" ht="33" customHeight="1" x14ac:dyDescent="0.2">
      <c r="A106" s="97"/>
      <c r="B106" s="73"/>
      <c r="C106" s="87" t="s">
        <v>3396</v>
      </c>
      <c r="D106" s="76" t="s">
        <v>52</v>
      </c>
      <c r="E106" s="13">
        <v>44433</v>
      </c>
      <c r="F106" s="74" t="s">
        <v>53</v>
      </c>
      <c r="G106" s="13">
        <v>44437</v>
      </c>
      <c r="H106" s="75" t="s">
        <v>3282</v>
      </c>
      <c r="I106" s="15">
        <v>38</v>
      </c>
      <c r="J106" s="15">
        <v>30</v>
      </c>
      <c r="K106" s="15">
        <v>27</v>
      </c>
      <c r="L106" s="15">
        <v>8</v>
      </c>
      <c r="M106" s="81">
        <v>7.6950000000000003</v>
      </c>
      <c r="N106" s="70">
        <v>8</v>
      </c>
      <c r="O106" s="62">
        <v>3000</v>
      </c>
      <c r="P106" s="63">
        <f>Table2245236891011121314151617181920212224234567891011121314151617181920212223242526[[#This Row],[PEMBULATAN]]*O106</f>
        <v>24000</v>
      </c>
    </row>
    <row r="107" spans="1:16" ht="33" customHeight="1" x14ac:dyDescent="0.2">
      <c r="A107" s="97"/>
      <c r="B107" s="73"/>
      <c r="C107" s="87" t="s">
        <v>3397</v>
      </c>
      <c r="D107" s="76" t="s">
        <v>52</v>
      </c>
      <c r="E107" s="13">
        <v>44433</v>
      </c>
      <c r="F107" s="74" t="s">
        <v>53</v>
      </c>
      <c r="G107" s="13">
        <v>44437</v>
      </c>
      <c r="H107" s="75" t="s">
        <v>3282</v>
      </c>
      <c r="I107" s="15">
        <v>75</v>
      </c>
      <c r="J107" s="15">
        <v>60</v>
      </c>
      <c r="K107" s="15">
        <v>28</v>
      </c>
      <c r="L107" s="15">
        <v>10</v>
      </c>
      <c r="M107" s="81">
        <v>31.5</v>
      </c>
      <c r="N107" s="70">
        <v>32</v>
      </c>
      <c r="O107" s="62">
        <v>3000</v>
      </c>
      <c r="P107" s="63">
        <f>Table2245236891011121314151617181920212224234567891011121314151617181920212223242526[[#This Row],[PEMBULATAN]]*O107</f>
        <v>96000</v>
      </c>
    </row>
    <row r="108" spans="1:16" ht="33" customHeight="1" x14ac:dyDescent="0.2">
      <c r="A108" s="97"/>
      <c r="B108" s="73"/>
      <c r="C108" s="87" t="s">
        <v>3398</v>
      </c>
      <c r="D108" s="76" t="s">
        <v>52</v>
      </c>
      <c r="E108" s="13">
        <v>44433</v>
      </c>
      <c r="F108" s="74" t="s">
        <v>53</v>
      </c>
      <c r="G108" s="13">
        <v>44437</v>
      </c>
      <c r="H108" s="75" t="s">
        <v>3282</v>
      </c>
      <c r="I108" s="15">
        <v>62</v>
      </c>
      <c r="J108" s="15">
        <v>42</v>
      </c>
      <c r="K108" s="15">
        <v>30</v>
      </c>
      <c r="L108" s="15">
        <v>9</v>
      </c>
      <c r="M108" s="81">
        <v>19.53</v>
      </c>
      <c r="N108" s="70">
        <v>20</v>
      </c>
      <c r="O108" s="62">
        <v>3000</v>
      </c>
      <c r="P108" s="63">
        <f>Table2245236891011121314151617181920212224234567891011121314151617181920212223242526[[#This Row],[PEMBULATAN]]*O108</f>
        <v>60000</v>
      </c>
    </row>
    <row r="109" spans="1:16" ht="33" customHeight="1" x14ac:dyDescent="0.2">
      <c r="A109" s="97"/>
      <c r="B109" s="73"/>
      <c r="C109" s="87" t="s">
        <v>3399</v>
      </c>
      <c r="D109" s="76" t="s">
        <v>52</v>
      </c>
      <c r="E109" s="13">
        <v>44433</v>
      </c>
      <c r="F109" s="74" t="s">
        <v>53</v>
      </c>
      <c r="G109" s="13">
        <v>44437</v>
      </c>
      <c r="H109" s="75" t="s">
        <v>3282</v>
      </c>
      <c r="I109" s="15">
        <v>113</v>
      </c>
      <c r="J109" s="15">
        <v>25</v>
      </c>
      <c r="K109" s="15">
        <v>22</v>
      </c>
      <c r="L109" s="15">
        <v>1</v>
      </c>
      <c r="M109" s="81">
        <v>15.5375</v>
      </c>
      <c r="N109" s="70">
        <v>16</v>
      </c>
      <c r="O109" s="62">
        <v>3000</v>
      </c>
      <c r="P109" s="63">
        <f>Table2245236891011121314151617181920212224234567891011121314151617181920212223242526[[#This Row],[PEMBULATAN]]*O109</f>
        <v>48000</v>
      </c>
    </row>
    <row r="110" spans="1:16" ht="33" customHeight="1" x14ac:dyDescent="0.2">
      <c r="A110" s="97"/>
      <c r="B110" s="73"/>
      <c r="C110" s="87" t="s">
        <v>3400</v>
      </c>
      <c r="D110" s="76" t="s">
        <v>52</v>
      </c>
      <c r="E110" s="13">
        <v>44433</v>
      </c>
      <c r="F110" s="74" t="s">
        <v>53</v>
      </c>
      <c r="G110" s="13">
        <v>44437</v>
      </c>
      <c r="H110" s="75" t="s">
        <v>3282</v>
      </c>
      <c r="I110" s="15">
        <v>114</v>
      </c>
      <c r="J110" s="15">
        <v>51</v>
      </c>
      <c r="K110" s="15">
        <v>40</v>
      </c>
      <c r="L110" s="15">
        <v>26</v>
      </c>
      <c r="M110" s="81">
        <v>58.14</v>
      </c>
      <c r="N110" s="70">
        <v>58</v>
      </c>
      <c r="O110" s="62">
        <v>3000</v>
      </c>
      <c r="P110" s="63">
        <f>Table2245236891011121314151617181920212224234567891011121314151617181920212223242526[[#This Row],[PEMBULATAN]]*O110</f>
        <v>174000</v>
      </c>
    </row>
    <row r="111" spans="1:16" ht="33" customHeight="1" x14ac:dyDescent="0.2">
      <c r="A111" s="97"/>
      <c r="B111" s="73"/>
      <c r="C111" s="87" t="s">
        <v>3401</v>
      </c>
      <c r="D111" s="76" t="s">
        <v>52</v>
      </c>
      <c r="E111" s="13">
        <v>44433</v>
      </c>
      <c r="F111" s="74" t="s">
        <v>53</v>
      </c>
      <c r="G111" s="13">
        <v>44437</v>
      </c>
      <c r="H111" s="75" t="s">
        <v>3282</v>
      </c>
      <c r="I111" s="15">
        <v>55</v>
      </c>
      <c r="J111" s="15">
        <v>37</v>
      </c>
      <c r="K111" s="15">
        <v>18</v>
      </c>
      <c r="L111" s="15">
        <v>10</v>
      </c>
      <c r="M111" s="81">
        <v>9.1575000000000006</v>
      </c>
      <c r="N111" s="70">
        <v>10</v>
      </c>
      <c r="O111" s="62">
        <v>3000</v>
      </c>
      <c r="P111" s="63">
        <f>Table2245236891011121314151617181920212224234567891011121314151617181920212223242526[[#This Row],[PEMBULATAN]]*O111</f>
        <v>30000</v>
      </c>
    </row>
    <row r="112" spans="1:16" ht="33" customHeight="1" x14ac:dyDescent="0.2">
      <c r="A112" s="97"/>
      <c r="B112" s="73"/>
      <c r="C112" s="87" t="s">
        <v>3402</v>
      </c>
      <c r="D112" s="76" t="s">
        <v>52</v>
      </c>
      <c r="E112" s="13">
        <v>44433</v>
      </c>
      <c r="F112" s="74" t="s">
        <v>53</v>
      </c>
      <c r="G112" s="13">
        <v>44437</v>
      </c>
      <c r="H112" s="75" t="s">
        <v>3282</v>
      </c>
      <c r="I112" s="15">
        <v>128</v>
      </c>
      <c r="J112" s="15">
        <v>7</v>
      </c>
      <c r="K112" s="15">
        <v>7</v>
      </c>
      <c r="L112" s="15">
        <v>13</v>
      </c>
      <c r="M112" s="81">
        <v>1.5680000000000001</v>
      </c>
      <c r="N112" s="70">
        <v>13</v>
      </c>
      <c r="O112" s="62">
        <v>3000</v>
      </c>
      <c r="P112" s="63">
        <f>Table2245236891011121314151617181920212224234567891011121314151617181920212223242526[[#This Row],[PEMBULATAN]]*O112</f>
        <v>39000</v>
      </c>
    </row>
    <row r="113" spans="1:16" ht="33" customHeight="1" x14ac:dyDescent="0.2">
      <c r="A113" s="97"/>
      <c r="B113" s="73"/>
      <c r="C113" s="87" t="s">
        <v>3403</v>
      </c>
      <c r="D113" s="76" t="s">
        <v>52</v>
      </c>
      <c r="E113" s="13">
        <v>44433</v>
      </c>
      <c r="F113" s="74" t="s">
        <v>53</v>
      </c>
      <c r="G113" s="13">
        <v>44437</v>
      </c>
      <c r="H113" s="75" t="s">
        <v>3282</v>
      </c>
      <c r="I113" s="15">
        <v>123</v>
      </c>
      <c r="J113" s="15">
        <v>5</v>
      </c>
      <c r="K113" s="15">
        <v>5</v>
      </c>
      <c r="L113" s="15">
        <v>8</v>
      </c>
      <c r="M113" s="81">
        <v>0.76875000000000004</v>
      </c>
      <c r="N113" s="70">
        <v>8</v>
      </c>
      <c r="O113" s="62">
        <v>3000</v>
      </c>
      <c r="P113" s="63">
        <f>Table2245236891011121314151617181920212224234567891011121314151617181920212223242526[[#This Row],[PEMBULATAN]]*O113</f>
        <v>24000</v>
      </c>
    </row>
    <row r="114" spans="1:16" ht="33" customHeight="1" x14ac:dyDescent="0.2">
      <c r="A114" s="97"/>
      <c r="B114" s="73"/>
      <c r="C114" s="87" t="s">
        <v>3404</v>
      </c>
      <c r="D114" s="76" t="s">
        <v>52</v>
      </c>
      <c r="E114" s="13">
        <v>44433</v>
      </c>
      <c r="F114" s="74" t="s">
        <v>53</v>
      </c>
      <c r="G114" s="13">
        <v>44437</v>
      </c>
      <c r="H114" s="75" t="s">
        <v>3282</v>
      </c>
      <c r="I114" s="15">
        <v>154</v>
      </c>
      <c r="J114" s="15">
        <v>13</v>
      </c>
      <c r="K114" s="15">
        <v>7</v>
      </c>
      <c r="L114" s="15">
        <v>9</v>
      </c>
      <c r="M114" s="81">
        <v>3.5034999999999998</v>
      </c>
      <c r="N114" s="70">
        <v>9</v>
      </c>
      <c r="O114" s="62">
        <v>3000</v>
      </c>
      <c r="P114" s="63">
        <f>Table2245236891011121314151617181920212224234567891011121314151617181920212223242526[[#This Row],[PEMBULATAN]]*O114</f>
        <v>27000</v>
      </c>
    </row>
    <row r="115" spans="1:16" ht="33" customHeight="1" x14ac:dyDescent="0.2">
      <c r="A115" s="97"/>
      <c r="B115" s="73"/>
      <c r="C115" s="87" t="s">
        <v>3405</v>
      </c>
      <c r="D115" s="76" t="s">
        <v>52</v>
      </c>
      <c r="E115" s="13">
        <v>44433</v>
      </c>
      <c r="F115" s="74" t="s">
        <v>53</v>
      </c>
      <c r="G115" s="13">
        <v>44437</v>
      </c>
      <c r="H115" s="75" t="s">
        <v>3282</v>
      </c>
      <c r="I115" s="15">
        <v>122</v>
      </c>
      <c r="J115" s="15">
        <v>8</v>
      </c>
      <c r="K115" s="15">
        <v>6</v>
      </c>
      <c r="L115" s="15">
        <v>6</v>
      </c>
      <c r="M115" s="81">
        <v>1.464</v>
      </c>
      <c r="N115" s="70">
        <v>6</v>
      </c>
      <c r="O115" s="62">
        <v>3000</v>
      </c>
      <c r="P115" s="63">
        <f>Table2245236891011121314151617181920212224234567891011121314151617181920212223242526[[#This Row],[PEMBULATAN]]*O115</f>
        <v>18000</v>
      </c>
    </row>
    <row r="116" spans="1:16" ht="33" customHeight="1" x14ac:dyDescent="0.2">
      <c r="A116" s="97"/>
      <c r="B116" s="73"/>
      <c r="C116" s="87" t="s">
        <v>3406</v>
      </c>
      <c r="D116" s="76" t="s">
        <v>52</v>
      </c>
      <c r="E116" s="13">
        <v>44433</v>
      </c>
      <c r="F116" s="74" t="s">
        <v>53</v>
      </c>
      <c r="G116" s="13">
        <v>44437</v>
      </c>
      <c r="H116" s="75" t="s">
        <v>3282</v>
      </c>
      <c r="I116" s="15">
        <v>85</v>
      </c>
      <c r="J116" s="15">
        <v>20</v>
      </c>
      <c r="K116" s="15">
        <v>10</v>
      </c>
      <c r="L116" s="15">
        <v>20</v>
      </c>
      <c r="M116" s="81">
        <v>4.25</v>
      </c>
      <c r="N116" s="70">
        <v>20</v>
      </c>
      <c r="O116" s="62">
        <v>3000</v>
      </c>
      <c r="P116" s="63">
        <f>Table2245236891011121314151617181920212224234567891011121314151617181920212223242526[[#This Row],[PEMBULATAN]]*O116</f>
        <v>60000</v>
      </c>
    </row>
    <row r="117" spans="1:16" ht="33" customHeight="1" x14ac:dyDescent="0.2">
      <c r="A117" s="97"/>
      <c r="B117" s="73"/>
      <c r="C117" s="87" t="s">
        <v>3407</v>
      </c>
      <c r="D117" s="76" t="s">
        <v>52</v>
      </c>
      <c r="E117" s="13">
        <v>44433</v>
      </c>
      <c r="F117" s="74" t="s">
        <v>53</v>
      </c>
      <c r="G117" s="13">
        <v>44437</v>
      </c>
      <c r="H117" s="75" t="s">
        <v>3282</v>
      </c>
      <c r="I117" s="15">
        <v>87</v>
      </c>
      <c r="J117" s="15">
        <v>9</v>
      </c>
      <c r="K117" s="15">
        <v>9</v>
      </c>
      <c r="L117" s="15">
        <v>18</v>
      </c>
      <c r="M117" s="81">
        <v>1.7617499999999999</v>
      </c>
      <c r="N117" s="70">
        <v>18</v>
      </c>
      <c r="O117" s="62">
        <v>3000</v>
      </c>
      <c r="P117" s="63">
        <f>Table2245236891011121314151617181920212224234567891011121314151617181920212223242526[[#This Row],[PEMBULATAN]]*O117</f>
        <v>54000</v>
      </c>
    </row>
    <row r="118" spans="1:16" ht="33" customHeight="1" x14ac:dyDescent="0.2">
      <c r="A118" s="97"/>
      <c r="B118" s="73"/>
      <c r="C118" s="87" t="s">
        <v>3408</v>
      </c>
      <c r="D118" s="76" t="s">
        <v>52</v>
      </c>
      <c r="E118" s="13">
        <v>44433</v>
      </c>
      <c r="F118" s="74" t="s">
        <v>53</v>
      </c>
      <c r="G118" s="13">
        <v>44437</v>
      </c>
      <c r="H118" s="75" t="s">
        <v>3282</v>
      </c>
      <c r="I118" s="15">
        <v>103</v>
      </c>
      <c r="J118" s="15">
        <v>49</v>
      </c>
      <c r="K118" s="15">
        <v>6</v>
      </c>
      <c r="L118" s="15">
        <v>2</v>
      </c>
      <c r="M118" s="81">
        <v>7.5705</v>
      </c>
      <c r="N118" s="70">
        <v>8</v>
      </c>
      <c r="O118" s="62">
        <v>3000</v>
      </c>
      <c r="P118" s="63">
        <f>Table2245236891011121314151617181920212224234567891011121314151617181920212223242526[[#This Row],[PEMBULATAN]]*O118</f>
        <v>24000</v>
      </c>
    </row>
    <row r="119" spans="1:16" ht="33" customHeight="1" x14ac:dyDescent="0.2">
      <c r="A119" s="97"/>
      <c r="B119" s="73"/>
      <c r="C119" s="87" t="s">
        <v>3409</v>
      </c>
      <c r="D119" s="76" t="s">
        <v>52</v>
      </c>
      <c r="E119" s="13">
        <v>44433</v>
      </c>
      <c r="F119" s="74" t="s">
        <v>53</v>
      </c>
      <c r="G119" s="13">
        <v>44437</v>
      </c>
      <c r="H119" s="75" t="s">
        <v>3282</v>
      </c>
      <c r="I119" s="15">
        <v>43</v>
      </c>
      <c r="J119" s="15">
        <v>30</v>
      </c>
      <c r="K119" s="15">
        <v>34</v>
      </c>
      <c r="L119" s="15">
        <v>15</v>
      </c>
      <c r="M119" s="81">
        <v>10.965</v>
      </c>
      <c r="N119" s="70">
        <v>15</v>
      </c>
      <c r="O119" s="62">
        <v>3000</v>
      </c>
      <c r="P119" s="63">
        <f>Table2245236891011121314151617181920212224234567891011121314151617181920212223242526[[#This Row],[PEMBULATAN]]*O119</f>
        <v>45000</v>
      </c>
    </row>
    <row r="120" spans="1:16" ht="33" customHeight="1" x14ac:dyDescent="0.2">
      <c r="A120" s="97"/>
      <c r="B120" s="73"/>
      <c r="C120" s="87" t="s">
        <v>3410</v>
      </c>
      <c r="D120" s="76" t="s">
        <v>52</v>
      </c>
      <c r="E120" s="13">
        <v>44433</v>
      </c>
      <c r="F120" s="74" t="s">
        <v>53</v>
      </c>
      <c r="G120" s="13">
        <v>44437</v>
      </c>
      <c r="H120" s="75" t="s">
        <v>3282</v>
      </c>
      <c r="I120" s="15">
        <v>33</v>
      </c>
      <c r="J120" s="15">
        <v>35</v>
      </c>
      <c r="K120" s="15">
        <v>15</v>
      </c>
      <c r="L120" s="15">
        <v>19</v>
      </c>
      <c r="M120" s="81">
        <v>4.3312499999999998</v>
      </c>
      <c r="N120" s="70">
        <v>19</v>
      </c>
      <c r="O120" s="62">
        <v>3000</v>
      </c>
      <c r="P120" s="63">
        <f>Table2245236891011121314151617181920212224234567891011121314151617181920212223242526[[#This Row],[PEMBULATAN]]*O120</f>
        <v>57000</v>
      </c>
    </row>
    <row r="121" spans="1:16" ht="33" customHeight="1" x14ac:dyDescent="0.2">
      <c r="A121" s="97"/>
      <c r="B121" s="73"/>
      <c r="C121" s="87" t="s">
        <v>3411</v>
      </c>
      <c r="D121" s="76" t="s">
        <v>52</v>
      </c>
      <c r="E121" s="13">
        <v>44433</v>
      </c>
      <c r="F121" s="74" t="s">
        <v>53</v>
      </c>
      <c r="G121" s="13">
        <v>44437</v>
      </c>
      <c r="H121" s="75" t="s">
        <v>3282</v>
      </c>
      <c r="I121" s="15">
        <v>55</v>
      </c>
      <c r="J121" s="15">
        <v>36</v>
      </c>
      <c r="K121" s="15">
        <v>23</v>
      </c>
      <c r="L121" s="15">
        <v>16</v>
      </c>
      <c r="M121" s="81">
        <v>11.385</v>
      </c>
      <c r="N121" s="70">
        <v>16</v>
      </c>
      <c r="O121" s="62">
        <v>3000</v>
      </c>
      <c r="P121" s="63">
        <f>Table2245236891011121314151617181920212224234567891011121314151617181920212223242526[[#This Row],[PEMBULATAN]]*O121</f>
        <v>48000</v>
      </c>
    </row>
    <row r="122" spans="1:16" ht="33" customHeight="1" x14ac:dyDescent="0.2">
      <c r="A122" s="97"/>
      <c r="B122" s="73"/>
      <c r="C122" s="87" t="s">
        <v>3412</v>
      </c>
      <c r="D122" s="76" t="s">
        <v>52</v>
      </c>
      <c r="E122" s="13">
        <v>44433</v>
      </c>
      <c r="F122" s="74" t="s">
        <v>53</v>
      </c>
      <c r="G122" s="13">
        <v>44437</v>
      </c>
      <c r="H122" s="75" t="s">
        <v>3282</v>
      </c>
      <c r="I122" s="15">
        <v>124</v>
      </c>
      <c r="J122" s="15">
        <v>7</v>
      </c>
      <c r="K122" s="15">
        <v>7</v>
      </c>
      <c r="L122" s="15">
        <v>20</v>
      </c>
      <c r="M122" s="81">
        <v>1.5189999999999999</v>
      </c>
      <c r="N122" s="70">
        <v>20</v>
      </c>
      <c r="O122" s="62">
        <v>3000</v>
      </c>
      <c r="P122" s="63">
        <f>Table2245236891011121314151617181920212224234567891011121314151617181920212223242526[[#This Row],[PEMBULATAN]]*O122</f>
        <v>60000</v>
      </c>
    </row>
    <row r="123" spans="1:16" ht="33" customHeight="1" x14ac:dyDescent="0.2">
      <c r="A123" s="97"/>
      <c r="B123" s="73"/>
      <c r="C123" s="87" t="s">
        <v>3413</v>
      </c>
      <c r="D123" s="76" t="s">
        <v>52</v>
      </c>
      <c r="E123" s="13">
        <v>44433</v>
      </c>
      <c r="F123" s="74" t="s">
        <v>53</v>
      </c>
      <c r="G123" s="13">
        <v>44437</v>
      </c>
      <c r="H123" s="75" t="s">
        <v>3282</v>
      </c>
      <c r="I123" s="15">
        <v>127</v>
      </c>
      <c r="J123" s="15">
        <v>10</v>
      </c>
      <c r="K123" s="15">
        <v>4</v>
      </c>
      <c r="L123" s="15">
        <v>19</v>
      </c>
      <c r="M123" s="81">
        <v>1.27</v>
      </c>
      <c r="N123" s="70">
        <v>19</v>
      </c>
      <c r="O123" s="62">
        <v>3000</v>
      </c>
      <c r="P123" s="63">
        <f>Table2245236891011121314151617181920212224234567891011121314151617181920212223242526[[#This Row],[PEMBULATAN]]*O123</f>
        <v>57000</v>
      </c>
    </row>
    <row r="124" spans="1:16" ht="33" customHeight="1" x14ac:dyDescent="0.2">
      <c r="A124" s="97"/>
      <c r="B124" s="73"/>
      <c r="C124" s="87" t="s">
        <v>3414</v>
      </c>
      <c r="D124" s="76" t="s">
        <v>52</v>
      </c>
      <c r="E124" s="13">
        <v>44433</v>
      </c>
      <c r="F124" s="74" t="s">
        <v>53</v>
      </c>
      <c r="G124" s="13">
        <v>44437</v>
      </c>
      <c r="H124" s="75" t="s">
        <v>3282</v>
      </c>
      <c r="I124" s="15">
        <v>148</v>
      </c>
      <c r="J124" s="15">
        <v>11</v>
      </c>
      <c r="K124" s="15">
        <v>5</v>
      </c>
      <c r="L124" s="15">
        <v>15</v>
      </c>
      <c r="M124" s="81">
        <v>2.0350000000000001</v>
      </c>
      <c r="N124" s="70">
        <v>15</v>
      </c>
      <c r="O124" s="62">
        <v>3000</v>
      </c>
      <c r="P124" s="63">
        <f>Table2245236891011121314151617181920212224234567891011121314151617181920212223242526[[#This Row],[PEMBULATAN]]*O124</f>
        <v>45000</v>
      </c>
    </row>
    <row r="125" spans="1:16" ht="33" customHeight="1" x14ac:dyDescent="0.2">
      <c r="A125" s="97"/>
      <c r="B125" s="73"/>
      <c r="C125" s="87" t="s">
        <v>3415</v>
      </c>
      <c r="D125" s="76" t="s">
        <v>52</v>
      </c>
      <c r="E125" s="13">
        <v>44433</v>
      </c>
      <c r="F125" s="74" t="s">
        <v>53</v>
      </c>
      <c r="G125" s="13">
        <v>44437</v>
      </c>
      <c r="H125" s="75" t="s">
        <v>3282</v>
      </c>
      <c r="I125" s="15">
        <v>115</v>
      </c>
      <c r="J125" s="15">
        <v>10</v>
      </c>
      <c r="K125" s="15">
        <v>6</v>
      </c>
      <c r="L125" s="15">
        <v>25</v>
      </c>
      <c r="M125" s="81">
        <v>1.7250000000000001</v>
      </c>
      <c r="N125" s="70">
        <v>25</v>
      </c>
      <c r="O125" s="62">
        <v>3000</v>
      </c>
      <c r="P125" s="63">
        <f>Table2245236891011121314151617181920212224234567891011121314151617181920212223242526[[#This Row],[PEMBULATAN]]*O125</f>
        <v>75000</v>
      </c>
    </row>
    <row r="126" spans="1:16" ht="33" customHeight="1" x14ac:dyDescent="0.2">
      <c r="A126" s="97"/>
      <c r="B126" s="73"/>
      <c r="C126" s="87" t="s">
        <v>3416</v>
      </c>
      <c r="D126" s="76" t="s">
        <v>52</v>
      </c>
      <c r="E126" s="13">
        <v>44433</v>
      </c>
      <c r="F126" s="74" t="s">
        <v>53</v>
      </c>
      <c r="G126" s="13">
        <v>44437</v>
      </c>
      <c r="H126" s="75" t="s">
        <v>3282</v>
      </c>
      <c r="I126" s="15">
        <v>55</v>
      </c>
      <c r="J126" s="15">
        <v>37</v>
      </c>
      <c r="K126" s="15">
        <v>18</v>
      </c>
      <c r="L126" s="15">
        <v>8</v>
      </c>
      <c r="M126" s="81">
        <v>9.1575000000000006</v>
      </c>
      <c r="N126" s="70">
        <v>9</v>
      </c>
      <c r="O126" s="62">
        <v>3000</v>
      </c>
      <c r="P126" s="63">
        <f>Table2245236891011121314151617181920212224234567891011121314151617181920212223242526[[#This Row],[PEMBULATAN]]*O126</f>
        <v>27000</v>
      </c>
    </row>
    <row r="127" spans="1:16" ht="33" customHeight="1" x14ac:dyDescent="0.2">
      <c r="A127" s="97"/>
      <c r="B127" s="73"/>
      <c r="C127" s="87" t="s">
        <v>3417</v>
      </c>
      <c r="D127" s="76" t="s">
        <v>52</v>
      </c>
      <c r="E127" s="13">
        <v>44433</v>
      </c>
      <c r="F127" s="74" t="s">
        <v>53</v>
      </c>
      <c r="G127" s="13">
        <v>44437</v>
      </c>
      <c r="H127" s="75" t="s">
        <v>3282</v>
      </c>
      <c r="I127" s="15">
        <v>50</v>
      </c>
      <c r="J127" s="15">
        <v>30</v>
      </c>
      <c r="K127" s="15">
        <v>35</v>
      </c>
      <c r="L127" s="15">
        <v>15</v>
      </c>
      <c r="M127" s="81">
        <v>13.125</v>
      </c>
      <c r="N127" s="70">
        <v>15</v>
      </c>
      <c r="O127" s="62">
        <v>3000</v>
      </c>
      <c r="P127" s="63">
        <f>Table2245236891011121314151617181920212224234567891011121314151617181920212223242526[[#This Row],[PEMBULATAN]]*O127</f>
        <v>45000</v>
      </c>
    </row>
    <row r="128" spans="1:16" ht="33" customHeight="1" x14ac:dyDescent="0.2">
      <c r="A128" s="97"/>
      <c r="B128" s="73"/>
      <c r="C128" s="87" t="s">
        <v>3418</v>
      </c>
      <c r="D128" s="76" t="s">
        <v>52</v>
      </c>
      <c r="E128" s="13">
        <v>44433</v>
      </c>
      <c r="F128" s="74" t="s">
        <v>53</v>
      </c>
      <c r="G128" s="13">
        <v>44437</v>
      </c>
      <c r="H128" s="75" t="s">
        <v>3282</v>
      </c>
      <c r="I128" s="15">
        <v>52</v>
      </c>
      <c r="J128" s="15">
        <v>40</v>
      </c>
      <c r="K128" s="15">
        <v>13</v>
      </c>
      <c r="L128" s="15">
        <v>12</v>
      </c>
      <c r="M128" s="81">
        <v>6.76</v>
      </c>
      <c r="N128" s="70">
        <v>12</v>
      </c>
      <c r="O128" s="62">
        <v>3000</v>
      </c>
      <c r="P128" s="63">
        <f>Table2245236891011121314151617181920212224234567891011121314151617181920212223242526[[#This Row],[PEMBULATAN]]*O128</f>
        <v>36000</v>
      </c>
    </row>
    <row r="129" spans="1:16" ht="33" customHeight="1" x14ac:dyDescent="0.2">
      <c r="A129" s="97"/>
      <c r="B129" s="73"/>
      <c r="C129" s="87" t="s">
        <v>3419</v>
      </c>
      <c r="D129" s="76" t="s">
        <v>52</v>
      </c>
      <c r="E129" s="13">
        <v>44433</v>
      </c>
      <c r="F129" s="74" t="s">
        <v>53</v>
      </c>
      <c r="G129" s="13">
        <v>44437</v>
      </c>
      <c r="H129" s="75" t="s">
        <v>3282</v>
      </c>
      <c r="I129" s="15">
        <v>60</v>
      </c>
      <c r="J129" s="15">
        <v>33</v>
      </c>
      <c r="K129" s="15">
        <v>20</v>
      </c>
      <c r="L129" s="15">
        <v>1</v>
      </c>
      <c r="M129" s="81">
        <v>9.9</v>
      </c>
      <c r="N129" s="70">
        <v>10</v>
      </c>
      <c r="O129" s="62">
        <v>3000</v>
      </c>
      <c r="P129" s="63">
        <f>Table2245236891011121314151617181920212224234567891011121314151617181920212223242526[[#This Row],[PEMBULATAN]]*O129</f>
        <v>30000</v>
      </c>
    </row>
    <row r="130" spans="1:16" ht="33" customHeight="1" x14ac:dyDescent="0.2">
      <c r="A130" s="97"/>
      <c r="B130" s="73"/>
      <c r="C130" s="87" t="s">
        <v>3420</v>
      </c>
      <c r="D130" s="76" t="s">
        <v>52</v>
      </c>
      <c r="E130" s="13">
        <v>44433</v>
      </c>
      <c r="F130" s="74" t="s">
        <v>53</v>
      </c>
      <c r="G130" s="13">
        <v>44437</v>
      </c>
      <c r="H130" s="75" t="s">
        <v>3282</v>
      </c>
      <c r="I130" s="15">
        <v>100</v>
      </c>
      <c r="J130" s="15">
        <v>35</v>
      </c>
      <c r="K130" s="15">
        <v>20</v>
      </c>
      <c r="L130" s="15">
        <v>3</v>
      </c>
      <c r="M130" s="81">
        <v>17.5</v>
      </c>
      <c r="N130" s="70">
        <v>18</v>
      </c>
      <c r="O130" s="62">
        <v>3000</v>
      </c>
      <c r="P130" s="63">
        <f>Table2245236891011121314151617181920212224234567891011121314151617181920212223242526[[#This Row],[PEMBULATAN]]*O130</f>
        <v>54000</v>
      </c>
    </row>
    <row r="131" spans="1:16" ht="33" customHeight="1" x14ac:dyDescent="0.2">
      <c r="A131" s="97"/>
      <c r="B131" s="73"/>
      <c r="C131" s="87" t="s">
        <v>3421</v>
      </c>
      <c r="D131" s="76" t="s">
        <v>52</v>
      </c>
      <c r="E131" s="13">
        <v>44433</v>
      </c>
      <c r="F131" s="74" t="s">
        <v>53</v>
      </c>
      <c r="G131" s="13">
        <v>44437</v>
      </c>
      <c r="H131" s="75" t="s">
        <v>3282</v>
      </c>
      <c r="I131" s="15">
        <v>77</v>
      </c>
      <c r="J131" s="15">
        <v>27</v>
      </c>
      <c r="K131" s="15">
        <v>20</v>
      </c>
      <c r="L131" s="15">
        <v>12</v>
      </c>
      <c r="M131" s="81">
        <v>10.395</v>
      </c>
      <c r="N131" s="70">
        <v>12</v>
      </c>
      <c r="O131" s="62">
        <v>3000</v>
      </c>
      <c r="P131" s="63">
        <f>Table2245236891011121314151617181920212224234567891011121314151617181920212223242526[[#This Row],[PEMBULATAN]]*O131</f>
        <v>36000</v>
      </c>
    </row>
    <row r="132" spans="1:16" ht="33" customHeight="1" x14ac:dyDescent="0.2">
      <c r="A132" s="97"/>
      <c r="B132" s="73"/>
      <c r="C132" s="87" t="s">
        <v>3422</v>
      </c>
      <c r="D132" s="76" t="s">
        <v>52</v>
      </c>
      <c r="E132" s="13">
        <v>44433</v>
      </c>
      <c r="F132" s="74" t="s">
        <v>53</v>
      </c>
      <c r="G132" s="13">
        <v>44437</v>
      </c>
      <c r="H132" s="75" t="s">
        <v>3282</v>
      </c>
      <c r="I132" s="15">
        <v>126</v>
      </c>
      <c r="J132" s="15">
        <v>73</v>
      </c>
      <c r="K132" s="15">
        <v>26</v>
      </c>
      <c r="L132" s="15">
        <v>17</v>
      </c>
      <c r="M132" s="81">
        <v>59.786999999999999</v>
      </c>
      <c r="N132" s="70">
        <v>60</v>
      </c>
      <c r="O132" s="62">
        <v>3000</v>
      </c>
      <c r="P132" s="63">
        <f>Table2245236891011121314151617181920212224234567891011121314151617181920212223242526[[#This Row],[PEMBULATAN]]*O132</f>
        <v>180000</v>
      </c>
    </row>
    <row r="133" spans="1:16" ht="33" customHeight="1" x14ac:dyDescent="0.2">
      <c r="A133" s="97"/>
      <c r="B133" s="73"/>
      <c r="C133" s="87" t="s">
        <v>3423</v>
      </c>
      <c r="D133" s="76" t="s">
        <v>52</v>
      </c>
      <c r="E133" s="13">
        <v>44433</v>
      </c>
      <c r="F133" s="74" t="s">
        <v>53</v>
      </c>
      <c r="G133" s="13">
        <v>44437</v>
      </c>
      <c r="H133" s="75" t="s">
        <v>3282</v>
      </c>
      <c r="I133" s="15">
        <v>100</v>
      </c>
      <c r="J133" s="15">
        <v>52</v>
      </c>
      <c r="K133" s="15">
        <v>43</v>
      </c>
      <c r="L133" s="15">
        <v>6</v>
      </c>
      <c r="M133" s="81">
        <v>55.9</v>
      </c>
      <c r="N133" s="70">
        <v>56</v>
      </c>
      <c r="O133" s="62">
        <v>3000</v>
      </c>
      <c r="P133" s="63">
        <f>Table2245236891011121314151617181920212224234567891011121314151617181920212223242526[[#This Row],[PEMBULATAN]]*O133</f>
        <v>168000</v>
      </c>
    </row>
    <row r="134" spans="1:16" ht="33" customHeight="1" x14ac:dyDescent="0.2">
      <c r="A134" s="97"/>
      <c r="B134" s="73"/>
      <c r="C134" s="87" t="s">
        <v>3424</v>
      </c>
      <c r="D134" s="76" t="s">
        <v>52</v>
      </c>
      <c r="E134" s="13">
        <v>44433</v>
      </c>
      <c r="F134" s="74" t="s">
        <v>53</v>
      </c>
      <c r="G134" s="13">
        <v>44437</v>
      </c>
      <c r="H134" s="75" t="s">
        <v>3282</v>
      </c>
      <c r="I134" s="15">
        <v>88</v>
      </c>
      <c r="J134" s="15">
        <v>40</v>
      </c>
      <c r="K134" s="15">
        <v>40</v>
      </c>
      <c r="L134" s="15">
        <v>10</v>
      </c>
      <c r="M134" s="81">
        <v>35.200000000000003</v>
      </c>
      <c r="N134" s="70">
        <v>35</v>
      </c>
      <c r="O134" s="62">
        <v>3000</v>
      </c>
      <c r="P134" s="63">
        <f>Table2245236891011121314151617181920212224234567891011121314151617181920212223242526[[#This Row],[PEMBULATAN]]*O134</f>
        <v>105000</v>
      </c>
    </row>
    <row r="135" spans="1:16" ht="33" customHeight="1" x14ac:dyDescent="0.2">
      <c r="A135" s="97"/>
      <c r="B135" s="73"/>
      <c r="C135" s="87" t="s">
        <v>3425</v>
      </c>
      <c r="D135" s="76" t="s">
        <v>52</v>
      </c>
      <c r="E135" s="13">
        <v>44433</v>
      </c>
      <c r="F135" s="74" t="s">
        <v>53</v>
      </c>
      <c r="G135" s="13">
        <v>44437</v>
      </c>
      <c r="H135" s="75" t="s">
        <v>3282</v>
      </c>
      <c r="I135" s="15">
        <v>70</v>
      </c>
      <c r="J135" s="15">
        <v>18</v>
      </c>
      <c r="K135" s="15">
        <v>18</v>
      </c>
      <c r="L135" s="15">
        <v>8</v>
      </c>
      <c r="M135" s="81">
        <v>5.67</v>
      </c>
      <c r="N135" s="70">
        <v>8</v>
      </c>
      <c r="O135" s="62">
        <v>3000</v>
      </c>
      <c r="P135" s="63">
        <f>Table2245236891011121314151617181920212224234567891011121314151617181920212223242526[[#This Row],[PEMBULATAN]]*O135</f>
        <v>24000</v>
      </c>
    </row>
    <row r="136" spans="1:16" ht="33" customHeight="1" x14ac:dyDescent="0.2">
      <c r="A136" s="97"/>
      <c r="B136" s="73"/>
      <c r="C136" s="87" t="s">
        <v>3426</v>
      </c>
      <c r="D136" s="76" t="s">
        <v>52</v>
      </c>
      <c r="E136" s="13">
        <v>44433</v>
      </c>
      <c r="F136" s="74" t="s">
        <v>53</v>
      </c>
      <c r="G136" s="13">
        <v>44437</v>
      </c>
      <c r="H136" s="75" t="s">
        <v>3282</v>
      </c>
      <c r="I136" s="15">
        <v>56</v>
      </c>
      <c r="J136" s="15">
        <v>37</v>
      </c>
      <c r="K136" s="15">
        <v>20</v>
      </c>
      <c r="L136" s="15">
        <v>4</v>
      </c>
      <c r="M136" s="81">
        <v>10.36</v>
      </c>
      <c r="N136" s="70">
        <v>10</v>
      </c>
      <c r="O136" s="62">
        <v>3000</v>
      </c>
      <c r="P136" s="63">
        <f>Table2245236891011121314151617181920212224234567891011121314151617181920212223242526[[#This Row],[PEMBULATAN]]*O136</f>
        <v>30000</v>
      </c>
    </row>
    <row r="137" spans="1:16" ht="33" customHeight="1" x14ac:dyDescent="0.2">
      <c r="A137" s="97"/>
      <c r="B137" s="73"/>
      <c r="C137" s="87" t="s">
        <v>3427</v>
      </c>
      <c r="D137" s="76" t="s">
        <v>52</v>
      </c>
      <c r="E137" s="13">
        <v>44433</v>
      </c>
      <c r="F137" s="74" t="s">
        <v>53</v>
      </c>
      <c r="G137" s="13">
        <v>44437</v>
      </c>
      <c r="H137" s="75" t="s">
        <v>3282</v>
      </c>
      <c r="I137" s="15">
        <v>25</v>
      </c>
      <c r="J137" s="15">
        <v>24</v>
      </c>
      <c r="K137" s="15">
        <v>17</v>
      </c>
      <c r="L137" s="15">
        <v>8</v>
      </c>
      <c r="M137" s="81">
        <v>2.5499999999999998</v>
      </c>
      <c r="N137" s="70">
        <v>8</v>
      </c>
      <c r="O137" s="62">
        <v>3000</v>
      </c>
      <c r="P137" s="63">
        <f>Table2245236891011121314151617181920212224234567891011121314151617181920212223242526[[#This Row],[PEMBULATAN]]*O137</f>
        <v>24000</v>
      </c>
    </row>
    <row r="138" spans="1:16" ht="33" customHeight="1" x14ac:dyDescent="0.2">
      <c r="A138" s="97"/>
      <c r="B138" s="73"/>
      <c r="C138" s="87" t="s">
        <v>3428</v>
      </c>
      <c r="D138" s="76" t="s">
        <v>52</v>
      </c>
      <c r="E138" s="13">
        <v>44433</v>
      </c>
      <c r="F138" s="74" t="s">
        <v>53</v>
      </c>
      <c r="G138" s="13">
        <v>44437</v>
      </c>
      <c r="H138" s="75" t="s">
        <v>3282</v>
      </c>
      <c r="I138" s="15">
        <v>50</v>
      </c>
      <c r="J138" s="15">
        <v>29</v>
      </c>
      <c r="K138" s="15">
        <v>25</v>
      </c>
      <c r="L138" s="15">
        <v>11</v>
      </c>
      <c r="M138" s="81">
        <v>9.0625</v>
      </c>
      <c r="N138" s="70">
        <v>11</v>
      </c>
      <c r="O138" s="62">
        <v>3000</v>
      </c>
      <c r="P138" s="63">
        <f>Table2245236891011121314151617181920212224234567891011121314151617181920212223242526[[#This Row],[PEMBULATAN]]*O138</f>
        <v>33000</v>
      </c>
    </row>
    <row r="139" spans="1:16" ht="33" customHeight="1" x14ac:dyDescent="0.2">
      <c r="A139" s="97"/>
      <c r="B139" s="73"/>
      <c r="C139" s="87" t="s">
        <v>3429</v>
      </c>
      <c r="D139" s="76" t="s">
        <v>52</v>
      </c>
      <c r="E139" s="13">
        <v>44433</v>
      </c>
      <c r="F139" s="74" t="s">
        <v>53</v>
      </c>
      <c r="G139" s="13">
        <v>44437</v>
      </c>
      <c r="H139" s="75" t="s">
        <v>3282</v>
      </c>
      <c r="I139" s="15">
        <v>29</v>
      </c>
      <c r="J139" s="15">
        <v>73</v>
      </c>
      <c r="K139" s="15">
        <v>30</v>
      </c>
      <c r="L139" s="15">
        <v>12</v>
      </c>
      <c r="M139" s="81">
        <v>15.8775</v>
      </c>
      <c r="N139" s="70">
        <v>16</v>
      </c>
      <c r="O139" s="62">
        <v>3000</v>
      </c>
      <c r="P139" s="63">
        <f>Table2245236891011121314151617181920212224234567891011121314151617181920212223242526[[#This Row],[PEMBULATAN]]*O139</f>
        <v>48000</v>
      </c>
    </row>
    <row r="140" spans="1:16" ht="33" customHeight="1" x14ac:dyDescent="0.2">
      <c r="A140" s="97"/>
      <c r="B140" s="73"/>
      <c r="C140" s="87" t="s">
        <v>3430</v>
      </c>
      <c r="D140" s="76" t="s">
        <v>52</v>
      </c>
      <c r="E140" s="13">
        <v>44433</v>
      </c>
      <c r="F140" s="74" t="s">
        <v>53</v>
      </c>
      <c r="G140" s="13">
        <v>44437</v>
      </c>
      <c r="H140" s="75" t="s">
        <v>3282</v>
      </c>
      <c r="I140" s="15">
        <v>85</v>
      </c>
      <c r="J140" s="15">
        <v>30</v>
      </c>
      <c r="K140" s="15">
        <v>40</v>
      </c>
      <c r="L140" s="15">
        <v>8</v>
      </c>
      <c r="M140" s="81">
        <v>25.5</v>
      </c>
      <c r="N140" s="70">
        <v>26</v>
      </c>
      <c r="O140" s="62">
        <v>3000</v>
      </c>
      <c r="P140" s="63">
        <f>Table2245236891011121314151617181920212224234567891011121314151617181920212223242526[[#This Row],[PEMBULATAN]]*O140</f>
        <v>78000</v>
      </c>
    </row>
    <row r="141" spans="1:16" ht="33" customHeight="1" x14ac:dyDescent="0.2">
      <c r="A141" s="97"/>
      <c r="B141" s="73"/>
      <c r="C141" s="87" t="s">
        <v>3431</v>
      </c>
      <c r="D141" s="76" t="s">
        <v>52</v>
      </c>
      <c r="E141" s="13">
        <v>44433</v>
      </c>
      <c r="F141" s="74" t="s">
        <v>53</v>
      </c>
      <c r="G141" s="13">
        <v>44437</v>
      </c>
      <c r="H141" s="75" t="s">
        <v>3282</v>
      </c>
      <c r="I141" s="15">
        <v>64</v>
      </c>
      <c r="J141" s="15">
        <v>52</v>
      </c>
      <c r="K141" s="15">
        <v>30</v>
      </c>
      <c r="L141" s="15">
        <v>22</v>
      </c>
      <c r="M141" s="81">
        <v>24.96</v>
      </c>
      <c r="N141" s="70">
        <v>25</v>
      </c>
      <c r="O141" s="62">
        <v>3000</v>
      </c>
      <c r="P141" s="63">
        <f>Table2245236891011121314151617181920212224234567891011121314151617181920212223242526[[#This Row],[PEMBULATAN]]*O141</f>
        <v>75000</v>
      </c>
    </row>
    <row r="142" spans="1:16" ht="33" customHeight="1" x14ac:dyDescent="0.2">
      <c r="A142" s="97"/>
      <c r="B142" s="73"/>
      <c r="C142" s="87" t="s">
        <v>3432</v>
      </c>
      <c r="D142" s="76" t="s">
        <v>52</v>
      </c>
      <c r="E142" s="13">
        <v>44433</v>
      </c>
      <c r="F142" s="74" t="s">
        <v>53</v>
      </c>
      <c r="G142" s="13">
        <v>44437</v>
      </c>
      <c r="H142" s="75" t="s">
        <v>3282</v>
      </c>
      <c r="I142" s="15">
        <v>28</v>
      </c>
      <c r="J142" s="15">
        <v>20</v>
      </c>
      <c r="K142" s="15">
        <v>13</v>
      </c>
      <c r="L142" s="15">
        <v>15</v>
      </c>
      <c r="M142" s="81">
        <v>1.82</v>
      </c>
      <c r="N142" s="70">
        <v>15</v>
      </c>
      <c r="O142" s="62">
        <v>3000</v>
      </c>
      <c r="P142" s="63">
        <f>Table2245236891011121314151617181920212224234567891011121314151617181920212223242526[[#This Row],[PEMBULATAN]]*O142</f>
        <v>45000</v>
      </c>
    </row>
    <row r="143" spans="1:16" ht="33" customHeight="1" x14ac:dyDescent="0.2">
      <c r="A143" s="97"/>
      <c r="B143" s="73"/>
      <c r="C143" s="87" t="s">
        <v>3433</v>
      </c>
      <c r="D143" s="76" t="s">
        <v>52</v>
      </c>
      <c r="E143" s="13">
        <v>44433</v>
      </c>
      <c r="F143" s="74" t="s">
        <v>53</v>
      </c>
      <c r="G143" s="13">
        <v>44437</v>
      </c>
      <c r="H143" s="75" t="s">
        <v>3282</v>
      </c>
      <c r="I143" s="15">
        <v>43</v>
      </c>
      <c r="J143" s="15">
        <v>30</v>
      </c>
      <c r="K143" s="15">
        <v>18</v>
      </c>
      <c r="L143" s="15">
        <v>10</v>
      </c>
      <c r="M143" s="81">
        <v>5.8049999999999997</v>
      </c>
      <c r="N143" s="70">
        <v>10</v>
      </c>
      <c r="O143" s="62">
        <v>3000</v>
      </c>
      <c r="P143" s="63">
        <f>Table2245236891011121314151617181920212224234567891011121314151617181920212223242526[[#This Row],[PEMBULATAN]]*O143</f>
        <v>30000</v>
      </c>
    </row>
    <row r="144" spans="1:16" ht="33" customHeight="1" x14ac:dyDescent="0.2">
      <c r="A144" s="97"/>
      <c r="B144" s="73"/>
      <c r="C144" s="87" t="s">
        <v>3434</v>
      </c>
      <c r="D144" s="76" t="s">
        <v>52</v>
      </c>
      <c r="E144" s="13">
        <v>44433</v>
      </c>
      <c r="F144" s="74" t="s">
        <v>53</v>
      </c>
      <c r="G144" s="13">
        <v>44437</v>
      </c>
      <c r="H144" s="75" t="s">
        <v>3282</v>
      </c>
      <c r="I144" s="15">
        <v>35</v>
      </c>
      <c r="J144" s="15">
        <v>39</v>
      </c>
      <c r="K144" s="15">
        <v>13</v>
      </c>
      <c r="L144" s="15">
        <v>5</v>
      </c>
      <c r="M144" s="81">
        <v>4.4362500000000002</v>
      </c>
      <c r="N144" s="70">
        <v>5</v>
      </c>
      <c r="O144" s="62">
        <v>3000</v>
      </c>
      <c r="P144" s="63">
        <f>Table2245236891011121314151617181920212224234567891011121314151617181920212223242526[[#This Row],[PEMBULATAN]]*O144</f>
        <v>15000</v>
      </c>
    </row>
    <row r="145" spans="1:16" ht="33" customHeight="1" x14ac:dyDescent="0.2">
      <c r="A145" s="97"/>
      <c r="B145" s="73"/>
      <c r="C145" s="87" t="s">
        <v>3435</v>
      </c>
      <c r="D145" s="76" t="s">
        <v>52</v>
      </c>
      <c r="E145" s="13">
        <v>44433</v>
      </c>
      <c r="F145" s="74" t="s">
        <v>53</v>
      </c>
      <c r="G145" s="13">
        <v>44437</v>
      </c>
      <c r="H145" s="75" t="s">
        <v>3282</v>
      </c>
      <c r="I145" s="15">
        <v>84</v>
      </c>
      <c r="J145" s="15">
        <v>33</v>
      </c>
      <c r="K145" s="15">
        <v>6</v>
      </c>
      <c r="L145" s="15">
        <v>25</v>
      </c>
      <c r="M145" s="81">
        <v>4.1580000000000004</v>
      </c>
      <c r="N145" s="70">
        <v>25</v>
      </c>
      <c r="O145" s="62">
        <v>3000</v>
      </c>
      <c r="P145" s="63">
        <f>Table2245236891011121314151617181920212224234567891011121314151617181920212223242526[[#This Row],[PEMBULATAN]]*O145</f>
        <v>75000</v>
      </c>
    </row>
    <row r="146" spans="1:16" ht="33" customHeight="1" x14ac:dyDescent="0.2">
      <c r="A146" s="97"/>
      <c r="B146" s="73"/>
      <c r="C146" s="87" t="s">
        <v>3436</v>
      </c>
      <c r="D146" s="76" t="s">
        <v>52</v>
      </c>
      <c r="E146" s="13">
        <v>44433</v>
      </c>
      <c r="F146" s="74" t="s">
        <v>53</v>
      </c>
      <c r="G146" s="13">
        <v>44437</v>
      </c>
      <c r="H146" s="75" t="s">
        <v>3282</v>
      </c>
      <c r="I146" s="15">
        <v>55</v>
      </c>
      <c r="J146" s="15">
        <v>40</v>
      </c>
      <c r="K146" s="15">
        <v>10</v>
      </c>
      <c r="L146" s="15">
        <v>11</v>
      </c>
      <c r="M146" s="81">
        <v>5.5</v>
      </c>
      <c r="N146" s="70">
        <v>11</v>
      </c>
      <c r="O146" s="62">
        <v>3000</v>
      </c>
      <c r="P146" s="63">
        <f>Table2245236891011121314151617181920212224234567891011121314151617181920212223242526[[#This Row],[PEMBULATAN]]*O146</f>
        <v>33000</v>
      </c>
    </row>
    <row r="147" spans="1:16" ht="33" customHeight="1" x14ac:dyDescent="0.2">
      <c r="A147" s="97"/>
      <c r="B147" s="73"/>
      <c r="C147" s="87" t="s">
        <v>3437</v>
      </c>
      <c r="D147" s="76" t="s">
        <v>52</v>
      </c>
      <c r="E147" s="13">
        <v>44433</v>
      </c>
      <c r="F147" s="74" t="s">
        <v>53</v>
      </c>
      <c r="G147" s="13">
        <v>44437</v>
      </c>
      <c r="H147" s="75" t="s">
        <v>3282</v>
      </c>
      <c r="I147" s="15">
        <v>78</v>
      </c>
      <c r="J147" s="15">
        <v>28</v>
      </c>
      <c r="K147" s="15">
        <v>10</v>
      </c>
      <c r="L147" s="15">
        <v>21</v>
      </c>
      <c r="M147" s="81">
        <v>5.46</v>
      </c>
      <c r="N147" s="70">
        <v>21</v>
      </c>
      <c r="O147" s="62">
        <v>3000</v>
      </c>
      <c r="P147" s="63">
        <f>Table2245236891011121314151617181920212224234567891011121314151617181920212223242526[[#This Row],[PEMBULATAN]]*O147</f>
        <v>63000</v>
      </c>
    </row>
    <row r="148" spans="1:16" ht="33" customHeight="1" x14ac:dyDescent="0.2">
      <c r="A148" s="97"/>
      <c r="B148" s="73"/>
      <c r="C148" s="87" t="s">
        <v>3438</v>
      </c>
      <c r="D148" s="76" t="s">
        <v>52</v>
      </c>
      <c r="E148" s="13">
        <v>44433</v>
      </c>
      <c r="F148" s="74" t="s">
        <v>53</v>
      </c>
      <c r="G148" s="13">
        <v>44437</v>
      </c>
      <c r="H148" s="75" t="s">
        <v>3282</v>
      </c>
      <c r="I148" s="15">
        <v>55</v>
      </c>
      <c r="J148" s="15">
        <v>35</v>
      </c>
      <c r="K148" s="15">
        <v>58</v>
      </c>
      <c r="L148" s="15">
        <v>24</v>
      </c>
      <c r="M148" s="81">
        <v>27.912500000000001</v>
      </c>
      <c r="N148" s="70">
        <v>28</v>
      </c>
      <c r="O148" s="62">
        <v>3000</v>
      </c>
      <c r="P148" s="63">
        <f>Table2245236891011121314151617181920212224234567891011121314151617181920212223242526[[#This Row],[PEMBULATAN]]*O148</f>
        <v>84000</v>
      </c>
    </row>
    <row r="149" spans="1:16" ht="33" customHeight="1" x14ac:dyDescent="0.2">
      <c r="A149" s="97"/>
      <c r="B149" s="73"/>
      <c r="C149" s="87" t="s">
        <v>3439</v>
      </c>
      <c r="D149" s="76" t="s">
        <v>52</v>
      </c>
      <c r="E149" s="13">
        <v>44433</v>
      </c>
      <c r="F149" s="74" t="s">
        <v>53</v>
      </c>
      <c r="G149" s="13">
        <v>44437</v>
      </c>
      <c r="H149" s="75" t="s">
        <v>3282</v>
      </c>
      <c r="I149" s="15">
        <v>102</v>
      </c>
      <c r="J149" s="15">
        <v>30</v>
      </c>
      <c r="K149" s="15">
        <v>13</v>
      </c>
      <c r="L149" s="15">
        <v>6</v>
      </c>
      <c r="M149" s="81">
        <v>9.9450000000000003</v>
      </c>
      <c r="N149" s="70">
        <v>10</v>
      </c>
      <c r="O149" s="62">
        <v>3000</v>
      </c>
      <c r="P149" s="63">
        <f>Table2245236891011121314151617181920212224234567891011121314151617181920212223242526[[#This Row],[PEMBULATAN]]*O149</f>
        <v>30000</v>
      </c>
    </row>
    <row r="150" spans="1:16" ht="33" customHeight="1" x14ac:dyDescent="0.2">
      <c r="A150" s="97"/>
      <c r="B150" s="73"/>
      <c r="C150" s="87" t="s">
        <v>3440</v>
      </c>
      <c r="D150" s="76" t="s">
        <v>52</v>
      </c>
      <c r="E150" s="13">
        <v>44433</v>
      </c>
      <c r="F150" s="74" t="s">
        <v>53</v>
      </c>
      <c r="G150" s="13">
        <v>44437</v>
      </c>
      <c r="H150" s="75" t="s">
        <v>3282</v>
      </c>
      <c r="I150" s="15">
        <v>67</v>
      </c>
      <c r="J150" s="15">
        <v>45</v>
      </c>
      <c r="K150" s="15">
        <v>20</v>
      </c>
      <c r="L150" s="15">
        <v>12</v>
      </c>
      <c r="M150" s="81">
        <v>15.074999999999999</v>
      </c>
      <c r="N150" s="70">
        <v>15</v>
      </c>
      <c r="O150" s="62">
        <v>3000</v>
      </c>
      <c r="P150" s="63">
        <f>Table2245236891011121314151617181920212224234567891011121314151617181920212223242526[[#This Row],[PEMBULATAN]]*O150</f>
        <v>45000</v>
      </c>
    </row>
    <row r="151" spans="1:16" ht="33" customHeight="1" x14ac:dyDescent="0.2">
      <c r="A151" s="97"/>
      <c r="B151" s="73"/>
      <c r="C151" s="87" t="s">
        <v>3441</v>
      </c>
      <c r="D151" s="76" t="s">
        <v>52</v>
      </c>
      <c r="E151" s="13">
        <v>44433</v>
      </c>
      <c r="F151" s="74" t="s">
        <v>53</v>
      </c>
      <c r="G151" s="13">
        <v>44437</v>
      </c>
      <c r="H151" s="75" t="s">
        <v>3282</v>
      </c>
      <c r="I151" s="15">
        <v>34</v>
      </c>
      <c r="J151" s="15">
        <v>35</v>
      </c>
      <c r="K151" s="15">
        <v>25</v>
      </c>
      <c r="L151" s="15">
        <v>9</v>
      </c>
      <c r="M151" s="81">
        <v>7.4375</v>
      </c>
      <c r="N151" s="70">
        <v>9</v>
      </c>
      <c r="O151" s="62">
        <v>3000</v>
      </c>
      <c r="P151" s="63">
        <f>Table2245236891011121314151617181920212224234567891011121314151617181920212223242526[[#This Row],[PEMBULATAN]]*O151</f>
        <v>27000</v>
      </c>
    </row>
    <row r="152" spans="1:16" ht="33" customHeight="1" x14ac:dyDescent="0.2">
      <c r="A152" s="97"/>
      <c r="B152" s="73"/>
      <c r="C152" s="87" t="s">
        <v>3442</v>
      </c>
      <c r="D152" s="76" t="s">
        <v>52</v>
      </c>
      <c r="E152" s="13">
        <v>44433</v>
      </c>
      <c r="F152" s="74" t="s">
        <v>53</v>
      </c>
      <c r="G152" s="13">
        <v>44437</v>
      </c>
      <c r="H152" s="75" t="s">
        <v>3282</v>
      </c>
      <c r="I152" s="15">
        <v>54</v>
      </c>
      <c r="J152" s="15">
        <v>38</v>
      </c>
      <c r="K152" s="15">
        <v>90</v>
      </c>
      <c r="L152" s="15">
        <v>13</v>
      </c>
      <c r="M152" s="81">
        <v>46.17</v>
      </c>
      <c r="N152" s="70">
        <v>46</v>
      </c>
      <c r="O152" s="62">
        <v>3000</v>
      </c>
      <c r="P152" s="63">
        <f>Table2245236891011121314151617181920212224234567891011121314151617181920212223242526[[#This Row],[PEMBULATAN]]*O152</f>
        <v>138000</v>
      </c>
    </row>
    <row r="153" spans="1:16" ht="33" customHeight="1" x14ac:dyDescent="0.2">
      <c r="A153" s="97"/>
      <c r="B153" s="73"/>
      <c r="C153" s="71" t="s">
        <v>3443</v>
      </c>
      <c r="D153" s="76" t="s">
        <v>52</v>
      </c>
      <c r="E153" s="13">
        <v>44433</v>
      </c>
      <c r="F153" s="74" t="s">
        <v>53</v>
      </c>
      <c r="G153" s="13">
        <v>44437</v>
      </c>
      <c r="H153" s="75" t="s">
        <v>3282</v>
      </c>
      <c r="I153" s="15">
        <v>107</v>
      </c>
      <c r="J153" s="15">
        <v>16</v>
      </c>
      <c r="K153" s="15">
        <v>65</v>
      </c>
      <c r="L153" s="15">
        <v>25</v>
      </c>
      <c r="M153" s="81">
        <v>27.82</v>
      </c>
      <c r="N153" s="70">
        <v>28</v>
      </c>
      <c r="O153" s="62">
        <v>3000</v>
      </c>
      <c r="P153" s="63">
        <f>Table2245236891011121314151617181920212224234567891011121314151617181920212223242526[[#This Row],[PEMBULATAN]]*O153</f>
        <v>84000</v>
      </c>
    </row>
    <row r="154" spans="1:16" ht="33" customHeight="1" x14ac:dyDescent="0.2">
      <c r="A154" s="97"/>
      <c r="B154" s="73"/>
      <c r="C154" s="71" t="s">
        <v>3444</v>
      </c>
      <c r="D154" s="76" t="s">
        <v>52</v>
      </c>
      <c r="E154" s="13">
        <v>44433</v>
      </c>
      <c r="F154" s="74" t="s">
        <v>53</v>
      </c>
      <c r="G154" s="13">
        <v>44437</v>
      </c>
      <c r="H154" s="75" t="s">
        <v>3282</v>
      </c>
      <c r="I154" s="15">
        <v>70</v>
      </c>
      <c r="J154" s="15">
        <v>60</v>
      </c>
      <c r="K154" s="15">
        <v>10</v>
      </c>
      <c r="L154" s="15">
        <v>16</v>
      </c>
      <c r="M154" s="81">
        <v>10.5</v>
      </c>
      <c r="N154" s="70">
        <v>16</v>
      </c>
      <c r="O154" s="62">
        <v>3000</v>
      </c>
      <c r="P154" s="63">
        <f>Table2245236891011121314151617181920212224234567891011121314151617181920212223242526[[#This Row],[PEMBULATAN]]*O154</f>
        <v>48000</v>
      </c>
    </row>
    <row r="155" spans="1:16" ht="33" customHeight="1" x14ac:dyDescent="0.2">
      <c r="A155" s="97"/>
      <c r="B155" s="73"/>
      <c r="C155" s="71" t="s">
        <v>3445</v>
      </c>
      <c r="D155" s="76" t="s">
        <v>52</v>
      </c>
      <c r="E155" s="13">
        <v>44433</v>
      </c>
      <c r="F155" s="74" t="s">
        <v>53</v>
      </c>
      <c r="G155" s="13">
        <v>44437</v>
      </c>
      <c r="H155" s="75" t="s">
        <v>3282</v>
      </c>
      <c r="I155" s="15">
        <v>100</v>
      </c>
      <c r="J155" s="15">
        <v>9</v>
      </c>
      <c r="K155" s="15">
        <v>9</v>
      </c>
      <c r="L155" s="15">
        <v>12</v>
      </c>
      <c r="M155" s="81">
        <v>2.0249999999999999</v>
      </c>
      <c r="N155" s="70">
        <v>12</v>
      </c>
      <c r="O155" s="62">
        <v>3000</v>
      </c>
      <c r="P155" s="63">
        <f>Table2245236891011121314151617181920212224234567891011121314151617181920212223242526[[#This Row],[PEMBULATAN]]*O155</f>
        <v>36000</v>
      </c>
    </row>
    <row r="156" spans="1:16" ht="33" customHeight="1" x14ac:dyDescent="0.2">
      <c r="A156" s="97"/>
      <c r="B156" s="73"/>
      <c r="C156" s="71" t="s">
        <v>3446</v>
      </c>
      <c r="D156" s="76" t="s">
        <v>52</v>
      </c>
      <c r="E156" s="13">
        <v>44433</v>
      </c>
      <c r="F156" s="74" t="s">
        <v>53</v>
      </c>
      <c r="G156" s="13">
        <v>44437</v>
      </c>
      <c r="H156" s="75" t="s">
        <v>3282</v>
      </c>
      <c r="I156" s="15">
        <v>47</v>
      </c>
      <c r="J156" s="15">
        <v>38</v>
      </c>
      <c r="K156" s="15">
        <v>24</v>
      </c>
      <c r="L156" s="15">
        <v>7</v>
      </c>
      <c r="M156" s="81">
        <v>10.715999999999999</v>
      </c>
      <c r="N156" s="70">
        <v>11</v>
      </c>
      <c r="O156" s="62">
        <v>3000</v>
      </c>
      <c r="P156" s="63">
        <f>Table2245236891011121314151617181920212224234567891011121314151617181920212223242526[[#This Row],[PEMBULATAN]]*O156</f>
        <v>33000</v>
      </c>
    </row>
    <row r="157" spans="1:16" ht="33" customHeight="1" x14ac:dyDescent="0.2">
      <c r="A157" s="97"/>
      <c r="B157" s="73"/>
      <c r="C157" s="71" t="s">
        <v>3447</v>
      </c>
      <c r="D157" s="76" t="s">
        <v>52</v>
      </c>
      <c r="E157" s="13">
        <v>44433</v>
      </c>
      <c r="F157" s="74" t="s">
        <v>53</v>
      </c>
      <c r="G157" s="13">
        <v>44437</v>
      </c>
      <c r="H157" s="75" t="s">
        <v>3282</v>
      </c>
      <c r="I157" s="15">
        <v>78</v>
      </c>
      <c r="J157" s="15">
        <v>67</v>
      </c>
      <c r="K157" s="15">
        <v>30</v>
      </c>
      <c r="L157" s="15">
        <v>31</v>
      </c>
      <c r="M157" s="81">
        <v>39.195</v>
      </c>
      <c r="N157" s="70">
        <v>39</v>
      </c>
      <c r="O157" s="62">
        <v>3000</v>
      </c>
      <c r="P157" s="63">
        <f>Table2245236891011121314151617181920212224234567891011121314151617181920212223242526[[#This Row],[PEMBULATAN]]*O157</f>
        <v>117000</v>
      </c>
    </row>
    <row r="158" spans="1:16" ht="33" customHeight="1" x14ac:dyDescent="0.2">
      <c r="A158" s="97"/>
      <c r="B158" s="73"/>
      <c r="C158" s="71" t="s">
        <v>3448</v>
      </c>
      <c r="D158" s="76" t="s">
        <v>52</v>
      </c>
      <c r="E158" s="13">
        <v>44433</v>
      </c>
      <c r="F158" s="74" t="s">
        <v>53</v>
      </c>
      <c r="G158" s="13">
        <v>44437</v>
      </c>
      <c r="H158" s="75" t="s">
        <v>3282</v>
      </c>
      <c r="I158" s="15">
        <v>90</v>
      </c>
      <c r="J158" s="15">
        <v>90</v>
      </c>
      <c r="K158" s="15">
        <v>23</v>
      </c>
      <c r="L158" s="15">
        <v>24</v>
      </c>
      <c r="M158" s="81">
        <v>46.575000000000003</v>
      </c>
      <c r="N158" s="70">
        <v>47</v>
      </c>
      <c r="O158" s="62">
        <v>3000</v>
      </c>
      <c r="P158" s="63">
        <f>Table2245236891011121314151617181920212224234567891011121314151617181920212223242526[[#This Row],[PEMBULATAN]]*O158</f>
        <v>141000</v>
      </c>
    </row>
    <row r="159" spans="1:16" ht="33" customHeight="1" x14ac:dyDescent="0.2">
      <c r="A159" s="97"/>
      <c r="B159" s="73"/>
      <c r="C159" s="71" t="s">
        <v>3449</v>
      </c>
      <c r="D159" s="76" t="s">
        <v>52</v>
      </c>
      <c r="E159" s="13">
        <v>44433</v>
      </c>
      <c r="F159" s="74" t="s">
        <v>53</v>
      </c>
      <c r="G159" s="13">
        <v>44437</v>
      </c>
      <c r="H159" s="75" t="s">
        <v>3282</v>
      </c>
      <c r="I159" s="15">
        <v>110</v>
      </c>
      <c r="J159" s="15">
        <v>23</v>
      </c>
      <c r="K159" s="15">
        <v>7</v>
      </c>
      <c r="L159" s="15">
        <v>9</v>
      </c>
      <c r="M159" s="81">
        <v>4.4275000000000002</v>
      </c>
      <c r="N159" s="70">
        <v>9</v>
      </c>
      <c r="O159" s="62">
        <v>3000</v>
      </c>
      <c r="P159" s="63">
        <f>Table2245236891011121314151617181920212224234567891011121314151617181920212223242526[[#This Row],[PEMBULATAN]]*O159</f>
        <v>27000</v>
      </c>
    </row>
    <row r="160" spans="1:16" ht="33" customHeight="1" x14ac:dyDescent="0.2">
      <c r="A160" s="97"/>
      <c r="B160" s="73"/>
      <c r="C160" s="71" t="s">
        <v>3450</v>
      </c>
      <c r="D160" s="76" t="s">
        <v>52</v>
      </c>
      <c r="E160" s="13">
        <v>44433</v>
      </c>
      <c r="F160" s="74" t="s">
        <v>53</v>
      </c>
      <c r="G160" s="13">
        <v>44437</v>
      </c>
      <c r="H160" s="75" t="s">
        <v>3282</v>
      </c>
      <c r="I160" s="15">
        <v>100</v>
      </c>
      <c r="J160" s="15">
        <v>72</v>
      </c>
      <c r="K160" s="15">
        <v>40</v>
      </c>
      <c r="L160" s="15">
        <v>22</v>
      </c>
      <c r="M160" s="81">
        <v>72</v>
      </c>
      <c r="N160" s="70">
        <v>72</v>
      </c>
      <c r="O160" s="62">
        <v>3000</v>
      </c>
      <c r="P160" s="63">
        <f>Table2245236891011121314151617181920212224234567891011121314151617181920212223242526[[#This Row],[PEMBULATAN]]*O160</f>
        <v>216000</v>
      </c>
    </row>
    <row r="161" spans="1:16" ht="33" customHeight="1" x14ac:dyDescent="0.2">
      <c r="A161" s="97"/>
      <c r="B161" s="73"/>
      <c r="C161" s="71" t="s">
        <v>3451</v>
      </c>
      <c r="D161" s="76" t="s">
        <v>52</v>
      </c>
      <c r="E161" s="13">
        <v>44433</v>
      </c>
      <c r="F161" s="74" t="s">
        <v>53</v>
      </c>
      <c r="G161" s="13">
        <v>44437</v>
      </c>
      <c r="H161" s="75" t="s">
        <v>3282</v>
      </c>
      <c r="I161" s="15">
        <v>98</v>
      </c>
      <c r="J161" s="15">
        <v>60</v>
      </c>
      <c r="K161" s="15">
        <v>28</v>
      </c>
      <c r="L161" s="15">
        <v>12</v>
      </c>
      <c r="M161" s="81">
        <v>41.16</v>
      </c>
      <c r="N161" s="70">
        <v>41</v>
      </c>
      <c r="O161" s="62">
        <v>3000</v>
      </c>
      <c r="P161" s="63">
        <f>Table2245236891011121314151617181920212224234567891011121314151617181920212223242526[[#This Row],[PEMBULATAN]]*O161</f>
        <v>123000</v>
      </c>
    </row>
    <row r="162" spans="1:16" ht="33" customHeight="1" x14ac:dyDescent="0.2">
      <c r="A162" s="97"/>
      <c r="B162" s="73"/>
      <c r="C162" s="71" t="s">
        <v>3452</v>
      </c>
      <c r="D162" s="76" t="s">
        <v>52</v>
      </c>
      <c r="E162" s="13">
        <v>44433</v>
      </c>
      <c r="F162" s="74" t="s">
        <v>53</v>
      </c>
      <c r="G162" s="13">
        <v>44437</v>
      </c>
      <c r="H162" s="75" t="s">
        <v>3282</v>
      </c>
      <c r="I162" s="15">
        <v>32</v>
      </c>
      <c r="J162" s="15">
        <v>30</v>
      </c>
      <c r="K162" s="15">
        <v>13</v>
      </c>
      <c r="L162" s="15">
        <v>14</v>
      </c>
      <c r="M162" s="81">
        <v>3.12</v>
      </c>
      <c r="N162" s="70">
        <v>14</v>
      </c>
      <c r="O162" s="62">
        <v>3000</v>
      </c>
      <c r="P162" s="63">
        <f>Table2245236891011121314151617181920212224234567891011121314151617181920212223242526[[#This Row],[PEMBULATAN]]*O162</f>
        <v>42000</v>
      </c>
    </row>
    <row r="163" spans="1:16" ht="33" customHeight="1" x14ac:dyDescent="0.2">
      <c r="A163" s="97"/>
      <c r="B163" s="73"/>
      <c r="C163" s="71" t="s">
        <v>3453</v>
      </c>
      <c r="D163" s="76" t="s">
        <v>52</v>
      </c>
      <c r="E163" s="13">
        <v>44433</v>
      </c>
      <c r="F163" s="74" t="s">
        <v>53</v>
      </c>
      <c r="G163" s="13">
        <v>44437</v>
      </c>
      <c r="H163" s="75" t="s">
        <v>3282</v>
      </c>
      <c r="I163" s="15">
        <v>54</v>
      </c>
      <c r="J163" s="15">
        <v>60</v>
      </c>
      <c r="K163" s="15">
        <v>23</v>
      </c>
      <c r="L163" s="15">
        <v>12</v>
      </c>
      <c r="M163" s="81">
        <v>18.63</v>
      </c>
      <c r="N163" s="70">
        <v>19</v>
      </c>
      <c r="O163" s="62">
        <v>3000</v>
      </c>
      <c r="P163" s="63">
        <f>Table2245236891011121314151617181920212224234567891011121314151617181920212223242526[[#This Row],[PEMBULATAN]]*O163</f>
        <v>57000</v>
      </c>
    </row>
    <row r="164" spans="1:16" ht="33" customHeight="1" x14ac:dyDescent="0.2">
      <c r="A164" s="97"/>
      <c r="B164" s="73"/>
      <c r="C164" s="71" t="s">
        <v>3454</v>
      </c>
      <c r="D164" s="76" t="s">
        <v>52</v>
      </c>
      <c r="E164" s="13">
        <v>44433</v>
      </c>
      <c r="F164" s="74" t="s">
        <v>53</v>
      </c>
      <c r="G164" s="13">
        <v>44437</v>
      </c>
      <c r="H164" s="75" t="s">
        <v>3282</v>
      </c>
      <c r="I164" s="15">
        <v>56</v>
      </c>
      <c r="J164" s="15">
        <v>50</v>
      </c>
      <c r="K164" s="15">
        <v>27</v>
      </c>
      <c r="L164" s="15">
        <v>24</v>
      </c>
      <c r="M164" s="81">
        <v>18.899999999999999</v>
      </c>
      <c r="N164" s="70">
        <v>24</v>
      </c>
      <c r="O164" s="62">
        <v>3000</v>
      </c>
      <c r="P164" s="63">
        <f>Table2245236891011121314151617181920212224234567891011121314151617181920212223242526[[#This Row],[PEMBULATAN]]*O164</f>
        <v>72000</v>
      </c>
    </row>
    <row r="165" spans="1:16" ht="33" customHeight="1" x14ac:dyDescent="0.2">
      <c r="A165" s="97"/>
      <c r="B165" s="73"/>
      <c r="C165" s="71" t="s">
        <v>3455</v>
      </c>
      <c r="D165" s="76" t="s">
        <v>52</v>
      </c>
      <c r="E165" s="13">
        <v>44433</v>
      </c>
      <c r="F165" s="74" t="s">
        <v>53</v>
      </c>
      <c r="G165" s="13">
        <v>44437</v>
      </c>
      <c r="H165" s="75" t="s">
        <v>3282</v>
      </c>
      <c r="I165" s="15">
        <v>75</v>
      </c>
      <c r="J165" s="15">
        <v>50</v>
      </c>
      <c r="K165" s="15">
        <v>20</v>
      </c>
      <c r="L165" s="15">
        <v>7</v>
      </c>
      <c r="M165" s="81">
        <v>18.75</v>
      </c>
      <c r="N165" s="70">
        <v>19</v>
      </c>
      <c r="O165" s="62">
        <v>3000</v>
      </c>
      <c r="P165" s="63">
        <f>Table2245236891011121314151617181920212224234567891011121314151617181920212223242526[[#This Row],[PEMBULATAN]]*O165</f>
        <v>57000</v>
      </c>
    </row>
    <row r="166" spans="1:16" ht="33" customHeight="1" x14ac:dyDescent="0.2">
      <c r="A166" s="97"/>
      <c r="B166" s="73"/>
      <c r="C166" s="71" t="s">
        <v>3456</v>
      </c>
      <c r="D166" s="76" t="s">
        <v>52</v>
      </c>
      <c r="E166" s="13">
        <v>44433</v>
      </c>
      <c r="F166" s="74" t="s">
        <v>53</v>
      </c>
      <c r="G166" s="13">
        <v>44437</v>
      </c>
      <c r="H166" s="75" t="s">
        <v>3282</v>
      </c>
      <c r="I166" s="15">
        <v>74</v>
      </c>
      <c r="J166" s="15">
        <v>50</v>
      </c>
      <c r="K166" s="15">
        <v>12</v>
      </c>
      <c r="L166" s="15">
        <v>21</v>
      </c>
      <c r="M166" s="81">
        <v>11.1</v>
      </c>
      <c r="N166" s="70">
        <v>21</v>
      </c>
      <c r="O166" s="62">
        <v>3000</v>
      </c>
      <c r="P166" s="63">
        <f>Table2245236891011121314151617181920212224234567891011121314151617181920212223242526[[#This Row],[PEMBULATAN]]*O166</f>
        <v>63000</v>
      </c>
    </row>
    <row r="167" spans="1:16" ht="33" customHeight="1" x14ac:dyDescent="0.2">
      <c r="A167" s="97"/>
      <c r="B167" s="73"/>
      <c r="C167" s="71" t="s">
        <v>3457</v>
      </c>
      <c r="D167" s="76" t="s">
        <v>52</v>
      </c>
      <c r="E167" s="13">
        <v>44433</v>
      </c>
      <c r="F167" s="74" t="s">
        <v>53</v>
      </c>
      <c r="G167" s="13">
        <v>44437</v>
      </c>
      <c r="H167" s="75" t="s">
        <v>3282</v>
      </c>
      <c r="I167" s="15">
        <v>79</v>
      </c>
      <c r="J167" s="15">
        <v>60</v>
      </c>
      <c r="K167" s="15">
        <v>24</v>
      </c>
      <c r="L167" s="15">
        <v>29</v>
      </c>
      <c r="M167" s="81">
        <v>28.44</v>
      </c>
      <c r="N167" s="70">
        <v>29</v>
      </c>
      <c r="O167" s="62">
        <v>3000</v>
      </c>
      <c r="P167" s="63">
        <f>Table2245236891011121314151617181920212224234567891011121314151617181920212223242526[[#This Row],[PEMBULATAN]]*O167</f>
        <v>87000</v>
      </c>
    </row>
    <row r="168" spans="1:16" ht="33" customHeight="1" x14ac:dyDescent="0.2">
      <c r="A168" s="97"/>
      <c r="B168" s="73"/>
      <c r="C168" s="71" t="s">
        <v>3458</v>
      </c>
      <c r="D168" s="76" t="s">
        <v>52</v>
      </c>
      <c r="E168" s="13">
        <v>44433</v>
      </c>
      <c r="F168" s="74" t="s">
        <v>53</v>
      </c>
      <c r="G168" s="13">
        <v>44437</v>
      </c>
      <c r="H168" s="75" t="s">
        <v>3282</v>
      </c>
      <c r="I168" s="15">
        <v>60</v>
      </c>
      <c r="J168" s="15">
        <v>37</v>
      </c>
      <c r="K168" s="15">
        <v>13</v>
      </c>
      <c r="L168" s="15">
        <v>14</v>
      </c>
      <c r="M168" s="81">
        <v>7.2149999999999999</v>
      </c>
      <c r="N168" s="70">
        <v>14</v>
      </c>
      <c r="O168" s="62">
        <v>3000</v>
      </c>
      <c r="P168" s="63">
        <f>Table2245236891011121314151617181920212224234567891011121314151617181920212223242526[[#This Row],[PEMBULATAN]]*O168</f>
        <v>42000</v>
      </c>
    </row>
    <row r="169" spans="1:16" ht="33" customHeight="1" x14ac:dyDescent="0.2">
      <c r="A169" s="97"/>
      <c r="B169" s="73"/>
      <c r="C169" s="71" t="s">
        <v>3459</v>
      </c>
      <c r="D169" s="76" t="s">
        <v>52</v>
      </c>
      <c r="E169" s="13">
        <v>44433</v>
      </c>
      <c r="F169" s="74" t="s">
        <v>53</v>
      </c>
      <c r="G169" s="13">
        <v>44437</v>
      </c>
      <c r="H169" s="75" t="s">
        <v>3282</v>
      </c>
      <c r="I169" s="15">
        <v>68</v>
      </c>
      <c r="J169" s="15">
        <v>55</v>
      </c>
      <c r="K169" s="15">
        <v>20</v>
      </c>
      <c r="L169" s="15">
        <v>19</v>
      </c>
      <c r="M169" s="81">
        <v>18.7</v>
      </c>
      <c r="N169" s="70">
        <v>19</v>
      </c>
      <c r="O169" s="62">
        <v>3000</v>
      </c>
      <c r="P169" s="63">
        <f>Table2245236891011121314151617181920212224234567891011121314151617181920212223242526[[#This Row],[PEMBULATAN]]*O169</f>
        <v>57000</v>
      </c>
    </row>
    <row r="170" spans="1:16" ht="33" customHeight="1" x14ac:dyDescent="0.2">
      <c r="A170" s="97"/>
      <c r="B170" s="73"/>
      <c r="C170" s="71" t="s">
        <v>3460</v>
      </c>
      <c r="D170" s="76" t="s">
        <v>52</v>
      </c>
      <c r="E170" s="13">
        <v>44433</v>
      </c>
      <c r="F170" s="74" t="s">
        <v>53</v>
      </c>
      <c r="G170" s="13">
        <v>44437</v>
      </c>
      <c r="H170" s="75" t="s">
        <v>3282</v>
      </c>
      <c r="I170" s="15">
        <v>80</v>
      </c>
      <c r="J170" s="15">
        <v>55</v>
      </c>
      <c r="K170" s="15">
        <v>20</v>
      </c>
      <c r="L170" s="15">
        <v>6</v>
      </c>
      <c r="M170" s="81">
        <v>22</v>
      </c>
      <c r="N170" s="70">
        <v>22</v>
      </c>
      <c r="O170" s="62">
        <v>3000</v>
      </c>
      <c r="P170" s="63">
        <f>Table2245236891011121314151617181920212224234567891011121314151617181920212223242526[[#This Row],[PEMBULATAN]]*O170</f>
        <v>66000</v>
      </c>
    </row>
    <row r="171" spans="1:16" ht="33" customHeight="1" x14ac:dyDescent="0.2">
      <c r="A171" s="97"/>
      <c r="B171" s="73"/>
      <c r="C171" s="71" t="s">
        <v>3461</v>
      </c>
      <c r="D171" s="76" t="s">
        <v>52</v>
      </c>
      <c r="E171" s="13">
        <v>44433</v>
      </c>
      <c r="F171" s="74" t="s">
        <v>53</v>
      </c>
      <c r="G171" s="13">
        <v>44437</v>
      </c>
      <c r="H171" s="75" t="s">
        <v>3282</v>
      </c>
      <c r="I171" s="15">
        <v>58</v>
      </c>
      <c r="J171" s="15">
        <v>54</v>
      </c>
      <c r="K171" s="15">
        <v>7</v>
      </c>
      <c r="L171" s="15">
        <v>23</v>
      </c>
      <c r="M171" s="81">
        <v>5.4809999999999999</v>
      </c>
      <c r="N171" s="70">
        <v>23</v>
      </c>
      <c r="O171" s="62">
        <v>3000</v>
      </c>
      <c r="P171" s="63">
        <f>Table2245236891011121314151617181920212224234567891011121314151617181920212223242526[[#This Row],[PEMBULATAN]]*O171</f>
        <v>69000</v>
      </c>
    </row>
    <row r="172" spans="1:16" ht="33" customHeight="1" x14ac:dyDescent="0.2">
      <c r="A172" s="97"/>
      <c r="B172" s="73"/>
      <c r="C172" s="71" t="s">
        <v>3462</v>
      </c>
      <c r="D172" s="76" t="s">
        <v>52</v>
      </c>
      <c r="E172" s="13">
        <v>44433</v>
      </c>
      <c r="F172" s="74" t="s">
        <v>53</v>
      </c>
      <c r="G172" s="13">
        <v>44437</v>
      </c>
      <c r="H172" s="75" t="s">
        <v>3282</v>
      </c>
      <c r="I172" s="15">
        <v>61</v>
      </c>
      <c r="J172" s="15">
        <v>42</v>
      </c>
      <c r="K172" s="15">
        <v>55</v>
      </c>
      <c r="L172" s="15">
        <v>20</v>
      </c>
      <c r="M172" s="81">
        <v>35.227499999999999</v>
      </c>
      <c r="N172" s="70">
        <v>35</v>
      </c>
      <c r="O172" s="62">
        <v>3000</v>
      </c>
      <c r="P172" s="63">
        <f>Table2245236891011121314151617181920212224234567891011121314151617181920212223242526[[#This Row],[PEMBULATAN]]*O172</f>
        <v>105000</v>
      </c>
    </row>
    <row r="173" spans="1:16" ht="33" customHeight="1" x14ac:dyDescent="0.2">
      <c r="A173" s="97"/>
      <c r="B173" s="73"/>
      <c r="C173" s="71" t="s">
        <v>3463</v>
      </c>
      <c r="D173" s="76" t="s">
        <v>52</v>
      </c>
      <c r="E173" s="13">
        <v>44433</v>
      </c>
      <c r="F173" s="74" t="s">
        <v>53</v>
      </c>
      <c r="G173" s="13">
        <v>44437</v>
      </c>
      <c r="H173" s="75" t="s">
        <v>3282</v>
      </c>
      <c r="I173" s="15">
        <v>73</v>
      </c>
      <c r="J173" s="15">
        <v>60</v>
      </c>
      <c r="K173" s="15">
        <v>20</v>
      </c>
      <c r="L173" s="15">
        <v>18</v>
      </c>
      <c r="M173" s="81">
        <v>21.9</v>
      </c>
      <c r="N173" s="70">
        <v>22</v>
      </c>
      <c r="O173" s="62">
        <v>3000</v>
      </c>
      <c r="P173" s="63">
        <f>Table2245236891011121314151617181920212224234567891011121314151617181920212223242526[[#This Row],[PEMBULATAN]]*O173</f>
        <v>66000</v>
      </c>
    </row>
    <row r="174" spans="1:16" ht="33" customHeight="1" x14ac:dyDescent="0.2">
      <c r="A174" s="97"/>
      <c r="B174" s="73"/>
      <c r="C174" s="71" t="s">
        <v>3464</v>
      </c>
      <c r="D174" s="76" t="s">
        <v>52</v>
      </c>
      <c r="E174" s="13">
        <v>44433</v>
      </c>
      <c r="F174" s="74" t="s">
        <v>53</v>
      </c>
      <c r="G174" s="13">
        <v>44437</v>
      </c>
      <c r="H174" s="75" t="s">
        <v>3282</v>
      </c>
      <c r="I174" s="15">
        <v>80</v>
      </c>
      <c r="J174" s="15">
        <v>55</v>
      </c>
      <c r="K174" s="15">
        <v>24</v>
      </c>
      <c r="L174" s="15">
        <v>6</v>
      </c>
      <c r="M174" s="81">
        <v>26.4</v>
      </c>
      <c r="N174" s="70">
        <v>26</v>
      </c>
      <c r="O174" s="62">
        <v>3000</v>
      </c>
      <c r="P174" s="63">
        <f>Table2245236891011121314151617181920212224234567891011121314151617181920212223242526[[#This Row],[PEMBULATAN]]*O174</f>
        <v>78000</v>
      </c>
    </row>
    <row r="175" spans="1:16" ht="33" customHeight="1" x14ac:dyDescent="0.2">
      <c r="A175" s="97"/>
      <c r="B175" s="73"/>
      <c r="C175" s="71" t="s">
        <v>3465</v>
      </c>
      <c r="D175" s="76" t="s">
        <v>52</v>
      </c>
      <c r="E175" s="13">
        <v>44433</v>
      </c>
      <c r="F175" s="74" t="s">
        <v>53</v>
      </c>
      <c r="G175" s="13">
        <v>44437</v>
      </c>
      <c r="H175" s="75" t="s">
        <v>3282</v>
      </c>
      <c r="I175" s="15">
        <v>70</v>
      </c>
      <c r="J175" s="15">
        <v>38</v>
      </c>
      <c r="K175" s="15">
        <v>6</v>
      </c>
      <c r="L175" s="15">
        <v>16</v>
      </c>
      <c r="M175" s="81">
        <v>3.99</v>
      </c>
      <c r="N175" s="70">
        <v>16</v>
      </c>
      <c r="O175" s="62">
        <v>3000</v>
      </c>
      <c r="P175" s="63">
        <f>Table2245236891011121314151617181920212224234567891011121314151617181920212223242526[[#This Row],[PEMBULATAN]]*O175</f>
        <v>48000</v>
      </c>
    </row>
    <row r="176" spans="1:16" ht="33" customHeight="1" x14ac:dyDescent="0.2">
      <c r="A176" s="97"/>
      <c r="B176" s="73"/>
      <c r="C176" s="71" t="s">
        <v>3466</v>
      </c>
      <c r="D176" s="76" t="s">
        <v>52</v>
      </c>
      <c r="E176" s="13">
        <v>44433</v>
      </c>
      <c r="F176" s="74" t="s">
        <v>53</v>
      </c>
      <c r="G176" s="13">
        <v>44437</v>
      </c>
      <c r="H176" s="75" t="s">
        <v>3282</v>
      </c>
      <c r="I176" s="15">
        <v>50</v>
      </c>
      <c r="J176" s="15">
        <v>35</v>
      </c>
      <c r="K176" s="15">
        <v>13</v>
      </c>
      <c r="L176" s="15">
        <v>16</v>
      </c>
      <c r="M176" s="81">
        <v>5.6875</v>
      </c>
      <c r="N176" s="70">
        <v>16</v>
      </c>
      <c r="O176" s="62">
        <v>3000</v>
      </c>
      <c r="P176" s="63">
        <f>Table2245236891011121314151617181920212224234567891011121314151617181920212223242526[[#This Row],[PEMBULATAN]]*O176</f>
        <v>48000</v>
      </c>
    </row>
    <row r="177" spans="1:16" ht="33" customHeight="1" x14ac:dyDescent="0.2">
      <c r="A177" s="97"/>
      <c r="B177" s="73"/>
      <c r="C177" s="71" t="s">
        <v>3467</v>
      </c>
      <c r="D177" s="76" t="s">
        <v>52</v>
      </c>
      <c r="E177" s="13">
        <v>44433</v>
      </c>
      <c r="F177" s="74" t="s">
        <v>53</v>
      </c>
      <c r="G177" s="13">
        <v>44437</v>
      </c>
      <c r="H177" s="75" t="s">
        <v>3282</v>
      </c>
      <c r="I177" s="15">
        <v>64</v>
      </c>
      <c r="J177" s="15">
        <v>50</v>
      </c>
      <c r="K177" s="15">
        <v>9</v>
      </c>
      <c r="L177" s="15">
        <v>21</v>
      </c>
      <c r="M177" s="81">
        <v>7.2</v>
      </c>
      <c r="N177" s="70">
        <v>21</v>
      </c>
      <c r="O177" s="62">
        <v>3000</v>
      </c>
      <c r="P177" s="63">
        <f>Table2245236891011121314151617181920212224234567891011121314151617181920212223242526[[#This Row],[PEMBULATAN]]*O177</f>
        <v>63000</v>
      </c>
    </row>
    <row r="178" spans="1:16" ht="33" customHeight="1" x14ac:dyDescent="0.2">
      <c r="A178" s="97"/>
      <c r="B178" s="73"/>
      <c r="C178" s="71" t="s">
        <v>3468</v>
      </c>
      <c r="D178" s="76" t="s">
        <v>52</v>
      </c>
      <c r="E178" s="13">
        <v>44433</v>
      </c>
      <c r="F178" s="74" t="s">
        <v>53</v>
      </c>
      <c r="G178" s="13">
        <v>44437</v>
      </c>
      <c r="H178" s="75" t="s">
        <v>3282</v>
      </c>
      <c r="I178" s="15">
        <v>40</v>
      </c>
      <c r="J178" s="15">
        <v>35</v>
      </c>
      <c r="K178" s="15">
        <v>33</v>
      </c>
      <c r="L178" s="15">
        <v>12</v>
      </c>
      <c r="M178" s="81">
        <v>11.55</v>
      </c>
      <c r="N178" s="70">
        <v>12</v>
      </c>
      <c r="O178" s="62">
        <v>3000</v>
      </c>
      <c r="P178" s="63">
        <f>Table2245236891011121314151617181920212224234567891011121314151617181920212223242526[[#This Row],[PEMBULATAN]]*O178</f>
        <v>36000</v>
      </c>
    </row>
    <row r="179" spans="1:16" ht="33" customHeight="1" x14ac:dyDescent="0.2">
      <c r="A179" s="97"/>
      <c r="B179" s="73"/>
      <c r="C179" s="71" t="s">
        <v>3469</v>
      </c>
      <c r="D179" s="76" t="s">
        <v>52</v>
      </c>
      <c r="E179" s="13">
        <v>44433</v>
      </c>
      <c r="F179" s="74" t="s">
        <v>53</v>
      </c>
      <c r="G179" s="13">
        <v>44437</v>
      </c>
      <c r="H179" s="75" t="s">
        <v>3282</v>
      </c>
      <c r="I179" s="15">
        <v>48</v>
      </c>
      <c r="J179" s="15">
        <v>38</v>
      </c>
      <c r="K179" s="15">
        <v>28</v>
      </c>
      <c r="L179" s="15">
        <v>18</v>
      </c>
      <c r="M179" s="81">
        <v>12.768000000000001</v>
      </c>
      <c r="N179" s="70">
        <v>18</v>
      </c>
      <c r="O179" s="62">
        <v>3000</v>
      </c>
      <c r="P179" s="63">
        <f>Table2245236891011121314151617181920212224234567891011121314151617181920212223242526[[#This Row],[PEMBULATAN]]*O179</f>
        <v>54000</v>
      </c>
    </row>
    <row r="180" spans="1:16" ht="33" customHeight="1" x14ac:dyDescent="0.2">
      <c r="A180" s="97"/>
      <c r="B180" s="73"/>
      <c r="C180" s="71" t="s">
        <v>3470</v>
      </c>
      <c r="D180" s="76" t="s">
        <v>52</v>
      </c>
      <c r="E180" s="13">
        <v>44433</v>
      </c>
      <c r="F180" s="74" t="s">
        <v>53</v>
      </c>
      <c r="G180" s="13">
        <v>44437</v>
      </c>
      <c r="H180" s="75" t="s">
        <v>3282</v>
      </c>
      <c r="I180" s="15">
        <v>105</v>
      </c>
      <c r="J180" s="15">
        <v>65</v>
      </c>
      <c r="K180" s="15">
        <v>30</v>
      </c>
      <c r="L180" s="15">
        <v>8</v>
      </c>
      <c r="M180" s="81">
        <v>51.1875</v>
      </c>
      <c r="N180" s="70">
        <v>51</v>
      </c>
      <c r="O180" s="62">
        <v>3000</v>
      </c>
      <c r="P180" s="63">
        <f>Table2245236891011121314151617181920212224234567891011121314151617181920212223242526[[#This Row],[PEMBULATAN]]*O180</f>
        <v>153000</v>
      </c>
    </row>
    <row r="181" spans="1:16" ht="33" customHeight="1" x14ac:dyDescent="0.2">
      <c r="A181" s="97"/>
      <c r="B181" s="73"/>
      <c r="C181" s="71" t="s">
        <v>3471</v>
      </c>
      <c r="D181" s="76" t="s">
        <v>52</v>
      </c>
      <c r="E181" s="13">
        <v>44433</v>
      </c>
      <c r="F181" s="74" t="s">
        <v>53</v>
      </c>
      <c r="G181" s="13">
        <v>44437</v>
      </c>
      <c r="H181" s="75" t="s">
        <v>3282</v>
      </c>
      <c r="I181" s="15">
        <v>93</v>
      </c>
      <c r="J181" s="15">
        <v>57</v>
      </c>
      <c r="K181" s="15">
        <v>25</v>
      </c>
      <c r="L181" s="15">
        <v>15</v>
      </c>
      <c r="M181" s="81">
        <v>33.131250000000001</v>
      </c>
      <c r="N181" s="70">
        <v>33</v>
      </c>
      <c r="O181" s="62">
        <v>3000</v>
      </c>
      <c r="P181" s="63">
        <f>Table2245236891011121314151617181920212224234567891011121314151617181920212223242526[[#This Row],[PEMBULATAN]]*O181</f>
        <v>99000</v>
      </c>
    </row>
    <row r="182" spans="1:16" ht="33" customHeight="1" x14ac:dyDescent="0.2">
      <c r="A182" s="97"/>
      <c r="B182" s="88"/>
      <c r="C182" s="71" t="s">
        <v>3472</v>
      </c>
      <c r="D182" s="76" t="s">
        <v>52</v>
      </c>
      <c r="E182" s="13">
        <v>44433</v>
      </c>
      <c r="F182" s="74" t="s">
        <v>53</v>
      </c>
      <c r="G182" s="13">
        <v>44437</v>
      </c>
      <c r="H182" s="75" t="s">
        <v>3282</v>
      </c>
      <c r="I182" s="15">
        <v>35</v>
      </c>
      <c r="J182" s="15">
        <v>26</v>
      </c>
      <c r="K182" s="15">
        <v>18</v>
      </c>
      <c r="L182" s="15">
        <v>1</v>
      </c>
      <c r="M182" s="81">
        <v>4.0949999999999998</v>
      </c>
      <c r="N182" s="70">
        <v>4</v>
      </c>
      <c r="O182" s="62">
        <v>3000</v>
      </c>
      <c r="P182" s="63">
        <f>Table2245236891011121314151617181920212224234567891011121314151617181920212223242526[[#This Row],[PEMBULATAN]]*O182</f>
        <v>12000</v>
      </c>
    </row>
    <row r="183" spans="1:16" ht="33" customHeight="1" x14ac:dyDescent="0.2">
      <c r="A183" s="97"/>
      <c r="B183" s="73" t="s">
        <v>3473</v>
      </c>
      <c r="C183" s="71" t="s">
        <v>3474</v>
      </c>
      <c r="D183" s="76" t="s">
        <v>52</v>
      </c>
      <c r="E183" s="13">
        <v>44433</v>
      </c>
      <c r="F183" s="74" t="s">
        <v>53</v>
      </c>
      <c r="G183" s="13">
        <v>44437</v>
      </c>
      <c r="H183" s="75" t="s">
        <v>3282</v>
      </c>
      <c r="I183" s="15">
        <v>74</v>
      </c>
      <c r="J183" s="15">
        <v>50</v>
      </c>
      <c r="K183" s="15">
        <v>12</v>
      </c>
      <c r="L183" s="15">
        <v>5</v>
      </c>
      <c r="M183" s="81">
        <v>11.1</v>
      </c>
      <c r="N183" s="70">
        <v>11</v>
      </c>
      <c r="O183" s="62">
        <v>3000</v>
      </c>
      <c r="P183" s="63">
        <f>Table2245236891011121314151617181920212224234567891011121314151617181920212223242526[[#This Row],[PEMBULATAN]]*O183</f>
        <v>33000</v>
      </c>
    </row>
    <row r="184" spans="1:16" ht="22.5" customHeight="1" x14ac:dyDescent="0.2">
      <c r="A184" s="121" t="s">
        <v>31</v>
      </c>
      <c r="B184" s="122"/>
      <c r="C184" s="122"/>
      <c r="D184" s="122"/>
      <c r="E184" s="122"/>
      <c r="F184" s="122"/>
      <c r="G184" s="122"/>
      <c r="H184" s="122"/>
      <c r="I184" s="122"/>
      <c r="J184" s="122"/>
      <c r="K184" s="122"/>
      <c r="L184" s="123"/>
      <c r="M184" s="77">
        <f>SUBTOTAL(109,Table2245236891011121314151617181920212224234567891011121314151617181920212223242526[KG VOLUME])</f>
        <v>3423.965999999999</v>
      </c>
      <c r="N184" s="66">
        <f>SUM(N3:N183)</f>
        <v>3895</v>
      </c>
      <c r="O184" s="124">
        <f>SUM(P3:P183)</f>
        <v>11685000</v>
      </c>
      <c r="P184" s="125"/>
    </row>
    <row r="185" spans="1:16" ht="22.5" customHeight="1" x14ac:dyDescent="0.2">
      <c r="A185" s="82"/>
      <c r="B185" s="54" t="s">
        <v>43</v>
      </c>
      <c r="C185" s="53"/>
      <c r="D185" s="55" t="s">
        <v>44</v>
      </c>
      <c r="E185" s="82"/>
      <c r="F185" s="82"/>
      <c r="G185" s="82"/>
      <c r="H185" s="82"/>
      <c r="I185" s="82"/>
      <c r="J185" s="82"/>
      <c r="K185" s="82"/>
      <c r="L185" s="82"/>
      <c r="M185" s="83"/>
      <c r="N185" s="85" t="s">
        <v>50</v>
      </c>
      <c r="O185" s="84"/>
      <c r="P185" s="84">
        <f>O184*10%</f>
        <v>1168500</v>
      </c>
    </row>
    <row r="186" spans="1:16" ht="22.5" customHeight="1" thickBot="1" x14ac:dyDescent="0.25">
      <c r="A186" s="82"/>
      <c r="B186" s="54"/>
      <c r="C186" s="53"/>
      <c r="D186" s="55"/>
      <c r="E186" s="82"/>
      <c r="F186" s="82"/>
      <c r="G186" s="82"/>
      <c r="H186" s="82"/>
      <c r="I186" s="82"/>
      <c r="J186" s="82"/>
      <c r="K186" s="82"/>
      <c r="L186" s="82"/>
      <c r="M186" s="83"/>
      <c r="N186" s="98" t="s">
        <v>58</v>
      </c>
      <c r="O186" s="99"/>
      <c r="P186" s="99">
        <f>O184-P185</f>
        <v>10516500</v>
      </c>
    </row>
    <row r="187" spans="1:16" x14ac:dyDescent="0.2">
      <c r="A187" s="11"/>
      <c r="H187" s="61"/>
      <c r="N187" s="60" t="s">
        <v>32</v>
      </c>
      <c r="P187" s="67">
        <f>P186*1%</f>
        <v>105165</v>
      </c>
    </row>
    <row r="188" spans="1:16" ht="15.75" thickBot="1" x14ac:dyDescent="0.25">
      <c r="A188" s="11"/>
      <c r="H188" s="61"/>
      <c r="N188" s="60" t="s">
        <v>56</v>
      </c>
      <c r="P188" s="69">
        <f>P186*2%</f>
        <v>210330</v>
      </c>
    </row>
    <row r="189" spans="1:16" x14ac:dyDescent="0.2">
      <c r="A189" s="11"/>
      <c r="H189" s="61"/>
      <c r="N189" s="64" t="s">
        <v>33</v>
      </c>
      <c r="O189" s="65"/>
      <c r="P189" s="68">
        <f>P186+P187-P188</f>
        <v>10411335</v>
      </c>
    </row>
    <row r="190" spans="1:16" x14ac:dyDescent="0.2">
      <c r="B190" s="54"/>
      <c r="C190" s="53"/>
      <c r="D190" s="55"/>
    </row>
    <row r="192" spans="1:16" x14ac:dyDescent="0.2">
      <c r="A192" s="11"/>
      <c r="H192" s="61"/>
      <c r="P192" s="69"/>
    </row>
    <row r="193" spans="1:16" x14ac:dyDescent="0.2">
      <c r="A193" s="11"/>
      <c r="H193" s="61"/>
      <c r="O193" s="56"/>
      <c r="P193" s="69"/>
    </row>
    <row r="194" spans="1:16" s="3" customFormat="1" x14ac:dyDescent="0.25">
      <c r="A194" s="11"/>
      <c r="B194" s="2"/>
      <c r="C194" s="2"/>
      <c r="E194" s="12"/>
      <c r="H194" s="61"/>
      <c r="N194" s="14"/>
      <c r="O194" s="14"/>
      <c r="P194" s="14"/>
    </row>
    <row r="195" spans="1:16" s="3" customFormat="1" x14ac:dyDescent="0.25">
      <c r="A195" s="11"/>
      <c r="B195" s="2"/>
      <c r="C195" s="2"/>
      <c r="E195" s="12"/>
      <c r="H195" s="61"/>
      <c r="N195" s="14"/>
      <c r="O195" s="14"/>
      <c r="P195" s="14"/>
    </row>
    <row r="196" spans="1:16" s="3" customFormat="1" x14ac:dyDescent="0.25">
      <c r="A196" s="11"/>
      <c r="B196" s="2"/>
      <c r="C196" s="2"/>
      <c r="E196" s="12"/>
      <c r="H196" s="61"/>
      <c r="N196" s="14"/>
      <c r="O196" s="14"/>
      <c r="P196" s="14"/>
    </row>
    <row r="197" spans="1:16" s="3" customFormat="1" x14ac:dyDescent="0.25">
      <c r="A197" s="11"/>
      <c r="B197" s="2"/>
      <c r="C197" s="2"/>
      <c r="E197" s="12"/>
      <c r="H197" s="61"/>
      <c r="N197" s="14"/>
      <c r="O197" s="14"/>
      <c r="P197" s="14"/>
    </row>
    <row r="198" spans="1:16" s="3" customFormat="1" x14ac:dyDescent="0.25">
      <c r="A198" s="11"/>
      <c r="B198" s="2"/>
      <c r="C198" s="2"/>
      <c r="E198" s="12"/>
      <c r="H198" s="61"/>
      <c r="N198" s="14"/>
      <c r="O198" s="14"/>
      <c r="P198" s="14"/>
    </row>
    <row r="199" spans="1:16" s="3" customFormat="1" x14ac:dyDescent="0.25">
      <c r="A199" s="11"/>
      <c r="B199" s="2"/>
      <c r="C199" s="2"/>
      <c r="E199" s="12"/>
      <c r="H199" s="61"/>
      <c r="N199" s="14"/>
      <c r="O199" s="14"/>
      <c r="P199" s="14"/>
    </row>
    <row r="200" spans="1:16" s="3" customFormat="1" x14ac:dyDescent="0.25">
      <c r="A200" s="11"/>
      <c r="B200" s="2"/>
      <c r="C200" s="2"/>
      <c r="E200" s="12"/>
      <c r="H200" s="61"/>
      <c r="N200" s="14"/>
      <c r="O200" s="14"/>
      <c r="P200" s="14"/>
    </row>
    <row r="201" spans="1:16" s="3" customFormat="1" x14ac:dyDescent="0.25">
      <c r="A201" s="11"/>
      <c r="B201" s="2"/>
      <c r="C201" s="2"/>
      <c r="E201" s="12"/>
      <c r="H201" s="61"/>
      <c r="N201" s="14"/>
      <c r="O201" s="14"/>
      <c r="P201" s="14"/>
    </row>
    <row r="202" spans="1:16" s="3" customFormat="1" x14ac:dyDescent="0.25">
      <c r="A202" s="11"/>
      <c r="B202" s="2"/>
      <c r="C202" s="2"/>
      <c r="E202" s="12"/>
      <c r="H202" s="61"/>
      <c r="N202" s="14"/>
      <c r="O202" s="14"/>
      <c r="P202" s="14"/>
    </row>
    <row r="203" spans="1:16" s="3" customFormat="1" x14ac:dyDescent="0.25">
      <c r="A203" s="11"/>
      <c r="B203" s="2"/>
      <c r="C203" s="2"/>
      <c r="E203" s="12"/>
      <c r="H203" s="61"/>
      <c r="N203" s="14"/>
      <c r="O203" s="14"/>
      <c r="P203" s="14"/>
    </row>
    <row r="204" spans="1:16" s="3" customFormat="1" x14ac:dyDescent="0.25">
      <c r="A204" s="11"/>
      <c r="B204" s="2"/>
      <c r="C204" s="2"/>
      <c r="E204" s="12"/>
      <c r="H204" s="61"/>
      <c r="N204" s="14"/>
      <c r="O204" s="14"/>
      <c r="P204" s="14"/>
    </row>
    <row r="205" spans="1:16" s="3" customFormat="1" x14ac:dyDescent="0.25">
      <c r="A205" s="11"/>
      <c r="B205" s="2"/>
      <c r="C205" s="2"/>
      <c r="E205" s="12"/>
      <c r="H205" s="61"/>
      <c r="N205" s="14"/>
      <c r="O205" s="14"/>
      <c r="P205" s="14"/>
    </row>
  </sheetData>
  <mergeCells count="2">
    <mergeCell ref="A184:L184"/>
    <mergeCell ref="O184:P184"/>
  </mergeCells>
  <conditionalFormatting sqref="B3">
    <cfRule type="duplicateValues" dxfId="476" priority="1"/>
  </conditionalFormatting>
  <conditionalFormatting sqref="B4:B183">
    <cfRule type="duplicateValues" dxfId="475" priority="78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2"/>
  <sheetViews>
    <sheetView zoomScale="110" zoomScaleNormal="110" workbookViewId="0">
      <pane xSplit="3" ySplit="2" topLeftCell="D6" activePane="bottomRight" state="frozen"/>
      <selection activeCell="H5" sqref="H5"/>
      <selection pane="topRight" activeCell="H5" sqref="H5"/>
      <selection pane="bottomLeft" activeCell="H5" sqref="H5"/>
      <selection pane="bottomRight" activeCell="N3" sqref="N3:N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9" customHeight="1" x14ac:dyDescent="0.2">
      <c r="A3" s="96" t="s">
        <v>6229</v>
      </c>
      <c r="B3" s="72" t="s">
        <v>3475</v>
      </c>
      <c r="C3" s="9" t="s">
        <v>3476</v>
      </c>
      <c r="D3" s="74" t="s">
        <v>52</v>
      </c>
      <c r="E3" s="13">
        <v>44434</v>
      </c>
      <c r="F3" s="74" t="s">
        <v>2281</v>
      </c>
      <c r="G3" s="13">
        <v>44441</v>
      </c>
      <c r="H3" s="10" t="s">
        <v>3485</v>
      </c>
      <c r="I3" s="1">
        <v>40</v>
      </c>
      <c r="J3" s="1">
        <v>30</v>
      </c>
      <c r="K3" s="1">
        <v>30</v>
      </c>
      <c r="L3" s="1">
        <v>12</v>
      </c>
      <c r="M3" s="80">
        <v>9</v>
      </c>
      <c r="N3" s="8">
        <v>12</v>
      </c>
      <c r="O3" s="62">
        <v>3000</v>
      </c>
      <c r="P3" s="63">
        <f>Table224523689101112131415161718192021222423456789101112131415161718192021222324252627[[#This Row],[PEMBULATAN]]*O3</f>
        <v>36000</v>
      </c>
    </row>
    <row r="4" spans="1:16" ht="39" customHeight="1" x14ac:dyDescent="0.2">
      <c r="A4" s="100"/>
      <c r="B4" s="73"/>
      <c r="C4" s="9" t="s">
        <v>3477</v>
      </c>
      <c r="D4" s="74" t="s">
        <v>52</v>
      </c>
      <c r="E4" s="13">
        <v>44434</v>
      </c>
      <c r="F4" s="74" t="s">
        <v>2281</v>
      </c>
      <c r="G4" s="13">
        <v>44441</v>
      </c>
      <c r="H4" s="10" t="s">
        <v>3485</v>
      </c>
      <c r="I4" s="1">
        <v>54</v>
      </c>
      <c r="J4" s="1">
        <v>56</v>
      </c>
      <c r="K4" s="1">
        <v>22</v>
      </c>
      <c r="L4" s="1">
        <v>17</v>
      </c>
      <c r="M4" s="80">
        <v>16.632000000000001</v>
      </c>
      <c r="N4" s="8">
        <v>17</v>
      </c>
      <c r="O4" s="62">
        <v>3000</v>
      </c>
      <c r="P4" s="63">
        <f>Table224523689101112131415161718192021222423456789101112131415161718192021222324252627[[#This Row],[PEMBULATAN]]*O4</f>
        <v>51000</v>
      </c>
    </row>
    <row r="5" spans="1:16" ht="39" customHeight="1" x14ac:dyDescent="0.2">
      <c r="A5" s="97"/>
      <c r="B5" s="73"/>
      <c r="C5" s="87" t="s">
        <v>3478</v>
      </c>
      <c r="D5" s="76" t="s">
        <v>52</v>
      </c>
      <c r="E5" s="13">
        <v>44434</v>
      </c>
      <c r="F5" s="74" t="s">
        <v>2281</v>
      </c>
      <c r="G5" s="13">
        <v>44441</v>
      </c>
      <c r="H5" s="75" t="s">
        <v>3485</v>
      </c>
      <c r="I5" s="15">
        <v>71</v>
      </c>
      <c r="J5" s="15">
        <v>60</v>
      </c>
      <c r="K5" s="15">
        <v>20</v>
      </c>
      <c r="L5" s="15">
        <v>13</v>
      </c>
      <c r="M5" s="81">
        <v>21.3</v>
      </c>
      <c r="N5" s="70">
        <v>21</v>
      </c>
      <c r="O5" s="62">
        <v>3000</v>
      </c>
      <c r="P5" s="63">
        <f>Table224523689101112131415161718192021222423456789101112131415161718192021222324252627[[#This Row],[PEMBULATAN]]*O5</f>
        <v>63000</v>
      </c>
    </row>
    <row r="6" spans="1:16" ht="39" customHeight="1" x14ac:dyDescent="0.2">
      <c r="A6" s="97"/>
      <c r="B6" s="73"/>
      <c r="C6" s="87" t="s">
        <v>3479</v>
      </c>
      <c r="D6" s="76" t="s">
        <v>52</v>
      </c>
      <c r="E6" s="13">
        <v>44434</v>
      </c>
      <c r="F6" s="74" t="s">
        <v>2281</v>
      </c>
      <c r="G6" s="13">
        <v>44441</v>
      </c>
      <c r="H6" s="75" t="s">
        <v>3485</v>
      </c>
      <c r="I6" s="15">
        <v>66</v>
      </c>
      <c r="J6" s="15">
        <v>35</v>
      </c>
      <c r="K6" s="15">
        <v>41</v>
      </c>
      <c r="L6" s="15">
        <v>19</v>
      </c>
      <c r="M6" s="81">
        <v>23.677499999999998</v>
      </c>
      <c r="N6" s="70">
        <v>24</v>
      </c>
      <c r="O6" s="62">
        <v>3000</v>
      </c>
      <c r="P6" s="63">
        <f>Table224523689101112131415161718192021222423456789101112131415161718192021222324252627[[#This Row],[PEMBULATAN]]*O6</f>
        <v>72000</v>
      </c>
    </row>
    <row r="7" spans="1:16" ht="39" customHeight="1" x14ac:dyDescent="0.2">
      <c r="A7" s="97"/>
      <c r="B7" s="73"/>
      <c r="C7" s="87" t="s">
        <v>3480</v>
      </c>
      <c r="D7" s="76" t="s">
        <v>52</v>
      </c>
      <c r="E7" s="13">
        <v>44434</v>
      </c>
      <c r="F7" s="74" t="s">
        <v>2281</v>
      </c>
      <c r="G7" s="13">
        <v>44441</v>
      </c>
      <c r="H7" s="75" t="s">
        <v>3485</v>
      </c>
      <c r="I7" s="15">
        <v>53</v>
      </c>
      <c r="J7" s="15">
        <v>36</v>
      </c>
      <c r="K7" s="15">
        <v>15</v>
      </c>
      <c r="L7" s="15">
        <v>8</v>
      </c>
      <c r="M7" s="81">
        <v>7.1550000000000002</v>
      </c>
      <c r="N7" s="70">
        <v>8</v>
      </c>
      <c r="O7" s="62">
        <v>3000</v>
      </c>
      <c r="P7" s="63">
        <f>Table224523689101112131415161718192021222423456789101112131415161718192021222324252627[[#This Row],[PEMBULATAN]]*O7</f>
        <v>24000</v>
      </c>
    </row>
    <row r="8" spans="1:16" ht="39" customHeight="1" x14ac:dyDescent="0.2">
      <c r="A8" s="97"/>
      <c r="B8" s="73"/>
      <c r="C8" s="87" t="s">
        <v>3482</v>
      </c>
      <c r="D8" s="76" t="s">
        <v>52</v>
      </c>
      <c r="E8" s="13">
        <v>44434</v>
      </c>
      <c r="F8" s="74" t="s">
        <v>2281</v>
      </c>
      <c r="G8" s="13">
        <v>44441</v>
      </c>
      <c r="H8" s="75" t="s">
        <v>3485</v>
      </c>
      <c r="I8" s="15">
        <v>50</v>
      </c>
      <c r="J8" s="15">
        <v>37</v>
      </c>
      <c r="K8" s="15">
        <v>14</v>
      </c>
      <c r="L8" s="15">
        <v>8</v>
      </c>
      <c r="M8" s="81">
        <v>6.4749999999999996</v>
      </c>
      <c r="N8" s="70">
        <v>8</v>
      </c>
      <c r="O8" s="62">
        <v>3000</v>
      </c>
      <c r="P8" s="63">
        <f>Table224523689101112131415161718192021222423456789101112131415161718192021222324252627[[#This Row],[PEMBULATAN]]*O8</f>
        <v>24000</v>
      </c>
    </row>
    <row r="9" spans="1:16" ht="39" customHeight="1" x14ac:dyDescent="0.2">
      <c r="A9" s="97"/>
      <c r="B9" s="73"/>
      <c r="C9" s="87" t="s">
        <v>3483</v>
      </c>
      <c r="D9" s="76" t="s">
        <v>52</v>
      </c>
      <c r="E9" s="13">
        <v>44434</v>
      </c>
      <c r="F9" s="74" t="s">
        <v>2281</v>
      </c>
      <c r="G9" s="13">
        <v>44441</v>
      </c>
      <c r="H9" s="75" t="s">
        <v>3485</v>
      </c>
      <c r="I9" s="15">
        <v>38</v>
      </c>
      <c r="J9" s="15">
        <v>32</v>
      </c>
      <c r="K9" s="15">
        <v>32</v>
      </c>
      <c r="L9" s="15">
        <v>11</v>
      </c>
      <c r="M9" s="81">
        <v>9.7279999999999998</v>
      </c>
      <c r="N9" s="70">
        <v>11</v>
      </c>
      <c r="O9" s="62">
        <v>3000</v>
      </c>
      <c r="P9" s="63">
        <f>Table224523689101112131415161718192021222423456789101112131415161718192021222324252627[[#This Row],[PEMBULATAN]]*O9</f>
        <v>33000</v>
      </c>
    </row>
    <row r="10" spans="1:16" ht="39" customHeight="1" x14ac:dyDescent="0.2">
      <c r="A10" s="97"/>
      <c r="B10" s="73"/>
      <c r="C10" s="87" t="s">
        <v>3484</v>
      </c>
      <c r="D10" s="76" t="s">
        <v>52</v>
      </c>
      <c r="E10" s="13">
        <v>44434</v>
      </c>
      <c r="F10" s="74" t="s">
        <v>2281</v>
      </c>
      <c r="G10" s="13">
        <v>44441</v>
      </c>
      <c r="H10" s="75" t="s">
        <v>3485</v>
      </c>
      <c r="I10" s="15">
        <v>46</v>
      </c>
      <c r="J10" s="15">
        <v>29</v>
      </c>
      <c r="K10" s="15">
        <v>20</v>
      </c>
      <c r="L10" s="15">
        <v>11</v>
      </c>
      <c r="M10" s="81">
        <v>6.67</v>
      </c>
      <c r="N10" s="70">
        <v>11</v>
      </c>
      <c r="O10" s="62">
        <v>3000</v>
      </c>
      <c r="P10" s="63">
        <f>Table224523689101112131415161718192021222423456789101112131415161718192021222324252627[[#This Row],[PEMBULATAN]]*O10</f>
        <v>33000</v>
      </c>
    </row>
    <row r="11" spans="1:16" ht="22.5" customHeight="1" x14ac:dyDescent="0.2">
      <c r="A11" s="121" t="s">
        <v>31</v>
      </c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3"/>
      <c r="M11" s="77">
        <f>SUBTOTAL(109,Table224523689101112131415161718192021222423456789101112131415161718192021222324252627[KG VOLUME])</f>
        <v>100.63749999999999</v>
      </c>
      <c r="N11" s="66">
        <f>SUM(N3:N10)</f>
        <v>112</v>
      </c>
      <c r="O11" s="124">
        <f>SUM(P3:P10)</f>
        <v>336000</v>
      </c>
      <c r="P11" s="125"/>
    </row>
    <row r="12" spans="1:16" ht="22.5" customHeight="1" x14ac:dyDescent="0.2">
      <c r="A12" s="82"/>
      <c r="B12" s="54" t="s">
        <v>43</v>
      </c>
      <c r="C12" s="53"/>
      <c r="D12" s="55" t="s">
        <v>44</v>
      </c>
      <c r="E12" s="82"/>
      <c r="F12" s="82"/>
      <c r="G12" s="82"/>
      <c r="H12" s="82"/>
      <c r="I12" s="82"/>
      <c r="J12" s="82"/>
      <c r="K12" s="82"/>
      <c r="L12" s="82"/>
      <c r="M12" s="83"/>
      <c r="N12" s="85" t="s">
        <v>50</v>
      </c>
      <c r="O12" s="84"/>
      <c r="P12" s="84">
        <f>O11*10%</f>
        <v>33600</v>
      </c>
    </row>
    <row r="13" spans="1:16" ht="22.5" customHeight="1" thickBot="1" x14ac:dyDescent="0.25">
      <c r="A13" s="82"/>
      <c r="B13" s="54"/>
      <c r="C13" s="53"/>
      <c r="D13" s="55"/>
      <c r="E13" s="82"/>
      <c r="F13" s="82"/>
      <c r="G13" s="82"/>
      <c r="H13" s="82"/>
      <c r="I13" s="82"/>
      <c r="J13" s="82"/>
      <c r="K13" s="82"/>
      <c r="L13" s="82"/>
      <c r="M13" s="83"/>
      <c r="N13" s="98" t="s">
        <v>58</v>
      </c>
      <c r="O13" s="99"/>
      <c r="P13" s="99">
        <f>O11-P12</f>
        <v>302400</v>
      </c>
    </row>
    <row r="14" spans="1:16" x14ac:dyDescent="0.2">
      <c r="A14" s="11"/>
      <c r="H14" s="61"/>
      <c r="N14" s="60" t="s">
        <v>32</v>
      </c>
      <c r="P14" s="67">
        <f>P13*1%</f>
        <v>3024</v>
      </c>
    </row>
    <row r="15" spans="1:16" ht="15.75" thickBot="1" x14ac:dyDescent="0.25">
      <c r="A15" s="11"/>
      <c r="H15" s="61"/>
      <c r="N15" s="60" t="s">
        <v>56</v>
      </c>
      <c r="P15" s="69">
        <f>P13*2%</f>
        <v>6048</v>
      </c>
    </row>
    <row r="16" spans="1:16" x14ac:dyDescent="0.2">
      <c r="A16" s="11"/>
      <c r="H16" s="61"/>
      <c r="N16" s="64" t="s">
        <v>33</v>
      </c>
      <c r="O16" s="65"/>
      <c r="P16" s="68">
        <f>P13+P14-P15</f>
        <v>299376</v>
      </c>
    </row>
    <row r="17" spans="1:16" x14ac:dyDescent="0.2">
      <c r="B17" s="54"/>
      <c r="C17" s="53"/>
      <c r="D17" s="55"/>
    </row>
    <row r="19" spans="1:16" x14ac:dyDescent="0.2">
      <c r="A19" s="11"/>
      <c r="H19" s="61"/>
      <c r="P19" s="69"/>
    </row>
    <row r="20" spans="1:16" x14ac:dyDescent="0.2">
      <c r="A20" s="11"/>
      <c r="H20" s="61"/>
      <c r="O20" s="56"/>
      <c r="P20" s="69"/>
    </row>
    <row r="21" spans="1:16" s="3" customFormat="1" x14ac:dyDescent="0.25">
      <c r="A21" s="11"/>
      <c r="B21" s="2"/>
      <c r="C21" s="2"/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/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/>
      <c r="E26" s="12"/>
      <c r="H26" s="61"/>
      <c r="N26" s="14"/>
      <c r="O26" s="14"/>
      <c r="P26" s="14"/>
    </row>
    <row r="27" spans="1:16" s="3" customFormat="1" x14ac:dyDescent="0.25">
      <c r="A27" s="11"/>
      <c r="B27" s="2"/>
      <c r="C27" s="2"/>
      <c r="E27" s="12"/>
      <c r="H27" s="61"/>
      <c r="N27" s="14"/>
      <c r="O27" s="14"/>
      <c r="P27" s="14"/>
    </row>
    <row r="28" spans="1:16" s="3" customFormat="1" x14ac:dyDescent="0.25">
      <c r="A28" s="11"/>
      <c r="B28" s="2"/>
      <c r="C28" s="2"/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/>
      <c r="E29" s="12"/>
      <c r="H29" s="61"/>
      <c r="N29" s="14"/>
      <c r="O29" s="14"/>
      <c r="P29" s="14"/>
    </row>
    <row r="30" spans="1:16" s="3" customFormat="1" x14ac:dyDescent="0.25">
      <c r="A30" s="11"/>
      <c r="B30" s="2"/>
      <c r="C30" s="2"/>
      <c r="E30" s="12"/>
      <c r="H30" s="61"/>
      <c r="N30" s="14"/>
      <c r="O30" s="14"/>
      <c r="P30" s="14"/>
    </row>
    <row r="31" spans="1:16" s="3" customFormat="1" x14ac:dyDescent="0.25">
      <c r="A31" s="11"/>
      <c r="B31" s="2"/>
      <c r="C31" s="2"/>
      <c r="E31" s="12"/>
      <c r="H31" s="61"/>
      <c r="N31" s="14"/>
      <c r="O31" s="14"/>
      <c r="P31" s="14"/>
    </row>
    <row r="32" spans="1:16" s="3" customFormat="1" x14ac:dyDescent="0.25">
      <c r="A32" s="11"/>
      <c r="B32" s="2"/>
      <c r="C32" s="2"/>
      <c r="E32" s="12"/>
      <c r="H32" s="61"/>
      <c r="N32" s="14"/>
      <c r="O32" s="14"/>
      <c r="P32" s="14"/>
    </row>
  </sheetData>
  <mergeCells count="2">
    <mergeCell ref="A11:L11"/>
    <mergeCell ref="O11:P11"/>
  </mergeCells>
  <conditionalFormatting sqref="B3">
    <cfRule type="duplicateValues" dxfId="459" priority="2"/>
  </conditionalFormatting>
  <conditionalFormatting sqref="C1:C1048576">
    <cfRule type="duplicateValues" dxfId="458" priority="79"/>
  </conditionalFormatting>
  <conditionalFormatting sqref="B4:B10">
    <cfRule type="duplicateValues" dxfId="457" priority="84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5"/>
  <sheetViews>
    <sheetView zoomScale="110" zoomScaleNormal="110" workbookViewId="0">
      <pane xSplit="3" ySplit="2" topLeftCell="D237" activePane="bottomRight" state="frozen"/>
      <selection activeCell="H5" sqref="H5"/>
      <selection pane="topRight" activeCell="H5" sqref="H5"/>
      <selection pane="bottomLeft" activeCell="H5" sqref="H5"/>
      <selection pane="bottomRight" activeCell="N3" sqref="N3:N24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0.855468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1.5" customHeight="1" x14ac:dyDescent="0.2">
      <c r="A3" s="96" t="s">
        <v>6230</v>
      </c>
      <c r="B3" s="72" t="s">
        <v>3486</v>
      </c>
      <c r="C3" s="9" t="s">
        <v>3487</v>
      </c>
      <c r="D3" s="74" t="s">
        <v>51</v>
      </c>
      <c r="E3" s="13">
        <v>44434</v>
      </c>
      <c r="F3" s="74" t="s">
        <v>2281</v>
      </c>
      <c r="G3" s="13">
        <v>44441</v>
      </c>
      <c r="H3" s="10" t="s">
        <v>3485</v>
      </c>
      <c r="I3" s="1">
        <v>80</v>
      </c>
      <c r="J3" s="1">
        <v>51</v>
      </c>
      <c r="K3" s="1">
        <v>28</v>
      </c>
      <c r="L3" s="1">
        <v>7</v>
      </c>
      <c r="M3" s="80">
        <v>28.56</v>
      </c>
      <c r="N3" s="8">
        <v>29</v>
      </c>
      <c r="O3" s="62">
        <v>3000</v>
      </c>
      <c r="P3" s="63">
        <f>Table22452368910111213141516171819202122242345678910111213141516171819202122232425262728[[#This Row],[PEMBULATAN]]*O3</f>
        <v>87000</v>
      </c>
    </row>
    <row r="4" spans="1:16" ht="31.5" customHeight="1" x14ac:dyDescent="0.2">
      <c r="A4" s="100"/>
      <c r="B4" s="73"/>
      <c r="C4" s="9" t="s">
        <v>3488</v>
      </c>
      <c r="D4" s="74" t="s">
        <v>51</v>
      </c>
      <c r="E4" s="13">
        <v>44434</v>
      </c>
      <c r="F4" s="74" t="s">
        <v>2281</v>
      </c>
      <c r="G4" s="13">
        <v>44441</v>
      </c>
      <c r="H4" s="10" t="s">
        <v>3485</v>
      </c>
      <c r="I4" s="1">
        <v>61</v>
      </c>
      <c r="J4" s="1">
        <v>63</v>
      </c>
      <c r="K4" s="1">
        <v>28</v>
      </c>
      <c r="L4" s="1">
        <v>6</v>
      </c>
      <c r="M4" s="80">
        <v>26.901</v>
      </c>
      <c r="N4" s="8">
        <v>27</v>
      </c>
      <c r="O4" s="62">
        <v>3000</v>
      </c>
      <c r="P4" s="63">
        <f>Table22452368910111213141516171819202122242345678910111213141516171819202122232425262728[[#This Row],[PEMBULATAN]]*O4</f>
        <v>81000</v>
      </c>
    </row>
    <row r="5" spans="1:16" ht="31.5" customHeight="1" x14ac:dyDescent="0.2">
      <c r="A5" s="100"/>
      <c r="B5" s="73"/>
      <c r="C5" s="87" t="s">
        <v>3489</v>
      </c>
      <c r="D5" s="76" t="s">
        <v>51</v>
      </c>
      <c r="E5" s="13">
        <v>44434</v>
      </c>
      <c r="F5" s="74" t="s">
        <v>2281</v>
      </c>
      <c r="G5" s="13">
        <v>44441</v>
      </c>
      <c r="H5" s="75" t="s">
        <v>3485</v>
      </c>
      <c r="I5" s="15">
        <v>60</v>
      </c>
      <c r="J5" s="15">
        <v>48</v>
      </c>
      <c r="K5" s="15">
        <v>30</v>
      </c>
      <c r="L5" s="15">
        <v>7</v>
      </c>
      <c r="M5" s="81">
        <v>21.6</v>
      </c>
      <c r="N5" s="70">
        <v>22</v>
      </c>
      <c r="O5" s="62">
        <v>3000</v>
      </c>
      <c r="P5" s="63">
        <f>Table22452368910111213141516171819202122242345678910111213141516171819202122232425262728[[#This Row],[PEMBULATAN]]*O5</f>
        <v>66000</v>
      </c>
    </row>
    <row r="6" spans="1:16" ht="31.5" customHeight="1" x14ac:dyDescent="0.2">
      <c r="A6" s="100"/>
      <c r="B6" s="73"/>
      <c r="C6" s="87" t="s">
        <v>3490</v>
      </c>
      <c r="D6" s="76" t="s">
        <v>51</v>
      </c>
      <c r="E6" s="13">
        <v>44434</v>
      </c>
      <c r="F6" s="74" t="s">
        <v>2281</v>
      </c>
      <c r="G6" s="13">
        <v>44441</v>
      </c>
      <c r="H6" s="75" t="s">
        <v>3485</v>
      </c>
      <c r="I6" s="15">
        <v>92</v>
      </c>
      <c r="J6" s="15">
        <v>54</v>
      </c>
      <c r="K6" s="15">
        <v>22</v>
      </c>
      <c r="L6" s="15">
        <v>13</v>
      </c>
      <c r="M6" s="81">
        <v>27.324000000000002</v>
      </c>
      <c r="N6" s="70">
        <v>27</v>
      </c>
      <c r="O6" s="62">
        <v>3000</v>
      </c>
      <c r="P6" s="63">
        <f>Table22452368910111213141516171819202122242345678910111213141516171819202122232425262728[[#This Row],[PEMBULATAN]]*O6</f>
        <v>81000</v>
      </c>
    </row>
    <row r="7" spans="1:16" ht="31.5" customHeight="1" x14ac:dyDescent="0.2">
      <c r="A7" s="100"/>
      <c r="B7" s="73"/>
      <c r="C7" s="87" t="s">
        <v>3491</v>
      </c>
      <c r="D7" s="76" t="s">
        <v>51</v>
      </c>
      <c r="E7" s="13">
        <v>44434</v>
      </c>
      <c r="F7" s="74" t="s">
        <v>2281</v>
      </c>
      <c r="G7" s="13">
        <v>44441</v>
      </c>
      <c r="H7" s="75" t="s">
        <v>3485</v>
      </c>
      <c r="I7" s="15">
        <v>58</v>
      </c>
      <c r="J7" s="15">
        <v>60</v>
      </c>
      <c r="K7" s="15">
        <v>19</v>
      </c>
      <c r="L7" s="15">
        <v>5</v>
      </c>
      <c r="M7" s="81">
        <v>16.53</v>
      </c>
      <c r="N7" s="70">
        <v>17</v>
      </c>
      <c r="O7" s="62">
        <v>3000</v>
      </c>
      <c r="P7" s="63">
        <f>Table22452368910111213141516171819202122242345678910111213141516171819202122232425262728[[#This Row],[PEMBULATAN]]*O7</f>
        <v>51000</v>
      </c>
    </row>
    <row r="8" spans="1:16" ht="31.5" customHeight="1" x14ac:dyDescent="0.2">
      <c r="A8" s="100"/>
      <c r="B8" s="73"/>
      <c r="C8" s="87" t="s">
        <v>3492</v>
      </c>
      <c r="D8" s="76" t="s">
        <v>51</v>
      </c>
      <c r="E8" s="13">
        <v>44434</v>
      </c>
      <c r="F8" s="74" t="s">
        <v>2281</v>
      </c>
      <c r="G8" s="13">
        <v>44441</v>
      </c>
      <c r="H8" s="75" t="s">
        <v>3485</v>
      </c>
      <c r="I8" s="15">
        <v>32</v>
      </c>
      <c r="J8" s="15">
        <v>32</v>
      </c>
      <c r="K8" s="15">
        <v>12</v>
      </c>
      <c r="L8" s="15">
        <v>38</v>
      </c>
      <c r="M8" s="81">
        <v>3.0720000000000001</v>
      </c>
      <c r="N8" s="70">
        <v>38</v>
      </c>
      <c r="O8" s="62">
        <v>3000</v>
      </c>
      <c r="P8" s="63">
        <f>Table22452368910111213141516171819202122242345678910111213141516171819202122232425262728[[#This Row],[PEMBULATAN]]*O8</f>
        <v>114000</v>
      </c>
    </row>
    <row r="9" spans="1:16" ht="31.5" customHeight="1" x14ac:dyDescent="0.2">
      <c r="A9" s="100"/>
      <c r="B9" s="73"/>
      <c r="C9" s="87" t="s">
        <v>3493</v>
      </c>
      <c r="D9" s="76" t="s">
        <v>51</v>
      </c>
      <c r="E9" s="13">
        <v>44434</v>
      </c>
      <c r="F9" s="74" t="s">
        <v>2281</v>
      </c>
      <c r="G9" s="13">
        <v>44441</v>
      </c>
      <c r="H9" s="75" t="s">
        <v>3485</v>
      </c>
      <c r="I9" s="15">
        <v>100</v>
      </c>
      <c r="J9" s="15">
        <v>60</v>
      </c>
      <c r="K9" s="15">
        <v>20</v>
      </c>
      <c r="L9" s="15">
        <v>9</v>
      </c>
      <c r="M9" s="81">
        <v>30</v>
      </c>
      <c r="N9" s="70">
        <v>30</v>
      </c>
      <c r="O9" s="62">
        <v>3000</v>
      </c>
      <c r="P9" s="63">
        <f>Table22452368910111213141516171819202122242345678910111213141516171819202122232425262728[[#This Row],[PEMBULATAN]]*O9</f>
        <v>90000</v>
      </c>
    </row>
    <row r="10" spans="1:16" ht="31.5" customHeight="1" x14ac:dyDescent="0.2">
      <c r="A10" s="100"/>
      <c r="B10" s="73"/>
      <c r="C10" s="87" t="s">
        <v>3494</v>
      </c>
      <c r="D10" s="76" t="s">
        <v>51</v>
      </c>
      <c r="E10" s="13">
        <v>44434</v>
      </c>
      <c r="F10" s="74" t="s">
        <v>2281</v>
      </c>
      <c r="G10" s="13">
        <v>44441</v>
      </c>
      <c r="H10" s="75" t="s">
        <v>3485</v>
      </c>
      <c r="I10" s="15">
        <v>184</v>
      </c>
      <c r="J10" s="15">
        <v>8</v>
      </c>
      <c r="K10" s="15">
        <v>4</v>
      </c>
      <c r="L10" s="15">
        <v>6</v>
      </c>
      <c r="M10" s="81">
        <v>1.472</v>
      </c>
      <c r="N10" s="70">
        <v>6</v>
      </c>
      <c r="O10" s="62">
        <v>3000</v>
      </c>
      <c r="P10" s="63">
        <f>Table22452368910111213141516171819202122242345678910111213141516171819202122232425262728[[#This Row],[PEMBULATAN]]*O10</f>
        <v>18000</v>
      </c>
    </row>
    <row r="11" spans="1:16" ht="31.5" customHeight="1" x14ac:dyDescent="0.2">
      <c r="A11" s="100"/>
      <c r="B11" s="73"/>
      <c r="C11" s="87" t="s">
        <v>3495</v>
      </c>
      <c r="D11" s="76" t="s">
        <v>51</v>
      </c>
      <c r="E11" s="13">
        <v>44434</v>
      </c>
      <c r="F11" s="74" t="s">
        <v>2281</v>
      </c>
      <c r="G11" s="13">
        <v>44441</v>
      </c>
      <c r="H11" s="75" t="s">
        <v>3485</v>
      </c>
      <c r="I11" s="15">
        <v>42</v>
      </c>
      <c r="J11" s="15">
        <v>35</v>
      </c>
      <c r="K11" s="15">
        <v>22</v>
      </c>
      <c r="L11" s="15">
        <v>6</v>
      </c>
      <c r="M11" s="81">
        <v>8.0850000000000009</v>
      </c>
      <c r="N11" s="70">
        <v>8</v>
      </c>
      <c r="O11" s="62">
        <v>3000</v>
      </c>
      <c r="P11" s="63">
        <f>Table22452368910111213141516171819202122242345678910111213141516171819202122232425262728[[#This Row],[PEMBULATAN]]*O11</f>
        <v>24000</v>
      </c>
    </row>
    <row r="12" spans="1:16" ht="31.5" customHeight="1" x14ac:dyDescent="0.2">
      <c r="A12" s="100"/>
      <c r="B12" s="73"/>
      <c r="C12" s="87" t="s">
        <v>3496</v>
      </c>
      <c r="D12" s="76" t="s">
        <v>51</v>
      </c>
      <c r="E12" s="13">
        <v>44434</v>
      </c>
      <c r="F12" s="74" t="s">
        <v>2281</v>
      </c>
      <c r="G12" s="13">
        <v>44441</v>
      </c>
      <c r="H12" s="75" t="s">
        <v>3485</v>
      </c>
      <c r="I12" s="15">
        <v>104</v>
      </c>
      <c r="J12" s="15">
        <v>60</v>
      </c>
      <c r="K12" s="15">
        <v>28</v>
      </c>
      <c r="L12" s="15">
        <v>19</v>
      </c>
      <c r="M12" s="81">
        <v>43.68</v>
      </c>
      <c r="N12" s="70">
        <v>44</v>
      </c>
      <c r="O12" s="62">
        <v>3000</v>
      </c>
      <c r="P12" s="63">
        <f>Table22452368910111213141516171819202122242345678910111213141516171819202122232425262728[[#This Row],[PEMBULATAN]]*O12</f>
        <v>132000</v>
      </c>
    </row>
    <row r="13" spans="1:16" ht="31.5" customHeight="1" x14ac:dyDescent="0.2">
      <c r="A13" s="100"/>
      <c r="B13" s="73"/>
      <c r="C13" s="87" t="s">
        <v>3497</v>
      </c>
      <c r="D13" s="76" t="s">
        <v>51</v>
      </c>
      <c r="E13" s="13">
        <v>44434</v>
      </c>
      <c r="F13" s="74" t="s">
        <v>2281</v>
      </c>
      <c r="G13" s="13">
        <v>44441</v>
      </c>
      <c r="H13" s="75" t="s">
        <v>3485</v>
      </c>
      <c r="I13" s="15">
        <v>80</v>
      </c>
      <c r="J13" s="15">
        <v>41</v>
      </c>
      <c r="K13" s="15">
        <v>30</v>
      </c>
      <c r="L13" s="15">
        <v>5</v>
      </c>
      <c r="M13" s="81">
        <v>24.6</v>
      </c>
      <c r="N13" s="70">
        <v>25</v>
      </c>
      <c r="O13" s="62">
        <v>3000</v>
      </c>
      <c r="P13" s="63">
        <f>Table22452368910111213141516171819202122242345678910111213141516171819202122232425262728[[#This Row],[PEMBULATAN]]*O13</f>
        <v>75000</v>
      </c>
    </row>
    <row r="14" spans="1:16" ht="31.5" customHeight="1" x14ac:dyDescent="0.2">
      <c r="A14" s="100"/>
      <c r="B14" s="73"/>
      <c r="C14" s="87" t="s">
        <v>3498</v>
      </c>
      <c r="D14" s="76" t="s">
        <v>51</v>
      </c>
      <c r="E14" s="13">
        <v>44434</v>
      </c>
      <c r="F14" s="74" t="s">
        <v>2281</v>
      </c>
      <c r="G14" s="13">
        <v>44441</v>
      </c>
      <c r="H14" s="75" t="s">
        <v>3485</v>
      </c>
      <c r="I14" s="15">
        <v>83</v>
      </c>
      <c r="J14" s="15">
        <v>56</v>
      </c>
      <c r="K14" s="15">
        <v>18</v>
      </c>
      <c r="L14" s="15">
        <v>7</v>
      </c>
      <c r="M14" s="81">
        <v>20.916</v>
      </c>
      <c r="N14" s="70">
        <v>21</v>
      </c>
      <c r="O14" s="62">
        <v>3000</v>
      </c>
      <c r="P14" s="63">
        <f>Table22452368910111213141516171819202122242345678910111213141516171819202122232425262728[[#This Row],[PEMBULATAN]]*O14</f>
        <v>63000</v>
      </c>
    </row>
    <row r="15" spans="1:16" ht="31.5" customHeight="1" x14ac:dyDescent="0.2">
      <c r="A15" s="100"/>
      <c r="B15" s="73"/>
      <c r="C15" s="87" t="s">
        <v>3499</v>
      </c>
      <c r="D15" s="76" t="s">
        <v>51</v>
      </c>
      <c r="E15" s="13">
        <v>44434</v>
      </c>
      <c r="F15" s="74" t="s">
        <v>2281</v>
      </c>
      <c r="G15" s="13">
        <v>44441</v>
      </c>
      <c r="H15" s="75" t="s">
        <v>3485</v>
      </c>
      <c r="I15" s="15">
        <v>92</v>
      </c>
      <c r="J15" s="15">
        <v>54</v>
      </c>
      <c r="K15" s="15">
        <v>25</v>
      </c>
      <c r="L15" s="15">
        <v>10</v>
      </c>
      <c r="M15" s="81">
        <v>31.05</v>
      </c>
      <c r="N15" s="70">
        <v>31</v>
      </c>
      <c r="O15" s="62">
        <v>3000</v>
      </c>
      <c r="P15" s="63">
        <f>Table22452368910111213141516171819202122242345678910111213141516171819202122232425262728[[#This Row],[PEMBULATAN]]*O15</f>
        <v>93000</v>
      </c>
    </row>
    <row r="16" spans="1:16" ht="31.5" customHeight="1" x14ac:dyDescent="0.2">
      <c r="A16" s="100"/>
      <c r="B16" s="73"/>
      <c r="C16" s="87" t="s">
        <v>3500</v>
      </c>
      <c r="D16" s="76" t="s">
        <v>51</v>
      </c>
      <c r="E16" s="13">
        <v>44434</v>
      </c>
      <c r="F16" s="74" t="s">
        <v>2281</v>
      </c>
      <c r="G16" s="13">
        <v>44441</v>
      </c>
      <c r="H16" s="75" t="s">
        <v>3485</v>
      </c>
      <c r="I16" s="15">
        <v>44</v>
      </c>
      <c r="J16" s="15">
        <v>22</v>
      </c>
      <c r="K16" s="15">
        <v>38</v>
      </c>
      <c r="L16" s="15">
        <v>12</v>
      </c>
      <c r="M16" s="81">
        <v>9.1959999999999997</v>
      </c>
      <c r="N16" s="70">
        <v>12</v>
      </c>
      <c r="O16" s="62">
        <v>3000</v>
      </c>
      <c r="P16" s="63">
        <f>Table22452368910111213141516171819202122242345678910111213141516171819202122232425262728[[#This Row],[PEMBULATAN]]*O16</f>
        <v>36000</v>
      </c>
    </row>
    <row r="17" spans="1:16" ht="31.5" customHeight="1" x14ac:dyDescent="0.2">
      <c r="A17" s="100"/>
      <c r="B17" s="73"/>
      <c r="C17" s="87" t="s">
        <v>3501</v>
      </c>
      <c r="D17" s="76" t="s">
        <v>51</v>
      </c>
      <c r="E17" s="13">
        <v>44434</v>
      </c>
      <c r="F17" s="74" t="s">
        <v>2281</v>
      </c>
      <c r="G17" s="13">
        <v>44441</v>
      </c>
      <c r="H17" s="75" t="s">
        <v>3485</v>
      </c>
      <c r="I17" s="15">
        <v>38</v>
      </c>
      <c r="J17" s="15">
        <v>23</v>
      </c>
      <c r="K17" s="15">
        <v>14</v>
      </c>
      <c r="L17" s="15">
        <v>3</v>
      </c>
      <c r="M17" s="81">
        <v>3.0590000000000002</v>
      </c>
      <c r="N17" s="70">
        <v>3</v>
      </c>
      <c r="O17" s="62">
        <v>3000</v>
      </c>
      <c r="P17" s="63">
        <f>Table22452368910111213141516171819202122242345678910111213141516171819202122232425262728[[#This Row],[PEMBULATAN]]*O17</f>
        <v>9000</v>
      </c>
    </row>
    <row r="18" spans="1:16" ht="31.5" customHeight="1" x14ac:dyDescent="0.2">
      <c r="A18" s="100"/>
      <c r="B18" s="73"/>
      <c r="C18" s="87" t="s">
        <v>3502</v>
      </c>
      <c r="D18" s="76" t="s">
        <v>51</v>
      </c>
      <c r="E18" s="13">
        <v>44434</v>
      </c>
      <c r="F18" s="74" t="s">
        <v>2281</v>
      </c>
      <c r="G18" s="13">
        <v>44441</v>
      </c>
      <c r="H18" s="75" t="s">
        <v>3485</v>
      </c>
      <c r="I18" s="15">
        <v>51</v>
      </c>
      <c r="J18" s="15">
        <v>22</v>
      </c>
      <c r="K18" s="15">
        <v>20</v>
      </c>
      <c r="L18" s="15">
        <v>8</v>
      </c>
      <c r="M18" s="81">
        <v>5.61</v>
      </c>
      <c r="N18" s="70">
        <v>8</v>
      </c>
      <c r="O18" s="62">
        <v>3000</v>
      </c>
      <c r="P18" s="63">
        <f>Table22452368910111213141516171819202122242345678910111213141516171819202122232425262728[[#This Row],[PEMBULATAN]]*O18</f>
        <v>24000</v>
      </c>
    </row>
    <row r="19" spans="1:16" ht="31.5" customHeight="1" x14ac:dyDescent="0.2">
      <c r="A19" s="100"/>
      <c r="B19" s="73"/>
      <c r="C19" s="87" t="s">
        <v>3503</v>
      </c>
      <c r="D19" s="76" t="s">
        <v>51</v>
      </c>
      <c r="E19" s="13">
        <v>44434</v>
      </c>
      <c r="F19" s="74" t="s">
        <v>2281</v>
      </c>
      <c r="G19" s="13">
        <v>44441</v>
      </c>
      <c r="H19" s="75" t="s">
        <v>3485</v>
      </c>
      <c r="I19" s="15">
        <v>62</v>
      </c>
      <c r="J19" s="15">
        <v>28</v>
      </c>
      <c r="K19" s="15">
        <v>15</v>
      </c>
      <c r="L19" s="15">
        <v>3</v>
      </c>
      <c r="M19" s="81">
        <v>6.51</v>
      </c>
      <c r="N19" s="70">
        <v>7</v>
      </c>
      <c r="O19" s="62">
        <v>3000</v>
      </c>
      <c r="P19" s="63">
        <f>Table22452368910111213141516171819202122242345678910111213141516171819202122232425262728[[#This Row],[PEMBULATAN]]*O19</f>
        <v>21000</v>
      </c>
    </row>
    <row r="20" spans="1:16" ht="31.5" customHeight="1" x14ac:dyDescent="0.2">
      <c r="A20" s="100"/>
      <c r="B20" s="73"/>
      <c r="C20" s="87" t="s">
        <v>3504</v>
      </c>
      <c r="D20" s="76" t="s">
        <v>51</v>
      </c>
      <c r="E20" s="13">
        <v>44434</v>
      </c>
      <c r="F20" s="74" t="s">
        <v>2281</v>
      </c>
      <c r="G20" s="13">
        <v>44441</v>
      </c>
      <c r="H20" s="75" t="s">
        <v>3485</v>
      </c>
      <c r="I20" s="15">
        <v>47</v>
      </c>
      <c r="J20" s="15">
        <v>47</v>
      </c>
      <c r="K20" s="15">
        <v>9</v>
      </c>
      <c r="L20" s="15">
        <v>3</v>
      </c>
      <c r="M20" s="81">
        <v>4.9702500000000001</v>
      </c>
      <c r="N20" s="70">
        <v>5</v>
      </c>
      <c r="O20" s="62">
        <v>3000</v>
      </c>
      <c r="P20" s="63">
        <f>Table22452368910111213141516171819202122242345678910111213141516171819202122232425262728[[#This Row],[PEMBULATAN]]*O20</f>
        <v>15000</v>
      </c>
    </row>
    <row r="21" spans="1:16" ht="31.5" customHeight="1" x14ac:dyDescent="0.2">
      <c r="A21" s="100"/>
      <c r="B21" s="73"/>
      <c r="C21" s="87" t="s">
        <v>3505</v>
      </c>
      <c r="D21" s="76" t="s">
        <v>51</v>
      </c>
      <c r="E21" s="13">
        <v>44434</v>
      </c>
      <c r="F21" s="74" t="s">
        <v>2281</v>
      </c>
      <c r="G21" s="13">
        <v>44441</v>
      </c>
      <c r="H21" s="75" t="s">
        <v>3485</v>
      </c>
      <c r="I21" s="15">
        <v>64</v>
      </c>
      <c r="J21" s="15">
        <v>54</v>
      </c>
      <c r="K21" s="15">
        <v>12</v>
      </c>
      <c r="L21" s="15">
        <v>2</v>
      </c>
      <c r="M21" s="81">
        <v>10.368</v>
      </c>
      <c r="N21" s="70">
        <v>10</v>
      </c>
      <c r="O21" s="62">
        <v>3000</v>
      </c>
      <c r="P21" s="63">
        <f>Table22452368910111213141516171819202122242345678910111213141516171819202122232425262728[[#This Row],[PEMBULATAN]]*O21</f>
        <v>30000</v>
      </c>
    </row>
    <row r="22" spans="1:16" ht="31.5" customHeight="1" x14ac:dyDescent="0.2">
      <c r="A22" s="100"/>
      <c r="B22" s="73"/>
      <c r="C22" s="87" t="s">
        <v>3506</v>
      </c>
      <c r="D22" s="76" t="s">
        <v>51</v>
      </c>
      <c r="E22" s="13">
        <v>44434</v>
      </c>
      <c r="F22" s="74" t="s">
        <v>2281</v>
      </c>
      <c r="G22" s="13">
        <v>44441</v>
      </c>
      <c r="H22" s="75" t="s">
        <v>3485</v>
      </c>
      <c r="I22" s="15">
        <v>80</v>
      </c>
      <c r="J22" s="15">
        <v>57</v>
      </c>
      <c r="K22" s="15">
        <v>20</v>
      </c>
      <c r="L22" s="15">
        <v>13</v>
      </c>
      <c r="M22" s="81">
        <v>22.8</v>
      </c>
      <c r="N22" s="70">
        <v>23</v>
      </c>
      <c r="O22" s="62">
        <v>3000</v>
      </c>
      <c r="P22" s="63">
        <f>Table22452368910111213141516171819202122242345678910111213141516171819202122232425262728[[#This Row],[PEMBULATAN]]*O22</f>
        <v>69000</v>
      </c>
    </row>
    <row r="23" spans="1:16" ht="31.5" customHeight="1" x14ac:dyDescent="0.2">
      <c r="A23" s="100"/>
      <c r="B23" s="73"/>
      <c r="C23" s="87" t="s">
        <v>3507</v>
      </c>
      <c r="D23" s="76" t="s">
        <v>51</v>
      </c>
      <c r="E23" s="13">
        <v>44434</v>
      </c>
      <c r="F23" s="74" t="s">
        <v>2281</v>
      </c>
      <c r="G23" s="13">
        <v>44441</v>
      </c>
      <c r="H23" s="75" t="s">
        <v>3485</v>
      </c>
      <c r="I23" s="15">
        <v>49</v>
      </c>
      <c r="J23" s="15">
        <v>49</v>
      </c>
      <c r="K23" s="15">
        <v>8</v>
      </c>
      <c r="L23" s="15">
        <v>2</v>
      </c>
      <c r="M23" s="81">
        <v>4.8019999999999996</v>
      </c>
      <c r="N23" s="70">
        <v>5</v>
      </c>
      <c r="O23" s="62">
        <v>3000</v>
      </c>
      <c r="P23" s="63">
        <f>Table22452368910111213141516171819202122242345678910111213141516171819202122232425262728[[#This Row],[PEMBULATAN]]*O23</f>
        <v>15000</v>
      </c>
    </row>
    <row r="24" spans="1:16" ht="31.5" customHeight="1" x14ac:dyDescent="0.2">
      <c r="A24" s="100"/>
      <c r="B24" s="73"/>
      <c r="C24" s="87" t="s">
        <v>3508</v>
      </c>
      <c r="D24" s="76" t="s">
        <v>51</v>
      </c>
      <c r="E24" s="13">
        <v>44434</v>
      </c>
      <c r="F24" s="74" t="s">
        <v>2281</v>
      </c>
      <c r="G24" s="13">
        <v>44441</v>
      </c>
      <c r="H24" s="75" t="s">
        <v>3485</v>
      </c>
      <c r="I24" s="15">
        <v>34</v>
      </c>
      <c r="J24" s="15">
        <v>28</v>
      </c>
      <c r="K24" s="15">
        <v>28</v>
      </c>
      <c r="L24" s="15">
        <v>5</v>
      </c>
      <c r="M24" s="81">
        <v>6.6639999999999997</v>
      </c>
      <c r="N24" s="70">
        <v>7</v>
      </c>
      <c r="O24" s="62">
        <v>3000</v>
      </c>
      <c r="P24" s="63">
        <f>Table22452368910111213141516171819202122242345678910111213141516171819202122232425262728[[#This Row],[PEMBULATAN]]*O24</f>
        <v>21000</v>
      </c>
    </row>
    <row r="25" spans="1:16" ht="31.5" customHeight="1" x14ac:dyDescent="0.2">
      <c r="A25" s="100"/>
      <c r="B25" s="73"/>
      <c r="C25" s="87" t="s">
        <v>3509</v>
      </c>
      <c r="D25" s="76" t="s">
        <v>51</v>
      </c>
      <c r="E25" s="13">
        <v>44434</v>
      </c>
      <c r="F25" s="74" t="s">
        <v>2281</v>
      </c>
      <c r="G25" s="13">
        <v>44441</v>
      </c>
      <c r="H25" s="75" t="s">
        <v>3485</v>
      </c>
      <c r="I25" s="15">
        <v>52</v>
      </c>
      <c r="J25" s="15">
        <v>21</v>
      </c>
      <c r="K25" s="15">
        <v>20</v>
      </c>
      <c r="L25" s="15">
        <v>8</v>
      </c>
      <c r="M25" s="81">
        <v>5.46</v>
      </c>
      <c r="N25" s="70">
        <v>8</v>
      </c>
      <c r="O25" s="62">
        <v>3000</v>
      </c>
      <c r="P25" s="63">
        <f>Table22452368910111213141516171819202122242345678910111213141516171819202122232425262728[[#This Row],[PEMBULATAN]]*O25</f>
        <v>24000</v>
      </c>
    </row>
    <row r="26" spans="1:16" ht="31.5" customHeight="1" x14ac:dyDescent="0.2">
      <c r="A26" s="100"/>
      <c r="B26" s="73"/>
      <c r="C26" s="87" t="s">
        <v>3510</v>
      </c>
      <c r="D26" s="76" t="s">
        <v>51</v>
      </c>
      <c r="E26" s="13">
        <v>44434</v>
      </c>
      <c r="F26" s="74" t="s">
        <v>2281</v>
      </c>
      <c r="G26" s="13">
        <v>44441</v>
      </c>
      <c r="H26" s="75" t="s">
        <v>3485</v>
      </c>
      <c r="I26" s="15">
        <v>52</v>
      </c>
      <c r="J26" s="15">
        <v>33</v>
      </c>
      <c r="K26" s="15">
        <v>46</v>
      </c>
      <c r="L26" s="15">
        <v>8</v>
      </c>
      <c r="M26" s="81">
        <v>19.734000000000002</v>
      </c>
      <c r="N26" s="70">
        <v>20</v>
      </c>
      <c r="O26" s="62">
        <v>3000</v>
      </c>
      <c r="P26" s="63">
        <f>Table22452368910111213141516171819202122242345678910111213141516171819202122232425262728[[#This Row],[PEMBULATAN]]*O26</f>
        <v>60000</v>
      </c>
    </row>
    <row r="27" spans="1:16" ht="31.5" customHeight="1" x14ac:dyDescent="0.2">
      <c r="A27" s="100"/>
      <c r="B27" s="73"/>
      <c r="C27" s="87" t="s">
        <v>3511</v>
      </c>
      <c r="D27" s="76" t="s">
        <v>51</v>
      </c>
      <c r="E27" s="13">
        <v>44434</v>
      </c>
      <c r="F27" s="74" t="s">
        <v>2281</v>
      </c>
      <c r="G27" s="13">
        <v>44441</v>
      </c>
      <c r="H27" s="75" t="s">
        <v>3485</v>
      </c>
      <c r="I27" s="15">
        <v>58</v>
      </c>
      <c r="J27" s="15">
        <v>58</v>
      </c>
      <c r="K27" s="15">
        <v>40</v>
      </c>
      <c r="L27" s="15">
        <v>2</v>
      </c>
      <c r="M27" s="81">
        <v>33.64</v>
      </c>
      <c r="N27" s="70">
        <v>34</v>
      </c>
      <c r="O27" s="62">
        <v>3000</v>
      </c>
      <c r="P27" s="63">
        <f>Table22452368910111213141516171819202122242345678910111213141516171819202122232425262728[[#This Row],[PEMBULATAN]]*O27</f>
        <v>102000</v>
      </c>
    </row>
    <row r="28" spans="1:16" ht="31.5" customHeight="1" x14ac:dyDescent="0.2">
      <c r="A28" s="100"/>
      <c r="B28" s="73"/>
      <c r="C28" s="87" t="s">
        <v>3512</v>
      </c>
      <c r="D28" s="76" t="s">
        <v>51</v>
      </c>
      <c r="E28" s="13">
        <v>44434</v>
      </c>
      <c r="F28" s="74" t="s">
        <v>2281</v>
      </c>
      <c r="G28" s="13">
        <v>44441</v>
      </c>
      <c r="H28" s="75" t="s">
        <v>3485</v>
      </c>
      <c r="I28" s="15">
        <v>73</v>
      </c>
      <c r="J28" s="15">
        <v>55</v>
      </c>
      <c r="K28" s="15">
        <v>11</v>
      </c>
      <c r="L28" s="15">
        <v>5</v>
      </c>
      <c r="M28" s="81">
        <v>11.04125</v>
      </c>
      <c r="N28" s="70">
        <v>11</v>
      </c>
      <c r="O28" s="62">
        <v>3000</v>
      </c>
      <c r="P28" s="63">
        <f>Table22452368910111213141516171819202122242345678910111213141516171819202122232425262728[[#This Row],[PEMBULATAN]]*O28</f>
        <v>33000</v>
      </c>
    </row>
    <row r="29" spans="1:16" ht="31.5" customHeight="1" x14ac:dyDescent="0.2">
      <c r="A29" s="100"/>
      <c r="B29" s="73"/>
      <c r="C29" s="87" t="s">
        <v>3513</v>
      </c>
      <c r="D29" s="76" t="s">
        <v>51</v>
      </c>
      <c r="E29" s="13">
        <v>44434</v>
      </c>
      <c r="F29" s="74" t="s">
        <v>2281</v>
      </c>
      <c r="G29" s="13">
        <v>44441</v>
      </c>
      <c r="H29" s="75" t="s">
        <v>3485</v>
      </c>
      <c r="I29" s="15">
        <v>83</v>
      </c>
      <c r="J29" s="15">
        <v>61</v>
      </c>
      <c r="K29" s="15">
        <v>25</v>
      </c>
      <c r="L29" s="15">
        <v>9</v>
      </c>
      <c r="M29" s="81">
        <v>31.643750000000001</v>
      </c>
      <c r="N29" s="70">
        <v>32</v>
      </c>
      <c r="O29" s="62">
        <v>3000</v>
      </c>
      <c r="P29" s="63">
        <f>Table22452368910111213141516171819202122242345678910111213141516171819202122232425262728[[#This Row],[PEMBULATAN]]*O29</f>
        <v>96000</v>
      </c>
    </row>
    <row r="30" spans="1:16" ht="31.5" customHeight="1" x14ac:dyDescent="0.2">
      <c r="A30" s="100"/>
      <c r="B30" s="73"/>
      <c r="C30" s="87" t="s">
        <v>3514</v>
      </c>
      <c r="D30" s="76" t="s">
        <v>51</v>
      </c>
      <c r="E30" s="13">
        <v>44434</v>
      </c>
      <c r="F30" s="74" t="s">
        <v>2281</v>
      </c>
      <c r="G30" s="13">
        <v>44441</v>
      </c>
      <c r="H30" s="75" t="s">
        <v>3485</v>
      </c>
      <c r="I30" s="15">
        <v>94</v>
      </c>
      <c r="J30" s="15">
        <v>53</v>
      </c>
      <c r="K30" s="15">
        <v>28</v>
      </c>
      <c r="L30" s="15">
        <v>12</v>
      </c>
      <c r="M30" s="81">
        <v>34.874000000000002</v>
      </c>
      <c r="N30" s="70">
        <v>35</v>
      </c>
      <c r="O30" s="62">
        <v>3000</v>
      </c>
      <c r="P30" s="63">
        <f>Table22452368910111213141516171819202122242345678910111213141516171819202122232425262728[[#This Row],[PEMBULATAN]]*O30</f>
        <v>105000</v>
      </c>
    </row>
    <row r="31" spans="1:16" ht="31.5" customHeight="1" x14ac:dyDescent="0.2">
      <c r="A31" s="100"/>
      <c r="B31" s="73"/>
      <c r="C31" s="87" t="s">
        <v>3515</v>
      </c>
      <c r="D31" s="76" t="s">
        <v>51</v>
      </c>
      <c r="E31" s="13">
        <v>44434</v>
      </c>
      <c r="F31" s="74" t="s">
        <v>2281</v>
      </c>
      <c r="G31" s="13">
        <v>44441</v>
      </c>
      <c r="H31" s="75" t="s">
        <v>3485</v>
      </c>
      <c r="I31" s="15">
        <v>100</v>
      </c>
      <c r="J31" s="15">
        <v>59</v>
      </c>
      <c r="K31" s="15">
        <v>29</v>
      </c>
      <c r="L31" s="15">
        <v>31</v>
      </c>
      <c r="M31" s="81">
        <v>42.774999999999999</v>
      </c>
      <c r="N31" s="70">
        <v>43</v>
      </c>
      <c r="O31" s="62">
        <v>3000</v>
      </c>
      <c r="P31" s="63">
        <f>Table22452368910111213141516171819202122242345678910111213141516171819202122232425262728[[#This Row],[PEMBULATAN]]*O31</f>
        <v>129000</v>
      </c>
    </row>
    <row r="32" spans="1:16" ht="31.5" customHeight="1" x14ac:dyDescent="0.2">
      <c r="A32" s="100"/>
      <c r="B32" s="73"/>
      <c r="C32" s="87" t="s">
        <v>3516</v>
      </c>
      <c r="D32" s="76" t="s">
        <v>51</v>
      </c>
      <c r="E32" s="13">
        <v>44434</v>
      </c>
      <c r="F32" s="74" t="s">
        <v>2281</v>
      </c>
      <c r="G32" s="13">
        <v>44441</v>
      </c>
      <c r="H32" s="75" t="s">
        <v>3485</v>
      </c>
      <c r="I32" s="15">
        <v>51</v>
      </c>
      <c r="J32" s="15">
        <v>31</v>
      </c>
      <c r="K32" s="15">
        <v>23</v>
      </c>
      <c r="L32" s="15">
        <v>2</v>
      </c>
      <c r="M32" s="81">
        <v>9.0907499999999999</v>
      </c>
      <c r="N32" s="70">
        <v>9</v>
      </c>
      <c r="O32" s="62">
        <v>3000</v>
      </c>
      <c r="P32" s="63">
        <f>Table22452368910111213141516171819202122242345678910111213141516171819202122232425262728[[#This Row],[PEMBULATAN]]*O32</f>
        <v>27000</v>
      </c>
    </row>
    <row r="33" spans="1:16" ht="31.5" customHeight="1" x14ac:dyDescent="0.2">
      <c r="A33" s="100"/>
      <c r="B33" s="73"/>
      <c r="C33" s="87" t="s">
        <v>3517</v>
      </c>
      <c r="D33" s="76" t="s">
        <v>51</v>
      </c>
      <c r="E33" s="13">
        <v>44434</v>
      </c>
      <c r="F33" s="74" t="s">
        <v>2281</v>
      </c>
      <c r="G33" s="13">
        <v>44441</v>
      </c>
      <c r="H33" s="75" t="s">
        <v>3485</v>
      </c>
      <c r="I33" s="15">
        <v>34</v>
      </c>
      <c r="J33" s="15">
        <v>28</v>
      </c>
      <c r="K33" s="15">
        <v>28</v>
      </c>
      <c r="L33" s="15">
        <v>2</v>
      </c>
      <c r="M33" s="81">
        <v>6.6639999999999997</v>
      </c>
      <c r="N33" s="70">
        <v>7</v>
      </c>
      <c r="O33" s="62">
        <v>3000</v>
      </c>
      <c r="P33" s="63">
        <f>Table22452368910111213141516171819202122242345678910111213141516171819202122232425262728[[#This Row],[PEMBULATAN]]*O33</f>
        <v>21000</v>
      </c>
    </row>
    <row r="34" spans="1:16" ht="31.5" customHeight="1" x14ac:dyDescent="0.2">
      <c r="A34" s="100"/>
      <c r="B34" s="73"/>
      <c r="C34" s="87" t="s">
        <v>3518</v>
      </c>
      <c r="D34" s="76" t="s">
        <v>51</v>
      </c>
      <c r="E34" s="13">
        <v>44434</v>
      </c>
      <c r="F34" s="74" t="s">
        <v>2281</v>
      </c>
      <c r="G34" s="13">
        <v>44441</v>
      </c>
      <c r="H34" s="75" t="s">
        <v>3485</v>
      </c>
      <c r="I34" s="15">
        <v>52</v>
      </c>
      <c r="J34" s="15">
        <v>52</v>
      </c>
      <c r="K34" s="15">
        <v>19</v>
      </c>
      <c r="L34" s="15">
        <v>2</v>
      </c>
      <c r="M34" s="81">
        <v>12.843999999999999</v>
      </c>
      <c r="N34" s="70">
        <v>13</v>
      </c>
      <c r="O34" s="62">
        <v>3000</v>
      </c>
      <c r="P34" s="63">
        <f>Table22452368910111213141516171819202122242345678910111213141516171819202122232425262728[[#This Row],[PEMBULATAN]]*O34</f>
        <v>39000</v>
      </c>
    </row>
    <row r="35" spans="1:16" ht="31.5" customHeight="1" x14ac:dyDescent="0.2">
      <c r="A35" s="100"/>
      <c r="B35" s="73"/>
      <c r="C35" s="87" t="s">
        <v>3519</v>
      </c>
      <c r="D35" s="76" t="s">
        <v>51</v>
      </c>
      <c r="E35" s="13">
        <v>44434</v>
      </c>
      <c r="F35" s="74" t="s">
        <v>2281</v>
      </c>
      <c r="G35" s="13">
        <v>44441</v>
      </c>
      <c r="H35" s="75" t="s">
        <v>3485</v>
      </c>
      <c r="I35" s="15">
        <v>100</v>
      </c>
      <c r="J35" s="15">
        <v>60</v>
      </c>
      <c r="K35" s="15">
        <v>30</v>
      </c>
      <c r="L35" s="15">
        <v>9</v>
      </c>
      <c r="M35" s="81">
        <v>45</v>
      </c>
      <c r="N35" s="70">
        <v>45</v>
      </c>
      <c r="O35" s="62">
        <v>3000</v>
      </c>
      <c r="P35" s="63">
        <f>Table22452368910111213141516171819202122242345678910111213141516171819202122232425262728[[#This Row],[PEMBULATAN]]*O35</f>
        <v>135000</v>
      </c>
    </row>
    <row r="36" spans="1:16" ht="31.5" customHeight="1" x14ac:dyDescent="0.2">
      <c r="A36" s="100"/>
      <c r="B36" s="73"/>
      <c r="C36" s="87" t="s">
        <v>3520</v>
      </c>
      <c r="D36" s="76" t="s">
        <v>51</v>
      </c>
      <c r="E36" s="13">
        <v>44434</v>
      </c>
      <c r="F36" s="74" t="s">
        <v>2281</v>
      </c>
      <c r="G36" s="13">
        <v>44441</v>
      </c>
      <c r="H36" s="75" t="s">
        <v>3485</v>
      </c>
      <c r="I36" s="15">
        <v>100</v>
      </c>
      <c r="J36" s="15">
        <v>62</v>
      </c>
      <c r="K36" s="15">
        <v>39</v>
      </c>
      <c r="L36" s="15">
        <v>33</v>
      </c>
      <c r="M36" s="81">
        <v>60.45</v>
      </c>
      <c r="N36" s="70">
        <v>60</v>
      </c>
      <c r="O36" s="62">
        <v>3000</v>
      </c>
      <c r="P36" s="63">
        <f>Table22452368910111213141516171819202122242345678910111213141516171819202122232425262728[[#This Row],[PEMBULATAN]]*O36</f>
        <v>180000</v>
      </c>
    </row>
    <row r="37" spans="1:16" ht="31.5" customHeight="1" x14ac:dyDescent="0.2">
      <c r="A37" s="100"/>
      <c r="B37" s="73"/>
      <c r="C37" s="87" t="s">
        <v>3521</v>
      </c>
      <c r="D37" s="76" t="s">
        <v>51</v>
      </c>
      <c r="E37" s="13">
        <v>44434</v>
      </c>
      <c r="F37" s="74" t="s">
        <v>2281</v>
      </c>
      <c r="G37" s="13">
        <v>44441</v>
      </c>
      <c r="H37" s="75" t="s">
        <v>3485</v>
      </c>
      <c r="I37" s="15">
        <v>87</v>
      </c>
      <c r="J37" s="15">
        <v>29</v>
      </c>
      <c r="K37" s="15">
        <v>13</v>
      </c>
      <c r="L37" s="15">
        <v>1</v>
      </c>
      <c r="M37" s="81">
        <v>8.1997499999999999</v>
      </c>
      <c r="N37" s="70">
        <v>8</v>
      </c>
      <c r="O37" s="62">
        <v>3000</v>
      </c>
      <c r="P37" s="63">
        <f>Table22452368910111213141516171819202122242345678910111213141516171819202122232425262728[[#This Row],[PEMBULATAN]]*O37</f>
        <v>24000</v>
      </c>
    </row>
    <row r="38" spans="1:16" ht="31.5" customHeight="1" x14ac:dyDescent="0.2">
      <c r="A38" s="100"/>
      <c r="B38" s="73"/>
      <c r="C38" s="87" t="s">
        <v>3522</v>
      </c>
      <c r="D38" s="76" t="s">
        <v>51</v>
      </c>
      <c r="E38" s="13">
        <v>44434</v>
      </c>
      <c r="F38" s="74" t="s">
        <v>2281</v>
      </c>
      <c r="G38" s="13">
        <v>44441</v>
      </c>
      <c r="H38" s="75" t="s">
        <v>3485</v>
      </c>
      <c r="I38" s="15">
        <v>140</v>
      </c>
      <c r="J38" s="15">
        <v>7</v>
      </c>
      <c r="K38" s="15">
        <v>7</v>
      </c>
      <c r="L38" s="15">
        <v>1</v>
      </c>
      <c r="M38" s="81">
        <v>1.7150000000000001</v>
      </c>
      <c r="N38" s="70">
        <v>2</v>
      </c>
      <c r="O38" s="62">
        <v>3000</v>
      </c>
      <c r="P38" s="63">
        <f>Table22452368910111213141516171819202122242345678910111213141516171819202122232425262728[[#This Row],[PEMBULATAN]]*O38</f>
        <v>6000</v>
      </c>
    </row>
    <row r="39" spans="1:16" ht="31.5" customHeight="1" x14ac:dyDescent="0.2">
      <c r="A39" s="100"/>
      <c r="B39" s="73"/>
      <c r="C39" s="87" t="s">
        <v>3523</v>
      </c>
      <c r="D39" s="76" t="s">
        <v>51</v>
      </c>
      <c r="E39" s="13">
        <v>44434</v>
      </c>
      <c r="F39" s="74" t="s">
        <v>2281</v>
      </c>
      <c r="G39" s="13">
        <v>44441</v>
      </c>
      <c r="H39" s="75" t="s">
        <v>3485</v>
      </c>
      <c r="I39" s="15">
        <v>130</v>
      </c>
      <c r="J39" s="15">
        <v>11</v>
      </c>
      <c r="K39" s="15">
        <v>11</v>
      </c>
      <c r="L39" s="15">
        <v>1</v>
      </c>
      <c r="M39" s="81">
        <v>3.9325000000000001</v>
      </c>
      <c r="N39" s="70">
        <v>4</v>
      </c>
      <c r="O39" s="62">
        <v>3000</v>
      </c>
      <c r="P39" s="63">
        <f>Table22452368910111213141516171819202122242345678910111213141516171819202122232425262728[[#This Row],[PEMBULATAN]]*O39</f>
        <v>12000</v>
      </c>
    </row>
    <row r="40" spans="1:16" ht="31.5" customHeight="1" x14ac:dyDescent="0.2">
      <c r="A40" s="100"/>
      <c r="B40" s="73"/>
      <c r="C40" s="87" t="s">
        <v>3524</v>
      </c>
      <c r="D40" s="76" t="s">
        <v>51</v>
      </c>
      <c r="E40" s="13">
        <v>44434</v>
      </c>
      <c r="F40" s="74" t="s">
        <v>2281</v>
      </c>
      <c r="G40" s="13">
        <v>44441</v>
      </c>
      <c r="H40" s="75" t="s">
        <v>3485</v>
      </c>
      <c r="I40" s="15">
        <v>51</v>
      </c>
      <c r="J40" s="15">
        <v>22</v>
      </c>
      <c r="K40" s="15">
        <v>19</v>
      </c>
      <c r="L40" s="15">
        <v>7</v>
      </c>
      <c r="M40" s="81">
        <v>5.3295000000000003</v>
      </c>
      <c r="N40" s="70">
        <v>7</v>
      </c>
      <c r="O40" s="62">
        <v>3000</v>
      </c>
      <c r="P40" s="63">
        <f>Table22452368910111213141516171819202122242345678910111213141516171819202122232425262728[[#This Row],[PEMBULATAN]]*O40</f>
        <v>21000</v>
      </c>
    </row>
    <row r="41" spans="1:16" ht="31.5" customHeight="1" x14ac:dyDescent="0.2">
      <c r="A41" s="100"/>
      <c r="B41" s="73"/>
      <c r="C41" s="87" t="s">
        <v>3525</v>
      </c>
      <c r="D41" s="76" t="s">
        <v>51</v>
      </c>
      <c r="E41" s="13">
        <v>44434</v>
      </c>
      <c r="F41" s="74" t="s">
        <v>2281</v>
      </c>
      <c r="G41" s="13">
        <v>44441</v>
      </c>
      <c r="H41" s="75" t="s">
        <v>3485</v>
      </c>
      <c r="I41" s="15">
        <v>60</v>
      </c>
      <c r="J41" s="15">
        <v>44</v>
      </c>
      <c r="K41" s="15">
        <v>27</v>
      </c>
      <c r="L41" s="15">
        <v>13</v>
      </c>
      <c r="M41" s="81">
        <v>17.82</v>
      </c>
      <c r="N41" s="70">
        <v>18</v>
      </c>
      <c r="O41" s="62">
        <v>3000</v>
      </c>
      <c r="P41" s="63">
        <f>Table22452368910111213141516171819202122242345678910111213141516171819202122232425262728[[#This Row],[PEMBULATAN]]*O41</f>
        <v>54000</v>
      </c>
    </row>
    <row r="42" spans="1:16" ht="31.5" customHeight="1" x14ac:dyDescent="0.2">
      <c r="A42" s="100"/>
      <c r="B42" s="73"/>
      <c r="C42" s="87" t="s">
        <v>3526</v>
      </c>
      <c r="D42" s="76" t="s">
        <v>51</v>
      </c>
      <c r="E42" s="13">
        <v>44434</v>
      </c>
      <c r="F42" s="74" t="s">
        <v>2281</v>
      </c>
      <c r="G42" s="13">
        <v>44441</v>
      </c>
      <c r="H42" s="75" t="s">
        <v>3485</v>
      </c>
      <c r="I42" s="15">
        <v>42</v>
      </c>
      <c r="J42" s="15">
        <v>33</v>
      </c>
      <c r="K42" s="15">
        <v>25</v>
      </c>
      <c r="L42" s="15">
        <v>13</v>
      </c>
      <c r="M42" s="81">
        <v>8.6624999999999996</v>
      </c>
      <c r="N42" s="70">
        <v>13</v>
      </c>
      <c r="O42" s="62">
        <v>3000</v>
      </c>
      <c r="P42" s="63">
        <f>Table22452368910111213141516171819202122242345678910111213141516171819202122232425262728[[#This Row],[PEMBULATAN]]*O42</f>
        <v>39000</v>
      </c>
    </row>
    <row r="43" spans="1:16" ht="31.5" customHeight="1" x14ac:dyDescent="0.2">
      <c r="A43" s="100"/>
      <c r="B43" s="73"/>
      <c r="C43" s="87" t="s">
        <v>3527</v>
      </c>
      <c r="D43" s="76" t="s">
        <v>51</v>
      </c>
      <c r="E43" s="13">
        <v>44434</v>
      </c>
      <c r="F43" s="74" t="s">
        <v>2281</v>
      </c>
      <c r="G43" s="13">
        <v>44441</v>
      </c>
      <c r="H43" s="75" t="s">
        <v>3485</v>
      </c>
      <c r="I43" s="15">
        <v>54</v>
      </c>
      <c r="J43" s="15">
        <v>34</v>
      </c>
      <c r="K43" s="15">
        <v>45</v>
      </c>
      <c r="L43" s="15">
        <v>8</v>
      </c>
      <c r="M43" s="81">
        <v>20.655000000000001</v>
      </c>
      <c r="N43" s="70">
        <v>21</v>
      </c>
      <c r="O43" s="62">
        <v>3000</v>
      </c>
      <c r="P43" s="63">
        <f>Table22452368910111213141516171819202122242345678910111213141516171819202122232425262728[[#This Row],[PEMBULATAN]]*O43</f>
        <v>63000</v>
      </c>
    </row>
    <row r="44" spans="1:16" ht="31.5" customHeight="1" x14ac:dyDescent="0.2">
      <c r="A44" s="100"/>
      <c r="B44" s="73"/>
      <c r="C44" s="87" t="s">
        <v>3528</v>
      </c>
      <c r="D44" s="76" t="s">
        <v>51</v>
      </c>
      <c r="E44" s="13">
        <v>44434</v>
      </c>
      <c r="F44" s="74" t="s">
        <v>2281</v>
      </c>
      <c r="G44" s="13">
        <v>44441</v>
      </c>
      <c r="H44" s="75" t="s">
        <v>3485</v>
      </c>
      <c r="I44" s="15">
        <v>43</v>
      </c>
      <c r="J44" s="15">
        <v>38</v>
      </c>
      <c r="K44" s="15">
        <v>26</v>
      </c>
      <c r="L44" s="15">
        <v>3</v>
      </c>
      <c r="M44" s="81">
        <v>10.621</v>
      </c>
      <c r="N44" s="70">
        <v>11</v>
      </c>
      <c r="O44" s="62">
        <v>3000</v>
      </c>
      <c r="P44" s="63">
        <f>Table22452368910111213141516171819202122242345678910111213141516171819202122232425262728[[#This Row],[PEMBULATAN]]*O44</f>
        <v>33000</v>
      </c>
    </row>
    <row r="45" spans="1:16" ht="31.5" customHeight="1" x14ac:dyDescent="0.2">
      <c r="A45" s="100"/>
      <c r="B45" s="73"/>
      <c r="C45" s="87" t="s">
        <v>3529</v>
      </c>
      <c r="D45" s="76" t="s">
        <v>51</v>
      </c>
      <c r="E45" s="13">
        <v>44434</v>
      </c>
      <c r="F45" s="74" t="s">
        <v>2281</v>
      </c>
      <c r="G45" s="13">
        <v>44441</v>
      </c>
      <c r="H45" s="75" t="s">
        <v>3485</v>
      </c>
      <c r="I45" s="15">
        <v>47</v>
      </c>
      <c r="J45" s="15">
        <v>34</v>
      </c>
      <c r="K45" s="15">
        <v>22</v>
      </c>
      <c r="L45" s="15">
        <v>3</v>
      </c>
      <c r="M45" s="81">
        <v>8.7889999999999997</v>
      </c>
      <c r="N45" s="70">
        <v>9</v>
      </c>
      <c r="O45" s="62">
        <v>3000</v>
      </c>
      <c r="P45" s="63">
        <f>Table22452368910111213141516171819202122242345678910111213141516171819202122232425262728[[#This Row],[PEMBULATAN]]*O45</f>
        <v>27000</v>
      </c>
    </row>
    <row r="46" spans="1:16" ht="31.5" customHeight="1" x14ac:dyDescent="0.2">
      <c r="A46" s="100"/>
      <c r="B46" s="73"/>
      <c r="C46" s="87" t="s">
        <v>3530</v>
      </c>
      <c r="D46" s="76" t="s">
        <v>51</v>
      </c>
      <c r="E46" s="13">
        <v>44434</v>
      </c>
      <c r="F46" s="74" t="s">
        <v>2281</v>
      </c>
      <c r="G46" s="13">
        <v>44441</v>
      </c>
      <c r="H46" s="75" t="s">
        <v>3485</v>
      </c>
      <c r="I46" s="15">
        <v>46</v>
      </c>
      <c r="J46" s="15">
        <v>45</v>
      </c>
      <c r="K46" s="15">
        <v>25</v>
      </c>
      <c r="L46" s="15">
        <v>7</v>
      </c>
      <c r="M46" s="81">
        <v>12.9375</v>
      </c>
      <c r="N46" s="70">
        <v>13</v>
      </c>
      <c r="O46" s="62">
        <v>3000</v>
      </c>
      <c r="P46" s="63">
        <f>Table22452368910111213141516171819202122242345678910111213141516171819202122232425262728[[#This Row],[PEMBULATAN]]*O46</f>
        <v>39000</v>
      </c>
    </row>
    <row r="47" spans="1:16" ht="31.5" customHeight="1" x14ac:dyDescent="0.2">
      <c r="A47" s="100"/>
      <c r="B47" s="73"/>
      <c r="C47" s="87" t="s">
        <v>3531</v>
      </c>
      <c r="D47" s="76" t="s">
        <v>51</v>
      </c>
      <c r="E47" s="13">
        <v>44434</v>
      </c>
      <c r="F47" s="74" t="s">
        <v>2281</v>
      </c>
      <c r="G47" s="13">
        <v>44441</v>
      </c>
      <c r="H47" s="75" t="s">
        <v>3485</v>
      </c>
      <c r="I47" s="15">
        <v>53</v>
      </c>
      <c r="J47" s="15">
        <v>44</v>
      </c>
      <c r="K47" s="15">
        <v>4</v>
      </c>
      <c r="L47" s="15">
        <v>3</v>
      </c>
      <c r="M47" s="81">
        <v>2.3319999999999999</v>
      </c>
      <c r="N47" s="70">
        <v>3</v>
      </c>
      <c r="O47" s="62">
        <v>3000</v>
      </c>
      <c r="P47" s="63">
        <f>Table22452368910111213141516171819202122242345678910111213141516171819202122232425262728[[#This Row],[PEMBULATAN]]*O47</f>
        <v>9000</v>
      </c>
    </row>
    <row r="48" spans="1:16" ht="31.5" customHeight="1" x14ac:dyDescent="0.2">
      <c r="A48" s="100"/>
      <c r="B48" s="73"/>
      <c r="C48" s="87" t="s">
        <v>3532</v>
      </c>
      <c r="D48" s="76" t="s">
        <v>51</v>
      </c>
      <c r="E48" s="13">
        <v>44434</v>
      </c>
      <c r="F48" s="74" t="s">
        <v>2281</v>
      </c>
      <c r="G48" s="13">
        <v>44441</v>
      </c>
      <c r="H48" s="75" t="s">
        <v>3485</v>
      </c>
      <c r="I48" s="15">
        <v>91</v>
      </c>
      <c r="J48" s="15">
        <v>44</v>
      </c>
      <c r="K48" s="15">
        <v>10</v>
      </c>
      <c r="L48" s="15">
        <v>2</v>
      </c>
      <c r="M48" s="81">
        <v>10.01</v>
      </c>
      <c r="N48" s="70">
        <v>10</v>
      </c>
      <c r="O48" s="62">
        <v>3000</v>
      </c>
      <c r="P48" s="63">
        <f>Table22452368910111213141516171819202122242345678910111213141516171819202122232425262728[[#This Row],[PEMBULATAN]]*O48</f>
        <v>30000</v>
      </c>
    </row>
    <row r="49" spans="1:16" ht="31.5" customHeight="1" x14ac:dyDescent="0.2">
      <c r="A49" s="100"/>
      <c r="B49" s="73"/>
      <c r="C49" s="87" t="s">
        <v>3533</v>
      </c>
      <c r="D49" s="76" t="s">
        <v>51</v>
      </c>
      <c r="E49" s="13">
        <v>44434</v>
      </c>
      <c r="F49" s="74" t="s">
        <v>2281</v>
      </c>
      <c r="G49" s="13">
        <v>44441</v>
      </c>
      <c r="H49" s="75" t="s">
        <v>3485</v>
      </c>
      <c r="I49" s="15">
        <v>48</v>
      </c>
      <c r="J49" s="15">
        <v>27</v>
      </c>
      <c r="K49" s="15">
        <v>27</v>
      </c>
      <c r="L49" s="15">
        <v>6</v>
      </c>
      <c r="M49" s="81">
        <v>8.7479999999999993</v>
      </c>
      <c r="N49" s="70">
        <v>9</v>
      </c>
      <c r="O49" s="62">
        <v>3000</v>
      </c>
      <c r="P49" s="63">
        <f>Table22452368910111213141516171819202122242345678910111213141516171819202122232425262728[[#This Row],[PEMBULATAN]]*O49</f>
        <v>27000</v>
      </c>
    </row>
    <row r="50" spans="1:16" ht="31.5" customHeight="1" x14ac:dyDescent="0.2">
      <c r="A50" s="100"/>
      <c r="B50" s="73"/>
      <c r="C50" s="87" t="s">
        <v>3534</v>
      </c>
      <c r="D50" s="76" t="s">
        <v>51</v>
      </c>
      <c r="E50" s="13">
        <v>44434</v>
      </c>
      <c r="F50" s="74" t="s">
        <v>2281</v>
      </c>
      <c r="G50" s="13">
        <v>44441</v>
      </c>
      <c r="H50" s="75" t="s">
        <v>3485</v>
      </c>
      <c r="I50" s="15">
        <v>145</v>
      </c>
      <c r="J50" s="15">
        <v>4</v>
      </c>
      <c r="K50" s="15">
        <v>4</v>
      </c>
      <c r="L50" s="15">
        <v>1</v>
      </c>
      <c r="M50" s="81">
        <v>0.57999999999999996</v>
      </c>
      <c r="N50" s="70">
        <v>1</v>
      </c>
      <c r="O50" s="62">
        <v>3000</v>
      </c>
      <c r="P50" s="63">
        <f>Table22452368910111213141516171819202122242345678910111213141516171819202122232425262728[[#This Row],[PEMBULATAN]]*O50</f>
        <v>3000</v>
      </c>
    </row>
    <row r="51" spans="1:16" ht="31.5" customHeight="1" x14ac:dyDescent="0.2">
      <c r="A51" s="100"/>
      <c r="B51" s="73"/>
      <c r="C51" s="87" t="s">
        <v>3481</v>
      </c>
      <c r="D51" s="76" t="s">
        <v>51</v>
      </c>
      <c r="E51" s="13">
        <v>44434</v>
      </c>
      <c r="F51" s="74" t="s">
        <v>2281</v>
      </c>
      <c r="G51" s="13">
        <v>44441</v>
      </c>
      <c r="H51" s="75" t="s">
        <v>3485</v>
      </c>
      <c r="I51" s="15">
        <v>60</v>
      </c>
      <c r="J51" s="15">
        <v>44</v>
      </c>
      <c r="K51" s="15">
        <v>27</v>
      </c>
      <c r="L51" s="15">
        <v>14</v>
      </c>
      <c r="M51" s="81">
        <v>17.82</v>
      </c>
      <c r="N51" s="70">
        <v>18</v>
      </c>
      <c r="O51" s="62">
        <v>3000</v>
      </c>
      <c r="P51" s="63">
        <f>Table22452368910111213141516171819202122242345678910111213141516171819202122232425262728[[#This Row],[PEMBULATAN]]*O51</f>
        <v>54000</v>
      </c>
    </row>
    <row r="52" spans="1:16" ht="31.5" customHeight="1" x14ac:dyDescent="0.2">
      <c r="A52" s="100"/>
      <c r="B52" s="73"/>
      <c r="C52" s="87" t="s">
        <v>3535</v>
      </c>
      <c r="D52" s="76" t="s">
        <v>51</v>
      </c>
      <c r="E52" s="13">
        <v>44434</v>
      </c>
      <c r="F52" s="74" t="s">
        <v>2281</v>
      </c>
      <c r="G52" s="13">
        <v>44441</v>
      </c>
      <c r="H52" s="75" t="s">
        <v>3485</v>
      </c>
      <c r="I52" s="15">
        <v>157</v>
      </c>
      <c r="J52" s="15">
        <v>5</v>
      </c>
      <c r="K52" s="15">
        <v>5</v>
      </c>
      <c r="L52" s="15">
        <v>1</v>
      </c>
      <c r="M52" s="81">
        <v>0.98124999999999996</v>
      </c>
      <c r="N52" s="70">
        <v>1</v>
      </c>
      <c r="O52" s="62">
        <v>3000</v>
      </c>
      <c r="P52" s="63">
        <f>Table22452368910111213141516171819202122242345678910111213141516171819202122232425262728[[#This Row],[PEMBULATAN]]*O52</f>
        <v>3000</v>
      </c>
    </row>
    <row r="53" spans="1:16" ht="31.5" customHeight="1" x14ac:dyDescent="0.2">
      <c r="A53" s="100"/>
      <c r="B53" s="73"/>
      <c r="C53" s="87" t="s">
        <v>3536</v>
      </c>
      <c r="D53" s="76" t="s">
        <v>51</v>
      </c>
      <c r="E53" s="13">
        <v>44434</v>
      </c>
      <c r="F53" s="74" t="s">
        <v>2281</v>
      </c>
      <c r="G53" s="13">
        <v>44441</v>
      </c>
      <c r="H53" s="75" t="s">
        <v>3485</v>
      </c>
      <c r="I53" s="15">
        <v>196</v>
      </c>
      <c r="J53" s="15">
        <v>11</v>
      </c>
      <c r="K53" s="15">
        <v>11</v>
      </c>
      <c r="L53" s="15">
        <v>1</v>
      </c>
      <c r="M53" s="81">
        <v>5.9290000000000003</v>
      </c>
      <c r="N53" s="70">
        <v>6</v>
      </c>
      <c r="O53" s="62">
        <v>3000</v>
      </c>
      <c r="P53" s="63">
        <f>Table22452368910111213141516171819202122242345678910111213141516171819202122232425262728[[#This Row],[PEMBULATAN]]*O53</f>
        <v>18000</v>
      </c>
    </row>
    <row r="54" spans="1:16" ht="31.5" customHeight="1" x14ac:dyDescent="0.2">
      <c r="A54" s="100"/>
      <c r="B54" s="73"/>
      <c r="C54" s="87" t="s">
        <v>3537</v>
      </c>
      <c r="D54" s="76" t="s">
        <v>51</v>
      </c>
      <c r="E54" s="13">
        <v>44434</v>
      </c>
      <c r="F54" s="74" t="s">
        <v>2281</v>
      </c>
      <c r="G54" s="13">
        <v>44441</v>
      </c>
      <c r="H54" s="75" t="s">
        <v>3485</v>
      </c>
      <c r="I54" s="15">
        <v>102</v>
      </c>
      <c r="J54" s="15">
        <v>13</v>
      </c>
      <c r="K54" s="15">
        <v>9</v>
      </c>
      <c r="L54" s="15">
        <v>1</v>
      </c>
      <c r="M54" s="81">
        <v>2.9834999999999998</v>
      </c>
      <c r="N54" s="70">
        <v>3</v>
      </c>
      <c r="O54" s="62">
        <v>3000</v>
      </c>
      <c r="P54" s="63">
        <f>Table22452368910111213141516171819202122242345678910111213141516171819202122232425262728[[#This Row],[PEMBULATAN]]*O54</f>
        <v>9000</v>
      </c>
    </row>
    <row r="55" spans="1:16" ht="31.5" customHeight="1" x14ac:dyDescent="0.2">
      <c r="A55" s="100"/>
      <c r="B55" s="73"/>
      <c r="C55" s="87" t="s">
        <v>3538</v>
      </c>
      <c r="D55" s="76" t="s">
        <v>51</v>
      </c>
      <c r="E55" s="13">
        <v>44434</v>
      </c>
      <c r="F55" s="74" t="s">
        <v>2281</v>
      </c>
      <c r="G55" s="13">
        <v>44441</v>
      </c>
      <c r="H55" s="75" t="s">
        <v>3485</v>
      </c>
      <c r="I55" s="15">
        <v>85</v>
      </c>
      <c r="J55" s="15">
        <v>51</v>
      </c>
      <c r="K55" s="15">
        <v>28</v>
      </c>
      <c r="L55" s="15">
        <v>20</v>
      </c>
      <c r="M55" s="81">
        <v>30.344999999999999</v>
      </c>
      <c r="N55" s="70">
        <v>30</v>
      </c>
      <c r="O55" s="62">
        <v>3000</v>
      </c>
      <c r="P55" s="63">
        <f>Table22452368910111213141516171819202122242345678910111213141516171819202122232425262728[[#This Row],[PEMBULATAN]]*O55</f>
        <v>90000</v>
      </c>
    </row>
    <row r="56" spans="1:16" ht="31.5" customHeight="1" x14ac:dyDescent="0.2">
      <c r="A56" s="100"/>
      <c r="B56" s="73"/>
      <c r="C56" s="87" t="s">
        <v>3539</v>
      </c>
      <c r="D56" s="76" t="s">
        <v>51</v>
      </c>
      <c r="E56" s="13">
        <v>44434</v>
      </c>
      <c r="F56" s="74" t="s">
        <v>2281</v>
      </c>
      <c r="G56" s="13">
        <v>44441</v>
      </c>
      <c r="H56" s="75" t="s">
        <v>3485</v>
      </c>
      <c r="I56" s="15">
        <v>87</v>
      </c>
      <c r="J56" s="15">
        <v>66</v>
      </c>
      <c r="K56" s="15">
        <v>8</v>
      </c>
      <c r="L56" s="15">
        <v>3</v>
      </c>
      <c r="M56" s="81">
        <v>11.484</v>
      </c>
      <c r="N56" s="70">
        <v>11</v>
      </c>
      <c r="O56" s="62">
        <v>3000</v>
      </c>
      <c r="P56" s="63">
        <f>Table22452368910111213141516171819202122242345678910111213141516171819202122232425262728[[#This Row],[PEMBULATAN]]*O56</f>
        <v>33000</v>
      </c>
    </row>
    <row r="57" spans="1:16" ht="31.5" customHeight="1" x14ac:dyDescent="0.2">
      <c r="A57" s="100"/>
      <c r="B57" s="73"/>
      <c r="C57" s="87" t="s">
        <v>3540</v>
      </c>
      <c r="D57" s="76" t="s">
        <v>51</v>
      </c>
      <c r="E57" s="13">
        <v>44434</v>
      </c>
      <c r="F57" s="74" t="s">
        <v>2281</v>
      </c>
      <c r="G57" s="13">
        <v>44441</v>
      </c>
      <c r="H57" s="75" t="s">
        <v>3485</v>
      </c>
      <c r="I57" s="15">
        <v>115</v>
      </c>
      <c r="J57" s="15">
        <v>76</v>
      </c>
      <c r="K57" s="15">
        <v>2</v>
      </c>
      <c r="L57" s="15">
        <v>1</v>
      </c>
      <c r="M57" s="81">
        <v>4.37</v>
      </c>
      <c r="N57" s="70">
        <v>4</v>
      </c>
      <c r="O57" s="62">
        <v>3000</v>
      </c>
      <c r="P57" s="63">
        <f>Table22452368910111213141516171819202122242345678910111213141516171819202122232425262728[[#This Row],[PEMBULATAN]]*O57</f>
        <v>12000</v>
      </c>
    </row>
    <row r="58" spans="1:16" ht="31.5" customHeight="1" x14ac:dyDescent="0.2">
      <c r="A58" s="100"/>
      <c r="B58" s="73"/>
      <c r="C58" s="87" t="s">
        <v>3541</v>
      </c>
      <c r="D58" s="76" t="s">
        <v>51</v>
      </c>
      <c r="E58" s="13">
        <v>44434</v>
      </c>
      <c r="F58" s="74" t="s">
        <v>2281</v>
      </c>
      <c r="G58" s="13">
        <v>44441</v>
      </c>
      <c r="H58" s="75" t="s">
        <v>3485</v>
      </c>
      <c r="I58" s="15">
        <v>58</v>
      </c>
      <c r="J58" s="15">
        <v>50</v>
      </c>
      <c r="K58" s="15">
        <v>31</v>
      </c>
      <c r="L58" s="15">
        <v>15</v>
      </c>
      <c r="M58" s="81">
        <v>22.475000000000001</v>
      </c>
      <c r="N58" s="70">
        <v>22</v>
      </c>
      <c r="O58" s="62">
        <v>3000</v>
      </c>
      <c r="P58" s="63">
        <f>Table22452368910111213141516171819202122242345678910111213141516171819202122232425262728[[#This Row],[PEMBULATAN]]*O58</f>
        <v>66000</v>
      </c>
    </row>
    <row r="59" spans="1:16" ht="31.5" customHeight="1" x14ac:dyDescent="0.2">
      <c r="A59" s="100"/>
      <c r="B59" s="73"/>
      <c r="C59" s="87" t="s">
        <v>3542</v>
      </c>
      <c r="D59" s="76" t="s">
        <v>51</v>
      </c>
      <c r="E59" s="13">
        <v>44434</v>
      </c>
      <c r="F59" s="74" t="s">
        <v>2281</v>
      </c>
      <c r="G59" s="13">
        <v>44441</v>
      </c>
      <c r="H59" s="75" t="s">
        <v>3485</v>
      </c>
      <c r="I59" s="15">
        <v>59</v>
      </c>
      <c r="J59" s="15">
        <v>44</v>
      </c>
      <c r="K59" s="15">
        <v>22</v>
      </c>
      <c r="L59" s="15">
        <v>35</v>
      </c>
      <c r="M59" s="81">
        <v>14.278</v>
      </c>
      <c r="N59" s="70">
        <v>35</v>
      </c>
      <c r="O59" s="62">
        <v>3000</v>
      </c>
      <c r="P59" s="63">
        <f>Table22452368910111213141516171819202122242345678910111213141516171819202122232425262728[[#This Row],[PEMBULATAN]]*O59</f>
        <v>105000</v>
      </c>
    </row>
    <row r="60" spans="1:16" ht="31.5" customHeight="1" x14ac:dyDescent="0.2">
      <c r="A60" s="100"/>
      <c r="B60" s="73"/>
      <c r="C60" s="87" t="s">
        <v>3543</v>
      </c>
      <c r="D60" s="76" t="s">
        <v>51</v>
      </c>
      <c r="E60" s="13">
        <v>44434</v>
      </c>
      <c r="F60" s="74" t="s">
        <v>2281</v>
      </c>
      <c r="G60" s="13">
        <v>44441</v>
      </c>
      <c r="H60" s="75" t="s">
        <v>3485</v>
      </c>
      <c r="I60" s="15">
        <v>50</v>
      </c>
      <c r="J60" s="15">
        <v>21</v>
      </c>
      <c r="K60" s="15">
        <v>19</v>
      </c>
      <c r="L60" s="15">
        <v>8</v>
      </c>
      <c r="M60" s="81">
        <v>4.9874999999999998</v>
      </c>
      <c r="N60" s="70">
        <v>8</v>
      </c>
      <c r="O60" s="62">
        <v>3000</v>
      </c>
      <c r="P60" s="63">
        <f>Table22452368910111213141516171819202122242345678910111213141516171819202122232425262728[[#This Row],[PEMBULATAN]]*O60</f>
        <v>24000</v>
      </c>
    </row>
    <row r="61" spans="1:16" ht="31.5" customHeight="1" x14ac:dyDescent="0.2">
      <c r="A61" s="100"/>
      <c r="B61" s="73"/>
      <c r="C61" s="87" t="s">
        <v>3544</v>
      </c>
      <c r="D61" s="76" t="s">
        <v>51</v>
      </c>
      <c r="E61" s="13">
        <v>44434</v>
      </c>
      <c r="F61" s="74" t="s">
        <v>2281</v>
      </c>
      <c r="G61" s="13">
        <v>44441</v>
      </c>
      <c r="H61" s="75" t="s">
        <v>3485</v>
      </c>
      <c r="I61" s="15">
        <v>61</v>
      </c>
      <c r="J61" s="15">
        <v>30</v>
      </c>
      <c r="K61" s="15">
        <v>30</v>
      </c>
      <c r="L61" s="15">
        <v>7</v>
      </c>
      <c r="M61" s="81">
        <v>13.725</v>
      </c>
      <c r="N61" s="70">
        <v>14</v>
      </c>
      <c r="O61" s="62">
        <v>3000</v>
      </c>
      <c r="P61" s="63">
        <f>Table22452368910111213141516171819202122242345678910111213141516171819202122232425262728[[#This Row],[PEMBULATAN]]*O61</f>
        <v>42000</v>
      </c>
    </row>
    <row r="62" spans="1:16" ht="31.5" customHeight="1" x14ac:dyDescent="0.2">
      <c r="A62" s="100"/>
      <c r="B62" s="73"/>
      <c r="C62" s="87" t="s">
        <v>3545</v>
      </c>
      <c r="D62" s="76" t="s">
        <v>51</v>
      </c>
      <c r="E62" s="13">
        <v>44434</v>
      </c>
      <c r="F62" s="74" t="s">
        <v>2281</v>
      </c>
      <c r="G62" s="13">
        <v>44441</v>
      </c>
      <c r="H62" s="75" t="s">
        <v>3485</v>
      </c>
      <c r="I62" s="15">
        <v>51</v>
      </c>
      <c r="J62" s="15">
        <v>40</v>
      </c>
      <c r="K62" s="15">
        <v>11</v>
      </c>
      <c r="L62" s="15">
        <v>5</v>
      </c>
      <c r="M62" s="81">
        <v>5.61</v>
      </c>
      <c r="N62" s="70">
        <v>6</v>
      </c>
      <c r="O62" s="62">
        <v>3000</v>
      </c>
      <c r="P62" s="63">
        <f>Table22452368910111213141516171819202122242345678910111213141516171819202122232425262728[[#This Row],[PEMBULATAN]]*O62</f>
        <v>18000</v>
      </c>
    </row>
    <row r="63" spans="1:16" ht="31.5" customHeight="1" x14ac:dyDescent="0.2">
      <c r="A63" s="100"/>
      <c r="B63" s="73"/>
      <c r="C63" s="87" t="s">
        <v>3546</v>
      </c>
      <c r="D63" s="76" t="s">
        <v>51</v>
      </c>
      <c r="E63" s="13">
        <v>44434</v>
      </c>
      <c r="F63" s="74" t="s">
        <v>2281</v>
      </c>
      <c r="G63" s="13">
        <v>44441</v>
      </c>
      <c r="H63" s="75" t="s">
        <v>3485</v>
      </c>
      <c r="I63" s="15">
        <v>51</v>
      </c>
      <c r="J63" s="15">
        <v>22</v>
      </c>
      <c r="K63" s="15">
        <v>19</v>
      </c>
      <c r="L63" s="15">
        <v>8</v>
      </c>
      <c r="M63" s="81">
        <v>5.3295000000000003</v>
      </c>
      <c r="N63" s="70">
        <v>8</v>
      </c>
      <c r="O63" s="62">
        <v>3000</v>
      </c>
      <c r="P63" s="63">
        <f>Table22452368910111213141516171819202122242345678910111213141516171819202122232425262728[[#This Row],[PEMBULATAN]]*O63</f>
        <v>24000</v>
      </c>
    </row>
    <row r="64" spans="1:16" ht="31.5" customHeight="1" x14ac:dyDescent="0.2">
      <c r="A64" s="100"/>
      <c r="B64" s="73"/>
      <c r="C64" s="87" t="s">
        <v>3547</v>
      </c>
      <c r="D64" s="76" t="s">
        <v>51</v>
      </c>
      <c r="E64" s="13">
        <v>44434</v>
      </c>
      <c r="F64" s="74" t="s">
        <v>2281</v>
      </c>
      <c r="G64" s="13">
        <v>44441</v>
      </c>
      <c r="H64" s="75" t="s">
        <v>3485</v>
      </c>
      <c r="I64" s="15">
        <v>49</v>
      </c>
      <c r="J64" s="15">
        <v>42</v>
      </c>
      <c r="K64" s="15">
        <v>59</v>
      </c>
      <c r="L64" s="15">
        <v>28</v>
      </c>
      <c r="M64" s="81">
        <v>30.355499999999999</v>
      </c>
      <c r="N64" s="70">
        <v>30</v>
      </c>
      <c r="O64" s="62">
        <v>3000</v>
      </c>
      <c r="P64" s="63">
        <f>Table22452368910111213141516171819202122242345678910111213141516171819202122232425262728[[#This Row],[PEMBULATAN]]*O64</f>
        <v>90000</v>
      </c>
    </row>
    <row r="65" spans="1:16" ht="31.5" customHeight="1" x14ac:dyDescent="0.2">
      <c r="A65" s="100"/>
      <c r="B65" s="73"/>
      <c r="C65" s="87" t="s">
        <v>3548</v>
      </c>
      <c r="D65" s="76" t="s">
        <v>51</v>
      </c>
      <c r="E65" s="13">
        <v>44434</v>
      </c>
      <c r="F65" s="74" t="s">
        <v>2281</v>
      </c>
      <c r="G65" s="13">
        <v>44441</v>
      </c>
      <c r="H65" s="75" t="s">
        <v>3485</v>
      </c>
      <c r="I65" s="15">
        <v>64</v>
      </c>
      <c r="J65" s="15">
        <v>40</v>
      </c>
      <c r="K65" s="15">
        <v>33</v>
      </c>
      <c r="L65" s="15">
        <v>10</v>
      </c>
      <c r="M65" s="81">
        <v>21.12</v>
      </c>
      <c r="N65" s="70">
        <v>21</v>
      </c>
      <c r="O65" s="62">
        <v>3000</v>
      </c>
      <c r="P65" s="63">
        <f>Table22452368910111213141516171819202122242345678910111213141516171819202122232425262728[[#This Row],[PEMBULATAN]]*O65</f>
        <v>63000</v>
      </c>
    </row>
    <row r="66" spans="1:16" ht="31.5" customHeight="1" x14ac:dyDescent="0.2">
      <c r="A66" s="100"/>
      <c r="B66" s="73"/>
      <c r="C66" s="87" t="s">
        <v>3549</v>
      </c>
      <c r="D66" s="76" t="s">
        <v>51</v>
      </c>
      <c r="E66" s="13">
        <v>44434</v>
      </c>
      <c r="F66" s="74" t="s">
        <v>2281</v>
      </c>
      <c r="G66" s="13">
        <v>44441</v>
      </c>
      <c r="H66" s="75" t="s">
        <v>3485</v>
      </c>
      <c r="I66" s="15">
        <v>76</v>
      </c>
      <c r="J66" s="15">
        <v>38</v>
      </c>
      <c r="K66" s="15">
        <v>23</v>
      </c>
      <c r="L66" s="15">
        <v>13</v>
      </c>
      <c r="M66" s="81">
        <v>16.606000000000002</v>
      </c>
      <c r="N66" s="70">
        <v>17</v>
      </c>
      <c r="O66" s="62">
        <v>3000</v>
      </c>
      <c r="P66" s="63">
        <f>Table22452368910111213141516171819202122242345678910111213141516171819202122232425262728[[#This Row],[PEMBULATAN]]*O66</f>
        <v>51000</v>
      </c>
    </row>
    <row r="67" spans="1:16" ht="31.5" customHeight="1" x14ac:dyDescent="0.2">
      <c r="A67" s="100"/>
      <c r="B67" s="73"/>
      <c r="C67" s="87" t="s">
        <v>3550</v>
      </c>
      <c r="D67" s="76" t="s">
        <v>51</v>
      </c>
      <c r="E67" s="13">
        <v>44434</v>
      </c>
      <c r="F67" s="74" t="s">
        <v>2281</v>
      </c>
      <c r="G67" s="13">
        <v>44441</v>
      </c>
      <c r="H67" s="75" t="s">
        <v>3485</v>
      </c>
      <c r="I67" s="15">
        <v>190</v>
      </c>
      <c r="J67" s="15">
        <v>70</v>
      </c>
      <c r="K67" s="15">
        <v>17</v>
      </c>
      <c r="L67" s="15">
        <v>20</v>
      </c>
      <c r="M67" s="81">
        <v>56.524999999999999</v>
      </c>
      <c r="N67" s="70">
        <v>57</v>
      </c>
      <c r="O67" s="62">
        <v>3000</v>
      </c>
      <c r="P67" s="63">
        <f>Table22452368910111213141516171819202122242345678910111213141516171819202122232425262728[[#This Row],[PEMBULATAN]]*O67</f>
        <v>171000</v>
      </c>
    </row>
    <row r="68" spans="1:16" ht="31.5" customHeight="1" x14ac:dyDescent="0.2">
      <c r="A68" s="100"/>
      <c r="B68" s="73"/>
      <c r="C68" s="87" t="s">
        <v>3551</v>
      </c>
      <c r="D68" s="76" t="s">
        <v>51</v>
      </c>
      <c r="E68" s="13">
        <v>44434</v>
      </c>
      <c r="F68" s="74" t="s">
        <v>2281</v>
      </c>
      <c r="G68" s="13">
        <v>44441</v>
      </c>
      <c r="H68" s="75" t="s">
        <v>3485</v>
      </c>
      <c r="I68" s="15">
        <v>86</v>
      </c>
      <c r="J68" s="15">
        <v>63</v>
      </c>
      <c r="K68" s="15">
        <v>39</v>
      </c>
      <c r="L68" s="15">
        <v>25</v>
      </c>
      <c r="M68" s="81">
        <v>52.825499999999998</v>
      </c>
      <c r="N68" s="70">
        <v>53</v>
      </c>
      <c r="O68" s="62">
        <v>3000</v>
      </c>
      <c r="P68" s="63">
        <f>Table22452368910111213141516171819202122242345678910111213141516171819202122232425262728[[#This Row],[PEMBULATAN]]*O68</f>
        <v>159000</v>
      </c>
    </row>
    <row r="69" spans="1:16" ht="31.5" customHeight="1" x14ac:dyDescent="0.2">
      <c r="A69" s="100"/>
      <c r="B69" s="73"/>
      <c r="C69" s="87" t="s">
        <v>3552</v>
      </c>
      <c r="D69" s="76" t="s">
        <v>51</v>
      </c>
      <c r="E69" s="13">
        <v>44434</v>
      </c>
      <c r="F69" s="74" t="s">
        <v>2281</v>
      </c>
      <c r="G69" s="13">
        <v>44441</v>
      </c>
      <c r="H69" s="75" t="s">
        <v>3485</v>
      </c>
      <c r="I69" s="15">
        <v>77</v>
      </c>
      <c r="J69" s="15">
        <v>44</v>
      </c>
      <c r="K69" s="15">
        <v>77</v>
      </c>
      <c r="L69" s="15">
        <v>33</v>
      </c>
      <c r="M69" s="81">
        <v>65.218999999999994</v>
      </c>
      <c r="N69" s="70">
        <v>65</v>
      </c>
      <c r="O69" s="62">
        <v>3000</v>
      </c>
      <c r="P69" s="63">
        <f>Table22452368910111213141516171819202122242345678910111213141516171819202122232425262728[[#This Row],[PEMBULATAN]]*O69</f>
        <v>195000</v>
      </c>
    </row>
    <row r="70" spans="1:16" ht="31.5" customHeight="1" x14ac:dyDescent="0.2">
      <c r="A70" s="100"/>
      <c r="B70" s="73"/>
      <c r="C70" s="87" t="s">
        <v>3553</v>
      </c>
      <c r="D70" s="76" t="s">
        <v>51</v>
      </c>
      <c r="E70" s="13">
        <v>44434</v>
      </c>
      <c r="F70" s="74" t="s">
        <v>2281</v>
      </c>
      <c r="G70" s="13">
        <v>44441</v>
      </c>
      <c r="H70" s="75" t="s">
        <v>3485</v>
      </c>
      <c r="I70" s="15">
        <v>58</v>
      </c>
      <c r="J70" s="15">
        <v>43</v>
      </c>
      <c r="K70" s="15">
        <v>50</v>
      </c>
      <c r="L70" s="15">
        <v>22</v>
      </c>
      <c r="M70" s="81">
        <v>31.175000000000001</v>
      </c>
      <c r="N70" s="70">
        <v>31</v>
      </c>
      <c r="O70" s="62">
        <v>3000</v>
      </c>
      <c r="P70" s="63">
        <f>Table22452368910111213141516171819202122242345678910111213141516171819202122232425262728[[#This Row],[PEMBULATAN]]*O70</f>
        <v>93000</v>
      </c>
    </row>
    <row r="71" spans="1:16" ht="31.5" customHeight="1" x14ac:dyDescent="0.2">
      <c r="A71" s="100"/>
      <c r="B71" s="73"/>
      <c r="C71" s="87" t="s">
        <v>3554</v>
      </c>
      <c r="D71" s="76" t="s">
        <v>51</v>
      </c>
      <c r="E71" s="13">
        <v>44434</v>
      </c>
      <c r="F71" s="74" t="s">
        <v>2281</v>
      </c>
      <c r="G71" s="13">
        <v>44441</v>
      </c>
      <c r="H71" s="75" t="s">
        <v>3485</v>
      </c>
      <c r="I71" s="15">
        <v>49</v>
      </c>
      <c r="J71" s="15">
        <v>58</v>
      </c>
      <c r="K71" s="15">
        <v>99</v>
      </c>
      <c r="L71" s="15">
        <v>36</v>
      </c>
      <c r="M71" s="81">
        <v>70.339500000000001</v>
      </c>
      <c r="N71" s="70">
        <v>70</v>
      </c>
      <c r="O71" s="62">
        <v>3000</v>
      </c>
      <c r="P71" s="63">
        <f>Table22452368910111213141516171819202122242345678910111213141516171819202122232425262728[[#This Row],[PEMBULATAN]]*O71</f>
        <v>210000</v>
      </c>
    </row>
    <row r="72" spans="1:16" ht="31.5" customHeight="1" x14ac:dyDescent="0.2">
      <c r="A72" s="100"/>
      <c r="B72" s="73"/>
      <c r="C72" s="87" t="s">
        <v>3555</v>
      </c>
      <c r="D72" s="76" t="s">
        <v>51</v>
      </c>
      <c r="E72" s="13">
        <v>44434</v>
      </c>
      <c r="F72" s="74" t="s">
        <v>2281</v>
      </c>
      <c r="G72" s="13">
        <v>44441</v>
      </c>
      <c r="H72" s="75" t="s">
        <v>3485</v>
      </c>
      <c r="I72" s="15">
        <v>50</v>
      </c>
      <c r="J72" s="15">
        <v>36</v>
      </c>
      <c r="K72" s="15">
        <v>10</v>
      </c>
      <c r="L72" s="15">
        <v>7</v>
      </c>
      <c r="M72" s="81">
        <v>4.5</v>
      </c>
      <c r="N72" s="70">
        <v>7</v>
      </c>
      <c r="O72" s="62">
        <v>3000</v>
      </c>
      <c r="P72" s="63">
        <f>Table22452368910111213141516171819202122242345678910111213141516171819202122232425262728[[#This Row],[PEMBULATAN]]*O72</f>
        <v>21000</v>
      </c>
    </row>
    <row r="73" spans="1:16" ht="31.5" customHeight="1" x14ac:dyDescent="0.2">
      <c r="A73" s="100"/>
      <c r="B73" s="73"/>
      <c r="C73" s="87" t="s">
        <v>3556</v>
      </c>
      <c r="D73" s="76" t="s">
        <v>51</v>
      </c>
      <c r="E73" s="13">
        <v>44434</v>
      </c>
      <c r="F73" s="74" t="s">
        <v>2281</v>
      </c>
      <c r="G73" s="13">
        <v>44441</v>
      </c>
      <c r="H73" s="75" t="s">
        <v>3485</v>
      </c>
      <c r="I73" s="15">
        <v>83</v>
      </c>
      <c r="J73" s="15">
        <v>53</v>
      </c>
      <c r="K73" s="15">
        <v>15</v>
      </c>
      <c r="L73" s="15">
        <v>5</v>
      </c>
      <c r="M73" s="81">
        <v>16.49625</v>
      </c>
      <c r="N73" s="70">
        <v>16</v>
      </c>
      <c r="O73" s="62">
        <v>3000</v>
      </c>
      <c r="P73" s="63">
        <f>Table22452368910111213141516171819202122242345678910111213141516171819202122232425262728[[#This Row],[PEMBULATAN]]*O73</f>
        <v>48000</v>
      </c>
    </row>
    <row r="74" spans="1:16" ht="31.5" customHeight="1" x14ac:dyDescent="0.2">
      <c r="A74" s="100"/>
      <c r="B74" s="73"/>
      <c r="C74" s="87" t="s">
        <v>3557</v>
      </c>
      <c r="D74" s="76" t="s">
        <v>51</v>
      </c>
      <c r="E74" s="13">
        <v>44434</v>
      </c>
      <c r="F74" s="74" t="s">
        <v>2281</v>
      </c>
      <c r="G74" s="13">
        <v>44441</v>
      </c>
      <c r="H74" s="75" t="s">
        <v>3485</v>
      </c>
      <c r="I74" s="15">
        <v>73</v>
      </c>
      <c r="J74" s="15">
        <v>50</v>
      </c>
      <c r="K74" s="15">
        <v>16</v>
      </c>
      <c r="L74" s="15">
        <v>10</v>
      </c>
      <c r="M74" s="81">
        <v>14.6</v>
      </c>
      <c r="N74" s="70">
        <v>15</v>
      </c>
      <c r="O74" s="62">
        <v>3000</v>
      </c>
      <c r="P74" s="63">
        <f>Table22452368910111213141516171819202122242345678910111213141516171819202122232425262728[[#This Row],[PEMBULATAN]]*O74</f>
        <v>45000</v>
      </c>
    </row>
    <row r="75" spans="1:16" ht="31.5" customHeight="1" x14ac:dyDescent="0.2">
      <c r="A75" s="100"/>
      <c r="B75" s="73"/>
      <c r="C75" s="87" t="s">
        <v>3558</v>
      </c>
      <c r="D75" s="76" t="s">
        <v>51</v>
      </c>
      <c r="E75" s="13">
        <v>44434</v>
      </c>
      <c r="F75" s="74" t="s">
        <v>2281</v>
      </c>
      <c r="G75" s="13">
        <v>44441</v>
      </c>
      <c r="H75" s="75" t="s">
        <v>3485</v>
      </c>
      <c r="I75" s="15">
        <v>81</v>
      </c>
      <c r="J75" s="15">
        <v>70</v>
      </c>
      <c r="K75" s="15">
        <v>61</v>
      </c>
      <c r="L75" s="15">
        <v>18</v>
      </c>
      <c r="M75" s="81">
        <v>86.467500000000001</v>
      </c>
      <c r="N75" s="70">
        <v>86</v>
      </c>
      <c r="O75" s="62">
        <v>3000</v>
      </c>
      <c r="P75" s="63">
        <f>Table22452368910111213141516171819202122242345678910111213141516171819202122232425262728[[#This Row],[PEMBULATAN]]*O75</f>
        <v>258000</v>
      </c>
    </row>
    <row r="76" spans="1:16" ht="31.5" customHeight="1" x14ac:dyDescent="0.2">
      <c r="A76" s="100"/>
      <c r="B76" s="73"/>
      <c r="C76" s="87" t="s">
        <v>3559</v>
      </c>
      <c r="D76" s="76" t="s">
        <v>51</v>
      </c>
      <c r="E76" s="13">
        <v>44434</v>
      </c>
      <c r="F76" s="74" t="s">
        <v>2281</v>
      </c>
      <c r="G76" s="13">
        <v>44441</v>
      </c>
      <c r="H76" s="75" t="s">
        <v>3485</v>
      </c>
      <c r="I76" s="15">
        <v>37</v>
      </c>
      <c r="J76" s="15">
        <v>36</v>
      </c>
      <c r="K76" s="15">
        <v>14</v>
      </c>
      <c r="L76" s="15">
        <v>1</v>
      </c>
      <c r="M76" s="81">
        <v>4.6619999999999999</v>
      </c>
      <c r="N76" s="70">
        <v>5</v>
      </c>
      <c r="O76" s="62">
        <v>3000</v>
      </c>
      <c r="P76" s="63">
        <f>Table22452368910111213141516171819202122242345678910111213141516171819202122232425262728[[#This Row],[PEMBULATAN]]*O76</f>
        <v>15000</v>
      </c>
    </row>
    <row r="77" spans="1:16" ht="31.5" customHeight="1" x14ac:dyDescent="0.2">
      <c r="A77" s="100"/>
      <c r="B77" s="73"/>
      <c r="C77" s="87" t="s">
        <v>3560</v>
      </c>
      <c r="D77" s="76" t="s">
        <v>51</v>
      </c>
      <c r="E77" s="13">
        <v>44434</v>
      </c>
      <c r="F77" s="74" t="s">
        <v>2281</v>
      </c>
      <c r="G77" s="13">
        <v>44441</v>
      </c>
      <c r="H77" s="75" t="s">
        <v>3485</v>
      </c>
      <c r="I77" s="15">
        <v>63</v>
      </c>
      <c r="J77" s="15">
        <v>32</v>
      </c>
      <c r="K77" s="15">
        <v>17</v>
      </c>
      <c r="L77" s="15">
        <v>2</v>
      </c>
      <c r="M77" s="81">
        <v>8.5679999999999996</v>
      </c>
      <c r="N77" s="70">
        <v>9</v>
      </c>
      <c r="O77" s="62">
        <v>3000</v>
      </c>
      <c r="P77" s="63">
        <f>Table22452368910111213141516171819202122242345678910111213141516171819202122232425262728[[#This Row],[PEMBULATAN]]*O77</f>
        <v>27000</v>
      </c>
    </row>
    <row r="78" spans="1:16" ht="31.5" customHeight="1" x14ac:dyDescent="0.2">
      <c r="A78" s="100"/>
      <c r="B78" s="73"/>
      <c r="C78" s="87" t="s">
        <v>3561</v>
      </c>
      <c r="D78" s="76" t="s">
        <v>51</v>
      </c>
      <c r="E78" s="13">
        <v>44434</v>
      </c>
      <c r="F78" s="74" t="s">
        <v>2281</v>
      </c>
      <c r="G78" s="13">
        <v>44441</v>
      </c>
      <c r="H78" s="75" t="s">
        <v>3485</v>
      </c>
      <c r="I78" s="15">
        <v>74</v>
      </c>
      <c r="J78" s="15">
        <v>23</v>
      </c>
      <c r="K78" s="15">
        <v>23</v>
      </c>
      <c r="L78" s="15">
        <v>1</v>
      </c>
      <c r="M78" s="81">
        <v>9.7865000000000002</v>
      </c>
      <c r="N78" s="70">
        <v>10</v>
      </c>
      <c r="O78" s="62">
        <v>3000</v>
      </c>
      <c r="P78" s="63">
        <f>Table22452368910111213141516171819202122242345678910111213141516171819202122232425262728[[#This Row],[PEMBULATAN]]*O78</f>
        <v>30000</v>
      </c>
    </row>
    <row r="79" spans="1:16" ht="31.5" customHeight="1" x14ac:dyDescent="0.2">
      <c r="A79" s="100"/>
      <c r="B79" s="73"/>
      <c r="C79" s="87" t="s">
        <v>3562</v>
      </c>
      <c r="D79" s="76" t="s">
        <v>51</v>
      </c>
      <c r="E79" s="13">
        <v>44434</v>
      </c>
      <c r="F79" s="74" t="s">
        <v>2281</v>
      </c>
      <c r="G79" s="13">
        <v>44441</v>
      </c>
      <c r="H79" s="75" t="s">
        <v>3485</v>
      </c>
      <c r="I79" s="15">
        <v>31</v>
      </c>
      <c r="J79" s="15">
        <v>31</v>
      </c>
      <c r="K79" s="15">
        <v>33</v>
      </c>
      <c r="L79" s="15">
        <v>4</v>
      </c>
      <c r="M79" s="81">
        <v>7.9282500000000002</v>
      </c>
      <c r="N79" s="70">
        <v>8</v>
      </c>
      <c r="O79" s="62">
        <v>3000</v>
      </c>
      <c r="P79" s="63">
        <f>Table22452368910111213141516171819202122242345678910111213141516171819202122232425262728[[#This Row],[PEMBULATAN]]*O79</f>
        <v>24000</v>
      </c>
    </row>
    <row r="80" spans="1:16" ht="31.5" customHeight="1" x14ac:dyDescent="0.2">
      <c r="A80" s="100"/>
      <c r="B80" s="73"/>
      <c r="C80" s="87" t="s">
        <v>3563</v>
      </c>
      <c r="D80" s="76" t="s">
        <v>51</v>
      </c>
      <c r="E80" s="13">
        <v>44434</v>
      </c>
      <c r="F80" s="74" t="s">
        <v>2281</v>
      </c>
      <c r="G80" s="13">
        <v>44441</v>
      </c>
      <c r="H80" s="75" t="s">
        <v>3485</v>
      </c>
      <c r="I80" s="15">
        <v>123</v>
      </c>
      <c r="J80" s="15">
        <v>6</v>
      </c>
      <c r="K80" s="15">
        <v>6</v>
      </c>
      <c r="L80" s="15">
        <v>1</v>
      </c>
      <c r="M80" s="81">
        <v>1.107</v>
      </c>
      <c r="N80" s="70">
        <v>1</v>
      </c>
      <c r="O80" s="62">
        <v>3000</v>
      </c>
      <c r="P80" s="63">
        <f>Table22452368910111213141516171819202122242345678910111213141516171819202122232425262728[[#This Row],[PEMBULATAN]]*O80</f>
        <v>3000</v>
      </c>
    </row>
    <row r="81" spans="1:16" ht="31.5" customHeight="1" x14ac:dyDescent="0.2">
      <c r="A81" s="100"/>
      <c r="B81" s="73"/>
      <c r="C81" s="87" t="s">
        <v>3564</v>
      </c>
      <c r="D81" s="76" t="s">
        <v>51</v>
      </c>
      <c r="E81" s="13">
        <v>44434</v>
      </c>
      <c r="F81" s="74" t="s">
        <v>2281</v>
      </c>
      <c r="G81" s="13">
        <v>44441</v>
      </c>
      <c r="H81" s="75" t="s">
        <v>3485</v>
      </c>
      <c r="I81" s="15">
        <v>39</v>
      </c>
      <c r="J81" s="15">
        <v>33</v>
      </c>
      <c r="K81" s="15">
        <v>35</v>
      </c>
      <c r="L81" s="15">
        <v>14</v>
      </c>
      <c r="M81" s="81">
        <v>11.26125</v>
      </c>
      <c r="N81" s="70">
        <v>14</v>
      </c>
      <c r="O81" s="62">
        <v>3000</v>
      </c>
      <c r="P81" s="63">
        <f>Table22452368910111213141516171819202122242345678910111213141516171819202122232425262728[[#This Row],[PEMBULATAN]]*O81</f>
        <v>42000</v>
      </c>
    </row>
    <row r="82" spans="1:16" ht="31.5" customHeight="1" x14ac:dyDescent="0.2">
      <c r="A82" s="100"/>
      <c r="B82" s="73"/>
      <c r="C82" s="87" t="s">
        <v>3565</v>
      </c>
      <c r="D82" s="76" t="s">
        <v>51</v>
      </c>
      <c r="E82" s="13">
        <v>44434</v>
      </c>
      <c r="F82" s="74" t="s">
        <v>2281</v>
      </c>
      <c r="G82" s="13">
        <v>44441</v>
      </c>
      <c r="H82" s="75" t="s">
        <v>3485</v>
      </c>
      <c r="I82" s="15">
        <v>90</v>
      </c>
      <c r="J82" s="15">
        <v>38</v>
      </c>
      <c r="K82" s="15">
        <v>20</v>
      </c>
      <c r="L82" s="15">
        <v>10</v>
      </c>
      <c r="M82" s="81">
        <v>17.100000000000001</v>
      </c>
      <c r="N82" s="70">
        <v>17</v>
      </c>
      <c r="O82" s="62">
        <v>3000</v>
      </c>
      <c r="P82" s="63">
        <f>Table22452368910111213141516171819202122242345678910111213141516171819202122232425262728[[#This Row],[PEMBULATAN]]*O82</f>
        <v>51000</v>
      </c>
    </row>
    <row r="83" spans="1:16" ht="31.5" customHeight="1" x14ac:dyDescent="0.2">
      <c r="A83" s="100"/>
      <c r="B83" s="73"/>
      <c r="C83" s="87" t="s">
        <v>3566</v>
      </c>
      <c r="D83" s="76" t="s">
        <v>51</v>
      </c>
      <c r="E83" s="13">
        <v>44434</v>
      </c>
      <c r="F83" s="74" t="s">
        <v>2281</v>
      </c>
      <c r="G83" s="13">
        <v>44441</v>
      </c>
      <c r="H83" s="75" t="s">
        <v>3485</v>
      </c>
      <c r="I83" s="15">
        <v>83</v>
      </c>
      <c r="J83" s="15">
        <v>30</v>
      </c>
      <c r="K83" s="15">
        <v>2</v>
      </c>
      <c r="L83" s="15">
        <v>1</v>
      </c>
      <c r="M83" s="81">
        <v>1.2450000000000001</v>
      </c>
      <c r="N83" s="70">
        <v>1</v>
      </c>
      <c r="O83" s="62">
        <v>3000</v>
      </c>
      <c r="P83" s="63">
        <f>Table22452368910111213141516171819202122242345678910111213141516171819202122232425262728[[#This Row],[PEMBULATAN]]*O83</f>
        <v>3000</v>
      </c>
    </row>
    <row r="84" spans="1:16" ht="31.5" customHeight="1" x14ac:dyDescent="0.2">
      <c r="A84" s="100"/>
      <c r="B84" s="73"/>
      <c r="C84" s="87" t="s">
        <v>3567</v>
      </c>
      <c r="D84" s="76" t="s">
        <v>51</v>
      </c>
      <c r="E84" s="13">
        <v>44434</v>
      </c>
      <c r="F84" s="74" t="s">
        <v>2281</v>
      </c>
      <c r="G84" s="13">
        <v>44441</v>
      </c>
      <c r="H84" s="75" t="s">
        <v>3485</v>
      </c>
      <c r="I84" s="15">
        <v>80</v>
      </c>
      <c r="J84" s="15">
        <v>50</v>
      </c>
      <c r="K84" s="15">
        <v>46</v>
      </c>
      <c r="L84" s="15">
        <v>30</v>
      </c>
      <c r="M84" s="81">
        <v>46</v>
      </c>
      <c r="N84" s="70">
        <v>46</v>
      </c>
      <c r="O84" s="62">
        <v>3000</v>
      </c>
      <c r="P84" s="63">
        <f>Table22452368910111213141516171819202122242345678910111213141516171819202122232425262728[[#This Row],[PEMBULATAN]]*O84</f>
        <v>138000</v>
      </c>
    </row>
    <row r="85" spans="1:16" ht="31.5" customHeight="1" x14ac:dyDescent="0.2">
      <c r="A85" s="100"/>
      <c r="B85" s="73"/>
      <c r="C85" s="87" t="s">
        <v>3568</v>
      </c>
      <c r="D85" s="76" t="s">
        <v>51</v>
      </c>
      <c r="E85" s="13">
        <v>44434</v>
      </c>
      <c r="F85" s="74" t="s">
        <v>2281</v>
      </c>
      <c r="G85" s="13">
        <v>44441</v>
      </c>
      <c r="H85" s="75" t="s">
        <v>3485</v>
      </c>
      <c r="I85" s="15">
        <v>39</v>
      </c>
      <c r="J85" s="15">
        <v>34</v>
      </c>
      <c r="K85" s="15">
        <v>34</v>
      </c>
      <c r="L85" s="15">
        <v>11</v>
      </c>
      <c r="M85" s="81">
        <v>11.271000000000001</v>
      </c>
      <c r="N85" s="70">
        <v>11</v>
      </c>
      <c r="O85" s="62">
        <v>3000</v>
      </c>
      <c r="P85" s="63">
        <f>Table22452368910111213141516171819202122242345678910111213141516171819202122232425262728[[#This Row],[PEMBULATAN]]*O85</f>
        <v>33000</v>
      </c>
    </row>
    <row r="86" spans="1:16" ht="31.5" customHeight="1" x14ac:dyDescent="0.2">
      <c r="A86" s="100"/>
      <c r="B86" s="73"/>
      <c r="C86" s="87" t="s">
        <v>3569</v>
      </c>
      <c r="D86" s="76" t="s">
        <v>51</v>
      </c>
      <c r="E86" s="13">
        <v>44434</v>
      </c>
      <c r="F86" s="74" t="s">
        <v>2281</v>
      </c>
      <c r="G86" s="13">
        <v>44441</v>
      </c>
      <c r="H86" s="75" t="s">
        <v>3485</v>
      </c>
      <c r="I86" s="15">
        <v>52</v>
      </c>
      <c r="J86" s="15">
        <v>36</v>
      </c>
      <c r="K86" s="15">
        <v>32</v>
      </c>
      <c r="L86" s="15">
        <v>8</v>
      </c>
      <c r="M86" s="81">
        <v>14.976000000000001</v>
      </c>
      <c r="N86" s="70">
        <v>15</v>
      </c>
      <c r="O86" s="62">
        <v>3000</v>
      </c>
      <c r="P86" s="63">
        <f>Table22452368910111213141516171819202122242345678910111213141516171819202122232425262728[[#This Row],[PEMBULATAN]]*O86</f>
        <v>45000</v>
      </c>
    </row>
    <row r="87" spans="1:16" ht="31.5" customHeight="1" x14ac:dyDescent="0.2">
      <c r="A87" s="100"/>
      <c r="B87" s="73"/>
      <c r="C87" s="87" t="s">
        <v>3570</v>
      </c>
      <c r="D87" s="76" t="s">
        <v>51</v>
      </c>
      <c r="E87" s="13">
        <v>44434</v>
      </c>
      <c r="F87" s="74" t="s">
        <v>2281</v>
      </c>
      <c r="G87" s="13">
        <v>44441</v>
      </c>
      <c r="H87" s="75" t="s">
        <v>3485</v>
      </c>
      <c r="I87" s="15">
        <v>60</v>
      </c>
      <c r="J87" s="15">
        <v>41</v>
      </c>
      <c r="K87" s="15">
        <v>20</v>
      </c>
      <c r="L87" s="15">
        <v>6</v>
      </c>
      <c r="M87" s="81">
        <v>12.3</v>
      </c>
      <c r="N87" s="70">
        <v>12</v>
      </c>
      <c r="O87" s="62">
        <v>3000</v>
      </c>
      <c r="P87" s="63">
        <f>Table22452368910111213141516171819202122242345678910111213141516171819202122232425262728[[#This Row],[PEMBULATAN]]*O87</f>
        <v>36000</v>
      </c>
    </row>
    <row r="88" spans="1:16" ht="31.5" customHeight="1" x14ac:dyDescent="0.2">
      <c r="A88" s="100"/>
      <c r="B88" s="73"/>
      <c r="C88" s="87" t="s">
        <v>3571</v>
      </c>
      <c r="D88" s="76" t="s">
        <v>51</v>
      </c>
      <c r="E88" s="13">
        <v>44434</v>
      </c>
      <c r="F88" s="74" t="s">
        <v>2281</v>
      </c>
      <c r="G88" s="13">
        <v>44441</v>
      </c>
      <c r="H88" s="75" t="s">
        <v>3485</v>
      </c>
      <c r="I88" s="15">
        <v>104</v>
      </c>
      <c r="J88" s="15">
        <v>63</v>
      </c>
      <c r="K88" s="15">
        <v>22</v>
      </c>
      <c r="L88" s="15">
        <v>23</v>
      </c>
      <c r="M88" s="81">
        <v>36.036000000000001</v>
      </c>
      <c r="N88" s="70">
        <v>36</v>
      </c>
      <c r="O88" s="62">
        <v>3000</v>
      </c>
      <c r="P88" s="63">
        <f>Table22452368910111213141516171819202122242345678910111213141516171819202122232425262728[[#This Row],[PEMBULATAN]]*O88</f>
        <v>108000</v>
      </c>
    </row>
    <row r="89" spans="1:16" ht="31.5" customHeight="1" x14ac:dyDescent="0.2">
      <c r="A89" s="100"/>
      <c r="B89" s="73"/>
      <c r="C89" s="87" t="s">
        <v>3572</v>
      </c>
      <c r="D89" s="76" t="s">
        <v>51</v>
      </c>
      <c r="E89" s="13">
        <v>44434</v>
      </c>
      <c r="F89" s="74" t="s">
        <v>2281</v>
      </c>
      <c r="G89" s="13">
        <v>44441</v>
      </c>
      <c r="H89" s="75" t="s">
        <v>3485</v>
      </c>
      <c r="I89" s="15">
        <v>83</v>
      </c>
      <c r="J89" s="15">
        <v>61</v>
      </c>
      <c r="K89" s="15">
        <v>26</v>
      </c>
      <c r="L89" s="15">
        <v>10</v>
      </c>
      <c r="M89" s="81">
        <v>32.909500000000001</v>
      </c>
      <c r="N89" s="70">
        <v>33</v>
      </c>
      <c r="O89" s="62">
        <v>3000</v>
      </c>
      <c r="P89" s="63">
        <f>Table22452368910111213141516171819202122242345678910111213141516171819202122232425262728[[#This Row],[PEMBULATAN]]*O89</f>
        <v>99000</v>
      </c>
    </row>
    <row r="90" spans="1:16" ht="31.5" customHeight="1" x14ac:dyDescent="0.2">
      <c r="A90" s="100"/>
      <c r="B90" s="73"/>
      <c r="C90" s="87" t="s">
        <v>3573</v>
      </c>
      <c r="D90" s="76" t="s">
        <v>51</v>
      </c>
      <c r="E90" s="13">
        <v>44434</v>
      </c>
      <c r="F90" s="74" t="s">
        <v>2281</v>
      </c>
      <c r="G90" s="13">
        <v>44441</v>
      </c>
      <c r="H90" s="75" t="s">
        <v>3485</v>
      </c>
      <c r="I90" s="15">
        <v>30</v>
      </c>
      <c r="J90" s="15">
        <v>32</v>
      </c>
      <c r="K90" s="15">
        <v>20</v>
      </c>
      <c r="L90" s="15">
        <v>1</v>
      </c>
      <c r="M90" s="81">
        <v>4.8</v>
      </c>
      <c r="N90" s="70">
        <v>5</v>
      </c>
      <c r="O90" s="62">
        <v>3000</v>
      </c>
      <c r="P90" s="63">
        <f>Table22452368910111213141516171819202122242345678910111213141516171819202122232425262728[[#This Row],[PEMBULATAN]]*O90</f>
        <v>15000</v>
      </c>
    </row>
    <row r="91" spans="1:16" ht="31.5" customHeight="1" x14ac:dyDescent="0.2">
      <c r="A91" s="100"/>
      <c r="B91" s="73"/>
      <c r="C91" s="87" t="s">
        <v>3574</v>
      </c>
      <c r="D91" s="76" t="s">
        <v>51</v>
      </c>
      <c r="E91" s="13">
        <v>44434</v>
      </c>
      <c r="F91" s="74" t="s">
        <v>2281</v>
      </c>
      <c r="G91" s="13">
        <v>44441</v>
      </c>
      <c r="H91" s="75" t="s">
        <v>3485</v>
      </c>
      <c r="I91" s="15">
        <v>90</v>
      </c>
      <c r="J91" s="15">
        <v>61</v>
      </c>
      <c r="K91" s="15">
        <v>23</v>
      </c>
      <c r="L91" s="15">
        <v>7</v>
      </c>
      <c r="M91" s="81">
        <v>31.567499999999999</v>
      </c>
      <c r="N91" s="70">
        <v>32</v>
      </c>
      <c r="O91" s="62">
        <v>3000</v>
      </c>
      <c r="P91" s="63">
        <f>Table22452368910111213141516171819202122242345678910111213141516171819202122232425262728[[#This Row],[PEMBULATAN]]*O91</f>
        <v>96000</v>
      </c>
    </row>
    <row r="92" spans="1:16" ht="31.5" customHeight="1" x14ac:dyDescent="0.2">
      <c r="A92" s="100"/>
      <c r="B92" s="73"/>
      <c r="C92" s="87" t="s">
        <v>3575</v>
      </c>
      <c r="D92" s="76" t="s">
        <v>51</v>
      </c>
      <c r="E92" s="13">
        <v>44434</v>
      </c>
      <c r="F92" s="74" t="s">
        <v>2281</v>
      </c>
      <c r="G92" s="13">
        <v>44441</v>
      </c>
      <c r="H92" s="75" t="s">
        <v>3485</v>
      </c>
      <c r="I92" s="15">
        <v>80</v>
      </c>
      <c r="J92" s="15">
        <v>50</v>
      </c>
      <c r="K92" s="15">
        <v>30</v>
      </c>
      <c r="L92" s="15">
        <v>6</v>
      </c>
      <c r="M92" s="81">
        <v>30</v>
      </c>
      <c r="N92" s="70">
        <v>30</v>
      </c>
      <c r="O92" s="62">
        <v>3000</v>
      </c>
      <c r="P92" s="63">
        <f>Table22452368910111213141516171819202122242345678910111213141516171819202122232425262728[[#This Row],[PEMBULATAN]]*O92</f>
        <v>90000</v>
      </c>
    </row>
    <row r="93" spans="1:16" ht="31.5" customHeight="1" x14ac:dyDescent="0.2">
      <c r="A93" s="100"/>
      <c r="B93" s="73"/>
      <c r="C93" s="87" t="s">
        <v>3576</v>
      </c>
      <c r="D93" s="76" t="s">
        <v>51</v>
      </c>
      <c r="E93" s="13">
        <v>44434</v>
      </c>
      <c r="F93" s="74" t="s">
        <v>2281</v>
      </c>
      <c r="G93" s="13">
        <v>44441</v>
      </c>
      <c r="H93" s="75" t="s">
        <v>3485</v>
      </c>
      <c r="I93" s="15">
        <v>82</v>
      </c>
      <c r="J93" s="15">
        <v>61</v>
      </c>
      <c r="K93" s="15">
        <v>20</v>
      </c>
      <c r="L93" s="15">
        <v>4</v>
      </c>
      <c r="M93" s="81">
        <v>25.01</v>
      </c>
      <c r="N93" s="70">
        <v>25</v>
      </c>
      <c r="O93" s="62">
        <v>3000</v>
      </c>
      <c r="P93" s="63">
        <f>Table22452368910111213141516171819202122242345678910111213141516171819202122232425262728[[#This Row],[PEMBULATAN]]*O93</f>
        <v>75000</v>
      </c>
    </row>
    <row r="94" spans="1:16" ht="31.5" customHeight="1" x14ac:dyDescent="0.2">
      <c r="A94" s="100"/>
      <c r="B94" s="73"/>
      <c r="C94" s="87" t="s">
        <v>3577</v>
      </c>
      <c r="D94" s="76" t="s">
        <v>51</v>
      </c>
      <c r="E94" s="13">
        <v>44434</v>
      </c>
      <c r="F94" s="74" t="s">
        <v>2281</v>
      </c>
      <c r="G94" s="13">
        <v>44441</v>
      </c>
      <c r="H94" s="75" t="s">
        <v>3485</v>
      </c>
      <c r="I94" s="15">
        <v>59</v>
      </c>
      <c r="J94" s="15">
        <v>15</v>
      </c>
      <c r="K94" s="15">
        <v>11</v>
      </c>
      <c r="L94" s="15">
        <v>1</v>
      </c>
      <c r="M94" s="81">
        <v>2.4337499999999999</v>
      </c>
      <c r="N94" s="70">
        <v>2</v>
      </c>
      <c r="O94" s="62">
        <v>3000</v>
      </c>
      <c r="P94" s="63">
        <f>Table22452368910111213141516171819202122242345678910111213141516171819202122232425262728[[#This Row],[PEMBULATAN]]*O94</f>
        <v>6000</v>
      </c>
    </row>
    <row r="95" spans="1:16" ht="31.5" customHeight="1" x14ac:dyDescent="0.2">
      <c r="A95" s="100"/>
      <c r="B95" s="73"/>
      <c r="C95" s="87" t="s">
        <v>3578</v>
      </c>
      <c r="D95" s="76" t="s">
        <v>51</v>
      </c>
      <c r="E95" s="13">
        <v>44434</v>
      </c>
      <c r="F95" s="74" t="s">
        <v>2281</v>
      </c>
      <c r="G95" s="13">
        <v>44441</v>
      </c>
      <c r="H95" s="75" t="s">
        <v>3485</v>
      </c>
      <c r="I95" s="15">
        <v>80</v>
      </c>
      <c r="J95" s="15">
        <v>50</v>
      </c>
      <c r="K95" s="15">
        <v>31</v>
      </c>
      <c r="L95" s="15">
        <v>5</v>
      </c>
      <c r="M95" s="81">
        <v>31</v>
      </c>
      <c r="N95" s="70">
        <v>31</v>
      </c>
      <c r="O95" s="62">
        <v>3000</v>
      </c>
      <c r="P95" s="63">
        <f>Table22452368910111213141516171819202122242345678910111213141516171819202122232425262728[[#This Row],[PEMBULATAN]]*O95</f>
        <v>93000</v>
      </c>
    </row>
    <row r="96" spans="1:16" ht="31.5" customHeight="1" x14ac:dyDescent="0.2">
      <c r="A96" s="100"/>
      <c r="B96" s="73"/>
      <c r="C96" s="87" t="s">
        <v>3579</v>
      </c>
      <c r="D96" s="76" t="s">
        <v>51</v>
      </c>
      <c r="E96" s="13">
        <v>44434</v>
      </c>
      <c r="F96" s="74" t="s">
        <v>2281</v>
      </c>
      <c r="G96" s="13">
        <v>44441</v>
      </c>
      <c r="H96" s="75" t="s">
        <v>3485</v>
      </c>
      <c r="I96" s="15">
        <v>80</v>
      </c>
      <c r="J96" s="15">
        <v>51</v>
      </c>
      <c r="K96" s="15">
        <v>28</v>
      </c>
      <c r="L96" s="15">
        <v>6</v>
      </c>
      <c r="M96" s="81">
        <v>28.56</v>
      </c>
      <c r="N96" s="70">
        <v>29</v>
      </c>
      <c r="O96" s="62">
        <v>3000</v>
      </c>
      <c r="P96" s="63">
        <f>Table22452368910111213141516171819202122242345678910111213141516171819202122232425262728[[#This Row],[PEMBULATAN]]*O96</f>
        <v>87000</v>
      </c>
    </row>
    <row r="97" spans="1:16" ht="31.5" customHeight="1" x14ac:dyDescent="0.2">
      <c r="A97" s="100"/>
      <c r="B97" s="73"/>
      <c r="C97" s="87" t="s">
        <v>3580</v>
      </c>
      <c r="D97" s="76" t="s">
        <v>51</v>
      </c>
      <c r="E97" s="13">
        <v>44434</v>
      </c>
      <c r="F97" s="74" t="s">
        <v>2281</v>
      </c>
      <c r="G97" s="13">
        <v>44441</v>
      </c>
      <c r="H97" s="75" t="s">
        <v>3485</v>
      </c>
      <c r="I97" s="15">
        <v>50</v>
      </c>
      <c r="J97" s="15">
        <v>40</v>
      </c>
      <c r="K97" s="15">
        <v>28</v>
      </c>
      <c r="L97" s="15">
        <v>10</v>
      </c>
      <c r="M97" s="81">
        <v>14</v>
      </c>
      <c r="N97" s="70">
        <v>14</v>
      </c>
      <c r="O97" s="62">
        <v>3000</v>
      </c>
      <c r="P97" s="63">
        <f>Table22452368910111213141516171819202122242345678910111213141516171819202122232425262728[[#This Row],[PEMBULATAN]]*O97</f>
        <v>42000</v>
      </c>
    </row>
    <row r="98" spans="1:16" ht="31.5" customHeight="1" x14ac:dyDescent="0.2">
      <c r="A98" s="100"/>
      <c r="B98" s="73"/>
      <c r="C98" s="87" t="s">
        <v>3581</v>
      </c>
      <c r="D98" s="76" t="s">
        <v>51</v>
      </c>
      <c r="E98" s="13">
        <v>44434</v>
      </c>
      <c r="F98" s="74" t="s">
        <v>2281</v>
      </c>
      <c r="G98" s="13">
        <v>44441</v>
      </c>
      <c r="H98" s="75" t="s">
        <v>3485</v>
      </c>
      <c r="I98" s="15">
        <v>70</v>
      </c>
      <c r="J98" s="15">
        <v>53</v>
      </c>
      <c r="K98" s="15">
        <v>31</v>
      </c>
      <c r="L98" s="15">
        <v>11</v>
      </c>
      <c r="M98" s="81">
        <v>28.752500000000001</v>
      </c>
      <c r="N98" s="70">
        <v>29</v>
      </c>
      <c r="O98" s="62">
        <v>3000</v>
      </c>
      <c r="P98" s="63">
        <f>Table22452368910111213141516171819202122242345678910111213141516171819202122232425262728[[#This Row],[PEMBULATAN]]*O98</f>
        <v>87000</v>
      </c>
    </row>
    <row r="99" spans="1:16" ht="31.5" customHeight="1" x14ac:dyDescent="0.2">
      <c r="A99" s="100"/>
      <c r="B99" s="73"/>
      <c r="C99" s="87" t="s">
        <v>3582</v>
      </c>
      <c r="D99" s="76" t="s">
        <v>51</v>
      </c>
      <c r="E99" s="13">
        <v>44434</v>
      </c>
      <c r="F99" s="74" t="s">
        <v>2281</v>
      </c>
      <c r="G99" s="13">
        <v>44441</v>
      </c>
      <c r="H99" s="75" t="s">
        <v>3485</v>
      </c>
      <c r="I99" s="15">
        <v>120</v>
      </c>
      <c r="J99" s="15">
        <v>75</v>
      </c>
      <c r="K99" s="15">
        <v>15</v>
      </c>
      <c r="L99" s="15">
        <v>10</v>
      </c>
      <c r="M99" s="81">
        <v>33.75</v>
      </c>
      <c r="N99" s="70">
        <v>34</v>
      </c>
      <c r="O99" s="62">
        <v>3000</v>
      </c>
      <c r="P99" s="63">
        <f>Table22452368910111213141516171819202122242345678910111213141516171819202122232425262728[[#This Row],[PEMBULATAN]]*O99</f>
        <v>102000</v>
      </c>
    </row>
    <row r="100" spans="1:16" ht="31.5" customHeight="1" x14ac:dyDescent="0.2">
      <c r="A100" s="100"/>
      <c r="B100" s="73"/>
      <c r="C100" s="87" t="s">
        <v>3583</v>
      </c>
      <c r="D100" s="76" t="s">
        <v>51</v>
      </c>
      <c r="E100" s="13">
        <v>44434</v>
      </c>
      <c r="F100" s="74" t="s">
        <v>2281</v>
      </c>
      <c r="G100" s="13">
        <v>44441</v>
      </c>
      <c r="H100" s="75" t="s">
        <v>3485</v>
      </c>
      <c r="I100" s="15">
        <v>45</v>
      </c>
      <c r="J100" s="15">
        <v>45</v>
      </c>
      <c r="K100" s="15">
        <v>33</v>
      </c>
      <c r="L100" s="15">
        <v>11</v>
      </c>
      <c r="M100" s="81">
        <v>16.706250000000001</v>
      </c>
      <c r="N100" s="70">
        <v>17</v>
      </c>
      <c r="O100" s="62">
        <v>3000</v>
      </c>
      <c r="P100" s="63">
        <f>Table22452368910111213141516171819202122242345678910111213141516171819202122232425262728[[#This Row],[PEMBULATAN]]*O100</f>
        <v>51000</v>
      </c>
    </row>
    <row r="101" spans="1:16" ht="31.5" customHeight="1" x14ac:dyDescent="0.2">
      <c r="A101" s="100"/>
      <c r="B101" s="73"/>
      <c r="C101" s="87" t="s">
        <v>3584</v>
      </c>
      <c r="D101" s="76" t="s">
        <v>51</v>
      </c>
      <c r="E101" s="13">
        <v>44434</v>
      </c>
      <c r="F101" s="74" t="s">
        <v>2281</v>
      </c>
      <c r="G101" s="13">
        <v>44441</v>
      </c>
      <c r="H101" s="75" t="s">
        <v>3485</v>
      </c>
      <c r="I101" s="15">
        <v>98</v>
      </c>
      <c r="J101" s="15">
        <v>53</v>
      </c>
      <c r="K101" s="15">
        <v>30</v>
      </c>
      <c r="L101" s="15">
        <v>10</v>
      </c>
      <c r="M101" s="81">
        <v>38.954999999999998</v>
      </c>
      <c r="N101" s="70">
        <v>39</v>
      </c>
      <c r="O101" s="62">
        <v>3000</v>
      </c>
      <c r="P101" s="63">
        <f>Table22452368910111213141516171819202122242345678910111213141516171819202122232425262728[[#This Row],[PEMBULATAN]]*O101</f>
        <v>117000</v>
      </c>
    </row>
    <row r="102" spans="1:16" ht="31.5" customHeight="1" x14ac:dyDescent="0.2">
      <c r="A102" s="100"/>
      <c r="B102" s="73"/>
      <c r="C102" s="87" t="s">
        <v>3585</v>
      </c>
      <c r="D102" s="76" t="s">
        <v>51</v>
      </c>
      <c r="E102" s="13">
        <v>44434</v>
      </c>
      <c r="F102" s="74" t="s">
        <v>2281</v>
      </c>
      <c r="G102" s="13">
        <v>44441</v>
      </c>
      <c r="H102" s="75" t="s">
        <v>3485</v>
      </c>
      <c r="I102" s="15">
        <v>60</v>
      </c>
      <c r="J102" s="15">
        <v>35</v>
      </c>
      <c r="K102" s="15">
        <v>26</v>
      </c>
      <c r="L102" s="15">
        <v>2</v>
      </c>
      <c r="M102" s="81">
        <v>13.65</v>
      </c>
      <c r="N102" s="70">
        <v>14</v>
      </c>
      <c r="O102" s="62">
        <v>3000</v>
      </c>
      <c r="P102" s="63">
        <f>Table22452368910111213141516171819202122242345678910111213141516171819202122232425262728[[#This Row],[PEMBULATAN]]*O102</f>
        <v>42000</v>
      </c>
    </row>
    <row r="103" spans="1:16" ht="31.5" customHeight="1" x14ac:dyDescent="0.2">
      <c r="A103" s="100"/>
      <c r="B103" s="73"/>
      <c r="C103" s="87" t="s">
        <v>3586</v>
      </c>
      <c r="D103" s="76" t="s">
        <v>51</v>
      </c>
      <c r="E103" s="13">
        <v>44434</v>
      </c>
      <c r="F103" s="74" t="s">
        <v>2281</v>
      </c>
      <c r="G103" s="13">
        <v>44441</v>
      </c>
      <c r="H103" s="75" t="s">
        <v>3485</v>
      </c>
      <c r="I103" s="15">
        <v>59</v>
      </c>
      <c r="J103" s="15">
        <v>33</v>
      </c>
      <c r="K103" s="15">
        <v>17</v>
      </c>
      <c r="L103" s="15">
        <v>13</v>
      </c>
      <c r="M103" s="81">
        <v>8.2747499999999992</v>
      </c>
      <c r="N103" s="70">
        <v>13</v>
      </c>
      <c r="O103" s="62">
        <v>3000</v>
      </c>
      <c r="P103" s="63">
        <f>Table22452368910111213141516171819202122242345678910111213141516171819202122232425262728[[#This Row],[PEMBULATAN]]*O103</f>
        <v>39000</v>
      </c>
    </row>
    <row r="104" spans="1:16" ht="31.5" customHeight="1" x14ac:dyDescent="0.2">
      <c r="A104" s="100"/>
      <c r="B104" s="73"/>
      <c r="C104" s="87" t="s">
        <v>3587</v>
      </c>
      <c r="D104" s="76" t="s">
        <v>51</v>
      </c>
      <c r="E104" s="13">
        <v>44434</v>
      </c>
      <c r="F104" s="74" t="s">
        <v>2281</v>
      </c>
      <c r="G104" s="13">
        <v>44441</v>
      </c>
      <c r="H104" s="75" t="s">
        <v>3485</v>
      </c>
      <c r="I104" s="15">
        <v>48</v>
      </c>
      <c r="J104" s="15">
        <v>46</v>
      </c>
      <c r="K104" s="15">
        <v>33</v>
      </c>
      <c r="L104" s="15">
        <v>12</v>
      </c>
      <c r="M104" s="81">
        <v>18.216000000000001</v>
      </c>
      <c r="N104" s="70">
        <v>18</v>
      </c>
      <c r="O104" s="62">
        <v>3000</v>
      </c>
      <c r="P104" s="63">
        <f>Table22452368910111213141516171819202122242345678910111213141516171819202122232425262728[[#This Row],[PEMBULATAN]]*O104</f>
        <v>54000</v>
      </c>
    </row>
    <row r="105" spans="1:16" ht="31.5" customHeight="1" x14ac:dyDescent="0.2">
      <c r="A105" s="100"/>
      <c r="B105" s="73"/>
      <c r="C105" s="87" t="s">
        <v>3588</v>
      </c>
      <c r="D105" s="76" t="s">
        <v>51</v>
      </c>
      <c r="E105" s="13">
        <v>44434</v>
      </c>
      <c r="F105" s="74" t="s">
        <v>2281</v>
      </c>
      <c r="G105" s="13">
        <v>44441</v>
      </c>
      <c r="H105" s="75" t="s">
        <v>3485</v>
      </c>
      <c r="I105" s="15">
        <v>100</v>
      </c>
      <c r="J105" s="15">
        <v>51</v>
      </c>
      <c r="K105" s="15">
        <v>20</v>
      </c>
      <c r="L105" s="15">
        <v>15</v>
      </c>
      <c r="M105" s="81">
        <v>25.5</v>
      </c>
      <c r="N105" s="70">
        <v>26</v>
      </c>
      <c r="O105" s="62">
        <v>3000</v>
      </c>
      <c r="P105" s="63">
        <f>Table22452368910111213141516171819202122242345678910111213141516171819202122232425262728[[#This Row],[PEMBULATAN]]*O105</f>
        <v>78000</v>
      </c>
    </row>
    <row r="106" spans="1:16" ht="31.5" customHeight="1" x14ac:dyDescent="0.2">
      <c r="A106" s="100"/>
      <c r="B106" s="73"/>
      <c r="C106" s="87" t="s">
        <v>3589</v>
      </c>
      <c r="D106" s="76" t="s">
        <v>51</v>
      </c>
      <c r="E106" s="13">
        <v>44434</v>
      </c>
      <c r="F106" s="74" t="s">
        <v>2281</v>
      </c>
      <c r="G106" s="13">
        <v>44441</v>
      </c>
      <c r="H106" s="75" t="s">
        <v>3485</v>
      </c>
      <c r="I106" s="15">
        <v>90</v>
      </c>
      <c r="J106" s="15">
        <v>51</v>
      </c>
      <c r="K106" s="15">
        <v>30</v>
      </c>
      <c r="L106" s="15">
        <v>9</v>
      </c>
      <c r="M106" s="81">
        <v>34.424999999999997</v>
      </c>
      <c r="N106" s="70">
        <v>34</v>
      </c>
      <c r="O106" s="62">
        <v>3000</v>
      </c>
      <c r="P106" s="63">
        <f>Table22452368910111213141516171819202122242345678910111213141516171819202122232425262728[[#This Row],[PEMBULATAN]]*O106</f>
        <v>102000</v>
      </c>
    </row>
    <row r="107" spans="1:16" ht="31.5" customHeight="1" x14ac:dyDescent="0.2">
      <c r="A107" s="100"/>
      <c r="B107" s="73"/>
      <c r="C107" s="87" t="s">
        <v>3590</v>
      </c>
      <c r="D107" s="76" t="s">
        <v>51</v>
      </c>
      <c r="E107" s="13">
        <v>44434</v>
      </c>
      <c r="F107" s="74" t="s">
        <v>2281</v>
      </c>
      <c r="G107" s="13">
        <v>44441</v>
      </c>
      <c r="H107" s="75" t="s">
        <v>3485</v>
      </c>
      <c r="I107" s="15">
        <v>93</v>
      </c>
      <c r="J107" s="15">
        <v>65</v>
      </c>
      <c r="K107" s="15">
        <v>32</v>
      </c>
      <c r="L107" s="15">
        <v>15</v>
      </c>
      <c r="M107" s="81">
        <v>48.36</v>
      </c>
      <c r="N107" s="70">
        <v>48</v>
      </c>
      <c r="O107" s="62">
        <v>3000</v>
      </c>
      <c r="P107" s="63">
        <f>Table22452368910111213141516171819202122242345678910111213141516171819202122232425262728[[#This Row],[PEMBULATAN]]*O107</f>
        <v>144000</v>
      </c>
    </row>
    <row r="108" spans="1:16" ht="31.5" customHeight="1" x14ac:dyDescent="0.2">
      <c r="A108" s="100"/>
      <c r="B108" s="73"/>
      <c r="C108" s="87" t="s">
        <v>3591</v>
      </c>
      <c r="D108" s="76" t="s">
        <v>51</v>
      </c>
      <c r="E108" s="13">
        <v>44434</v>
      </c>
      <c r="F108" s="74" t="s">
        <v>2281</v>
      </c>
      <c r="G108" s="13">
        <v>44441</v>
      </c>
      <c r="H108" s="75" t="s">
        <v>3485</v>
      </c>
      <c r="I108" s="15">
        <v>84</v>
      </c>
      <c r="J108" s="15">
        <v>53</v>
      </c>
      <c r="K108" s="15">
        <v>30</v>
      </c>
      <c r="L108" s="15">
        <v>9</v>
      </c>
      <c r="M108" s="81">
        <v>33.39</v>
      </c>
      <c r="N108" s="70">
        <v>33</v>
      </c>
      <c r="O108" s="62">
        <v>3000</v>
      </c>
      <c r="P108" s="63">
        <f>Table22452368910111213141516171819202122242345678910111213141516171819202122232425262728[[#This Row],[PEMBULATAN]]*O108</f>
        <v>99000</v>
      </c>
    </row>
    <row r="109" spans="1:16" ht="31.5" customHeight="1" x14ac:dyDescent="0.2">
      <c r="A109" s="100"/>
      <c r="B109" s="73"/>
      <c r="C109" s="87" t="s">
        <v>3592</v>
      </c>
      <c r="D109" s="76" t="s">
        <v>51</v>
      </c>
      <c r="E109" s="13">
        <v>44434</v>
      </c>
      <c r="F109" s="74" t="s">
        <v>2281</v>
      </c>
      <c r="G109" s="13">
        <v>44441</v>
      </c>
      <c r="H109" s="75" t="s">
        <v>3485</v>
      </c>
      <c r="I109" s="15">
        <v>97</v>
      </c>
      <c r="J109" s="15">
        <v>80</v>
      </c>
      <c r="K109" s="15">
        <v>20</v>
      </c>
      <c r="L109" s="15">
        <v>8</v>
      </c>
      <c r="M109" s="81">
        <v>38.799999999999997</v>
      </c>
      <c r="N109" s="70">
        <v>39</v>
      </c>
      <c r="O109" s="62">
        <v>3000</v>
      </c>
      <c r="P109" s="63">
        <f>Table22452368910111213141516171819202122242345678910111213141516171819202122232425262728[[#This Row],[PEMBULATAN]]*O109</f>
        <v>117000</v>
      </c>
    </row>
    <row r="110" spans="1:16" ht="31.5" customHeight="1" x14ac:dyDescent="0.2">
      <c r="A110" s="100"/>
      <c r="B110" s="73"/>
      <c r="C110" s="87" t="s">
        <v>3593</v>
      </c>
      <c r="D110" s="76" t="s">
        <v>51</v>
      </c>
      <c r="E110" s="13">
        <v>44434</v>
      </c>
      <c r="F110" s="74" t="s">
        <v>2281</v>
      </c>
      <c r="G110" s="13">
        <v>44441</v>
      </c>
      <c r="H110" s="75" t="s">
        <v>3485</v>
      </c>
      <c r="I110" s="15">
        <v>71</v>
      </c>
      <c r="J110" s="15">
        <v>57</v>
      </c>
      <c r="K110" s="15">
        <v>21</v>
      </c>
      <c r="L110" s="15">
        <v>6</v>
      </c>
      <c r="M110" s="81">
        <v>21.246749999999999</v>
      </c>
      <c r="N110" s="70">
        <v>21</v>
      </c>
      <c r="O110" s="62">
        <v>3000</v>
      </c>
      <c r="P110" s="63">
        <f>Table22452368910111213141516171819202122242345678910111213141516171819202122232425262728[[#This Row],[PEMBULATAN]]*O110</f>
        <v>63000</v>
      </c>
    </row>
    <row r="111" spans="1:16" ht="31.5" customHeight="1" x14ac:dyDescent="0.2">
      <c r="A111" s="100"/>
      <c r="B111" s="73"/>
      <c r="C111" s="87" t="s">
        <v>3594</v>
      </c>
      <c r="D111" s="76" t="s">
        <v>51</v>
      </c>
      <c r="E111" s="13">
        <v>44434</v>
      </c>
      <c r="F111" s="74" t="s">
        <v>2281</v>
      </c>
      <c r="G111" s="13">
        <v>44441</v>
      </c>
      <c r="H111" s="75" t="s">
        <v>3485</v>
      </c>
      <c r="I111" s="15">
        <v>60</v>
      </c>
      <c r="J111" s="15">
        <v>38</v>
      </c>
      <c r="K111" s="15">
        <v>23</v>
      </c>
      <c r="L111" s="15">
        <v>36</v>
      </c>
      <c r="M111" s="81">
        <v>13.11</v>
      </c>
      <c r="N111" s="70">
        <v>36</v>
      </c>
      <c r="O111" s="62">
        <v>3000</v>
      </c>
      <c r="P111" s="63">
        <f>Table22452368910111213141516171819202122242345678910111213141516171819202122232425262728[[#This Row],[PEMBULATAN]]*O111</f>
        <v>108000</v>
      </c>
    </row>
    <row r="112" spans="1:16" ht="31.5" customHeight="1" x14ac:dyDescent="0.2">
      <c r="A112" s="100"/>
      <c r="B112" s="73"/>
      <c r="C112" s="87" t="s">
        <v>3595</v>
      </c>
      <c r="D112" s="76" t="s">
        <v>51</v>
      </c>
      <c r="E112" s="13">
        <v>44434</v>
      </c>
      <c r="F112" s="74" t="s">
        <v>2281</v>
      </c>
      <c r="G112" s="13">
        <v>44441</v>
      </c>
      <c r="H112" s="75" t="s">
        <v>3485</v>
      </c>
      <c r="I112" s="15">
        <v>100</v>
      </c>
      <c r="J112" s="15">
        <v>53</v>
      </c>
      <c r="K112" s="15">
        <v>30</v>
      </c>
      <c r="L112" s="15">
        <v>13</v>
      </c>
      <c r="M112" s="81">
        <v>39.75</v>
      </c>
      <c r="N112" s="70">
        <v>40</v>
      </c>
      <c r="O112" s="62">
        <v>3000</v>
      </c>
      <c r="P112" s="63">
        <f>Table22452368910111213141516171819202122242345678910111213141516171819202122232425262728[[#This Row],[PEMBULATAN]]*O112</f>
        <v>120000</v>
      </c>
    </row>
    <row r="113" spans="1:16" ht="31.5" customHeight="1" x14ac:dyDescent="0.2">
      <c r="A113" s="100"/>
      <c r="B113" s="73"/>
      <c r="C113" s="87" t="s">
        <v>3596</v>
      </c>
      <c r="D113" s="76" t="s">
        <v>51</v>
      </c>
      <c r="E113" s="13">
        <v>44434</v>
      </c>
      <c r="F113" s="74" t="s">
        <v>2281</v>
      </c>
      <c r="G113" s="13">
        <v>44441</v>
      </c>
      <c r="H113" s="75" t="s">
        <v>3485</v>
      </c>
      <c r="I113" s="15">
        <v>70</v>
      </c>
      <c r="J113" s="15">
        <v>53</v>
      </c>
      <c r="K113" s="15">
        <v>28</v>
      </c>
      <c r="L113" s="15">
        <v>7</v>
      </c>
      <c r="M113" s="81">
        <v>25.97</v>
      </c>
      <c r="N113" s="70">
        <v>26</v>
      </c>
      <c r="O113" s="62">
        <v>3000</v>
      </c>
      <c r="P113" s="63">
        <f>Table22452368910111213141516171819202122242345678910111213141516171819202122232425262728[[#This Row],[PEMBULATAN]]*O113</f>
        <v>78000</v>
      </c>
    </row>
    <row r="114" spans="1:16" ht="31.5" customHeight="1" x14ac:dyDescent="0.2">
      <c r="A114" s="100"/>
      <c r="B114" s="73"/>
      <c r="C114" s="87" t="s">
        <v>3597</v>
      </c>
      <c r="D114" s="76" t="s">
        <v>51</v>
      </c>
      <c r="E114" s="13">
        <v>44434</v>
      </c>
      <c r="F114" s="74" t="s">
        <v>2281</v>
      </c>
      <c r="G114" s="13">
        <v>44441</v>
      </c>
      <c r="H114" s="75" t="s">
        <v>3485</v>
      </c>
      <c r="I114" s="15">
        <v>103</v>
      </c>
      <c r="J114" s="15">
        <v>54</v>
      </c>
      <c r="K114" s="15">
        <v>23</v>
      </c>
      <c r="L114" s="15">
        <v>11</v>
      </c>
      <c r="M114" s="81">
        <v>31.9815</v>
      </c>
      <c r="N114" s="70">
        <v>32</v>
      </c>
      <c r="O114" s="62">
        <v>3000</v>
      </c>
      <c r="P114" s="63">
        <f>Table22452368910111213141516171819202122242345678910111213141516171819202122232425262728[[#This Row],[PEMBULATAN]]*O114</f>
        <v>96000</v>
      </c>
    </row>
    <row r="115" spans="1:16" ht="31.5" customHeight="1" x14ac:dyDescent="0.2">
      <c r="A115" s="100"/>
      <c r="B115" s="73"/>
      <c r="C115" s="87" t="s">
        <v>3598</v>
      </c>
      <c r="D115" s="76" t="s">
        <v>51</v>
      </c>
      <c r="E115" s="13">
        <v>44434</v>
      </c>
      <c r="F115" s="74" t="s">
        <v>2281</v>
      </c>
      <c r="G115" s="13">
        <v>44441</v>
      </c>
      <c r="H115" s="75" t="s">
        <v>3485</v>
      </c>
      <c r="I115" s="15">
        <v>100</v>
      </c>
      <c r="J115" s="15">
        <v>54</v>
      </c>
      <c r="K115" s="15">
        <v>30</v>
      </c>
      <c r="L115" s="15">
        <v>13</v>
      </c>
      <c r="M115" s="81">
        <v>40.5</v>
      </c>
      <c r="N115" s="70">
        <v>41</v>
      </c>
      <c r="O115" s="62">
        <v>3000</v>
      </c>
      <c r="P115" s="63">
        <f>Table22452368910111213141516171819202122242345678910111213141516171819202122232425262728[[#This Row],[PEMBULATAN]]*O115</f>
        <v>123000</v>
      </c>
    </row>
    <row r="116" spans="1:16" ht="31.5" customHeight="1" x14ac:dyDescent="0.2">
      <c r="A116" s="100"/>
      <c r="B116" s="73"/>
      <c r="C116" s="87" t="s">
        <v>3599</v>
      </c>
      <c r="D116" s="76" t="s">
        <v>51</v>
      </c>
      <c r="E116" s="13">
        <v>44434</v>
      </c>
      <c r="F116" s="74" t="s">
        <v>2281</v>
      </c>
      <c r="G116" s="13">
        <v>44441</v>
      </c>
      <c r="H116" s="75" t="s">
        <v>3485</v>
      </c>
      <c r="I116" s="15">
        <v>73</v>
      </c>
      <c r="J116" s="15">
        <v>62</v>
      </c>
      <c r="K116" s="15">
        <v>22</v>
      </c>
      <c r="L116" s="15">
        <v>12</v>
      </c>
      <c r="M116" s="81">
        <v>24.893000000000001</v>
      </c>
      <c r="N116" s="70">
        <v>25</v>
      </c>
      <c r="O116" s="62">
        <v>3000</v>
      </c>
      <c r="P116" s="63">
        <f>Table22452368910111213141516171819202122242345678910111213141516171819202122232425262728[[#This Row],[PEMBULATAN]]*O116</f>
        <v>75000</v>
      </c>
    </row>
    <row r="117" spans="1:16" ht="31.5" customHeight="1" x14ac:dyDescent="0.2">
      <c r="A117" s="100"/>
      <c r="B117" s="73"/>
      <c r="C117" s="87" t="s">
        <v>3600</v>
      </c>
      <c r="D117" s="76" t="s">
        <v>51</v>
      </c>
      <c r="E117" s="13">
        <v>44434</v>
      </c>
      <c r="F117" s="74" t="s">
        <v>2281</v>
      </c>
      <c r="G117" s="13">
        <v>44441</v>
      </c>
      <c r="H117" s="75" t="s">
        <v>3485</v>
      </c>
      <c r="I117" s="15">
        <v>110</v>
      </c>
      <c r="J117" s="15">
        <v>53</v>
      </c>
      <c r="K117" s="15">
        <v>30</v>
      </c>
      <c r="L117" s="15">
        <v>29</v>
      </c>
      <c r="M117" s="81">
        <v>43.725000000000001</v>
      </c>
      <c r="N117" s="70">
        <v>44</v>
      </c>
      <c r="O117" s="62">
        <v>3000</v>
      </c>
      <c r="P117" s="63">
        <f>Table22452368910111213141516171819202122242345678910111213141516171819202122232425262728[[#This Row],[PEMBULATAN]]*O117</f>
        <v>132000</v>
      </c>
    </row>
    <row r="118" spans="1:16" ht="31.5" customHeight="1" x14ac:dyDescent="0.2">
      <c r="A118" s="100"/>
      <c r="B118" s="73"/>
      <c r="C118" s="87" t="s">
        <v>3601</v>
      </c>
      <c r="D118" s="76" t="s">
        <v>51</v>
      </c>
      <c r="E118" s="13">
        <v>44434</v>
      </c>
      <c r="F118" s="74" t="s">
        <v>2281</v>
      </c>
      <c r="G118" s="13">
        <v>44441</v>
      </c>
      <c r="H118" s="75" t="s">
        <v>3485</v>
      </c>
      <c r="I118" s="15">
        <v>100</v>
      </c>
      <c r="J118" s="15">
        <v>61</v>
      </c>
      <c r="K118" s="15">
        <v>23</v>
      </c>
      <c r="L118" s="15">
        <v>15</v>
      </c>
      <c r="M118" s="81">
        <v>35.075000000000003</v>
      </c>
      <c r="N118" s="70">
        <v>35</v>
      </c>
      <c r="O118" s="62">
        <v>3000</v>
      </c>
      <c r="P118" s="63">
        <f>Table22452368910111213141516171819202122242345678910111213141516171819202122232425262728[[#This Row],[PEMBULATAN]]*O118</f>
        <v>105000</v>
      </c>
    </row>
    <row r="119" spans="1:16" ht="31.5" customHeight="1" x14ac:dyDescent="0.2">
      <c r="A119" s="100"/>
      <c r="B119" s="73"/>
      <c r="C119" s="87" t="s">
        <v>3602</v>
      </c>
      <c r="D119" s="76" t="s">
        <v>51</v>
      </c>
      <c r="E119" s="13">
        <v>44434</v>
      </c>
      <c r="F119" s="74" t="s">
        <v>2281</v>
      </c>
      <c r="G119" s="13">
        <v>44441</v>
      </c>
      <c r="H119" s="75" t="s">
        <v>3485</v>
      </c>
      <c r="I119" s="15">
        <v>60</v>
      </c>
      <c r="J119" s="15">
        <v>61</v>
      </c>
      <c r="K119" s="15">
        <v>33</v>
      </c>
      <c r="L119" s="15">
        <v>11</v>
      </c>
      <c r="M119" s="81">
        <v>30.195</v>
      </c>
      <c r="N119" s="70">
        <v>30</v>
      </c>
      <c r="O119" s="62">
        <v>3000</v>
      </c>
      <c r="P119" s="63">
        <f>Table22452368910111213141516171819202122242345678910111213141516171819202122232425262728[[#This Row],[PEMBULATAN]]*O119</f>
        <v>90000</v>
      </c>
    </row>
    <row r="120" spans="1:16" ht="31.5" customHeight="1" x14ac:dyDescent="0.2">
      <c r="A120" s="100"/>
      <c r="B120" s="73"/>
      <c r="C120" s="87" t="s">
        <v>3603</v>
      </c>
      <c r="D120" s="76" t="s">
        <v>51</v>
      </c>
      <c r="E120" s="13">
        <v>44434</v>
      </c>
      <c r="F120" s="74" t="s">
        <v>2281</v>
      </c>
      <c r="G120" s="13">
        <v>44441</v>
      </c>
      <c r="H120" s="75" t="s">
        <v>3485</v>
      </c>
      <c r="I120" s="15">
        <v>90</v>
      </c>
      <c r="J120" s="15">
        <v>54</v>
      </c>
      <c r="K120" s="15">
        <v>20</v>
      </c>
      <c r="L120" s="15">
        <v>13</v>
      </c>
      <c r="M120" s="81">
        <v>24.3</v>
      </c>
      <c r="N120" s="70">
        <v>24</v>
      </c>
      <c r="O120" s="62">
        <v>3000</v>
      </c>
      <c r="P120" s="63">
        <f>Table22452368910111213141516171819202122242345678910111213141516171819202122232425262728[[#This Row],[PEMBULATAN]]*O120</f>
        <v>72000</v>
      </c>
    </row>
    <row r="121" spans="1:16" ht="31.5" customHeight="1" x14ac:dyDescent="0.2">
      <c r="A121" s="100"/>
      <c r="B121" s="73"/>
      <c r="C121" s="87" t="s">
        <v>3604</v>
      </c>
      <c r="D121" s="76" t="s">
        <v>51</v>
      </c>
      <c r="E121" s="13">
        <v>44434</v>
      </c>
      <c r="F121" s="74" t="s">
        <v>2281</v>
      </c>
      <c r="G121" s="13">
        <v>44441</v>
      </c>
      <c r="H121" s="75" t="s">
        <v>3485</v>
      </c>
      <c r="I121" s="15">
        <v>100</v>
      </c>
      <c r="J121" s="15">
        <v>50</v>
      </c>
      <c r="K121" s="15">
        <v>43</v>
      </c>
      <c r="L121" s="15">
        <v>33</v>
      </c>
      <c r="M121" s="81">
        <v>53.75</v>
      </c>
      <c r="N121" s="70">
        <v>54</v>
      </c>
      <c r="O121" s="62">
        <v>3000</v>
      </c>
      <c r="P121" s="63">
        <f>Table22452368910111213141516171819202122242345678910111213141516171819202122232425262728[[#This Row],[PEMBULATAN]]*O121</f>
        <v>162000</v>
      </c>
    </row>
    <row r="122" spans="1:16" ht="31.5" customHeight="1" x14ac:dyDescent="0.2">
      <c r="A122" s="100"/>
      <c r="B122" s="73"/>
      <c r="C122" s="87" t="s">
        <v>3605</v>
      </c>
      <c r="D122" s="76" t="s">
        <v>51</v>
      </c>
      <c r="E122" s="13">
        <v>44434</v>
      </c>
      <c r="F122" s="74" t="s">
        <v>2281</v>
      </c>
      <c r="G122" s="13">
        <v>44441</v>
      </c>
      <c r="H122" s="75" t="s">
        <v>3485</v>
      </c>
      <c r="I122" s="15">
        <v>80</v>
      </c>
      <c r="J122" s="15">
        <v>60</v>
      </c>
      <c r="K122" s="15">
        <v>30</v>
      </c>
      <c r="L122" s="15">
        <v>22</v>
      </c>
      <c r="M122" s="81">
        <v>36</v>
      </c>
      <c r="N122" s="70">
        <v>36</v>
      </c>
      <c r="O122" s="62">
        <v>3000</v>
      </c>
      <c r="P122" s="63">
        <f>Table22452368910111213141516171819202122242345678910111213141516171819202122232425262728[[#This Row],[PEMBULATAN]]*O122</f>
        <v>108000</v>
      </c>
    </row>
    <row r="123" spans="1:16" ht="31.5" customHeight="1" x14ac:dyDescent="0.2">
      <c r="A123" s="100"/>
      <c r="B123" s="73"/>
      <c r="C123" s="87" t="s">
        <v>3606</v>
      </c>
      <c r="D123" s="76" t="s">
        <v>51</v>
      </c>
      <c r="E123" s="13">
        <v>44434</v>
      </c>
      <c r="F123" s="74" t="s">
        <v>2281</v>
      </c>
      <c r="G123" s="13">
        <v>44441</v>
      </c>
      <c r="H123" s="75" t="s">
        <v>3485</v>
      </c>
      <c r="I123" s="15">
        <v>69</v>
      </c>
      <c r="J123" s="15">
        <v>50</v>
      </c>
      <c r="K123" s="15">
        <v>33</v>
      </c>
      <c r="L123" s="15">
        <v>11</v>
      </c>
      <c r="M123" s="81">
        <v>28.462499999999999</v>
      </c>
      <c r="N123" s="70">
        <v>28</v>
      </c>
      <c r="O123" s="62">
        <v>3000</v>
      </c>
      <c r="P123" s="63">
        <f>Table22452368910111213141516171819202122242345678910111213141516171819202122232425262728[[#This Row],[PEMBULATAN]]*O123</f>
        <v>84000</v>
      </c>
    </row>
    <row r="124" spans="1:16" ht="31.5" customHeight="1" x14ac:dyDescent="0.2">
      <c r="A124" s="100"/>
      <c r="B124" s="73"/>
      <c r="C124" s="87" t="s">
        <v>3607</v>
      </c>
      <c r="D124" s="76" t="s">
        <v>51</v>
      </c>
      <c r="E124" s="13">
        <v>44434</v>
      </c>
      <c r="F124" s="74" t="s">
        <v>2281</v>
      </c>
      <c r="G124" s="13">
        <v>44441</v>
      </c>
      <c r="H124" s="75" t="s">
        <v>3485</v>
      </c>
      <c r="I124" s="15">
        <v>100</v>
      </c>
      <c r="J124" s="15">
        <v>60</v>
      </c>
      <c r="K124" s="15">
        <v>43</v>
      </c>
      <c r="L124" s="15">
        <v>14</v>
      </c>
      <c r="M124" s="81">
        <v>64.5</v>
      </c>
      <c r="N124" s="70">
        <v>65</v>
      </c>
      <c r="O124" s="62">
        <v>3000</v>
      </c>
      <c r="P124" s="63">
        <f>Table22452368910111213141516171819202122242345678910111213141516171819202122232425262728[[#This Row],[PEMBULATAN]]*O124</f>
        <v>195000</v>
      </c>
    </row>
    <row r="125" spans="1:16" ht="31.5" customHeight="1" x14ac:dyDescent="0.2">
      <c r="A125" s="100"/>
      <c r="B125" s="73"/>
      <c r="C125" s="87" t="s">
        <v>3608</v>
      </c>
      <c r="D125" s="76" t="s">
        <v>51</v>
      </c>
      <c r="E125" s="13">
        <v>44434</v>
      </c>
      <c r="F125" s="74" t="s">
        <v>2281</v>
      </c>
      <c r="G125" s="13">
        <v>44441</v>
      </c>
      <c r="H125" s="75" t="s">
        <v>3485</v>
      </c>
      <c r="I125" s="15">
        <v>52</v>
      </c>
      <c r="J125" s="15">
        <v>33</v>
      </c>
      <c r="K125" s="15">
        <v>44</v>
      </c>
      <c r="L125" s="15">
        <v>8</v>
      </c>
      <c r="M125" s="81">
        <v>18.876000000000001</v>
      </c>
      <c r="N125" s="70">
        <v>19</v>
      </c>
      <c r="O125" s="62">
        <v>3000</v>
      </c>
      <c r="P125" s="63">
        <f>Table22452368910111213141516171819202122242345678910111213141516171819202122232425262728[[#This Row],[PEMBULATAN]]*O125</f>
        <v>57000</v>
      </c>
    </row>
    <row r="126" spans="1:16" ht="31.5" customHeight="1" x14ac:dyDescent="0.2">
      <c r="A126" s="100"/>
      <c r="B126" s="73"/>
      <c r="C126" s="87" t="s">
        <v>3609</v>
      </c>
      <c r="D126" s="76" t="s">
        <v>51</v>
      </c>
      <c r="E126" s="13">
        <v>44434</v>
      </c>
      <c r="F126" s="74" t="s">
        <v>2281</v>
      </c>
      <c r="G126" s="13">
        <v>44441</v>
      </c>
      <c r="H126" s="75" t="s">
        <v>3485</v>
      </c>
      <c r="I126" s="15">
        <v>59</v>
      </c>
      <c r="J126" s="15">
        <v>23</v>
      </c>
      <c r="K126" s="15">
        <v>15</v>
      </c>
      <c r="L126" s="15">
        <v>5</v>
      </c>
      <c r="M126" s="81">
        <v>5.0887500000000001</v>
      </c>
      <c r="N126" s="70">
        <v>5</v>
      </c>
      <c r="O126" s="62">
        <v>3000</v>
      </c>
      <c r="P126" s="63">
        <f>Table22452368910111213141516171819202122242345678910111213141516171819202122232425262728[[#This Row],[PEMBULATAN]]*O126</f>
        <v>15000</v>
      </c>
    </row>
    <row r="127" spans="1:16" ht="31.5" customHeight="1" x14ac:dyDescent="0.2">
      <c r="A127" s="100"/>
      <c r="B127" s="73"/>
      <c r="C127" s="87" t="s">
        <v>3610</v>
      </c>
      <c r="D127" s="76" t="s">
        <v>51</v>
      </c>
      <c r="E127" s="13">
        <v>44434</v>
      </c>
      <c r="F127" s="74" t="s">
        <v>2281</v>
      </c>
      <c r="G127" s="13">
        <v>44441</v>
      </c>
      <c r="H127" s="75" t="s">
        <v>3485</v>
      </c>
      <c r="I127" s="15">
        <v>104</v>
      </c>
      <c r="J127" s="15">
        <v>61</v>
      </c>
      <c r="K127" s="15">
        <v>30</v>
      </c>
      <c r="L127" s="15">
        <v>20</v>
      </c>
      <c r="M127" s="81">
        <v>47.58</v>
      </c>
      <c r="N127" s="70">
        <v>48</v>
      </c>
      <c r="O127" s="62">
        <v>3000</v>
      </c>
      <c r="P127" s="63">
        <f>Table22452368910111213141516171819202122242345678910111213141516171819202122232425262728[[#This Row],[PEMBULATAN]]*O127</f>
        <v>144000</v>
      </c>
    </row>
    <row r="128" spans="1:16" ht="31.5" customHeight="1" x14ac:dyDescent="0.2">
      <c r="A128" s="100"/>
      <c r="B128" s="73"/>
      <c r="C128" s="87" t="s">
        <v>3611</v>
      </c>
      <c r="D128" s="76" t="s">
        <v>51</v>
      </c>
      <c r="E128" s="13">
        <v>44434</v>
      </c>
      <c r="F128" s="74" t="s">
        <v>2281</v>
      </c>
      <c r="G128" s="13">
        <v>44441</v>
      </c>
      <c r="H128" s="75" t="s">
        <v>3485</v>
      </c>
      <c r="I128" s="15">
        <v>49</v>
      </c>
      <c r="J128" s="15">
        <v>31</v>
      </c>
      <c r="K128" s="15">
        <v>45</v>
      </c>
      <c r="L128" s="15">
        <v>4</v>
      </c>
      <c r="M128" s="81">
        <v>17.088750000000001</v>
      </c>
      <c r="N128" s="70">
        <v>17</v>
      </c>
      <c r="O128" s="62">
        <v>3000</v>
      </c>
      <c r="P128" s="63">
        <f>Table22452368910111213141516171819202122242345678910111213141516171819202122232425262728[[#This Row],[PEMBULATAN]]*O128</f>
        <v>51000</v>
      </c>
    </row>
    <row r="129" spans="1:16" ht="31.5" customHeight="1" x14ac:dyDescent="0.2">
      <c r="A129" s="100"/>
      <c r="B129" s="73"/>
      <c r="C129" s="87" t="s">
        <v>3612</v>
      </c>
      <c r="D129" s="76" t="s">
        <v>51</v>
      </c>
      <c r="E129" s="13">
        <v>44434</v>
      </c>
      <c r="F129" s="74" t="s">
        <v>2281</v>
      </c>
      <c r="G129" s="13">
        <v>44441</v>
      </c>
      <c r="H129" s="75" t="s">
        <v>3485</v>
      </c>
      <c r="I129" s="15">
        <v>80</v>
      </c>
      <c r="J129" s="15">
        <v>51</v>
      </c>
      <c r="K129" s="15">
        <v>40</v>
      </c>
      <c r="L129" s="15">
        <v>21</v>
      </c>
      <c r="M129" s="81">
        <v>40.799999999999997</v>
      </c>
      <c r="N129" s="70">
        <v>41</v>
      </c>
      <c r="O129" s="62">
        <v>3000</v>
      </c>
      <c r="P129" s="63">
        <f>Table22452368910111213141516171819202122242345678910111213141516171819202122232425262728[[#This Row],[PEMBULATAN]]*O129</f>
        <v>123000</v>
      </c>
    </row>
    <row r="130" spans="1:16" ht="31.5" customHeight="1" x14ac:dyDescent="0.2">
      <c r="A130" s="100"/>
      <c r="B130" s="73"/>
      <c r="C130" s="87" t="s">
        <v>3613</v>
      </c>
      <c r="D130" s="76" t="s">
        <v>51</v>
      </c>
      <c r="E130" s="13">
        <v>44434</v>
      </c>
      <c r="F130" s="74" t="s">
        <v>2281</v>
      </c>
      <c r="G130" s="13">
        <v>44441</v>
      </c>
      <c r="H130" s="75" t="s">
        <v>3485</v>
      </c>
      <c r="I130" s="15">
        <v>91</v>
      </c>
      <c r="J130" s="15">
        <v>60</v>
      </c>
      <c r="K130" s="15">
        <v>33</v>
      </c>
      <c r="L130" s="15">
        <v>30</v>
      </c>
      <c r="M130" s="81">
        <v>45.045000000000002</v>
      </c>
      <c r="N130" s="70">
        <v>45</v>
      </c>
      <c r="O130" s="62">
        <v>3000</v>
      </c>
      <c r="P130" s="63">
        <f>Table22452368910111213141516171819202122242345678910111213141516171819202122232425262728[[#This Row],[PEMBULATAN]]*O130</f>
        <v>135000</v>
      </c>
    </row>
    <row r="131" spans="1:16" ht="31.5" customHeight="1" x14ac:dyDescent="0.2">
      <c r="A131" s="100"/>
      <c r="B131" s="73"/>
      <c r="C131" s="87" t="s">
        <v>3614</v>
      </c>
      <c r="D131" s="76" t="s">
        <v>51</v>
      </c>
      <c r="E131" s="13">
        <v>44434</v>
      </c>
      <c r="F131" s="74" t="s">
        <v>2281</v>
      </c>
      <c r="G131" s="13">
        <v>44441</v>
      </c>
      <c r="H131" s="75" t="s">
        <v>3485</v>
      </c>
      <c r="I131" s="15">
        <v>80</v>
      </c>
      <c r="J131" s="15">
        <v>61</v>
      </c>
      <c r="K131" s="15">
        <v>21</v>
      </c>
      <c r="L131" s="15">
        <v>19</v>
      </c>
      <c r="M131" s="81">
        <v>25.62</v>
      </c>
      <c r="N131" s="70">
        <v>26</v>
      </c>
      <c r="O131" s="62">
        <v>3000</v>
      </c>
      <c r="P131" s="63">
        <f>Table22452368910111213141516171819202122242345678910111213141516171819202122232425262728[[#This Row],[PEMBULATAN]]*O131</f>
        <v>78000</v>
      </c>
    </row>
    <row r="132" spans="1:16" ht="31.5" customHeight="1" x14ac:dyDescent="0.2">
      <c r="A132" s="100"/>
      <c r="B132" s="73"/>
      <c r="C132" s="87" t="s">
        <v>3615</v>
      </c>
      <c r="D132" s="76" t="s">
        <v>51</v>
      </c>
      <c r="E132" s="13">
        <v>44434</v>
      </c>
      <c r="F132" s="74" t="s">
        <v>2281</v>
      </c>
      <c r="G132" s="13">
        <v>44441</v>
      </c>
      <c r="H132" s="75" t="s">
        <v>3485</v>
      </c>
      <c r="I132" s="15">
        <v>100</v>
      </c>
      <c r="J132" s="15">
        <v>50</v>
      </c>
      <c r="K132" s="15">
        <v>40</v>
      </c>
      <c r="L132" s="15">
        <v>31</v>
      </c>
      <c r="M132" s="81">
        <v>50</v>
      </c>
      <c r="N132" s="70">
        <v>50</v>
      </c>
      <c r="O132" s="62">
        <v>3000</v>
      </c>
      <c r="P132" s="63">
        <f>Table22452368910111213141516171819202122242345678910111213141516171819202122232425262728[[#This Row],[PEMBULATAN]]*O132</f>
        <v>150000</v>
      </c>
    </row>
    <row r="133" spans="1:16" ht="31.5" customHeight="1" x14ac:dyDescent="0.2">
      <c r="A133" s="100"/>
      <c r="B133" s="73"/>
      <c r="C133" s="87" t="s">
        <v>3616</v>
      </c>
      <c r="D133" s="76" t="s">
        <v>51</v>
      </c>
      <c r="E133" s="13">
        <v>44434</v>
      </c>
      <c r="F133" s="74" t="s">
        <v>2281</v>
      </c>
      <c r="G133" s="13">
        <v>44441</v>
      </c>
      <c r="H133" s="75" t="s">
        <v>3485</v>
      </c>
      <c r="I133" s="15">
        <v>90</v>
      </c>
      <c r="J133" s="15">
        <v>52</v>
      </c>
      <c r="K133" s="15">
        <v>22</v>
      </c>
      <c r="L133" s="15">
        <v>10</v>
      </c>
      <c r="M133" s="81">
        <v>25.74</v>
      </c>
      <c r="N133" s="70">
        <v>26</v>
      </c>
      <c r="O133" s="62">
        <v>3000</v>
      </c>
      <c r="P133" s="63">
        <f>Table22452368910111213141516171819202122242345678910111213141516171819202122232425262728[[#This Row],[PEMBULATAN]]*O133</f>
        <v>78000</v>
      </c>
    </row>
    <row r="134" spans="1:16" ht="31.5" customHeight="1" x14ac:dyDescent="0.2">
      <c r="A134" s="100"/>
      <c r="B134" s="73"/>
      <c r="C134" s="87" t="s">
        <v>3617</v>
      </c>
      <c r="D134" s="76" t="s">
        <v>51</v>
      </c>
      <c r="E134" s="13">
        <v>44434</v>
      </c>
      <c r="F134" s="74" t="s">
        <v>2281</v>
      </c>
      <c r="G134" s="13">
        <v>44441</v>
      </c>
      <c r="H134" s="75" t="s">
        <v>3485</v>
      </c>
      <c r="I134" s="15">
        <v>100</v>
      </c>
      <c r="J134" s="15">
        <v>60</v>
      </c>
      <c r="K134" s="15">
        <v>30</v>
      </c>
      <c r="L134" s="15">
        <v>33</v>
      </c>
      <c r="M134" s="81">
        <v>45</v>
      </c>
      <c r="N134" s="70">
        <v>45</v>
      </c>
      <c r="O134" s="62">
        <v>3000</v>
      </c>
      <c r="P134" s="63">
        <f>Table22452368910111213141516171819202122242345678910111213141516171819202122232425262728[[#This Row],[PEMBULATAN]]*O134</f>
        <v>135000</v>
      </c>
    </row>
    <row r="135" spans="1:16" ht="31.5" customHeight="1" x14ac:dyDescent="0.2">
      <c r="A135" s="100"/>
      <c r="B135" s="73"/>
      <c r="C135" s="87" t="s">
        <v>3618</v>
      </c>
      <c r="D135" s="76" t="s">
        <v>51</v>
      </c>
      <c r="E135" s="13">
        <v>44434</v>
      </c>
      <c r="F135" s="74" t="s">
        <v>2281</v>
      </c>
      <c r="G135" s="13">
        <v>44441</v>
      </c>
      <c r="H135" s="75" t="s">
        <v>3485</v>
      </c>
      <c r="I135" s="15">
        <v>50</v>
      </c>
      <c r="J135" s="15">
        <v>56</v>
      </c>
      <c r="K135" s="15">
        <v>12</v>
      </c>
      <c r="L135" s="15">
        <v>1</v>
      </c>
      <c r="M135" s="81">
        <v>8.4</v>
      </c>
      <c r="N135" s="70">
        <v>8</v>
      </c>
      <c r="O135" s="62">
        <v>3000</v>
      </c>
      <c r="P135" s="63">
        <f>Table22452368910111213141516171819202122242345678910111213141516171819202122232425262728[[#This Row],[PEMBULATAN]]*O135</f>
        <v>24000</v>
      </c>
    </row>
    <row r="136" spans="1:16" ht="31.5" customHeight="1" x14ac:dyDescent="0.2">
      <c r="A136" s="100"/>
      <c r="B136" s="73"/>
      <c r="C136" s="87" t="s">
        <v>3619</v>
      </c>
      <c r="D136" s="76" t="s">
        <v>51</v>
      </c>
      <c r="E136" s="13">
        <v>44434</v>
      </c>
      <c r="F136" s="74" t="s">
        <v>2281</v>
      </c>
      <c r="G136" s="13">
        <v>44441</v>
      </c>
      <c r="H136" s="75" t="s">
        <v>3485</v>
      </c>
      <c r="I136" s="15">
        <v>90</v>
      </c>
      <c r="J136" s="15">
        <v>58</v>
      </c>
      <c r="K136" s="15">
        <v>26</v>
      </c>
      <c r="L136" s="15">
        <v>10</v>
      </c>
      <c r="M136" s="81">
        <v>33.93</v>
      </c>
      <c r="N136" s="70">
        <v>34</v>
      </c>
      <c r="O136" s="62">
        <v>3000</v>
      </c>
      <c r="P136" s="63">
        <f>Table22452368910111213141516171819202122242345678910111213141516171819202122232425262728[[#This Row],[PEMBULATAN]]*O136</f>
        <v>102000</v>
      </c>
    </row>
    <row r="137" spans="1:16" ht="31.5" customHeight="1" x14ac:dyDescent="0.2">
      <c r="A137" s="100"/>
      <c r="B137" s="73"/>
      <c r="C137" s="87" t="s">
        <v>3620</v>
      </c>
      <c r="D137" s="76" t="s">
        <v>51</v>
      </c>
      <c r="E137" s="13">
        <v>44434</v>
      </c>
      <c r="F137" s="74" t="s">
        <v>2281</v>
      </c>
      <c r="G137" s="13">
        <v>44441</v>
      </c>
      <c r="H137" s="75" t="s">
        <v>3485</v>
      </c>
      <c r="I137" s="15">
        <v>80</v>
      </c>
      <c r="J137" s="15">
        <v>45</v>
      </c>
      <c r="K137" s="15">
        <v>27</v>
      </c>
      <c r="L137" s="15">
        <v>9</v>
      </c>
      <c r="M137" s="81">
        <v>24.3</v>
      </c>
      <c r="N137" s="70">
        <v>24</v>
      </c>
      <c r="O137" s="62">
        <v>3000</v>
      </c>
      <c r="P137" s="63">
        <f>Table22452368910111213141516171819202122242345678910111213141516171819202122232425262728[[#This Row],[PEMBULATAN]]*O137</f>
        <v>72000</v>
      </c>
    </row>
    <row r="138" spans="1:16" ht="31.5" customHeight="1" x14ac:dyDescent="0.2">
      <c r="A138" s="100"/>
      <c r="B138" s="73"/>
      <c r="C138" s="87" t="s">
        <v>3621</v>
      </c>
      <c r="D138" s="76" t="s">
        <v>51</v>
      </c>
      <c r="E138" s="13">
        <v>44434</v>
      </c>
      <c r="F138" s="74" t="s">
        <v>2281</v>
      </c>
      <c r="G138" s="13">
        <v>44441</v>
      </c>
      <c r="H138" s="75" t="s">
        <v>3485</v>
      </c>
      <c r="I138" s="15">
        <v>80</v>
      </c>
      <c r="J138" s="15">
        <v>41</v>
      </c>
      <c r="K138" s="15">
        <v>10</v>
      </c>
      <c r="L138" s="15">
        <v>8</v>
      </c>
      <c r="M138" s="81">
        <v>8.1999999999999993</v>
      </c>
      <c r="N138" s="70">
        <v>8</v>
      </c>
      <c r="O138" s="62">
        <v>3000</v>
      </c>
      <c r="P138" s="63">
        <f>Table22452368910111213141516171819202122242345678910111213141516171819202122232425262728[[#This Row],[PEMBULATAN]]*O138</f>
        <v>24000</v>
      </c>
    </row>
    <row r="139" spans="1:16" ht="31.5" customHeight="1" x14ac:dyDescent="0.2">
      <c r="A139" s="100"/>
      <c r="B139" s="73"/>
      <c r="C139" s="87" t="s">
        <v>3622</v>
      </c>
      <c r="D139" s="76" t="s">
        <v>51</v>
      </c>
      <c r="E139" s="13">
        <v>44434</v>
      </c>
      <c r="F139" s="74" t="s">
        <v>2281</v>
      </c>
      <c r="G139" s="13">
        <v>44441</v>
      </c>
      <c r="H139" s="75" t="s">
        <v>3485</v>
      </c>
      <c r="I139" s="15">
        <v>91</v>
      </c>
      <c r="J139" s="15">
        <v>54</v>
      </c>
      <c r="K139" s="15">
        <v>30</v>
      </c>
      <c r="L139" s="15">
        <v>32</v>
      </c>
      <c r="M139" s="81">
        <v>36.854999999999997</v>
      </c>
      <c r="N139" s="70">
        <v>37</v>
      </c>
      <c r="O139" s="62">
        <v>3000</v>
      </c>
      <c r="P139" s="63">
        <f>Table22452368910111213141516171819202122242345678910111213141516171819202122232425262728[[#This Row],[PEMBULATAN]]*O139</f>
        <v>111000</v>
      </c>
    </row>
    <row r="140" spans="1:16" ht="31.5" customHeight="1" x14ac:dyDescent="0.2">
      <c r="A140" s="100"/>
      <c r="B140" s="73"/>
      <c r="C140" s="87" t="s">
        <v>3623</v>
      </c>
      <c r="D140" s="76" t="s">
        <v>51</v>
      </c>
      <c r="E140" s="13">
        <v>44434</v>
      </c>
      <c r="F140" s="74" t="s">
        <v>2281</v>
      </c>
      <c r="G140" s="13">
        <v>44441</v>
      </c>
      <c r="H140" s="75" t="s">
        <v>3485</v>
      </c>
      <c r="I140" s="15">
        <v>66</v>
      </c>
      <c r="J140" s="15">
        <v>50</v>
      </c>
      <c r="K140" s="15">
        <v>20</v>
      </c>
      <c r="L140" s="15">
        <v>4</v>
      </c>
      <c r="M140" s="81">
        <v>16.5</v>
      </c>
      <c r="N140" s="70">
        <v>17</v>
      </c>
      <c r="O140" s="62">
        <v>3000</v>
      </c>
      <c r="P140" s="63">
        <f>Table22452368910111213141516171819202122242345678910111213141516171819202122232425262728[[#This Row],[PEMBULATAN]]*O140</f>
        <v>51000</v>
      </c>
    </row>
    <row r="141" spans="1:16" ht="31.5" customHeight="1" x14ac:dyDescent="0.2">
      <c r="A141" s="100"/>
      <c r="B141" s="73"/>
      <c r="C141" s="87" t="s">
        <v>3624</v>
      </c>
      <c r="D141" s="76" t="s">
        <v>51</v>
      </c>
      <c r="E141" s="13">
        <v>44434</v>
      </c>
      <c r="F141" s="74" t="s">
        <v>2281</v>
      </c>
      <c r="G141" s="13">
        <v>44441</v>
      </c>
      <c r="H141" s="75" t="s">
        <v>3485</v>
      </c>
      <c r="I141" s="15">
        <v>90</v>
      </c>
      <c r="J141" s="15">
        <v>60</v>
      </c>
      <c r="K141" s="15">
        <v>40</v>
      </c>
      <c r="L141" s="15">
        <v>11</v>
      </c>
      <c r="M141" s="81">
        <v>54</v>
      </c>
      <c r="N141" s="70">
        <v>54</v>
      </c>
      <c r="O141" s="62">
        <v>3000</v>
      </c>
      <c r="P141" s="63">
        <f>Table22452368910111213141516171819202122242345678910111213141516171819202122232425262728[[#This Row],[PEMBULATAN]]*O141</f>
        <v>162000</v>
      </c>
    </row>
    <row r="142" spans="1:16" ht="31.5" customHeight="1" x14ac:dyDescent="0.2">
      <c r="A142" s="100"/>
      <c r="B142" s="73"/>
      <c r="C142" s="87" t="s">
        <v>3625</v>
      </c>
      <c r="D142" s="76" t="s">
        <v>51</v>
      </c>
      <c r="E142" s="13">
        <v>44434</v>
      </c>
      <c r="F142" s="74" t="s">
        <v>2281</v>
      </c>
      <c r="G142" s="13">
        <v>44441</v>
      </c>
      <c r="H142" s="75" t="s">
        <v>3485</v>
      </c>
      <c r="I142" s="15">
        <v>90</v>
      </c>
      <c r="J142" s="15">
        <v>56</v>
      </c>
      <c r="K142" s="15">
        <v>23</v>
      </c>
      <c r="L142" s="15">
        <v>10</v>
      </c>
      <c r="M142" s="81">
        <v>28.98</v>
      </c>
      <c r="N142" s="70">
        <v>29</v>
      </c>
      <c r="O142" s="62">
        <v>3000</v>
      </c>
      <c r="P142" s="63">
        <f>Table22452368910111213141516171819202122242345678910111213141516171819202122232425262728[[#This Row],[PEMBULATAN]]*O142</f>
        <v>87000</v>
      </c>
    </row>
    <row r="143" spans="1:16" ht="31.5" customHeight="1" x14ac:dyDescent="0.2">
      <c r="A143" s="100"/>
      <c r="B143" s="73"/>
      <c r="C143" s="87" t="s">
        <v>3626</v>
      </c>
      <c r="D143" s="76" t="s">
        <v>51</v>
      </c>
      <c r="E143" s="13">
        <v>44434</v>
      </c>
      <c r="F143" s="74" t="s">
        <v>2281</v>
      </c>
      <c r="G143" s="13">
        <v>44441</v>
      </c>
      <c r="H143" s="75" t="s">
        <v>3485</v>
      </c>
      <c r="I143" s="15">
        <v>100</v>
      </c>
      <c r="J143" s="15">
        <v>60</v>
      </c>
      <c r="K143" s="15">
        <v>40</v>
      </c>
      <c r="L143" s="15">
        <v>15</v>
      </c>
      <c r="M143" s="81">
        <v>60</v>
      </c>
      <c r="N143" s="70">
        <v>60</v>
      </c>
      <c r="O143" s="62">
        <v>3000</v>
      </c>
      <c r="P143" s="63">
        <f>Table22452368910111213141516171819202122242345678910111213141516171819202122232425262728[[#This Row],[PEMBULATAN]]*O143</f>
        <v>180000</v>
      </c>
    </row>
    <row r="144" spans="1:16" ht="31.5" customHeight="1" x14ac:dyDescent="0.2">
      <c r="A144" s="100"/>
      <c r="B144" s="73"/>
      <c r="C144" s="87" t="s">
        <v>3627</v>
      </c>
      <c r="D144" s="76" t="s">
        <v>51</v>
      </c>
      <c r="E144" s="13">
        <v>44434</v>
      </c>
      <c r="F144" s="74" t="s">
        <v>2281</v>
      </c>
      <c r="G144" s="13">
        <v>44441</v>
      </c>
      <c r="H144" s="75" t="s">
        <v>3485</v>
      </c>
      <c r="I144" s="15">
        <v>90</v>
      </c>
      <c r="J144" s="15">
        <v>51</v>
      </c>
      <c r="K144" s="15">
        <v>24</v>
      </c>
      <c r="L144" s="15">
        <v>9</v>
      </c>
      <c r="M144" s="81">
        <v>27.54</v>
      </c>
      <c r="N144" s="70">
        <v>28</v>
      </c>
      <c r="O144" s="62">
        <v>3000</v>
      </c>
      <c r="P144" s="63">
        <f>Table22452368910111213141516171819202122242345678910111213141516171819202122232425262728[[#This Row],[PEMBULATAN]]*O144</f>
        <v>84000</v>
      </c>
    </row>
    <row r="145" spans="1:16" ht="31.5" customHeight="1" x14ac:dyDescent="0.2">
      <c r="A145" s="100"/>
      <c r="B145" s="73"/>
      <c r="C145" s="87" t="s">
        <v>3628</v>
      </c>
      <c r="D145" s="76" t="s">
        <v>51</v>
      </c>
      <c r="E145" s="13">
        <v>44434</v>
      </c>
      <c r="F145" s="74" t="s">
        <v>2281</v>
      </c>
      <c r="G145" s="13">
        <v>44441</v>
      </c>
      <c r="H145" s="75" t="s">
        <v>3485</v>
      </c>
      <c r="I145" s="15">
        <v>51</v>
      </c>
      <c r="J145" s="15">
        <v>47</v>
      </c>
      <c r="K145" s="15">
        <v>3</v>
      </c>
      <c r="L145" s="15">
        <v>10</v>
      </c>
      <c r="M145" s="81">
        <v>1.79775</v>
      </c>
      <c r="N145" s="70">
        <v>10</v>
      </c>
      <c r="O145" s="62">
        <v>3000</v>
      </c>
      <c r="P145" s="63">
        <f>Table22452368910111213141516171819202122242345678910111213141516171819202122232425262728[[#This Row],[PEMBULATAN]]*O145</f>
        <v>30000</v>
      </c>
    </row>
    <row r="146" spans="1:16" ht="31.5" customHeight="1" x14ac:dyDescent="0.2">
      <c r="A146" s="100"/>
      <c r="B146" s="73"/>
      <c r="C146" s="87" t="s">
        <v>3629</v>
      </c>
      <c r="D146" s="76" t="s">
        <v>51</v>
      </c>
      <c r="E146" s="13">
        <v>44434</v>
      </c>
      <c r="F146" s="74" t="s">
        <v>2281</v>
      </c>
      <c r="G146" s="13">
        <v>44441</v>
      </c>
      <c r="H146" s="75" t="s">
        <v>3485</v>
      </c>
      <c r="I146" s="15">
        <v>81</v>
      </c>
      <c r="J146" s="15">
        <v>60</v>
      </c>
      <c r="K146" s="15">
        <v>20</v>
      </c>
      <c r="L146" s="15">
        <v>7</v>
      </c>
      <c r="M146" s="81">
        <v>24.3</v>
      </c>
      <c r="N146" s="70">
        <v>24</v>
      </c>
      <c r="O146" s="62">
        <v>3000</v>
      </c>
      <c r="P146" s="63">
        <f>Table22452368910111213141516171819202122242345678910111213141516171819202122232425262728[[#This Row],[PEMBULATAN]]*O146</f>
        <v>72000</v>
      </c>
    </row>
    <row r="147" spans="1:16" ht="31.5" customHeight="1" x14ac:dyDescent="0.2">
      <c r="A147" s="100"/>
      <c r="B147" s="73"/>
      <c r="C147" s="87" t="s">
        <v>3630</v>
      </c>
      <c r="D147" s="76" t="s">
        <v>51</v>
      </c>
      <c r="E147" s="13">
        <v>44434</v>
      </c>
      <c r="F147" s="74" t="s">
        <v>2281</v>
      </c>
      <c r="G147" s="13">
        <v>44441</v>
      </c>
      <c r="H147" s="75" t="s">
        <v>3485</v>
      </c>
      <c r="I147" s="15">
        <v>60</v>
      </c>
      <c r="J147" s="15">
        <v>51</v>
      </c>
      <c r="K147" s="15">
        <v>30</v>
      </c>
      <c r="L147" s="15">
        <v>3</v>
      </c>
      <c r="M147" s="81">
        <v>22.95</v>
      </c>
      <c r="N147" s="70">
        <v>23</v>
      </c>
      <c r="O147" s="62">
        <v>3000</v>
      </c>
      <c r="P147" s="63">
        <f>Table22452368910111213141516171819202122242345678910111213141516171819202122232425262728[[#This Row],[PEMBULATAN]]*O147</f>
        <v>69000</v>
      </c>
    </row>
    <row r="148" spans="1:16" ht="31.5" customHeight="1" x14ac:dyDescent="0.2">
      <c r="A148" s="100"/>
      <c r="B148" s="73"/>
      <c r="C148" s="87" t="s">
        <v>3631</v>
      </c>
      <c r="D148" s="76" t="s">
        <v>51</v>
      </c>
      <c r="E148" s="13">
        <v>44434</v>
      </c>
      <c r="F148" s="74" t="s">
        <v>2281</v>
      </c>
      <c r="G148" s="13">
        <v>44441</v>
      </c>
      <c r="H148" s="75" t="s">
        <v>3485</v>
      </c>
      <c r="I148" s="15">
        <v>57</v>
      </c>
      <c r="J148" s="15">
        <v>38</v>
      </c>
      <c r="K148" s="15">
        <v>13</v>
      </c>
      <c r="L148" s="15">
        <v>6</v>
      </c>
      <c r="M148" s="81">
        <v>7.0395000000000003</v>
      </c>
      <c r="N148" s="70">
        <v>7</v>
      </c>
      <c r="O148" s="62">
        <v>3000</v>
      </c>
      <c r="P148" s="63">
        <f>Table22452368910111213141516171819202122242345678910111213141516171819202122232425262728[[#This Row],[PEMBULATAN]]*O148</f>
        <v>21000</v>
      </c>
    </row>
    <row r="149" spans="1:16" ht="31.5" customHeight="1" x14ac:dyDescent="0.2">
      <c r="A149" s="100"/>
      <c r="B149" s="73"/>
      <c r="C149" s="87" t="s">
        <v>3632</v>
      </c>
      <c r="D149" s="76" t="s">
        <v>51</v>
      </c>
      <c r="E149" s="13">
        <v>44434</v>
      </c>
      <c r="F149" s="74" t="s">
        <v>2281</v>
      </c>
      <c r="G149" s="13">
        <v>44441</v>
      </c>
      <c r="H149" s="75" t="s">
        <v>3485</v>
      </c>
      <c r="I149" s="15">
        <v>101</v>
      </c>
      <c r="J149" s="15">
        <v>50</v>
      </c>
      <c r="K149" s="15">
        <v>21</v>
      </c>
      <c r="L149" s="15">
        <v>20</v>
      </c>
      <c r="M149" s="81">
        <v>26.512499999999999</v>
      </c>
      <c r="N149" s="70">
        <v>27</v>
      </c>
      <c r="O149" s="62">
        <v>3000</v>
      </c>
      <c r="P149" s="63">
        <f>Table22452368910111213141516171819202122242345678910111213141516171819202122232425262728[[#This Row],[PEMBULATAN]]*O149</f>
        <v>81000</v>
      </c>
    </row>
    <row r="150" spans="1:16" ht="31.5" customHeight="1" x14ac:dyDescent="0.2">
      <c r="A150" s="100"/>
      <c r="B150" s="73"/>
      <c r="C150" s="87" t="s">
        <v>3633</v>
      </c>
      <c r="D150" s="76" t="s">
        <v>51</v>
      </c>
      <c r="E150" s="13">
        <v>44434</v>
      </c>
      <c r="F150" s="74" t="s">
        <v>2281</v>
      </c>
      <c r="G150" s="13">
        <v>44441</v>
      </c>
      <c r="H150" s="75" t="s">
        <v>3485</v>
      </c>
      <c r="I150" s="15">
        <v>100</v>
      </c>
      <c r="J150" s="15">
        <v>61</v>
      </c>
      <c r="K150" s="15">
        <v>31</v>
      </c>
      <c r="L150" s="15">
        <v>11</v>
      </c>
      <c r="M150" s="81">
        <v>47.274999999999999</v>
      </c>
      <c r="N150" s="70">
        <v>47</v>
      </c>
      <c r="O150" s="62">
        <v>3000</v>
      </c>
      <c r="P150" s="63">
        <f>Table22452368910111213141516171819202122242345678910111213141516171819202122232425262728[[#This Row],[PEMBULATAN]]*O150</f>
        <v>141000</v>
      </c>
    </row>
    <row r="151" spans="1:16" ht="31.5" customHeight="1" x14ac:dyDescent="0.2">
      <c r="A151" s="100"/>
      <c r="B151" s="73"/>
      <c r="C151" s="87" t="s">
        <v>3634</v>
      </c>
      <c r="D151" s="76" t="s">
        <v>51</v>
      </c>
      <c r="E151" s="13">
        <v>44434</v>
      </c>
      <c r="F151" s="74" t="s">
        <v>2281</v>
      </c>
      <c r="G151" s="13">
        <v>44441</v>
      </c>
      <c r="H151" s="75" t="s">
        <v>3485</v>
      </c>
      <c r="I151" s="15">
        <v>92</v>
      </c>
      <c r="J151" s="15">
        <v>51</v>
      </c>
      <c r="K151" s="15">
        <v>30</v>
      </c>
      <c r="L151" s="15">
        <v>15</v>
      </c>
      <c r="M151" s="81">
        <v>35.19</v>
      </c>
      <c r="N151" s="70">
        <v>35</v>
      </c>
      <c r="O151" s="62">
        <v>3000</v>
      </c>
      <c r="P151" s="63">
        <f>Table22452368910111213141516171819202122242345678910111213141516171819202122232425262728[[#This Row],[PEMBULATAN]]*O151</f>
        <v>105000</v>
      </c>
    </row>
    <row r="152" spans="1:16" ht="31.5" customHeight="1" x14ac:dyDescent="0.2">
      <c r="A152" s="100"/>
      <c r="B152" s="73"/>
      <c r="C152" s="87" t="s">
        <v>3635</v>
      </c>
      <c r="D152" s="76" t="s">
        <v>51</v>
      </c>
      <c r="E152" s="13">
        <v>44434</v>
      </c>
      <c r="F152" s="74" t="s">
        <v>2281</v>
      </c>
      <c r="G152" s="13">
        <v>44441</v>
      </c>
      <c r="H152" s="75" t="s">
        <v>3485</v>
      </c>
      <c r="I152" s="15">
        <v>50</v>
      </c>
      <c r="J152" s="15">
        <v>40</v>
      </c>
      <c r="K152" s="15">
        <v>13</v>
      </c>
      <c r="L152" s="15">
        <v>5</v>
      </c>
      <c r="M152" s="81">
        <v>6.5</v>
      </c>
      <c r="N152" s="70">
        <v>7</v>
      </c>
      <c r="O152" s="62">
        <v>3000</v>
      </c>
      <c r="P152" s="63">
        <f>Table22452368910111213141516171819202122242345678910111213141516171819202122232425262728[[#This Row],[PEMBULATAN]]*O152</f>
        <v>21000</v>
      </c>
    </row>
    <row r="153" spans="1:16" ht="31.5" customHeight="1" x14ac:dyDescent="0.2">
      <c r="A153" s="100"/>
      <c r="B153" s="73"/>
      <c r="C153" s="87" t="s">
        <v>3636</v>
      </c>
      <c r="D153" s="76" t="s">
        <v>51</v>
      </c>
      <c r="E153" s="13">
        <v>44434</v>
      </c>
      <c r="F153" s="74" t="s">
        <v>2281</v>
      </c>
      <c r="G153" s="13">
        <v>44441</v>
      </c>
      <c r="H153" s="75" t="s">
        <v>3485</v>
      </c>
      <c r="I153" s="15">
        <v>110</v>
      </c>
      <c r="J153" s="15">
        <v>61</v>
      </c>
      <c r="K153" s="15">
        <v>23</v>
      </c>
      <c r="L153" s="15">
        <v>15</v>
      </c>
      <c r="M153" s="81">
        <v>38.582500000000003</v>
      </c>
      <c r="N153" s="70">
        <v>39</v>
      </c>
      <c r="O153" s="62">
        <v>3000</v>
      </c>
      <c r="P153" s="63">
        <f>Table22452368910111213141516171819202122242345678910111213141516171819202122232425262728[[#This Row],[PEMBULATAN]]*O153</f>
        <v>117000</v>
      </c>
    </row>
    <row r="154" spans="1:16" ht="31.5" customHeight="1" x14ac:dyDescent="0.2">
      <c r="A154" s="97"/>
      <c r="B154" s="73"/>
      <c r="C154" s="87" t="s">
        <v>3637</v>
      </c>
      <c r="D154" s="76" t="s">
        <v>51</v>
      </c>
      <c r="E154" s="13">
        <v>44434</v>
      </c>
      <c r="F154" s="74" t="s">
        <v>2281</v>
      </c>
      <c r="G154" s="13">
        <v>44441</v>
      </c>
      <c r="H154" s="75" t="s">
        <v>3485</v>
      </c>
      <c r="I154" s="15">
        <v>90</v>
      </c>
      <c r="J154" s="15">
        <v>50</v>
      </c>
      <c r="K154" s="15">
        <v>24</v>
      </c>
      <c r="L154" s="15">
        <v>16</v>
      </c>
      <c r="M154" s="81">
        <v>27</v>
      </c>
      <c r="N154" s="70">
        <v>27</v>
      </c>
      <c r="O154" s="62">
        <v>3000</v>
      </c>
      <c r="P154" s="63">
        <f>Table22452368910111213141516171819202122242345678910111213141516171819202122232425262728[[#This Row],[PEMBULATAN]]*O154</f>
        <v>81000</v>
      </c>
    </row>
    <row r="155" spans="1:16" ht="31.5" customHeight="1" x14ac:dyDescent="0.2">
      <c r="A155" s="97"/>
      <c r="B155" s="73"/>
      <c r="C155" s="87" t="s">
        <v>3638</v>
      </c>
      <c r="D155" s="76" t="s">
        <v>51</v>
      </c>
      <c r="E155" s="13">
        <v>44434</v>
      </c>
      <c r="F155" s="74" t="s">
        <v>2281</v>
      </c>
      <c r="G155" s="13">
        <v>44441</v>
      </c>
      <c r="H155" s="75" t="s">
        <v>3485</v>
      </c>
      <c r="I155" s="15">
        <v>70</v>
      </c>
      <c r="J155" s="15">
        <v>51</v>
      </c>
      <c r="K155" s="15">
        <v>23</v>
      </c>
      <c r="L155" s="15">
        <v>7</v>
      </c>
      <c r="M155" s="81">
        <v>20.5275</v>
      </c>
      <c r="N155" s="70">
        <v>21</v>
      </c>
      <c r="O155" s="62">
        <v>3000</v>
      </c>
      <c r="P155" s="63">
        <f>Table22452368910111213141516171819202122242345678910111213141516171819202122232425262728[[#This Row],[PEMBULATAN]]*O155</f>
        <v>63000</v>
      </c>
    </row>
    <row r="156" spans="1:16" ht="31.5" customHeight="1" x14ac:dyDescent="0.2">
      <c r="A156" s="97"/>
      <c r="B156" s="73"/>
      <c r="C156" s="87" t="s">
        <v>3639</v>
      </c>
      <c r="D156" s="76" t="s">
        <v>51</v>
      </c>
      <c r="E156" s="13">
        <v>44434</v>
      </c>
      <c r="F156" s="74" t="s">
        <v>2281</v>
      </c>
      <c r="G156" s="13">
        <v>44441</v>
      </c>
      <c r="H156" s="75" t="s">
        <v>3485</v>
      </c>
      <c r="I156" s="15">
        <v>65</v>
      </c>
      <c r="J156" s="15">
        <v>46</v>
      </c>
      <c r="K156" s="15">
        <v>25</v>
      </c>
      <c r="L156" s="15">
        <v>10</v>
      </c>
      <c r="M156" s="81">
        <v>18.6875</v>
      </c>
      <c r="N156" s="70">
        <v>19</v>
      </c>
      <c r="O156" s="62">
        <v>3000</v>
      </c>
      <c r="P156" s="63">
        <f>Table22452368910111213141516171819202122242345678910111213141516171819202122232425262728[[#This Row],[PEMBULATAN]]*O156</f>
        <v>57000</v>
      </c>
    </row>
    <row r="157" spans="1:16" ht="31.5" customHeight="1" x14ac:dyDescent="0.2">
      <c r="A157" s="97"/>
      <c r="B157" s="73"/>
      <c r="C157" s="87" t="s">
        <v>3640</v>
      </c>
      <c r="D157" s="76" t="s">
        <v>51</v>
      </c>
      <c r="E157" s="13">
        <v>44434</v>
      </c>
      <c r="F157" s="74" t="s">
        <v>2281</v>
      </c>
      <c r="G157" s="13">
        <v>44441</v>
      </c>
      <c r="H157" s="75" t="s">
        <v>3485</v>
      </c>
      <c r="I157" s="15">
        <v>90</v>
      </c>
      <c r="J157" s="15">
        <v>45</v>
      </c>
      <c r="K157" s="15">
        <v>15</v>
      </c>
      <c r="L157" s="15">
        <v>16</v>
      </c>
      <c r="M157" s="81">
        <v>15.1875</v>
      </c>
      <c r="N157" s="70">
        <v>16</v>
      </c>
      <c r="O157" s="62">
        <v>3000</v>
      </c>
      <c r="P157" s="63">
        <f>Table22452368910111213141516171819202122242345678910111213141516171819202122232425262728[[#This Row],[PEMBULATAN]]*O157</f>
        <v>48000</v>
      </c>
    </row>
    <row r="158" spans="1:16" ht="31.5" customHeight="1" x14ac:dyDescent="0.2">
      <c r="A158" s="97"/>
      <c r="B158" s="73"/>
      <c r="C158" s="87" t="s">
        <v>3641</v>
      </c>
      <c r="D158" s="76" t="s">
        <v>51</v>
      </c>
      <c r="E158" s="13">
        <v>44434</v>
      </c>
      <c r="F158" s="74" t="s">
        <v>2281</v>
      </c>
      <c r="G158" s="13">
        <v>44441</v>
      </c>
      <c r="H158" s="75" t="s">
        <v>3485</v>
      </c>
      <c r="I158" s="15">
        <v>50</v>
      </c>
      <c r="J158" s="15">
        <v>31</v>
      </c>
      <c r="K158" s="15">
        <v>20</v>
      </c>
      <c r="L158" s="15">
        <v>1</v>
      </c>
      <c r="M158" s="81">
        <v>7.75</v>
      </c>
      <c r="N158" s="70">
        <v>8</v>
      </c>
      <c r="O158" s="62">
        <v>3000</v>
      </c>
      <c r="P158" s="63">
        <f>Table22452368910111213141516171819202122242345678910111213141516171819202122232425262728[[#This Row],[PEMBULATAN]]*O158</f>
        <v>24000</v>
      </c>
    </row>
    <row r="159" spans="1:16" ht="31.5" customHeight="1" x14ac:dyDescent="0.2">
      <c r="A159" s="97"/>
      <c r="B159" s="73"/>
      <c r="C159" s="87" t="s">
        <v>3642</v>
      </c>
      <c r="D159" s="76" t="s">
        <v>51</v>
      </c>
      <c r="E159" s="13">
        <v>44434</v>
      </c>
      <c r="F159" s="74" t="s">
        <v>2281</v>
      </c>
      <c r="G159" s="13">
        <v>44441</v>
      </c>
      <c r="H159" s="75" t="s">
        <v>3485</v>
      </c>
      <c r="I159" s="15">
        <v>90</v>
      </c>
      <c r="J159" s="15">
        <v>61</v>
      </c>
      <c r="K159" s="15">
        <v>15</v>
      </c>
      <c r="L159" s="15">
        <v>8</v>
      </c>
      <c r="M159" s="81">
        <v>20.587499999999999</v>
      </c>
      <c r="N159" s="70">
        <v>21</v>
      </c>
      <c r="O159" s="62">
        <v>3000</v>
      </c>
      <c r="P159" s="63">
        <f>Table22452368910111213141516171819202122242345678910111213141516171819202122232425262728[[#This Row],[PEMBULATAN]]*O159</f>
        <v>63000</v>
      </c>
    </row>
    <row r="160" spans="1:16" ht="31.5" customHeight="1" x14ac:dyDescent="0.2">
      <c r="A160" s="97"/>
      <c r="B160" s="73"/>
      <c r="C160" s="87" t="s">
        <v>3643</v>
      </c>
      <c r="D160" s="76" t="s">
        <v>51</v>
      </c>
      <c r="E160" s="13">
        <v>44434</v>
      </c>
      <c r="F160" s="74" t="s">
        <v>2281</v>
      </c>
      <c r="G160" s="13">
        <v>44441</v>
      </c>
      <c r="H160" s="75" t="s">
        <v>3485</v>
      </c>
      <c r="I160" s="15">
        <v>80</v>
      </c>
      <c r="J160" s="15">
        <v>51</v>
      </c>
      <c r="K160" s="15">
        <v>30</v>
      </c>
      <c r="L160" s="15">
        <v>13</v>
      </c>
      <c r="M160" s="81">
        <v>30.6</v>
      </c>
      <c r="N160" s="70">
        <v>31</v>
      </c>
      <c r="O160" s="62">
        <v>3000</v>
      </c>
      <c r="P160" s="63">
        <f>Table22452368910111213141516171819202122242345678910111213141516171819202122232425262728[[#This Row],[PEMBULATAN]]*O160</f>
        <v>93000</v>
      </c>
    </row>
    <row r="161" spans="1:16" ht="31.5" customHeight="1" x14ac:dyDescent="0.2">
      <c r="A161" s="97"/>
      <c r="B161" s="73"/>
      <c r="C161" s="87" t="s">
        <v>3644</v>
      </c>
      <c r="D161" s="76" t="s">
        <v>51</v>
      </c>
      <c r="E161" s="13">
        <v>44434</v>
      </c>
      <c r="F161" s="74" t="s">
        <v>2281</v>
      </c>
      <c r="G161" s="13">
        <v>44441</v>
      </c>
      <c r="H161" s="75" t="s">
        <v>3485</v>
      </c>
      <c r="I161" s="15">
        <v>100</v>
      </c>
      <c r="J161" s="15">
        <v>51</v>
      </c>
      <c r="K161" s="15">
        <v>20</v>
      </c>
      <c r="L161" s="15">
        <v>14</v>
      </c>
      <c r="M161" s="81">
        <v>25.5</v>
      </c>
      <c r="N161" s="70">
        <v>26</v>
      </c>
      <c r="O161" s="62">
        <v>3000</v>
      </c>
      <c r="P161" s="63">
        <f>Table22452368910111213141516171819202122242345678910111213141516171819202122232425262728[[#This Row],[PEMBULATAN]]*O161</f>
        <v>78000</v>
      </c>
    </row>
    <row r="162" spans="1:16" ht="31.5" customHeight="1" x14ac:dyDescent="0.2">
      <c r="A162" s="97"/>
      <c r="B162" s="73"/>
      <c r="C162" s="87" t="s">
        <v>3645</v>
      </c>
      <c r="D162" s="76" t="s">
        <v>51</v>
      </c>
      <c r="E162" s="13">
        <v>44434</v>
      </c>
      <c r="F162" s="74" t="s">
        <v>2281</v>
      </c>
      <c r="G162" s="13">
        <v>44441</v>
      </c>
      <c r="H162" s="75" t="s">
        <v>3485</v>
      </c>
      <c r="I162" s="15">
        <v>56</v>
      </c>
      <c r="J162" s="15">
        <v>39</v>
      </c>
      <c r="K162" s="15">
        <v>18</v>
      </c>
      <c r="L162" s="15">
        <v>7</v>
      </c>
      <c r="M162" s="81">
        <v>9.8279999999999994</v>
      </c>
      <c r="N162" s="70">
        <v>10</v>
      </c>
      <c r="O162" s="62">
        <v>3000</v>
      </c>
      <c r="P162" s="63">
        <f>Table22452368910111213141516171819202122242345678910111213141516171819202122232425262728[[#This Row],[PEMBULATAN]]*O162</f>
        <v>30000</v>
      </c>
    </row>
    <row r="163" spans="1:16" ht="31.5" customHeight="1" x14ac:dyDescent="0.2">
      <c r="A163" s="97"/>
      <c r="B163" s="73"/>
      <c r="C163" s="87" t="s">
        <v>3646</v>
      </c>
      <c r="D163" s="76" t="s">
        <v>51</v>
      </c>
      <c r="E163" s="13">
        <v>44434</v>
      </c>
      <c r="F163" s="74" t="s">
        <v>2281</v>
      </c>
      <c r="G163" s="13">
        <v>44441</v>
      </c>
      <c r="H163" s="75" t="s">
        <v>3485</v>
      </c>
      <c r="I163" s="15">
        <v>67</v>
      </c>
      <c r="J163" s="15">
        <v>30</v>
      </c>
      <c r="K163" s="15">
        <v>9</v>
      </c>
      <c r="L163" s="15">
        <v>83</v>
      </c>
      <c r="M163" s="81">
        <v>4.5225</v>
      </c>
      <c r="N163" s="70">
        <v>83</v>
      </c>
      <c r="O163" s="62">
        <v>3000</v>
      </c>
      <c r="P163" s="63">
        <f>Table22452368910111213141516171819202122242345678910111213141516171819202122232425262728[[#This Row],[PEMBULATAN]]*O163</f>
        <v>249000</v>
      </c>
    </row>
    <row r="164" spans="1:16" ht="31.5" customHeight="1" x14ac:dyDescent="0.2">
      <c r="A164" s="97"/>
      <c r="B164" s="73"/>
      <c r="C164" s="87" t="s">
        <v>3647</v>
      </c>
      <c r="D164" s="76" t="s">
        <v>51</v>
      </c>
      <c r="E164" s="13">
        <v>44434</v>
      </c>
      <c r="F164" s="74" t="s">
        <v>2281</v>
      </c>
      <c r="G164" s="13">
        <v>44441</v>
      </c>
      <c r="H164" s="75" t="s">
        <v>3485</v>
      </c>
      <c r="I164" s="15">
        <v>61</v>
      </c>
      <c r="J164" s="15">
        <v>21</v>
      </c>
      <c r="K164" s="15">
        <v>4</v>
      </c>
      <c r="L164" s="15">
        <v>80</v>
      </c>
      <c r="M164" s="81">
        <v>1.2809999999999999</v>
      </c>
      <c r="N164" s="70">
        <v>80</v>
      </c>
      <c r="O164" s="62">
        <v>3000</v>
      </c>
      <c r="P164" s="63">
        <f>Table22452368910111213141516171819202122242345678910111213141516171819202122232425262728[[#This Row],[PEMBULATAN]]*O164</f>
        <v>240000</v>
      </c>
    </row>
    <row r="165" spans="1:16" ht="31.5" customHeight="1" x14ac:dyDescent="0.2">
      <c r="A165" s="97"/>
      <c r="B165" s="73"/>
      <c r="C165" s="87" t="s">
        <v>3648</v>
      </c>
      <c r="D165" s="76" t="s">
        <v>51</v>
      </c>
      <c r="E165" s="13">
        <v>44434</v>
      </c>
      <c r="F165" s="74" t="s">
        <v>2281</v>
      </c>
      <c r="G165" s="13">
        <v>44441</v>
      </c>
      <c r="H165" s="75" t="s">
        <v>3485</v>
      </c>
      <c r="I165" s="15">
        <v>61</v>
      </c>
      <c r="J165" s="15">
        <v>23</v>
      </c>
      <c r="K165" s="15">
        <v>9</v>
      </c>
      <c r="L165" s="15">
        <v>80</v>
      </c>
      <c r="M165" s="81">
        <v>3.1567500000000002</v>
      </c>
      <c r="N165" s="70">
        <v>80</v>
      </c>
      <c r="O165" s="62">
        <v>3000</v>
      </c>
      <c r="P165" s="63">
        <f>Table22452368910111213141516171819202122242345678910111213141516171819202122232425262728[[#This Row],[PEMBULATAN]]*O165</f>
        <v>240000</v>
      </c>
    </row>
    <row r="166" spans="1:16" ht="31.5" customHeight="1" x14ac:dyDescent="0.2">
      <c r="A166" s="97"/>
      <c r="B166" s="73"/>
      <c r="C166" s="87" t="s">
        <v>3649</v>
      </c>
      <c r="D166" s="76" t="s">
        <v>51</v>
      </c>
      <c r="E166" s="13">
        <v>44434</v>
      </c>
      <c r="F166" s="74" t="s">
        <v>2281</v>
      </c>
      <c r="G166" s="13">
        <v>44441</v>
      </c>
      <c r="H166" s="75" t="s">
        <v>3485</v>
      </c>
      <c r="I166" s="15">
        <v>51</v>
      </c>
      <c r="J166" s="15">
        <v>30</v>
      </c>
      <c r="K166" s="15">
        <v>7</v>
      </c>
      <c r="L166" s="15">
        <v>90</v>
      </c>
      <c r="M166" s="81">
        <v>2.6775000000000002</v>
      </c>
      <c r="N166" s="70">
        <v>90</v>
      </c>
      <c r="O166" s="62">
        <v>3000</v>
      </c>
      <c r="P166" s="63">
        <f>Table22452368910111213141516171819202122242345678910111213141516171819202122232425262728[[#This Row],[PEMBULATAN]]*O166</f>
        <v>270000</v>
      </c>
    </row>
    <row r="167" spans="1:16" ht="31.5" customHeight="1" x14ac:dyDescent="0.2">
      <c r="A167" s="97"/>
      <c r="B167" s="73"/>
      <c r="C167" s="87" t="s">
        <v>3650</v>
      </c>
      <c r="D167" s="76" t="s">
        <v>51</v>
      </c>
      <c r="E167" s="13">
        <v>44434</v>
      </c>
      <c r="F167" s="74" t="s">
        <v>2281</v>
      </c>
      <c r="G167" s="13">
        <v>44441</v>
      </c>
      <c r="H167" s="75" t="s">
        <v>3485</v>
      </c>
      <c r="I167" s="15">
        <v>40</v>
      </c>
      <c r="J167" s="15">
        <v>20</v>
      </c>
      <c r="K167" s="15">
        <v>3</v>
      </c>
      <c r="L167" s="15">
        <v>60</v>
      </c>
      <c r="M167" s="81">
        <v>0.6</v>
      </c>
      <c r="N167" s="70">
        <v>60</v>
      </c>
      <c r="O167" s="62">
        <v>3000</v>
      </c>
      <c r="P167" s="63">
        <f>Table22452368910111213141516171819202122242345678910111213141516171819202122232425262728[[#This Row],[PEMBULATAN]]*O167</f>
        <v>180000</v>
      </c>
    </row>
    <row r="168" spans="1:16" ht="31.5" customHeight="1" x14ac:dyDescent="0.2">
      <c r="A168" s="97"/>
      <c r="B168" s="73"/>
      <c r="C168" s="87" t="s">
        <v>3651</v>
      </c>
      <c r="D168" s="76" t="s">
        <v>51</v>
      </c>
      <c r="E168" s="13">
        <v>44434</v>
      </c>
      <c r="F168" s="74" t="s">
        <v>2281</v>
      </c>
      <c r="G168" s="13">
        <v>44441</v>
      </c>
      <c r="H168" s="75" t="s">
        <v>3485</v>
      </c>
      <c r="I168" s="15">
        <v>50</v>
      </c>
      <c r="J168" s="15">
        <v>33</v>
      </c>
      <c r="K168" s="15">
        <v>9</v>
      </c>
      <c r="L168" s="15">
        <v>90</v>
      </c>
      <c r="M168" s="81">
        <v>3.7124999999999999</v>
      </c>
      <c r="N168" s="70">
        <v>90</v>
      </c>
      <c r="O168" s="62">
        <v>3000</v>
      </c>
      <c r="P168" s="63">
        <f>Table22452368910111213141516171819202122242345678910111213141516171819202122232425262728[[#This Row],[PEMBULATAN]]*O168</f>
        <v>270000</v>
      </c>
    </row>
    <row r="169" spans="1:16" ht="31.5" customHeight="1" x14ac:dyDescent="0.2">
      <c r="A169" s="97"/>
      <c r="B169" s="73"/>
      <c r="C169" s="87" t="s">
        <v>3652</v>
      </c>
      <c r="D169" s="76" t="s">
        <v>51</v>
      </c>
      <c r="E169" s="13">
        <v>44434</v>
      </c>
      <c r="F169" s="74" t="s">
        <v>2281</v>
      </c>
      <c r="G169" s="13">
        <v>44441</v>
      </c>
      <c r="H169" s="75" t="s">
        <v>3485</v>
      </c>
      <c r="I169" s="15">
        <v>54</v>
      </c>
      <c r="J169" s="15">
        <v>30</v>
      </c>
      <c r="K169" s="15">
        <v>6</v>
      </c>
      <c r="L169" s="15">
        <v>70</v>
      </c>
      <c r="M169" s="81">
        <v>2.4300000000000002</v>
      </c>
      <c r="N169" s="70">
        <v>70</v>
      </c>
      <c r="O169" s="62">
        <v>3000</v>
      </c>
      <c r="P169" s="63">
        <f>Table22452368910111213141516171819202122242345678910111213141516171819202122232425262728[[#This Row],[PEMBULATAN]]*O169</f>
        <v>210000</v>
      </c>
    </row>
    <row r="170" spans="1:16" ht="31.5" customHeight="1" x14ac:dyDescent="0.2">
      <c r="A170" s="97"/>
      <c r="B170" s="73"/>
      <c r="C170" s="87" t="s">
        <v>3653</v>
      </c>
      <c r="D170" s="76" t="s">
        <v>51</v>
      </c>
      <c r="E170" s="13">
        <v>44434</v>
      </c>
      <c r="F170" s="74" t="s">
        <v>2281</v>
      </c>
      <c r="G170" s="13">
        <v>44441</v>
      </c>
      <c r="H170" s="75" t="s">
        <v>3485</v>
      </c>
      <c r="I170" s="15">
        <v>13</v>
      </c>
      <c r="J170" s="15">
        <v>5</v>
      </c>
      <c r="K170" s="15">
        <v>1</v>
      </c>
      <c r="L170" s="15">
        <v>16</v>
      </c>
      <c r="M170" s="81">
        <v>1.6250000000000001E-2</v>
      </c>
      <c r="N170" s="70">
        <v>16</v>
      </c>
      <c r="O170" s="62">
        <v>3000</v>
      </c>
      <c r="P170" s="63">
        <f>Table22452368910111213141516171819202122242345678910111213141516171819202122232425262728[[#This Row],[PEMBULATAN]]*O170</f>
        <v>48000</v>
      </c>
    </row>
    <row r="171" spans="1:16" ht="31.5" customHeight="1" x14ac:dyDescent="0.2">
      <c r="A171" s="97"/>
      <c r="B171" s="73"/>
      <c r="C171" s="87" t="s">
        <v>3654</v>
      </c>
      <c r="D171" s="76" t="s">
        <v>51</v>
      </c>
      <c r="E171" s="13">
        <v>44434</v>
      </c>
      <c r="F171" s="74" t="s">
        <v>2281</v>
      </c>
      <c r="G171" s="13">
        <v>44441</v>
      </c>
      <c r="H171" s="75" t="s">
        <v>3485</v>
      </c>
      <c r="I171" s="15">
        <v>38</v>
      </c>
      <c r="J171" s="15">
        <v>12</v>
      </c>
      <c r="K171" s="15">
        <v>2</v>
      </c>
      <c r="L171" s="15">
        <v>43</v>
      </c>
      <c r="M171" s="81">
        <v>0.22800000000000001</v>
      </c>
      <c r="N171" s="70">
        <v>43</v>
      </c>
      <c r="O171" s="62">
        <v>3000</v>
      </c>
      <c r="P171" s="63">
        <f>Table22452368910111213141516171819202122242345678910111213141516171819202122232425262728[[#This Row],[PEMBULATAN]]*O171</f>
        <v>129000</v>
      </c>
    </row>
    <row r="172" spans="1:16" ht="31.5" customHeight="1" x14ac:dyDescent="0.2">
      <c r="A172" s="97"/>
      <c r="B172" s="73"/>
      <c r="C172" s="87" t="s">
        <v>3655</v>
      </c>
      <c r="D172" s="76" t="s">
        <v>51</v>
      </c>
      <c r="E172" s="13">
        <v>44434</v>
      </c>
      <c r="F172" s="74" t="s">
        <v>2281</v>
      </c>
      <c r="G172" s="13">
        <v>44441</v>
      </c>
      <c r="H172" s="75" t="s">
        <v>3485</v>
      </c>
      <c r="I172" s="15">
        <v>24</v>
      </c>
      <c r="J172" s="15">
        <v>10</v>
      </c>
      <c r="K172" s="15">
        <v>1</v>
      </c>
      <c r="L172" s="15">
        <v>20</v>
      </c>
      <c r="M172" s="81">
        <v>0.06</v>
      </c>
      <c r="N172" s="70">
        <v>20</v>
      </c>
      <c r="O172" s="62">
        <v>3000</v>
      </c>
      <c r="P172" s="63">
        <f>Table22452368910111213141516171819202122242345678910111213141516171819202122232425262728[[#This Row],[PEMBULATAN]]*O172</f>
        <v>60000</v>
      </c>
    </row>
    <row r="173" spans="1:16" ht="31.5" customHeight="1" x14ac:dyDescent="0.2">
      <c r="A173" s="97"/>
      <c r="B173" s="73"/>
      <c r="C173" s="87" t="s">
        <v>3656</v>
      </c>
      <c r="D173" s="76" t="s">
        <v>51</v>
      </c>
      <c r="E173" s="13">
        <v>44434</v>
      </c>
      <c r="F173" s="74" t="s">
        <v>2281</v>
      </c>
      <c r="G173" s="13">
        <v>44441</v>
      </c>
      <c r="H173" s="75" t="s">
        <v>3485</v>
      </c>
      <c r="I173" s="15">
        <v>41</v>
      </c>
      <c r="J173" s="15">
        <v>10</v>
      </c>
      <c r="K173" s="15">
        <v>5</v>
      </c>
      <c r="L173" s="15">
        <v>40</v>
      </c>
      <c r="M173" s="81">
        <v>0.51249999999999996</v>
      </c>
      <c r="N173" s="70">
        <v>40</v>
      </c>
      <c r="O173" s="62">
        <v>3000</v>
      </c>
      <c r="P173" s="63">
        <f>Table22452368910111213141516171819202122242345678910111213141516171819202122232425262728[[#This Row],[PEMBULATAN]]*O173</f>
        <v>120000</v>
      </c>
    </row>
    <row r="174" spans="1:16" ht="31.5" customHeight="1" x14ac:dyDescent="0.2">
      <c r="A174" s="97"/>
      <c r="B174" s="73"/>
      <c r="C174" s="87" t="s">
        <v>3657</v>
      </c>
      <c r="D174" s="76" t="s">
        <v>51</v>
      </c>
      <c r="E174" s="13">
        <v>44434</v>
      </c>
      <c r="F174" s="74" t="s">
        <v>2281</v>
      </c>
      <c r="G174" s="13">
        <v>44441</v>
      </c>
      <c r="H174" s="75" t="s">
        <v>3485</v>
      </c>
      <c r="I174" s="15">
        <v>22</v>
      </c>
      <c r="J174" s="15">
        <v>19</v>
      </c>
      <c r="K174" s="15">
        <v>8</v>
      </c>
      <c r="L174" s="15">
        <v>50</v>
      </c>
      <c r="M174" s="81">
        <v>0.83599999999999997</v>
      </c>
      <c r="N174" s="70">
        <v>50</v>
      </c>
      <c r="O174" s="62">
        <v>3000</v>
      </c>
      <c r="P174" s="63">
        <f>Table22452368910111213141516171819202122242345678910111213141516171819202122232425262728[[#This Row],[PEMBULATAN]]*O174</f>
        <v>150000</v>
      </c>
    </row>
    <row r="175" spans="1:16" ht="31.5" customHeight="1" x14ac:dyDescent="0.2">
      <c r="A175" s="97"/>
      <c r="B175" s="73"/>
      <c r="C175" s="87" t="s">
        <v>3658</v>
      </c>
      <c r="D175" s="76" t="s">
        <v>51</v>
      </c>
      <c r="E175" s="13">
        <v>44434</v>
      </c>
      <c r="F175" s="74" t="s">
        <v>2281</v>
      </c>
      <c r="G175" s="13">
        <v>44441</v>
      </c>
      <c r="H175" s="75" t="s">
        <v>3485</v>
      </c>
      <c r="I175" s="15">
        <v>21</v>
      </c>
      <c r="J175" s="15">
        <v>21</v>
      </c>
      <c r="K175" s="15">
        <v>8</v>
      </c>
      <c r="L175" s="15">
        <v>52</v>
      </c>
      <c r="M175" s="81">
        <v>0.88200000000000001</v>
      </c>
      <c r="N175" s="70">
        <v>52</v>
      </c>
      <c r="O175" s="62">
        <v>3000</v>
      </c>
      <c r="P175" s="63">
        <f>Table22452368910111213141516171819202122242345678910111213141516171819202122232425262728[[#This Row],[PEMBULATAN]]*O175</f>
        <v>156000</v>
      </c>
    </row>
    <row r="176" spans="1:16" ht="31.5" customHeight="1" x14ac:dyDescent="0.2">
      <c r="A176" s="97"/>
      <c r="B176" s="73"/>
      <c r="C176" s="87" t="s">
        <v>3659</v>
      </c>
      <c r="D176" s="76" t="s">
        <v>51</v>
      </c>
      <c r="E176" s="13">
        <v>44434</v>
      </c>
      <c r="F176" s="74" t="s">
        <v>2281</v>
      </c>
      <c r="G176" s="13">
        <v>44441</v>
      </c>
      <c r="H176" s="75" t="s">
        <v>3485</v>
      </c>
      <c r="I176" s="15">
        <v>53</v>
      </c>
      <c r="J176" s="15">
        <v>20</v>
      </c>
      <c r="K176" s="15">
        <v>13</v>
      </c>
      <c r="L176" s="15">
        <v>90</v>
      </c>
      <c r="M176" s="81">
        <v>3.4449999999999998</v>
      </c>
      <c r="N176" s="70">
        <v>90</v>
      </c>
      <c r="O176" s="62">
        <v>3000</v>
      </c>
      <c r="P176" s="63">
        <f>Table22452368910111213141516171819202122242345678910111213141516171819202122232425262728[[#This Row],[PEMBULATAN]]*O176</f>
        <v>270000</v>
      </c>
    </row>
    <row r="177" spans="1:16" ht="31.5" customHeight="1" x14ac:dyDescent="0.2">
      <c r="A177" s="97"/>
      <c r="B177" s="73"/>
      <c r="C177" s="87" t="s">
        <v>3660</v>
      </c>
      <c r="D177" s="76" t="s">
        <v>51</v>
      </c>
      <c r="E177" s="13">
        <v>44434</v>
      </c>
      <c r="F177" s="74" t="s">
        <v>2281</v>
      </c>
      <c r="G177" s="13">
        <v>44441</v>
      </c>
      <c r="H177" s="75" t="s">
        <v>3485</v>
      </c>
      <c r="I177" s="15">
        <v>21</v>
      </c>
      <c r="J177" s="15">
        <v>20</v>
      </c>
      <c r="K177" s="15">
        <v>8</v>
      </c>
      <c r="L177" s="15">
        <v>50</v>
      </c>
      <c r="M177" s="81">
        <v>0.84</v>
      </c>
      <c r="N177" s="70">
        <v>50</v>
      </c>
      <c r="O177" s="62">
        <v>3000</v>
      </c>
      <c r="P177" s="63">
        <f>Table22452368910111213141516171819202122242345678910111213141516171819202122232425262728[[#This Row],[PEMBULATAN]]*O177</f>
        <v>150000</v>
      </c>
    </row>
    <row r="178" spans="1:16" ht="31.5" customHeight="1" x14ac:dyDescent="0.2">
      <c r="A178" s="97"/>
      <c r="B178" s="73"/>
      <c r="C178" s="87" t="s">
        <v>3661</v>
      </c>
      <c r="D178" s="76" t="s">
        <v>51</v>
      </c>
      <c r="E178" s="13">
        <v>44434</v>
      </c>
      <c r="F178" s="74" t="s">
        <v>2281</v>
      </c>
      <c r="G178" s="13">
        <v>44441</v>
      </c>
      <c r="H178" s="75" t="s">
        <v>3485</v>
      </c>
      <c r="I178" s="15">
        <v>58</v>
      </c>
      <c r="J178" s="15">
        <v>24</v>
      </c>
      <c r="K178" s="15">
        <v>5</v>
      </c>
      <c r="L178" s="15">
        <v>65</v>
      </c>
      <c r="M178" s="81">
        <v>1.74</v>
      </c>
      <c r="N178" s="70">
        <v>65</v>
      </c>
      <c r="O178" s="62">
        <v>3000</v>
      </c>
      <c r="P178" s="63">
        <f>Table22452368910111213141516171819202122242345678910111213141516171819202122232425262728[[#This Row],[PEMBULATAN]]*O178</f>
        <v>195000</v>
      </c>
    </row>
    <row r="179" spans="1:16" ht="31.5" customHeight="1" x14ac:dyDescent="0.2">
      <c r="A179" s="97"/>
      <c r="B179" s="73"/>
      <c r="C179" s="87" t="s">
        <v>3662</v>
      </c>
      <c r="D179" s="76" t="s">
        <v>51</v>
      </c>
      <c r="E179" s="13">
        <v>44434</v>
      </c>
      <c r="F179" s="74" t="s">
        <v>2281</v>
      </c>
      <c r="G179" s="13">
        <v>44441</v>
      </c>
      <c r="H179" s="75" t="s">
        <v>3485</v>
      </c>
      <c r="I179" s="15">
        <v>41</v>
      </c>
      <c r="J179" s="15">
        <v>10</v>
      </c>
      <c r="K179" s="15">
        <v>3</v>
      </c>
      <c r="L179" s="15">
        <v>54</v>
      </c>
      <c r="M179" s="81">
        <v>0.3075</v>
      </c>
      <c r="N179" s="70">
        <v>54</v>
      </c>
      <c r="O179" s="62">
        <v>3000</v>
      </c>
      <c r="P179" s="63">
        <f>Table22452368910111213141516171819202122242345678910111213141516171819202122232425262728[[#This Row],[PEMBULATAN]]*O179</f>
        <v>162000</v>
      </c>
    </row>
    <row r="180" spans="1:16" ht="31.5" customHeight="1" x14ac:dyDescent="0.2">
      <c r="A180" s="97"/>
      <c r="B180" s="73"/>
      <c r="C180" s="87" t="s">
        <v>3663</v>
      </c>
      <c r="D180" s="76" t="s">
        <v>51</v>
      </c>
      <c r="E180" s="13">
        <v>44434</v>
      </c>
      <c r="F180" s="74" t="s">
        <v>2281</v>
      </c>
      <c r="G180" s="13">
        <v>44441</v>
      </c>
      <c r="H180" s="75" t="s">
        <v>3485</v>
      </c>
      <c r="I180" s="15">
        <v>50</v>
      </c>
      <c r="J180" s="15">
        <v>30</v>
      </c>
      <c r="K180" s="15">
        <v>8</v>
      </c>
      <c r="L180" s="15">
        <v>40</v>
      </c>
      <c r="M180" s="81">
        <v>3</v>
      </c>
      <c r="N180" s="70">
        <v>40</v>
      </c>
      <c r="O180" s="62">
        <v>3000</v>
      </c>
      <c r="P180" s="63">
        <f>Table22452368910111213141516171819202122242345678910111213141516171819202122232425262728[[#This Row],[PEMBULATAN]]*O180</f>
        <v>120000</v>
      </c>
    </row>
    <row r="181" spans="1:16" ht="31.5" customHeight="1" x14ac:dyDescent="0.2">
      <c r="A181" s="97"/>
      <c r="B181" s="73"/>
      <c r="C181" s="87" t="s">
        <v>3664</v>
      </c>
      <c r="D181" s="76" t="s">
        <v>51</v>
      </c>
      <c r="E181" s="13">
        <v>44434</v>
      </c>
      <c r="F181" s="74" t="s">
        <v>2281</v>
      </c>
      <c r="G181" s="13">
        <v>44441</v>
      </c>
      <c r="H181" s="75" t="s">
        <v>3485</v>
      </c>
      <c r="I181" s="15">
        <v>61</v>
      </c>
      <c r="J181" s="15">
        <v>20</v>
      </c>
      <c r="K181" s="15">
        <v>21</v>
      </c>
      <c r="L181" s="15">
        <v>90</v>
      </c>
      <c r="M181" s="81">
        <v>6.4050000000000002</v>
      </c>
      <c r="N181" s="70">
        <v>90</v>
      </c>
      <c r="O181" s="62">
        <v>3000</v>
      </c>
      <c r="P181" s="63">
        <f>Table22452368910111213141516171819202122242345678910111213141516171819202122232425262728[[#This Row],[PEMBULATAN]]*O181</f>
        <v>270000</v>
      </c>
    </row>
    <row r="182" spans="1:16" ht="31.5" customHeight="1" x14ac:dyDescent="0.2">
      <c r="A182" s="97"/>
      <c r="B182" s="73"/>
      <c r="C182" s="87" t="s">
        <v>3665</v>
      </c>
      <c r="D182" s="76" t="s">
        <v>51</v>
      </c>
      <c r="E182" s="13">
        <v>44434</v>
      </c>
      <c r="F182" s="74" t="s">
        <v>2281</v>
      </c>
      <c r="G182" s="13">
        <v>44441</v>
      </c>
      <c r="H182" s="75" t="s">
        <v>3485</v>
      </c>
      <c r="I182" s="15">
        <v>51</v>
      </c>
      <c r="J182" s="15">
        <v>20</v>
      </c>
      <c r="K182" s="15">
        <v>8</v>
      </c>
      <c r="L182" s="15">
        <v>90</v>
      </c>
      <c r="M182" s="81">
        <v>2.04</v>
      </c>
      <c r="N182" s="70">
        <v>90</v>
      </c>
      <c r="O182" s="62">
        <v>3000</v>
      </c>
      <c r="P182" s="63">
        <f>Table22452368910111213141516171819202122242345678910111213141516171819202122232425262728[[#This Row],[PEMBULATAN]]*O182</f>
        <v>270000</v>
      </c>
    </row>
    <row r="183" spans="1:16" ht="31.5" customHeight="1" x14ac:dyDescent="0.2">
      <c r="A183" s="97"/>
      <c r="B183" s="73"/>
      <c r="C183" s="87" t="s">
        <v>3666</v>
      </c>
      <c r="D183" s="76" t="s">
        <v>51</v>
      </c>
      <c r="E183" s="13">
        <v>44434</v>
      </c>
      <c r="F183" s="74" t="s">
        <v>2281</v>
      </c>
      <c r="G183" s="13">
        <v>44441</v>
      </c>
      <c r="H183" s="75" t="s">
        <v>3485</v>
      </c>
      <c r="I183" s="15">
        <v>44</v>
      </c>
      <c r="J183" s="15">
        <v>10</v>
      </c>
      <c r="K183" s="15">
        <v>4</v>
      </c>
      <c r="L183" s="15">
        <v>60</v>
      </c>
      <c r="M183" s="81">
        <v>0.44</v>
      </c>
      <c r="N183" s="70">
        <v>60</v>
      </c>
      <c r="O183" s="62">
        <v>3000</v>
      </c>
      <c r="P183" s="63">
        <f>Table22452368910111213141516171819202122242345678910111213141516171819202122232425262728[[#This Row],[PEMBULATAN]]*O183</f>
        <v>180000</v>
      </c>
    </row>
    <row r="184" spans="1:16" ht="31.5" customHeight="1" x14ac:dyDescent="0.2">
      <c r="A184" s="97"/>
      <c r="B184" s="73"/>
      <c r="C184" s="87" t="s">
        <v>3667</v>
      </c>
      <c r="D184" s="76" t="s">
        <v>51</v>
      </c>
      <c r="E184" s="13">
        <v>44434</v>
      </c>
      <c r="F184" s="74" t="s">
        <v>2281</v>
      </c>
      <c r="G184" s="13">
        <v>44441</v>
      </c>
      <c r="H184" s="75" t="s">
        <v>3485</v>
      </c>
      <c r="I184" s="15">
        <v>72</v>
      </c>
      <c r="J184" s="15">
        <v>30</v>
      </c>
      <c r="K184" s="15">
        <v>14</v>
      </c>
      <c r="L184" s="15">
        <v>90</v>
      </c>
      <c r="M184" s="81">
        <v>7.56</v>
      </c>
      <c r="N184" s="70">
        <v>90</v>
      </c>
      <c r="O184" s="62">
        <v>3000</v>
      </c>
      <c r="P184" s="63">
        <f>Table22452368910111213141516171819202122242345678910111213141516171819202122232425262728[[#This Row],[PEMBULATAN]]*O184</f>
        <v>270000</v>
      </c>
    </row>
    <row r="185" spans="1:16" ht="31.5" customHeight="1" x14ac:dyDescent="0.2">
      <c r="A185" s="97"/>
      <c r="B185" s="73"/>
      <c r="C185" s="87" t="s">
        <v>3668</v>
      </c>
      <c r="D185" s="76" t="s">
        <v>51</v>
      </c>
      <c r="E185" s="13">
        <v>44434</v>
      </c>
      <c r="F185" s="74" t="s">
        <v>2281</v>
      </c>
      <c r="G185" s="13">
        <v>44441</v>
      </c>
      <c r="H185" s="75" t="s">
        <v>3485</v>
      </c>
      <c r="I185" s="15">
        <v>57</v>
      </c>
      <c r="J185" s="15">
        <v>6</v>
      </c>
      <c r="K185" s="15">
        <v>1</v>
      </c>
      <c r="L185" s="15">
        <v>72</v>
      </c>
      <c r="M185" s="81">
        <v>8.5500000000000007E-2</v>
      </c>
      <c r="N185" s="70">
        <v>72</v>
      </c>
      <c r="O185" s="62">
        <v>3000</v>
      </c>
      <c r="P185" s="63">
        <f>Table22452368910111213141516171819202122242345678910111213141516171819202122232425262728[[#This Row],[PEMBULATAN]]*O185</f>
        <v>216000</v>
      </c>
    </row>
    <row r="186" spans="1:16" ht="31.5" customHeight="1" x14ac:dyDescent="0.2">
      <c r="A186" s="97"/>
      <c r="B186" s="73"/>
      <c r="C186" s="87" t="s">
        <v>3669</v>
      </c>
      <c r="D186" s="76" t="s">
        <v>51</v>
      </c>
      <c r="E186" s="13">
        <v>44434</v>
      </c>
      <c r="F186" s="74" t="s">
        <v>2281</v>
      </c>
      <c r="G186" s="13">
        <v>44441</v>
      </c>
      <c r="H186" s="75" t="s">
        <v>3485</v>
      </c>
      <c r="I186" s="15">
        <v>36</v>
      </c>
      <c r="J186" s="15">
        <v>17</v>
      </c>
      <c r="K186" s="15">
        <v>4</v>
      </c>
      <c r="L186" s="15">
        <v>54</v>
      </c>
      <c r="M186" s="81">
        <v>0.61199999999999999</v>
      </c>
      <c r="N186" s="70">
        <v>54</v>
      </c>
      <c r="O186" s="62">
        <v>3000</v>
      </c>
      <c r="P186" s="63">
        <f>Table22452368910111213141516171819202122242345678910111213141516171819202122232425262728[[#This Row],[PEMBULATAN]]*O186</f>
        <v>162000</v>
      </c>
    </row>
    <row r="187" spans="1:16" ht="31.5" customHeight="1" x14ac:dyDescent="0.2">
      <c r="A187" s="97"/>
      <c r="B187" s="73"/>
      <c r="C187" s="87" t="s">
        <v>3670</v>
      </c>
      <c r="D187" s="76" t="s">
        <v>51</v>
      </c>
      <c r="E187" s="13">
        <v>44434</v>
      </c>
      <c r="F187" s="74" t="s">
        <v>2281</v>
      </c>
      <c r="G187" s="13">
        <v>44441</v>
      </c>
      <c r="H187" s="75" t="s">
        <v>3485</v>
      </c>
      <c r="I187" s="15">
        <v>41</v>
      </c>
      <c r="J187" s="15">
        <v>20</v>
      </c>
      <c r="K187" s="15">
        <v>2</v>
      </c>
      <c r="L187" s="15">
        <v>50</v>
      </c>
      <c r="M187" s="81">
        <v>0.41</v>
      </c>
      <c r="N187" s="70">
        <v>50</v>
      </c>
      <c r="O187" s="62">
        <v>3000</v>
      </c>
      <c r="P187" s="63">
        <f>Table22452368910111213141516171819202122242345678910111213141516171819202122232425262728[[#This Row],[PEMBULATAN]]*O187</f>
        <v>150000</v>
      </c>
    </row>
    <row r="188" spans="1:16" ht="31.5" customHeight="1" x14ac:dyDescent="0.2">
      <c r="A188" s="97"/>
      <c r="B188" s="73"/>
      <c r="C188" s="87" t="s">
        <v>3671</v>
      </c>
      <c r="D188" s="76" t="s">
        <v>51</v>
      </c>
      <c r="E188" s="13">
        <v>44434</v>
      </c>
      <c r="F188" s="74" t="s">
        <v>2281</v>
      </c>
      <c r="G188" s="13">
        <v>44441</v>
      </c>
      <c r="H188" s="75" t="s">
        <v>3485</v>
      </c>
      <c r="I188" s="15">
        <v>40</v>
      </c>
      <c r="J188" s="15">
        <v>20</v>
      </c>
      <c r="K188" s="15">
        <v>7</v>
      </c>
      <c r="L188" s="15">
        <v>59</v>
      </c>
      <c r="M188" s="81">
        <v>1.4</v>
      </c>
      <c r="N188" s="70">
        <v>59</v>
      </c>
      <c r="O188" s="62">
        <v>3000</v>
      </c>
      <c r="P188" s="63">
        <f>Table22452368910111213141516171819202122242345678910111213141516171819202122232425262728[[#This Row],[PEMBULATAN]]*O188</f>
        <v>177000</v>
      </c>
    </row>
    <row r="189" spans="1:16" ht="31.5" customHeight="1" x14ac:dyDescent="0.2">
      <c r="A189" s="97"/>
      <c r="B189" s="73"/>
      <c r="C189" s="87" t="s">
        <v>3672</v>
      </c>
      <c r="D189" s="76" t="s">
        <v>51</v>
      </c>
      <c r="E189" s="13">
        <v>44434</v>
      </c>
      <c r="F189" s="74" t="s">
        <v>2281</v>
      </c>
      <c r="G189" s="13">
        <v>44441</v>
      </c>
      <c r="H189" s="75" t="s">
        <v>3485</v>
      </c>
      <c r="I189" s="15">
        <v>66</v>
      </c>
      <c r="J189" s="15">
        <v>24</v>
      </c>
      <c r="K189" s="15">
        <v>14</v>
      </c>
      <c r="L189" s="15">
        <v>102</v>
      </c>
      <c r="M189" s="81">
        <v>5.5439999999999996</v>
      </c>
      <c r="N189" s="70">
        <v>102</v>
      </c>
      <c r="O189" s="62">
        <v>3000</v>
      </c>
      <c r="P189" s="63">
        <f>Table22452368910111213141516171819202122242345678910111213141516171819202122232425262728[[#This Row],[PEMBULATAN]]*O189</f>
        <v>306000</v>
      </c>
    </row>
    <row r="190" spans="1:16" ht="31.5" customHeight="1" x14ac:dyDescent="0.2">
      <c r="A190" s="97"/>
      <c r="B190" s="73"/>
      <c r="C190" s="87" t="s">
        <v>3673</v>
      </c>
      <c r="D190" s="76" t="s">
        <v>51</v>
      </c>
      <c r="E190" s="13">
        <v>44434</v>
      </c>
      <c r="F190" s="74" t="s">
        <v>2281</v>
      </c>
      <c r="G190" s="13">
        <v>44441</v>
      </c>
      <c r="H190" s="75" t="s">
        <v>3485</v>
      </c>
      <c r="I190" s="15">
        <v>51</v>
      </c>
      <c r="J190" s="15">
        <v>32</v>
      </c>
      <c r="K190" s="15">
        <v>4</v>
      </c>
      <c r="L190" s="15">
        <v>70</v>
      </c>
      <c r="M190" s="81">
        <v>1.6319999999999999</v>
      </c>
      <c r="N190" s="70">
        <v>70</v>
      </c>
      <c r="O190" s="62">
        <v>3000</v>
      </c>
      <c r="P190" s="63">
        <f>Table22452368910111213141516171819202122242345678910111213141516171819202122232425262728[[#This Row],[PEMBULATAN]]*O190</f>
        <v>210000</v>
      </c>
    </row>
    <row r="191" spans="1:16" ht="31.5" customHeight="1" x14ac:dyDescent="0.2">
      <c r="A191" s="97"/>
      <c r="B191" s="73"/>
      <c r="C191" s="87" t="s">
        <v>3674</v>
      </c>
      <c r="D191" s="76" t="s">
        <v>51</v>
      </c>
      <c r="E191" s="13">
        <v>44434</v>
      </c>
      <c r="F191" s="74" t="s">
        <v>2281</v>
      </c>
      <c r="G191" s="13">
        <v>44441</v>
      </c>
      <c r="H191" s="75" t="s">
        <v>3485</v>
      </c>
      <c r="I191" s="15">
        <v>32</v>
      </c>
      <c r="J191" s="15">
        <v>12</v>
      </c>
      <c r="K191" s="15">
        <v>9</v>
      </c>
      <c r="L191" s="15">
        <v>60</v>
      </c>
      <c r="M191" s="81">
        <v>0.86399999999999999</v>
      </c>
      <c r="N191" s="70">
        <v>60</v>
      </c>
      <c r="O191" s="62">
        <v>3000</v>
      </c>
      <c r="P191" s="63">
        <f>Table22452368910111213141516171819202122242345678910111213141516171819202122232425262728[[#This Row],[PEMBULATAN]]*O191</f>
        <v>180000</v>
      </c>
    </row>
    <row r="192" spans="1:16" ht="31.5" customHeight="1" x14ac:dyDescent="0.2">
      <c r="A192" s="97"/>
      <c r="B192" s="73"/>
      <c r="C192" s="87" t="s">
        <v>3675</v>
      </c>
      <c r="D192" s="76" t="s">
        <v>51</v>
      </c>
      <c r="E192" s="13">
        <v>44434</v>
      </c>
      <c r="F192" s="74" t="s">
        <v>2281</v>
      </c>
      <c r="G192" s="13">
        <v>44441</v>
      </c>
      <c r="H192" s="75" t="s">
        <v>3485</v>
      </c>
      <c r="I192" s="15">
        <v>40</v>
      </c>
      <c r="J192" s="15">
        <v>20</v>
      </c>
      <c r="K192" s="15">
        <v>5</v>
      </c>
      <c r="L192" s="15">
        <v>70</v>
      </c>
      <c r="M192" s="81">
        <v>1</v>
      </c>
      <c r="N192" s="70">
        <v>70</v>
      </c>
      <c r="O192" s="62">
        <v>3000</v>
      </c>
      <c r="P192" s="63">
        <f>Table22452368910111213141516171819202122242345678910111213141516171819202122232425262728[[#This Row],[PEMBULATAN]]*O192</f>
        <v>210000</v>
      </c>
    </row>
    <row r="193" spans="1:16" ht="31.5" customHeight="1" x14ac:dyDescent="0.2">
      <c r="A193" s="97"/>
      <c r="B193" s="73"/>
      <c r="C193" s="87" t="s">
        <v>3676</v>
      </c>
      <c r="D193" s="76" t="s">
        <v>51</v>
      </c>
      <c r="E193" s="13">
        <v>44434</v>
      </c>
      <c r="F193" s="74" t="s">
        <v>2281</v>
      </c>
      <c r="G193" s="13">
        <v>44441</v>
      </c>
      <c r="H193" s="75" t="s">
        <v>3485</v>
      </c>
      <c r="I193" s="15">
        <v>40</v>
      </c>
      <c r="J193" s="15">
        <v>10</v>
      </c>
      <c r="K193" s="15">
        <v>2</v>
      </c>
      <c r="L193" s="15">
        <v>50</v>
      </c>
      <c r="M193" s="81">
        <v>0.2</v>
      </c>
      <c r="N193" s="70">
        <v>50</v>
      </c>
      <c r="O193" s="62">
        <v>3000</v>
      </c>
      <c r="P193" s="63">
        <f>Table22452368910111213141516171819202122242345678910111213141516171819202122232425262728[[#This Row],[PEMBULATAN]]*O193</f>
        <v>150000</v>
      </c>
    </row>
    <row r="194" spans="1:16" ht="31.5" customHeight="1" x14ac:dyDescent="0.2">
      <c r="A194" s="97"/>
      <c r="B194" s="73"/>
      <c r="C194" s="87" t="s">
        <v>3677</v>
      </c>
      <c r="D194" s="76" t="s">
        <v>51</v>
      </c>
      <c r="E194" s="13">
        <v>44434</v>
      </c>
      <c r="F194" s="74" t="s">
        <v>2281</v>
      </c>
      <c r="G194" s="13">
        <v>44441</v>
      </c>
      <c r="H194" s="75" t="s">
        <v>3485</v>
      </c>
      <c r="I194" s="15">
        <v>55</v>
      </c>
      <c r="J194" s="15">
        <v>20</v>
      </c>
      <c r="K194" s="15">
        <v>11</v>
      </c>
      <c r="L194" s="15">
        <v>90</v>
      </c>
      <c r="M194" s="81">
        <v>3.0249999999999999</v>
      </c>
      <c r="N194" s="70">
        <v>90</v>
      </c>
      <c r="O194" s="62">
        <v>3000</v>
      </c>
      <c r="P194" s="63">
        <f>Table22452368910111213141516171819202122242345678910111213141516171819202122232425262728[[#This Row],[PEMBULATAN]]*O194</f>
        <v>270000</v>
      </c>
    </row>
    <row r="195" spans="1:16" ht="31.5" customHeight="1" x14ac:dyDescent="0.2">
      <c r="A195" s="97"/>
      <c r="B195" s="73"/>
      <c r="C195" s="87" t="s">
        <v>3678</v>
      </c>
      <c r="D195" s="76" t="s">
        <v>51</v>
      </c>
      <c r="E195" s="13">
        <v>44434</v>
      </c>
      <c r="F195" s="74" t="s">
        <v>2281</v>
      </c>
      <c r="G195" s="13">
        <v>44441</v>
      </c>
      <c r="H195" s="75" t="s">
        <v>3485</v>
      </c>
      <c r="I195" s="15">
        <v>40</v>
      </c>
      <c r="J195" s="15">
        <v>60</v>
      </c>
      <c r="K195" s="15">
        <v>9</v>
      </c>
      <c r="L195" s="15">
        <v>80</v>
      </c>
      <c r="M195" s="81">
        <v>5.4</v>
      </c>
      <c r="N195" s="70">
        <v>80</v>
      </c>
      <c r="O195" s="62">
        <v>3000</v>
      </c>
      <c r="P195" s="63">
        <f>Table22452368910111213141516171819202122242345678910111213141516171819202122232425262728[[#This Row],[PEMBULATAN]]*O195</f>
        <v>240000</v>
      </c>
    </row>
    <row r="196" spans="1:16" ht="31.5" customHeight="1" x14ac:dyDescent="0.2">
      <c r="A196" s="97"/>
      <c r="B196" s="73"/>
      <c r="C196" s="87" t="s">
        <v>3679</v>
      </c>
      <c r="D196" s="76" t="s">
        <v>51</v>
      </c>
      <c r="E196" s="13">
        <v>44434</v>
      </c>
      <c r="F196" s="74" t="s">
        <v>2281</v>
      </c>
      <c r="G196" s="13">
        <v>44441</v>
      </c>
      <c r="H196" s="75" t="s">
        <v>3485</v>
      </c>
      <c r="I196" s="15">
        <v>60</v>
      </c>
      <c r="J196" s="15">
        <v>23</v>
      </c>
      <c r="K196" s="15">
        <v>6</v>
      </c>
      <c r="L196" s="15">
        <v>70</v>
      </c>
      <c r="M196" s="81">
        <v>2.0699999999999998</v>
      </c>
      <c r="N196" s="70">
        <v>70</v>
      </c>
      <c r="O196" s="62">
        <v>3000</v>
      </c>
      <c r="P196" s="63">
        <f>Table22452368910111213141516171819202122242345678910111213141516171819202122232425262728[[#This Row],[PEMBULATAN]]*O196</f>
        <v>210000</v>
      </c>
    </row>
    <row r="197" spans="1:16" ht="31.5" customHeight="1" x14ac:dyDescent="0.2">
      <c r="A197" s="97"/>
      <c r="B197" s="73"/>
      <c r="C197" s="87" t="s">
        <v>3680</v>
      </c>
      <c r="D197" s="76" t="s">
        <v>51</v>
      </c>
      <c r="E197" s="13">
        <v>44434</v>
      </c>
      <c r="F197" s="74" t="s">
        <v>2281</v>
      </c>
      <c r="G197" s="13">
        <v>44441</v>
      </c>
      <c r="H197" s="75" t="s">
        <v>3485</v>
      </c>
      <c r="I197" s="15">
        <v>76</v>
      </c>
      <c r="J197" s="15">
        <v>32</v>
      </c>
      <c r="K197" s="15">
        <v>16</v>
      </c>
      <c r="L197" s="15">
        <v>100</v>
      </c>
      <c r="M197" s="81">
        <v>9.7279999999999998</v>
      </c>
      <c r="N197" s="70">
        <v>100</v>
      </c>
      <c r="O197" s="62">
        <v>3000</v>
      </c>
      <c r="P197" s="63">
        <f>Table22452368910111213141516171819202122242345678910111213141516171819202122232425262728[[#This Row],[PEMBULATAN]]*O197</f>
        <v>300000</v>
      </c>
    </row>
    <row r="198" spans="1:16" ht="31.5" customHeight="1" x14ac:dyDescent="0.2">
      <c r="A198" s="97"/>
      <c r="B198" s="73"/>
      <c r="C198" s="87" t="s">
        <v>3681</v>
      </c>
      <c r="D198" s="76" t="s">
        <v>51</v>
      </c>
      <c r="E198" s="13">
        <v>44434</v>
      </c>
      <c r="F198" s="74" t="s">
        <v>2281</v>
      </c>
      <c r="G198" s="13">
        <v>44441</v>
      </c>
      <c r="H198" s="75" t="s">
        <v>3485</v>
      </c>
      <c r="I198" s="15">
        <v>65</v>
      </c>
      <c r="J198" s="15">
        <v>33</v>
      </c>
      <c r="K198" s="15">
        <v>23</v>
      </c>
      <c r="L198" s="15">
        <v>90</v>
      </c>
      <c r="M198" s="81">
        <v>12.33375</v>
      </c>
      <c r="N198" s="70">
        <v>90</v>
      </c>
      <c r="O198" s="62">
        <v>3000</v>
      </c>
      <c r="P198" s="63">
        <f>Table22452368910111213141516171819202122242345678910111213141516171819202122232425262728[[#This Row],[PEMBULATAN]]*O198</f>
        <v>270000</v>
      </c>
    </row>
    <row r="199" spans="1:16" ht="31.5" customHeight="1" x14ac:dyDescent="0.2">
      <c r="A199" s="97"/>
      <c r="B199" s="73"/>
      <c r="C199" s="87" t="s">
        <v>3682</v>
      </c>
      <c r="D199" s="76" t="s">
        <v>51</v>
      </c>
      <c r="E199" s="13">
        <v>44434</v>
      </c>
      <c r="F199" s="74" t="s">
        <v>2281</v>
      </c>
      <c r="G199" s="13">
        <v>44441</v>
      </c>
      <c r="H199" s="75" t="s">
        <v>3485</v>
      </c>
      <c r="I199" s="15">
        <v>44</v>
      </c>
      <c r="J199" s="15">
        <v>36</v>
      </c>
      <c r="K199" s="15">
        <v>6</v>
      </c>
      <c r="L199" s="15">
        <v>55</v>
      </c>
      <c r="M199" s="81">
        <v>2.3759999999999999</v>
      </c>
      <c r="N199" s="70">
        <v>55</v>
      </c>
      <c r="O199" s="62">
        <v>3000</v>
      </c>
      <c r="P199" s="63">
        <f>Table22452368910111213141516171819202122242345678910111213141516171819202122232425262728[[#This Row],[PEMBULATAN]]*O199</f>
        <v>165000</v>
      </c>
    </row>
    <row r="200" spans="1:16" ht="31.5" customHeight="1" x14ac:dyDescent="0.2">
      <c r="A200" s="97"/>
      <c r="B200" s="73"/>
      <c r="C200" s="87" t="s">
        <v>3683</v>
      </c>
      <c r="D200" s="76" t="s">
        <v>51</v>
      </c>
      <c r="E200" s="13">
        <v>44434</v>
      </c>
      <c r="F200" s="74" t="s">
        <v>2281</v>
      </c>
      <c r="G200" s="13">
        <v>44441</v>
      </c>
      <c r="H200" s="75" t="s">
        <v>3485</v>
      </c>
      <c r="I200" s="15">
        <v>51</v>
      </c>
      <c r="J200" s="15">
        <v>20</v>
      </c>
      <c r="K200" s="15">
        <v>8</v>
      </c>
      <c r="L200" s="15">
        <v>63</v>
      </c>
      <c r="M200" s="81">
        <v>2.04</v>
      </c>
      <c r="N200" s="70">
        <v>63</v>
      </c>
      <c r="O200" s="62">
        <v>3000</v>
      </c>
      <c r="P200" s="63">
        <f>Table22452368910111213141516171819202122242345678910111213141516171819202122232425262728[[#This Row],[PEMBULATAN]]*O200</f>
        <v>189000</v>
      </c>
    </row>
    <row r="201" spans="1:16" ht="31.5" customHeight="1" x14ac:dyDescent="0.2">
      <c r="A201" s="97"/>
      <c r="B201" s="73"/>
      <c r="C201" s="87" t="s">
        <v>3684</v>
      </c>
      <c r="D201" s="76" t="s">
        <v>51</v>
      </c>
      <c r="E201" s="13">
        <v>44434</v>
      </c>
      <c r="F201" s="74" t="s">
        <v>2281</v>
      </c>
      <c r="G201" s="13">
        <v>44441</v>
      </c>
      <c r="H201" s="75" t="s">
        <v>3485</v>
      </c>
      <c r="I201" s="15">
        <v>40</v>
      </c>
      <c r="J201" s="15">
        <v>20</v>
      </c>
      <c r="K201" s="15">
        <v>30</v>
      </c>
      <c r="L201" s="15">
        <v>60</v>
      </c>
      <c r="M201" s="81">
        <v>6</v>
      </c>
      <c r="N201" s="70">
        <v>60</v>
      </c>
      <c r="O201" s="62">
        <v>3000</v>
      </c>
      <c r="P201" s="63">
        <f>Table22452368910111213141516171819202122242345678910111213141516171819202122232425262728[[#This Row],[PEMBULATAN]]*O201</f>
        <v>180000</v>
      </c>
    </row>
    <row r="202" spans="1:16" ht="31.5" customHeight="1" x14ac:dyDescent="0.2">
      <c r="A202" s="97"/>
      <c r="B202" s="73"/>
      <c r="C202" s="87" t="s">
        <v>3685</v>
      </c>
      <c r="D202" s="76" t="s">
        <v>51</v>
      </c>
      <c r="E202" s="13">
        <v>44434</v>
      </c>
      <c r="F202" s="74" t="s">
        <v>2281</v>
      </c>
      <c r="G202" s="13">
        <v>44441</v>
      </c>
      <c r="H202" s="75" t="s">
        <v>3485</v>
      </c>
      <c r="I202" s="15">
        <v>51</v>
      </c>
      <c r="J202" s="15">
        <v>24</v>
      </c>
      <c r="K202" s="15">
        <v>25</v>
      </c>
      <c r="L202" s="15">
        <v>91</v>
      </c>
      <c r="M202" s="81">
        <v>7.65</v>
      </c>
      <c r="N202" s="70">
        <v>91</v>
      </c>
      <c r="O202" s="62">
        <v>3000</v>
      </c>
      <c r="P202" s="63">
        <f>Table22452368910111213141516171819202122242345678910111213141516171819202122232425262728[[#This Row],[PEMBULATAN]]*O202</f>
        <v>273000</v>
      </c>
    </row>
    <row r="203" spans="1:16" ht="31.5" customHeight="1" x14ac:dyDescent="0.2">
      <c r="A203" s="97"/>
      <c r="B203" s="73"/>
      <c r="C203" s="87" t="s">
        <v>3686</v>
      </c>
      <c r="D203" s="76" t="s">
        <v>51</v>
      </c>
      <c r="E203" s="13">
        <v>44434</v>
      </c>
      <c r="F203" s="74" t="s">
        <v>2281</v>
      </c>
      <c r="G203" s="13">
        <v>44441</v>
      </c>
      <c r="H203" s="75" t="s">
        <v>3485</v>
      </c>
      <c r="I203" s="15">
        <v>50</v>
      </c>
      <c r="J203" s="15">
        <v>22</v>
      </c>
      <c r="K203" s="15">
        <v>7</v>
      </c>
      <c r="L203" s="15">
        <v>90</v>
      </c>
      <c r="M203" s="81">
        <v>1.925</v>
      </c>
      <c r="N203" s="70">
        <v>90</v>
      </c>
      <c r="O203" s="62">
        <v>3000</v>
      </c>
      <c r="P203" s="63">
        <f>Table22452368910111213141516171819202122242345678910111213141516171819202122232425262728[[#This Row],[PEMBULATAN]]*O203</f>
        <v>270000</v>
      </c>
    </row>
    <row r="204" spans="1:16" ht="31.5" customHeight="1" x14ac:dyDescent="0.2">
      <c r="A204" s="97"/>
      <c r="B204" s="73"/>
      <c r="C204" s="87" t="s">
        <v>3687</v>
      </c>
      <c r="D204" s="76" t="s">
        <v>51</v>
      </c>
      <c r="E204" s="13">
        <v>44434</v>
      </c>
      <c r="F204" s="74" t="s">
        <v>2281</v>
      </c>
      <c r="G204" s="13">
        <v>44441</v>
      </c>
      <c r="H204" s="75" t="s">
        <v>3485</v>
      </c>
      <c r="I204" s="15">
        <v>42</v>
      </c>
      <c r="J204" s="15">
        <v>14</v>
      </c>
      <c r="K204" s="15">
        <v>4</v>
      </c>
      <c r="L204" s="15">
        <v>60</v>
      </c>
      <c r="M204" s="81">
        <v>0.58799999999999997</v>
      </c>
      <c r="N204" s="70">
        <v>60</v>
      </c>
      <c r="O204" s="62">
        <v>3000</v>
      </c>
      <c r="P204" s="63">
        <f>Table22452368910111213141516171819202122242345678910111213141516171819202122232425262728[[#This Row],[PEMBULATAN]]*O204</f>
        <v>180000</v>
      </c>
    </row>
    <row r="205" spans="1:16" ht="31.5" customHeight="1" x14ac:dyDescent="0.2">
      <c r="A205" s="97"/>
      <c r="B205" s="73"/>
      <c r="C205" s="87" t="s">
        <v>3688</v>
      </c>
      <c r="D205" s="76" t="s">
        <v>51</v>
      </c>
      <c r="E205" s="13">
        <v>44434</v>
      </c>
      <c r="F205" s="74" t="s">
        <v>2281</v>
      </c>
      <c r="G205" s="13">
        <v>44441</v>
      </c>
      <c r="H205" s="75" t="s">
        <v>3485</v>
      </c>
      <c r="I205" s="15">
        <v>41</v>
      </c>
      <c r="J205" s="15">
        <v>21</v>
      </c>
      <c r="K205" s="15">
        <v>7</v>
      </c>
      <c r="L205" s="15">
        <v>80</v>
      </c>
      <c r="M205" s="81">
        <v>1.50675</v>
      </c>
      <c r="N205" s="70">
        <v>80</v>
      </c>
      <c r="O205" s="62">
        <v>3000</v>
      </c>
      <c r="P205" s="63">
        <f>Table22452368910111213141516171819202122242345678910111213141516171819202122232425262728[[#This Row],[PEMBULATAN]]*O205</f>
        <v>240000</v>
      </c>
    </row>
    <row r="206" spans="1:16" ht="31.5" customHeight="1" x14ac:dyDescent="0.2">
      <c r="A206" s="97"/>
      <c r="B206" s="73"/>
      <c r="C206" s="87" t="s">
        <v>3689</v>
      </c>
      <c r="D206" s="76" t="s">
        <v>51</v>
      </c>
      <c r="E206" s="13">
        <v>44434</v>
      </c>
      <c r="F206" s="74" t="s">
        <v>2281</v>
      </c>
      <c r="G206" s="13">
        <v>44441</v>
      </c>
      <c r="H206" s="75" t="s">
        <v>3485</v>
      </c>
      <c r="I206" s="15">
        <v>41</v>
      </c>
      <c r="J206" s="15">
        <v>25</v>
      </c>
      <c r="K206" s="15">
        <v>4</v>
      </c>
      <c r="L206" s="15">
        <v>54</v>
      </c>
      <c r="M206" s="81">
        <v>1.0249999999999999</v>
      </c>
      <c r="N206" s="70">
        <v>54</v>
      </c>
      <c r="O206" s="62">
        <v>3000</v>
      </c>
      <c r="P206" s="63">
        <f>Table22452368910111213141516171819202122242345678910111213141516171819202122232425262728[[#This Row],[PEMBULATAN]]*O206</f>
        <v>162000</v>
      </c>
    </row>
    <row r="207" spans="1:16" ht="31.5" customHeight="1" x14ac:dyDescent="0.2">
      <c r="A207" s="97"/>
      <c r="B207" s="73"/>
      <c r="C207" s="87" t="s">
        <v>3690</v>
      </c>
      <c r="D207" s="76" t="s">
        <v>51</v>
      </c>
      <c r="E207" s="13">
        <v>44434</v>
      </c>
      <c r="F207" s="74" t="s">
        <v>2281</v>
      </c>
      <c r="G207" s="13">
        <v>44441</v>
      </c>
      <c r="H207" s="75" t="s">
        <v>3485</v>
      </c>
      <c r="I207" s="15">
        <v>60</v>
      </c>
      <c r="J207" s="15">
        <v>50</v>
      </c>
      <c r="K207" s="15">
        <v>16</v>
      </c>
      <c r="L207" s="15">
        <v>80</v>
      </c>
      <c r="M207" s="81">
        <v>12</v>
      </c>
      <c r="N207" s="70">
        <v>80</v>
      </c>
      <c r="O207" s="62">
        <v>3000</v>
      </c>
      <c r="P207" s="63">
        <f>Table22452368910111213141516171819202122242345678910111213141516171819202122232425262728[[#This Row],[PEMBULATAN]]*O207</f>
        <v>240000</v>
      </c>
    </row>
    <row r="208" spans="1:16" ht="31.5" customHeight="1" x14ac:dyDescent="0.2">
      <c r="A208" s="97"/>
      <c r="B208" s="73"/>
      <c r="C208" s="87" t="s">
        <v>3691</v>
      </c>
      <c r="D208" s="76" t="s">
        <v>51</v>
      </c>
      <c r="E208" s="13">
        <v>44434</v>
      </c>
      <c r="F208" s="74" t="s">
        <v>2281</v>
      </c>
      <c r="G208" s="13">
        <v>44441</v>
      </c>
      <c r="H208" s="75" t="s">
        <v>3485</v>
      </c>
      <c r="I208" s="15">
        <v>38</v>
      </c>
      <c r="J208" s="15">
        <v>11</v>
      </c>
      <c r="K208" s="15">
        <v>2</v>
      </c>
      <c r="L208" s="15">
        <v>50</v>
      </c>
      <c r="M208" s="81">
        <v>0.20899999999999999</v>
      </c>
      <c r="N208" s="70">
        <v>50</v>
      </c>
      <c r="O208" s="62">
        <v>3000</v>
      </c>
      <c r="P208" s="63">
        <f>Table22452368910111213141516171819202122242345678910111213141516171819202122232425262728[[#This Row],[PEMBULATAN]]*O208</f>
        <v>150000</v>
      </c>
    </row>
    <row r="209" spans="1:16" ht="31.5" customHeight="1" x14ac:dyDescent="0.2">
      <c r="A209" s="97"/>
      <c r="B209" s="73"/>
      <c r="C209" s="87" t="s">
        <v>3692</v>
      </c>
      <c r="D209" s="76" t="s">
        <v>51</v>
      </c>
      <c r="E209" s="13">
        <v>44434</v>
      </c>
      <c r="F209" s="74" t="s">
        <v>2281</v>
      </c>
      <c r="G209" s="13">
        <v>44441</v>
      </c>
      <c r="H209" s="75" t="s">
        <v>3485</v>
      </c>
      <c r="I209" s="15">
        <v>55</v>
      </c>
      <c r="J209" s="15">
        <v>23</v>
      </c>
      <c r="K209" s="15">
        <v>10</v>
      </c>
      <c r="L209" s="15">
        <v>92</v>
      </c>
      <c r="M209" s="81">
        <v>3.1625000000000001</v>
      </c>
      <c r="N209" s="70">
        <v>92</v>
      </c>
      <c r="O209" s="62">
        <v>3000</v>
      </c>
      <c r="P209" s="63">
        <f>Table22452368910111213141516171819202122242345678910111213141516171819202122232425262728[[#This Row],[PEMBULATAN]]*O209</f>
        <v>276000</v>
      </c>
    </row>
    <row r="210" spans="1:16" ht="31.5" customHeight="1" x14ac:dyDescent="0.2">
      <c r="A210" s="97"/>
      <c r="B210" s="73"/>
      <c r="C210" s="87" t="s">
        <v>3693</v>
      </c>
      <c r="D210" s="76" t="s">
        <v>51</v>
      </c>
      <c r="E210" s="13">
        <v>44434</v>
      </c>
      <c r="F210" s="74" t="s">
        <v>2281</v>
      </c>
      <c r="G210" s="13">
        <v>44441</v>
      </c>
      <c r="H210" s="75" t="s">
        <v>3485</v>
      </c>
      <c r="I210" s="15">
        <v>51</v>
      </c>
      <c r="J210" s="15">
        <v>23</v>
      </c>
      <c r="K210" s="15">
        <v>5</v>
      </c>
      <c r="L210" s="15">
        <v>80</v>
      </c>
      <c r="M210" s="81">
        <v>1.4662500000000001</v>
      </c>
      <c r="N210" s="70">
        <v>80</v>
      </c>
      <c r="O210" s="62">
        <v>3000</v>
      </c>
      <c r="P210" s="63">
        <f>Table22452368910111213141516171819202122242345678910111213141516171819202122232425262728[[#This Row],[PEMBULATAN]]*O210</f>
        <v>240000</v>
      </c>
    </row>
    <row r="211" spans="1:16" ht="31.5" customHeight="1" x14ac:dyDescent="0.2">
      <c r="A211" s="97"/>
      <c r="B211" s="73"/>
      <c r="C211" s="87" t="s">
        <v>3694</v>
      </c>
      <c r="D211" s="76" t="s">
        <v>51</v>
      </c>
      <c r="E211" s="13">
        <v>44434</v>
      </c>
      <c r="F211" s="74" t="s">
        <v>2281</v>
      </c>
      <c r="G211" s="13">
        <v>44441</v>
      </c>
      <c r="H211" s="75" t="s">
        <v>3485</v>
      </c>
      <c r="I211" s="15">
        <v>55</v>
      </c>
      <c r="J211" s="15">
        <v>20</v>
      </c>
      <c r="K211" s="15">
        <v>6</v>
      </c>
      <c r="L211" s="15">
        <v>80</v>
      </c>
      <c r="M211" s="81">
        <v>1.65</v>
      </c>
      <c r="N211" s="70">
        <v>80</v>
      </c>
      <c r="O211" s="62">
        <v>3000</v>
      </c>
      <c r="P211" s="63">
        <f>Table22452368910111213141516171819202122242345678910111213141516171819202122232425262728[[#This Row],[PEMBULATAN]]*O211</f>
        <v>240000</v>
      </c>
    </row>
    <row r="212" spans="1:16" ht="31.5" customHeight="1" x14ac:dyDescent="0.2">
      <c r="A212" s="97"/>
      <c r="B212" s="73"/>
      <c r="C212" s="87" t="s">
        <v>3695</v>
      </c>
      <c r="D212" s="76" t="s">
        <v>51</v>
      </c>
      <c r="E212" s="13">
        <v>44434</v>
      </c>
      <c r="F212" s="74" t="s">
        <v>2281</v>
      </c>
      <c r="G212" s="13">
        <v>44441</v>
      </c>
      <c r="H212" s="75" t="s">
        <v>3485</v>
      </c>
      <c r="I212" s="15">
        <v>51</v>
      </c>
      <c r="J212" s="15">
        <v>20</v>
      </c>
      <c r="K212" s="15">
        <v>15</v>
      </c>
      <c r="L212" s="15">
        <v>90</v>
      </c>
      <c r="M212" s="81">
        <v>3.8250000000000002</v>
      </c>
      <c r="N212" s="70">
        <v>90</v>
      </c>
      <c r="O212" s="62">
        <v>3000</v>
      </c>
      <c r="P212" s="63">
        <f>Table22452368910111213141516171819202122242345678910111213141516171819202122232425262728[[#This Row],[PEMBULATAN]]*O212</f>
        <v>270000</v>
      </c>
    </row>
    <row r="213" spans="1:16" ht="31.5" customHeight="1" x14ac:dyDescent="0.2">
      <c r="A213" s="97"/>
      <c r="B213" s="73"/>
      <c r="C213" s="87" t="s">
        <v>3696</v>
      </c>
      <c r="D213" s="76" t="s">
        <v>51</v>
      </c>
      <c r="E213" s="13">
        <v>44434</v>
      </c>
      <c r="F213" s="74" t="s">
        <v>2281</v>
      </c>
      <c r="G213" s="13">
        <v>44441</v>
      </c>
      <c r="H213" s="75" t="s">
        <v>3485</v>
      </c>
      <c r="I213" s="15">
        <v>55</v>
      </c>
      <c r="J213" s="15">
        <v>23</v>
      </c>
      <c r="K213" s="15">
        <v>10</v>
      </c>
      <c r="L213" s="15">
        <v>92</v>
      </c>
      <c r="M213" s="81">
        <v>3.1625000000000001</v>
      </c>
      <c r="N213" s="70">
        <v>92</v>
      </c>
      <c r="O213" s="62">
        <v>3000</v>
      </c>
      <c r="P213" s="63">
        <f>Table22452368910111213141516171819202122242345678910111213141516171819202122232425262728[[#This Row],[PEMBULATAN]]*O213</f>
        <v>276000</v>
      </c>
    </row>
    <row r="214" spans="1:16" ht="31.5" customHeight="1" x14ac:dyDescent="0.2">
      <c r="A214" s="97"/>
      <c r="B214" s="73"/>
      <c r="C214" s="87" t="s">
        <v>3697</v>
      </c>
      <c r="D214" s="76" t="s">
        <v>51</v>
      </c>
      <c r="E214" s="13">
        <v>44434</v>
      </c>
      <c r="F214" s="74" t="s">
        <v>2281</v>
      </c>
      <c r="G214" s="13">
        <v>44441</v>
      </c>
      <c r="H214" s="75" t="s">
        <v>3485</v>
      </c>
      <c r="I214" s="15">
        <v>34</v>
      </c>
      <c r="J214" s="15">
        <v>40</v>
      </c>
      <c r="K214" s="15">
        <v>10</v>
      </c>
      <c r="L214" s="15">
        <v>47</v>
      </c>
      <c r="M214" s="81">
        <v>3.4</v>
      </c>
      <c r="N214" s="70">
        <v>47</v>
      </c>
      <c r="O214" s="62">
        <v>3000</v>
      </c>
      <c r="P214" s="63">
        <f>Table22452368910111213141516171819202122242345678910111213141516171819202122232425262728[[#This Row],[PEMBULATAN]]*O214</f>
        <v>141000</v>
      </c>
    </row>
    <row r="215" spans="1:16" ht="31.5" customHeight="1" x14ac:dyDescent="0.2">
      <c r="A215" s="97"/>
      <c r="B215" s="73"/>
      <c r="C215" s="87" t="s">
        <v>3698</v>
      </c>
      <c r="D215" s="76" t="s">
        <v>51</v>
      </c>
      <c r="E215" s="13">
        <v>44434</v>
      </c>
      <c r="F215" s="74" t="s">
        <v>2281</v>
      </c>
      <c r="G215" s="13">
        <v>44441</v>
      </c>
      <c r="H215" s="75" t="s">
        <v>3485</v>
      </c>
      <c r="I215" s="15">
        <v>42</v>
      </c>
      <c r="J215" s="15">
        <v>25</v>
      </c>
      <c r="K215" s="15">
        <v>2</v>
      </c>
      <c r="L215" s="15">
        <v>53</v>
      </c>
      <c r="M215" s="81">
        <v>0.52500000000000002</v>
      </c>
      <c r="N215" s="70">
        <v>53</v>
      </c>
      <c r="O215" s="62">
        <v>3000</v>
      </c>
      <c r="P215" s="63">
        <f>Table22452368910111213141516171819202122242345678910111213141516171819202122232425262728[[#This Row],[PEMBULATAN]]*O215</f>
        <v>159000</v>
      </c>
    </row>
    <row r="216" spans="1:16" ht="31.5" customHeight="1" x14ac:dyDescent="0.2">
      <c r="A216" s="97"/>
      <c r="B216" s="73"/>
      <c r="C216" s="87" t="s">
        <v>3699</v>
      </c>
      <c r="D216" s="76" t="s">
        <v>51</v>
      </c>
      <c r="E216" s="13">
        <v>44434</v>
      </c>
      <c r="F216" s="74" t="s">
        <v>2281</v>
      </c>
      <c r="G216" s="13">
        <v>44441</v>
      </c>
      <c r="H216" s="75" t="s">
        <v>3485</v>
      </c>
      <c r="I216" s="15">
        <v>50</v>
      </c>
      <c r="J216" s="15">
        <v>30</v>
      </c>
      <c r="K216" s="15">
        <v>7</v>
      </c>
      <c r="L216" s="15">
        <v>64</v>
      </c>
      <c r="M216" s="81">
        <v>2.625</v>
      </c>
      <c r="N216" s="70">
        <v>64</v>
      </c>
      <c r="O216" s="62">
        <v>3000</v>
      </c>
      <c r="P216" s="63">
        <f>Table22452368910111213141516171819202122242345678910111213141516171819202122232425262728[[#This Row],[PEMBULATAN]]*O216</f>
        <v>192000</v>
      </c>
    </row>
    <row r="217" spans="1:16" ht="31.5" customHeight="1" x14ac:dyDescent="0.2">
      <c r="A217" s="97"/>
      <c r="B217" s="73"/>
      <c r="C217" s="87" t="s">
        <v>3700</v>
      </c>
      <c r="D217" s="76" t="s">
        <v>51</v>
      </c>
      <c r="E217" s="13">
        <v>44434</v>
      </c>
      <c r="F217" s="74" t="s">
        <v>2281</v>
      </c>
      <c r="G217" s="13">
        <v>44441</v>
      </c>
      <c r="H217" s="75" t="s">
        <v>3485</v>
      </c>
      <c r="I217" s="15">
        <v>51</v>
      </c>
      <c r="J217" s="15">
        <v>21</v>
      </c>
      <c r="K217" s="15">
        <v>9</v>
      </c>
      <c r="L217" s="15">
        <v>72</v>
      </c>
      <c r="M217" s="81">
        <v>2.4097499999999998</v>
      </c>
      <c r="N217" s="70">
        <v>72</v>
      </c>
      <c r="O217" s="62">
        <v>3000</v>
      </c>
      <c r="P217" s="63">
        <f>Table22452368910111213141516171819202122242345678910111213141516171819202122232425262728[[#This Row],[PEMBULATAN]]*O217</f>
        <v>216000</v>
      </c>
    </row>
    <row r="218" spans="1:16" ht="31.5" customHeight="1" x14ac:dyDescent="0.2">
      <c r="A218" s="97"/>
      <c r="B218" s="73"/>
      <c r="C218" s="87" t="s">
        <v>3701</v>
      </c>
      <c r="D218" s="76" t="s">
        <v>51</v>
      </c>
      <c r="E218" s="13">
        <v>44434</v>
      </c>
      <c r="F218" s="74" t="s">
        <v>2281</v>
      </c>
      <c r="G218" s="13">
        <v>44441</v>
      </c>
      <c r="H218" s="75" t="s">
        <v>3485</v>
      </c>
      <c r="I218" s="15">
        <v>45</v>
      </c>
      <c r="J218" s="15">
        <v>7</v>
      </c>
      <c r="K218" s="15">
        <v>1</v>
      </c>
      <c r="L218" s="15">
        <v>31</v>
      </c>
      <c r="M218" s="81">
        <v>7.8750000000000001E-2</v>
      </c>
      <c r="N218" s="70">
        <v>31</v>
      </c>
      <c r="O218" s="62">
        <v>3000</v>
      </c>
      <c r="P218" s="63">
        <f>Table22452368910111213141516171819202122242345678910111213141516171819202122232425262728[[#This Row],[PEMBULATAN]]*O218</f>
        <v>93000</v>
      </c>
    </row>
    <row r="219" spans="1:16" ht="31.5" customHeight="1" x14ac:dyDescent="0.2">
      <c r="A219" s="97"/>
      <c r="B219" s="73"/>
      <c r="C219" s="87" t="s">
        <v>3702</v>
      </c>
      <c r="D219" s="76" t="s">
        <v>51</v>
      </c>
      <c r="E219" s="13">
        <v>44434</v>
      </c>
      <c r="F219" s="74" t="s">
        <v>2281</v>
      </c>
      <c r="G219" s="13">
        <v>44441</v>
      </c>
      <c r="H219" s="75" t="s">
        <v>3485</v>
      </c>
      <c r="I219" s="15">
        <v>56</v>
      </c>
      <c r="J219" s="15">
        <v>21</v>
      </c>
      <c r="K219" s="15">
        <v>11</v>
      </c>
      <c r="L219" s="15">
        <v>80</v>
      </c>
      <c r="M219" s="81">
        <v>3.234</v>
      </c>
      <c r="N219" s="70">
        <v>80</v>
      </c>
      <c r="O219" s="62">
        <v>3000</v>
      </c>
      <c r="P219" s="63">
        <f>Table22452368910111213141516171819202122242345678910111213141516171819202122232425262728[[#This Row],[PEMBULATAN]]*O219</f>
        <v>240000</v>
      </c>
    </row>
    <row r="220" spans="1:16" ht="31.5" customHeight="1" x14ac:dyDescent="0.2">
      <c r="A220" s="97"/>
      <c r="B220" s="73"/>
      <c r="C220" s="87" t="s">
        <v>3703</v>
      </c>
      <c r="D220" s="76" t="s">
        <v>51</v>
      </c>
      <c r="E220" s="13">
        <v>44434</v>
      </c>
      <c r="F220" s="74" t="s">
        <v>2281</v>
      </c>
      <c r="G220" s="13">
        <v>44441</v>
      </c>
      <c r="H220" s="75" t="s">
        <v>3485</v>
      </c>
      <c r="I220" s="15">
        <v>66</v>
      </c>
      <c r="J220" s="15">
        <v>20</v>
      </c>
      <c r="K220" s="15">
        <v>13</v>
      </c>
      <c r="L220" s="15">
        <v>90</v>
      </c>
      <c r="M220" s="81">
        <v>4.29</v>
      </c>
      <c r="N220" s="70">
        <v>90</v>
      </c>
      <c r="O220" s="62">
        <v>3000</v>
      </c>
      <c r="P220" s="63">
        <f>Table22452368910111213141516171819202122242345678910111213141516171819202122232425262728[[#This Row],[PEMBULATAN]]*O220</f>
        <v>270000</v>
      </c>
    </row>
    <row r="221" spans="1:16" ht="31.5" customHeight="1" x14ac:dyDescent="0.2">
      <c r="A221" s="97"/>
      <c r="B221" s="73"/>
      <c r="C221" s="87" t="s">
        <v>3704</v>
      </c>
      <c r="D221" s="76" t="s">
        <v>51</v>
      </c>
      <c r="E221" s="13">
        <v>44434</v>
      </c>
      <c r="F221" s="74" t="s">
        <v>2281</v>
      </c>
      <c r="G221" s="13">
        <v>44441</v>
      </c>
      <c r="H221" s="75" t="s">
        <v>3485</v>
      </c>
      <c r="I221" s="15">
        <v>56</v>
      </c>
      <c r="J221" s="15">
        <v>30</v>
      </c>
      <c r="K221" s="15">
        <v>18</v>
      </c>
      <c r="L221" s="15">
        <v>90</v>
      </c>
      <c r="M221" s="81">
        <v>7.56</v>
      </c>
      <c r="N221" s="70">
        <v>90</v>
      </c>
      <c r="O221" s="62">
        <v>3000</v>
      </c>
      <c r="P221" s="63">
        <f>Table22452368910111213141516171819202122242345678910111213141516171819202122232425262728[[#This Row],[PEMBULATAN]]*O221</f>
        <v>270000</v>
      </c>
    </row>
    <row r="222" spans="1:16" ht="31.5" customHeight="1" x14ac:dyDescent="0.2">
      <c r="A222" s="97"/>
      <c r="B222" s="73"/>
      <c r="C222" s="87" t="s">
        <v>3705</v>
      </c>
      <c r="D222" s="76" t="s">
        <v>51</v>
      </c>
      <c r="E222" s="13">
        <v>44434</v>
      </c>
      <c r="F222" s="74" t="s">
        <v>2281</v>
      </c>
      <c r="G222" s="13">
        <v>44441</v>
      </c>
      <c r="H222" s="75" t="s">
        <v>3485</v>
      </c>
      <c r="I222" s="15">
        <v>56</v>
      </c>
      <c r="J222" s="15">
        <v>30</v>
      </c>
      <c r="K222" s="15">
        <v>11</v>
      </c>
      <c r="L222" s="15">
        <v>90</v>
      </c>
      <c r="M222" s="81">
        <v>4.62</v>
      </c>
      <c r="N222" s="70">
        <v>90</v>
      </c>
      <c r="O222" s="62">
        <v>3000</v>
      </c>
      <c r="P222" s="63">
        <f>Table22452368910111213141516171819202122242345678910111213141516171819202122232425262728[[#This Row],[PEMBULATAN]]*O222</f>
        <v>270000</v>
      </c>
    </row>
    <row r="223" spans="1:16" ht="31.5" customHeight="1" x14ac:dyDescent="0.2">
      <c r="A223" s="97"/>
      <c r="B223" s="73"/>
      <c r="C223" s="87" t="s">
        <v>3706</v>
      </c>
      <c r="D223" s="76" t="s">
        <v>51</v>
      </c>
      <c r="E223" s="13">
        <v>44434</v>
      </c>
      <c r="F223" s="74" t="s">
        <v>2281</v>
      </c>
      <c r="G223" s="13">
        <v>44441</v>
      </c>
      <c r="H223" s="75" t="s">
        <v>3485</v>
      </c>
      <c r="I223" s="15">
        <v>52</v>
      </c>
      <c r="J223" s="15">
        <v>41</v>
      </c>
      <c r="K223" s="15">
        <v>19</v>
      </c>
      <c r="L223" s="15">
        <v>95</v>
      </c>
      <c r="M223" s="81">
        <v>10.127000000000001</v>
      </c>
      <c r="N223" s="70">
        <v>95</v>
      </c>
      <c r="O223" s="62">
        <v>3000</v>
      </c>
      <c r="P223" s="63">
        <f>Table22452368910111213141516171819202122242345678910111213141516171819202122232425262728[[#This Row],[PEMBULATAN]]*O223</f>
        <v>285000</v>
      </c>
    </row>
    <row r="224" spans="1:16" ht="31.5" customHeight="1" x14ac:dyDescent="0.2">
      <c r="A224" s="97"/>
      <c r="B224" s="73"/>
      <c r="C224" s="87" t="s">
        <v>3707</v>
      </c>
      <c r="D224" s="76" t="s">
        <v>51</v>
      </c>
      <c r="E224" s="13">
        <v>44434</v>
      </c>
      <c r="F224" s="74" t="s">
        <v>2281</v>
      </c>
      <c r="G224" s="13">
        <v>44441</v>
      </c>
      <c r="H224" s="75" t="s">
        <v>3485</v>
      </c>
      <c r="I224" s="15">
        <v>37</v>
      </c>
      <c r="J224" s="15">
        <v>8</v>
      </c>
      <c r="K224" s="15">
        <v>6</v>
      </c>
      <c r="L224" s="15">
        <v>39</v>
      </c>
      <c r="M224" s="81">
        <v>0.44400000000000001</v>
      </c>
      <c r="N224" s="70">
        <v>39</v>
      </c>
      <c r="O224" s="62">
        <v>3000</v>
      </c>
      <c r="P224" s="63">
        <f>Table22452368910111213141516171819202122242345678910111213141516171819202122232425262728[[#This Row],[PEMBULATAN]]*O224</f>
        <v>117000</v>
      </c>
    </row>
    <row r="225" spans="1:16" ht="31.5" customHeight="1" x14ac:dyDescent="0.2">
      <c r="A225" s="97"/>
      <c r="B225" s="73"/>
      <c r="C225" s="87" t="s">
        <v>3708</v>
      </c>
      <c r="D225" s="76" t="s">
        <v>51</v>
      </c>
      <c r="E225" s="13">
        <v>44434</v>
      </c>
      <c r="F225" s="74" t="s">
        <v>2281</v>
      </c>
      <c r="G225" s="13">
        <v>44441</v>
      </c>
      <c r="H225" s="75" t="s">
        <v>3485</v>
      </c>
      <c r="I225" s="15">
        <v>40</v>
      </c>
      <c r="J225" s="15">
        <v>25</v>
      </c>
      <c r="K225" s="15">
        <v>6</v>
      </c>
      <c r="L225" s="15">
        <v>80</v>
      </c>
      <c r="M225" s="81">
        <v>1.5</v>
      </c>
      <c r="N225" s="70">
        <v>80</v>
      </c>
      <c r="O225" s="62">
        <v>3000</v>
      </c>
      <c r="P225" s="63">
        <f>Table22452368910111213141516171819202122242345678910111213141516171819202122232425262728[[#This Row],[PEMBULATAN]]*O225</f>
        <v>240000</v>
      </c>
    </row>
    <row r="226" spans="1:16" ht="31.5" customHeight="1" x14ac:dyDescent="0.2">
      <c r="A226" s="97"/>
      <c r="B226" s="73"/>
      <c r="C226" s="71" t="s">
        <v>3709</v>
      </c>
      <c r="D226" s="76" t="s">
        <v>51</v>
      </c>
      <c r="E226" s="13">
        <v>44434</v>
      </c>
      <c r="F226" s="74" t="s">
        <v>2281</v>
      </c>
      <c r="G226" s="13">
        <v>44441</v>
      </c>
      <c r="H226" s="75" t="s">
        <v>3485</v>
      </c>
      <c r="I226" s="15">
        <v>61</v>
      </c>
      <c r="J226" s="15">
        <v>20</v>
      </c>
      <c r="K226" s="15">
        <v>9</v>
      </c>
      <c r="L226" s="15">
        <v>80</v>
      </c>
      <c r="M226" s="81">
        <v>2.7450000000000001</v>
      </c>
      <c r="N226" s="70">
        <v>80</v>
      </c>
      <c r="O226" s="62">
        <v>3000</v>
      </c>
      <c r="P226" s="63">
        <f>Table22452368910111213141516171819202122242345678910111213141516171819202122232425262728[[#This Row],[PEMBULATAN]]*O226</f>
        <v>240000</v>
      </c>
    </row>
    <row r="227" spans="1:16" ht="31.5" customHeight="1" x14ac:dyDescent="0.2">
      <c r="A227" s="97"/>
      <c r="B227" s="73"/>
      <c r="C227" s="71" t="s">
        <v>3710</v>
      </c>
      <c r="D227" s="76" t="s">
        <v>51</v>
      </c>
      <c r="E227" s="13">
        <v>44434</v>
      </c>
      <c r="F227" s="74" t="s">
        <v>2281</v>
      </c>
      <c r="G227" s="13">
        <v>44441</v>
      </c>
      <c r="H227" s="75" t="s">
        <v>3485</v>
      </c>
      <c r="I227" s="15">
        <v>53</v>
      </c>
      <c r="J227" s="15">
        <v>20</v>
      </c>
      <c r="K227" s="15">
        <v>14</v>
      </c>
      <c r="L227" s="15">
        <v>80</v>
      </c>
      <c r="M227" s="81">
        <v>3.71</v>
      </c>
      <c r="N227" s="70">
        <v>80</v>
      </c>
      <c r="O227" s="62">
        <v>3000</v>
      </c>
      <c r="P227" s="63">
        <f>Table22452368910111213141516171819202122242345678910111213141516171819202122232425262728[[#This Row],[PEMBULATAN]]*O227</f>
        <v>240000</v>
      </c>
    </row>
    <row r="228" spans="1:16" ht="31.5" customHeight="1" x14ac:dyDescent="0.2">
      <c r="A228" s="97"/>
      <c r="B228" s="73"/>
      <c r="C228" s="71" t="s">
        <v>3711</v>
      </c>
      <c r="D228" s="76" t="s">
        <v>51</v>
      </c>
      <c r="E228" s="13">
        <v>44434</v>
      </c>
      <c r="F228" s="74" t="s">
        <v>2281</v>
      </c>
      <c r="G228" s="13">
        <v>44441</v>
      </c>
      <c r="H228" s="75" t="s">
        <v>3485</v>
      </c>
      <c r="I228" s="15">
        <v>60</v>
      </c>
      <c r="J228" s="15">
        <v>30</v>
      </c>
      <c r="K228" s="15">
        <v>14</v>
      </c>
      <c r="L228" s="15">
        <v>90</v>
      </c>
      <c r="M228" s="81">
        <v>6.3</v>
      </c>
      <c r="N228" s="70">
        <v>90</v>
      </c>
      <c r="O228" s="62">
        <v>3000</v>
      </c>
      <c r="P228" s="63">
        <f>Table22452368910111213141516171819202122242345678910111213141516171819202122232425262728[[#This Row],[PEMBULATAN]]*O228</f>
        <v>270000</v>
      </c>
    </row>
    <row r="229" spans="1:16" ht="31.5" customHeight="1" x14ac:dyDescent="0.2">
      <c r="A229" s="97"/>
      <c r="B229" s="73"/>
      <c r="C229" s="71" t="s">
        <v>3712</v>
      </c>
      <c r="D229" s="76" t="s">
        <v>51</v>
      </c>
      <c r="E229" s="13">
        <v>44434</v>
      </c>
      <c r="F229" s="74" t="s">
        <v>2281</v>
      </c>
      <c r="G229" s="13">
        <v>44441</v>
      </c>
      <c r="H229" s="75" t="s">
        <v>3485</v>
      </c>
      <c r="I229" s="15">
        <v>54</v>
      </c>
      <c r="J229" s="15">
        <v>33</v>
      </c>
      <c r="K229" s="15">
        <v>15</v>
      </c>
      <c r="L229" s="15">
        <v>92</v>
      </c>
      <c r="M229" s="81">
        <v>6.6825000000000001</v>
      </c>
      <c r="N229" s="70">
        <v>92</v>
      </c>
      <c r="O229" s="62">
        <v>3000</v>
      </c>
      <c r="P229" s="63">
        <f>Table22452368910111213141516171819202122242345678910111213141516171819202122232425262728[[#This Row],[PEMBULATAN]]*O229</f>
        <v>276000</v>
      </c>
    </row>
    <row r="230" spans="1:16" ht="31.5" customHeight="1" x14ac:dyDescent="0.2">
      <c r="A230" s="97"/>
      <c r="B230" s="73"/>
      <c r="C230" s="71" t="s">
        <v>3713</v>
      </c>
      <c r="D230" s="76" t="s">
        <v>51</v>
      </c>
      <c r="E230" s="13">
        <v>44434</v>
      </c>
      <c r="F230" s="74" t="s">
        <v>2281</v>
      </c>
      <c r="G230" s="13">
        <v>44441</v>
      </c>
      <c r="H230" s="75" t="s">
        <v>3485</v>
      </c>
      <c r="I230" s="15">
        <v>60</v>
      </c>
      <c r="J230" s="15">
        <v>21</v>
      </c>
      <c r="K230" s="15">
        <v>6</v>
      </c>
      <c r="L230" s="15">
        <v>81</v>
      </c>
      <c r="M230" s="81">
        <v>1.89</v>
      </c>
      <c r="N230" s="70">
        <v>81</v>
      </c>
      <c r="O230" s="62">
        <v>3000</v>
      </c>
      <c r="P230" s="63">
        <f>Table22452368910111213141516171819202122242345678910111213141516171819202122232425262728[[#This Row],[PEMBULATAN]]*O230</f>
        <v>243000</v>
      </c>
    </row>
    <row r="231" spans="1:16" ht="31.5" customHeight="1" x14ac:dyDescent="0.2">
      <c r="A231" s="97"/>
      <c r="B231" s="88"/>
      <c r="C231" s="71" t="s">
        <v>3714</v>
      </c>
      <c r="D231" s="76" t="s">
        <v>51</v>
      </c>
      <c r="E231" s="13">
        <v>44434</v>
      </c>
      <c r="F231" s="74" t="s">
        <v>2281</v>
      </c>
      <c r="G231" s="13">
        <v>44441</v>
      </c>
      <c r="H231" s="75" t="s">
        <v>3485</v>
      </c>
      <c r="I231" s="15">
        <v>50</v>
      </c>
      <c r="J231" s="15">
        <v>30</v>
      </c>
      <c r="K231" s="15">
        <v>26</v>
      </c>
      <c r="L231" s="15">
        <v>67</v>
      </c>
      <c r="M231" s="81">
        <v>9.75</v>
      </c>
      <c r="N231" s="70">
        <v>67</v>
      </c>
      <c r="O231" s="62">
        <v>3000</v>
      </c>
      <c r="P231" s="63">
        <f>Table22452368910111213141516171819202122242345678910111213141516171819202122232425262728[[#This Row],[PEMBULATAN]]*O231</f>
        <v>201000</v>
      </c>
    </row>
    <row r="232" spans="1:16" ht="31.5" customHeight="1" x14ac:dyDescent="0.2">
      <c r="A232" s="97"/>
      <c r="B232" s="73" t="s">
        <v>3715</v>
      </c>
      <c r="C232" s="71" t="s">
        <v>3716</v>
      </c>
      <c r="D232" s="76" t="s">
        <v>51</v>
      </c>
      <c r="E232" s="13">
        <v>44434</v>
      </c>
      <c r="F232" s="74" t="s">
        <v>2281</v>
      </c>
      <c r="G232" s="13">
        <v>44441</v>
      </c>
      <c r="H232" s="75" t="s">
        <v>3485</v>
      </c>
      <c r="I232" s="15">
        <v>244</v>
      </c>
      <c r="J232" s="15">
        <v>62</v>
      </c>
      <c r="K232" s="15">
        <v>22</v>
      </c>
      <c r="L232" s="15">
        <v>8</v>
      </c>
      <c r="M232" s="81">
        <v>83.203999999999994</v>
      </c>
      <c r="N232" s="70">
        <v>83</v>
      </c>
      <c r="O232" s="62">
        <v>3000</v>
      </c>
      <c r="P232" s="63">
        <f>Table22452368910111213141516171819202122242345678910111213141516171819202122232425262728[[#This Row],[PEMBULATAN]]*O232</f>
        <v>249000</v>
      </c>
    </row>
    <row r="233" spans="1:16" ht="31.5" customHeight="1" x14ac:dyDescent="0.2">
      <c r="A233" s="97"/>
      <c r="B233" s="73"/>
      <c r="C233" s="71" t="s">
        <v>3717</v>
      </c>
      <c r="D233" s="76" t="s">
        <v>51</v>
      </c>
      <c r="E233" s="13">
        <v>44434</v>
      </c>
      <c r="F233" s="74" t="s">
        <v>2281</v>
      </c>
      <c r="G233" s="13">
        <v>44441</v>
      </c>
      <c r="H233" s="75" t="s">
        <v>3485</v>
      </c>
      <c r="I233" s="15">
        <v>244</v>
      </c>
      <c r="J233" s="15">
        <v>62</v>
      </c>
      <c r="K233" s="15">
        <v>22</v>
      </c>
      <c r="L233" s="15">
        <v>8</v>
      </c>
      <c r="M233" s="81">
        <v>83.203999999999994</v>
      </c>
      <c r="N233" s="70">
        <v>83</v>
      </c>
      <c r="O233" s="62">
        <v>3000</v>
      </c>
      <c r="P233" s="63">
        <f>Table22452368910111213141516171819202122242345678910111213141516171819202122232425262728[[#This Row],[PEMBULATAN]]*O233</f>
        <v>249000</v>
      </c>
    </row>
    <row r="234" spans="1:16" ht="31.5" customHeight="1" x14ac:dyDescent="0.2">
      <c r="A234" s="97"/>
      <c r="B234" s="73"/>
      <c r="C234" s="71" t="s">
        <v>3718</v>
      </c>
      <c r="D234" s="76" t="s">
        <v>51</v>
      </c>
      <c r="E234" s="13">
        <v>44434</v>
      </c>
      <c r="F234" s="74" t="s">
        <v>2281</v>
      </c>
      <c r="G234" s="13">
        <v>44441</v>
      </c>
      <c r="H234" s="75" t="s">
        <v>3485</v>
      </c>
      <c r="I234" s="15">
        <v>48</v>
      </c>
      <c r="J234" s="15">
        <v>44</v>
      </c>
      <c r="K234" s="15">
        <v>46</v>
      </c>
      <c r="L234" s="15">
        <v>11</v>
      </c>
      <c r="M234" s="81">
        <v>24.288</v>
      </c>
      <c r="N234" s="70">
        <v>24</v>
      </c>
      <c r="O234" s="62">
        <v>3000</v>
      </c>
      <c r="P234" s="63">
        <f>Table22452368910111213141516171819202122242345678910111213141516171819202122232425262728[[#This Row],[PEMBULATAN]]*O234</f>
        <v>72000</v>
      </c>
    </row>
    <row r="235" spans="1:16" ht="31.5" customHeight="1" x14ac:dyDescent="0.2">
      <c r="A235" s="97"/>
      <c r="B235" s="73"/>
      <c r="C235" s="71" t="s">
        <v>3719</v>
      </c>
      <c r="D235" s="76" t="s">
        <v>51</v>
      </c>
      <c r="E235" s="13">
        <v>44434</v>
      </c>
      <c r="F235" s="74" t="s">
        <v>2281</v>
      </c>
      <c r="G235" s="13">
        <v>44441</v>
      </c>
      <c r="H235" s="75" t="s">
        <v>3485</v>
      </c>
      <c r="I235" s="15">
        <v>47</v>
      </c>
      <c r="J235" s="15">
        <v>46</v>
      </c>
      <c r="K235" s="15">
        <v>44</v>
      </c>
      <c r="L235" s="15">
        <v>11</v>
      </c>
      <c r="M235" s="81">
        <v>23.782</v>
      </c>
      <c r="N235" s="70">
        <v>24</v>
      </c>
      <c r="O235" s="62">
        <v>3000</v>
      </c>
      <c r="P235" s="63">
        <f>Table22452368910111213141516171819202122242345678910111213141516171819202122232425262728[[#This Row],[PEMBULATAN]]*O235</f>
        <v>72000</v>
      </c>
    </row>
    <row r="236" spans="1:16" ht="31.5" customHeight="1" x14ac:dyDescent="0.2">
      <c r="A236" s="97"/>
      <c r="B236" s="73"/>
      <c r="C236" s="71" t="s">
        <v>3720</v>
      </c>
      <c r="D236" s="76" t="s">
        <v>51</v>
      </c>
      <c r="E236" s="13">
        <v>44434</v>
      </c>
      <c r="F236" s="74" t="s">
        <v>2281</v>
      </c>
      <c r="G236" s="13">
        <v>44441</v>
      </c>
      <c r="H236" s="75" t="s">
        <v>3485</v>
      </c>
      <c r="I236" s="15">
        <v>244</v>
      </c>
      <c r="J236" s="15">
        <v>62</v>
      </c>
      <c r="K236" s="15">
        <v>22</v>
      </c>
      <c r="L236" s="15">
        <v>8</v>
      </c>
      <c r="M236" s="81">
        <v>83.203999999999994</v>
      </c>
      <c r="N236" s="70">
        <v>83</v>
      </c>
      <c r="O236" s="62">
        <v>3000</v>
      </c>
      <c r="P236" s="63">
        <f>Table22452368910111213141516171819202122242345678910111213141516171819202122232425262728[[#This Row],[PEMBULATAN]]*O236</f>
        <v>249000</v>
      </c>
    </row>
    <row r="237" spans="1:16" ht="31.5" customHeight="1" x14ac:dyDescent="0.2">
      <c r="A237" s="97"/>
      <c r="B237" s="73"/>
      <c r="C237" s="71" t="s">
        <v>3721</v>
      </c>
      <c r="D237" s="76" t="s">
        <v>51</v>
      </c>
      <c r="E237" s="13">
        <v>44434</v>
      </c>
      <c r="F237" s="74" t="s">
        <v>2281</v>
      </c>
      <c r="G237" s="13">
        <v>44441</v>
      </c>
      <c r="H237" s="75" t="s">
        <v>3485</v>
      </c>
      <c r="I237" s="15">
        <v>244</v>
      </c>
      <c r="J237" s="15">
        <v>62</v>
      </c>
      <c r="K237" s="15">
        <v>22</v>
      </c>
      <c r="L237" s="15">
        <v>8</v>
      </c>
      <c r="M237" s="81">
        <v>83.203999999999994</v>
      </c>
      <c r="N237" s="70">
        <v>83</v>
      </c>
      <c r="O237" s="62">
        <v>3000</v>
      </c>
      <c r="P237" s="63">
        <f>Table22452368910111213141516171819202122242345678910111213141516171819202122232425262728[[#This Row],[PEMBULATAN]]*O237</f>
        <v>249000</v>
      </c>
    </row>
    <row r="238" spans="1:16" ht="31.5" customHeight="1" x14ac:dyDescent="0.2">
      <c r="A238" s="97"/>
      <c r="B238" s="73"/>
      <c r="C238" s="71" t="s">
        <v>3722</v>
      </c>
      <c r="D238" s="76" t="s">
        <v>51</v>
      </c>
      <c r="E238" s="13">
        <v>44434</v>
      </c>
      <c r="F238" s="74" t="s">
        <v>2281</v>
      </c>
      <c r="G238" s="13">
        <v>44441</v>
      </c>
      <c r="H238" s="75" t="s">
        <v>3485</v>
      </c>
      <c r="I238" s="15">
        <v>244</v>
      </c>
      <c r="J238" s="15">
        <v>62</v>
      </c>
      <c r="K238" s="15">
        <v>22</v>
      </c>
      <c r="L238" s="15">
        <v>8</v>
      </c>
      <c r="M238" s="81">
        <v>83.203999999999994</v>
      </c>
      <c r="N238" s="70">
        <v>83</v>
      </c>
      <c r="O238" s="62">
        <v>3000</v>
      </c>
      <c r="P238" s="63">
        <f>Table22452368910111213141516171819202122242345678910111213141516171819202122232425262728[[#This Row],[PEMBULATAN]]*O238</f>
        <v>249000</v>
      </c>
    </row>
    <row r="239" spans="1:16" ht="31.5" customHeight="1" x14ac:dyDescent="0.2">
      <c r="A239" s="97"/>
      <c r="B239" s="73"/>
      <c r="C239" s="71" t="s">
        <v>3723</v>
      </c>
      <c r="D239" s="76" t="s">
        <v>51</v>
      </c>
      <c r="E239" s="13">
        <v>44434</v>
      </c>
      <c r="F239" s="74" t="s">
        <v>2281</v>
      </c>
      <c r="G239" s="13">
        <v>44441</v>
      </c>
      <c r="H239" s="75" t="s">
        <v>3485</v>
      </c>
      <c r="I239" s="15">
        <v>302</v>
      </c>
      <c r="J239" s="15">
        <v>62</v>
      </c>
      <c r="K239" s="15">
        <v>10</v>
      </c>
      <c r="L239" s="15">
        <v>8</v>
      </c>
      <c r="M239" s="81">
        <v>46.81</v>
      </c>
      <c r="N239" s="70">
        <v>47</v>
      </c>
      <c r="O239" s="62">
        <v>3000</v>
      </c>
      <c r="P239" s="63">
        <f>Table22452368910111213141516171819202122242345678910111213141516171819202122232425262728[[#This Row],[PEMBULATAN]]*O239</f>
        <v>141000</v>
      </c>
    </row>
    <row r="240" spans="1:16" ht="31.5" customHeight="1" x14ac:dyDescent="0.2">
      <c r="A240" s="97"/>
      <c r="B240" s="73"/>
      <c r="C240" s="71" t="s">
        <v>3724</v>
      </c>
      <c r="D240" s="76" t="s">
        <v>51</v>
      </c>
      <c r="E240" s="13">
        <v>44434</v>
      </c>
      <c r="F240" s="74" t="s">
        <v>2281</v>
      </c>
      <c r="G240" s="13">
        <v>44441</v>
      </c>
      <c r="H240" s="75" t="s">
        <v>3485</v>
      </c>
      <c r="I240" s="15">
        <v>302</v>
      </c>
      <c r="J240" s="15">
        <v>62</v>
      </c>
      <c r="K240" s="15">
        <v>10</v>
      </c>
      <c r="L240" s="15">
        <v>8</v>
      </c>
      <c r="M240" s="81">
        <v>46.81</v>
      </c>
      <c r="N240" s="70">
        <v>47</v>
      </c>
      <c r="O240" s="62">
        <v>3000</v>
      </c>
      <c r="P240" s="63">
        <f>Table22452368910111213141516171819202122242345678910111213141516171819202122232425262728[[#This Row],[PEMBULATAN]]*O240</f>
        <v>141000</v>
      </c>
    </row>
    <row r="241" spans="1:16" ht="31.5" customHeight="1" x14ac:dyDescent="0.2">
      <c r="A241" s="97"/>
      <c r="B241" s="73"/>
      <c r="C241" s="71" t="s">
        <v>3725</v>
      </c>
      <c r="D241" s="76" t="s">
        <v>51</v>
      </c>
      <c r="E241" s="13">
        <v>44434</v>
      </c>
      <c r="F241" s="74" t="s">
        <v>2281</v>
      </c>
      <c r="G241" s="13">
        <v>44441</v>
      </c>
      <c r="H241" s="75" t="s">
        <v>3485</v>
      </c>
      <c r="I241" s="15">
        <v>302</v>
      </c>
      <c r="J241" s="15">
        <v>62</v>
      </c>
      <c r="K241" s="15">
        <v>10</v>
      </c>
      <c r="L241" s="15">
        <v>8</v>
      </c>
      <c r="M241" s="81">
        <v>46.81</v>
      </c>
      <c r="N241" s="70">
        <v>47</v>
      </c>
      <c r="O241" s="62">
        <v>3000</v>
      </c>
      <c r="P241" s="63">
        <f>Table22452368910111213141516171819202122242345678910111213141516171819202122232425262728[[#This Row],[PEMBULATAN]]*O241</f>
        <v>141000</v>
      </c>
    </row>
    <row r="242" spans="1:16" ht="31.5" customHeight="1" x14ac:dyDescent="0.2">
      <c r="A242" s="97"/>
      <c r="B242" s="73"/>
      <c r="C242" s="71" t="s">
        <v>3726</v>
      </c>
      <c r="D242" s="76" t="s">
        <v>51</v>
      </c>
      <c r="E242" s="13">
        <v>44434</v>
      </c>
      <c r="F242" s="74" t="s">
        <v>2281</v>
      </c>
      <c r="G242" s="13">
        <v>44441</v>
      </c>
      <c r="H242" s="75" t="s">
        <v>3485</v>
      </c>
      <c r="I242" s="15">
        <v>302</v>
      </c>
      <c r="J242" s="15">
        <v>62</v>
      </c>
      <c r="K242" s="15">
        <v>10</v>
      </c>
      <c r="L242" s="15">
        <v>8</v>
      </c>
      <c r="M242" s="81">
        <v>46.81</v>
      </c>
      <c r="N242" s="70">
        <v>47</v>
      </c>
      <c r="O242" s="62">
        <v>3000</v>
      </c>
      <c r="P242" s="63">
        <f>Table22452368910111213141516171819202122242345678910111213141516171819202122232425262728[[#This Row],[PEMBULATAN]]*O242</f>
        <v>141000</v>
      </c>
    </row>
    <row r="243" spans="1:16" ht="31.5" customHeight="1" x14ac:dyDescent="0.2">
      <c r="A243" s="97"/>
      <c r="B243" s="73"/>
      <c r="C243" s="71" t="s">
        <v>3727</v>
      </c>
      <c r="D243" s="76" t="s">
        <v>51</v>
      </c>
      <c r="E243" s="13">
        <v>44434</v>
      </c>
      <c r="F243" s="74" t="s">
        <v>2281</v>
      </c>
      <c r="G243" s="13">
        <v>44441</v>
      </c>
      <c r="H243" s="75" t="s">
        <v>3485</v>
      </c>
      <c r="I243" s="15">
        <v>302</v>
      </c>
      <c r="J243" s="15">
        <v>62</v>
      </c>
      <c r="K243" s="15">
        <v>10</v>
      </c>
      <c r="L243" s="15">
        <v>8</v>
      </c>
      <c r="M243" s="81">
        <v>46.81</v>
      </c>
      <c r="N243" s="70">
        <v>47</v>
      </c>
      <c r="O243" s="62">
        <v>3000</v>
      </c>
      <c r="P243" s="63">
        <f>Table22452368910111213141516171819202122242345678910111213141516171819202122232425262728[[#This Row],[PEMBULATAN]]*O243</f>
        <v>141000</v>
      </c>
    </row>
    <row r="244" spans="1:16" ht="22.5" customHeight="1" x14ac:dyDescent="0.2">
      <c r="A244" s="121" t="s">
        <v>31</v>
      </c>
      <c r="B244" s="122"/>
      <c r="C244" s="122"/>
      <c r="D244" s="122"/>
      <c r="E244" s="122"/>
      <c r="F244" s="122"/>
      <c r="G244" s="122"/>
      <c r="H244" s="122"/>
      <c r="I244" s="122"/>
      <c r="J244" s="122"/>
      <c r="K244" s="122"/>
      <c r="L244" s="123"/>
      <c r="M244" s="77">
        <f>SUBTOTAL(109,Table22452368910111213141516171819202122242345678910111213141516171819202122232425262728[KG VOLUME])</f>
        <v>4547.5972500000016</v>
      </c>
      <c r="N244" s="66">
        <f>SUM(N3:N243)</f>
        <v>9327</v>
      </c>
      <c r="O244" s="124">
        <f>SUM(P3:P243)</f>
        <v>27981000</v>
      </c>
      <c r="P244" s="125"/>
    </row>
    <row r="245" spans="1:16" ht="22.5" customHeight="1" x14ac:dyDescent="0.2">
      <c r="A245" s="82"/>
      <c r="B245" s="54" t="s">
        <v>43</v>
      </c>
      <c r="C245" s="53"/>
      <c r="D245" s="55" t="s">
        <v>44</v>
      </c>
      <c r="E245" s="82"/>
      <c r="F245" s="82"/>
      <c r="G245" s="82"/>
      <c r="H245" s="82"/>
      <c r="I245" s="82"/>
      <c r="J245" s="82"/>
      <c r="K245" s="82"/>
      <c r="L245" s="82"/>
      <c r="M245" s="83"/>
      <c r="N245" s="85" t="s">
        <v>50</v>
      </c>
      <c r="O245" s="84"/>
      <c r="P245" s="84">
        <f>O244*10%</f>
        <v>2798100</v>
      </c>
    </row>
    <row r="246" spans="1:16" ht="22.5" customHeight="1" thickBot="1" x14ac:dyDescent="0.25">
      <c r="A246" s="82"/>
      <c r="B246" s="54"/>
      <c r="C246" s="53"/>
      <c r="D246" s="55"/>
      <c r="E246" s="82"/>
      <c r="F246" s="82"/>
      <c r="G246" s="82"/>
      <c r="H246" s="82"/>
      <c r="I246" s="82"/>
      <c r="J246" s="82"/>
      <c r="K246" s="82"/>
      <c r="L246" s="82"/>
      <c r="M246" s="83"/>
      <c r="N246" s="98" t="s">
        <v>58</v>
      </c>
      <c r="O246" s="99"/>
      <c r="P246" s="99">
        <f>O244-P245</f>
        <v>25182900</v>
      </c>
    </row>
    <row r="247" spans="1:16" x14ac:dyDescent="0.2">
      <c r="A247" s="11"/>
      <c r="H247" s="61"/>
      <c r="N247" s="60" t="s">
        <v>32</v>
      </c>
      <c r="P247" s="67">
        <f>P246*1%</f>
        <v>251829</v>
      </c>
    </row>
    <row r="248" spans="1:16" ht="15.75" thickBot="1" x14ac:dyDescent="0.25">
      <c r="A248" s="11"/>
      <c r="H248" s="61"/>
      <c r="N248" s="60" t="s">
        <v>56</v>
      </c>
      <c r="P248" s="69">
        <f>P246*2%</f>
        <v>503658</v>
      </c>
    </row>
    <row r="249" spans="1:16" x14ac:dyDescent="0.2">
      <c r="A249" s="11"/>
      <c r="H249" s="61"/>
      <c r="N249" s="64" t="s">
        <v>33</v>
      </c>
      <c r="O249" s="65"/>
      <c r="P249" s="68">
        <f>P246+P247-P248</f>
        <v>24931071</v>
      </c>
    </row>
    <row r="250" spans="1:16" x14ac:dyDescent="0.2">
      <c r="B250" s="54"/>
      <c r="C250" s="53"/>
      <c r="D250" s="55"/>
    </row>
    <row r="252" spans="1:16" x14ac:dyDescent="0.2">
      <c r="A252" s="11"/>
      <c r="H252" s="61"/>
      <c r="P252" s="69"/>
    </row>
    <row r="253" spans="1:16" x14ac:dyDescent="0.2">
      <c r="A253" s="11"/>
      <c r="H253" s="61"/>
      <c r="O253" s="56"/>
      <c r="P253" s="69"/>
    </row>
    <row r="254" spans="1:16" s="3" customFormat="1" x14ac:dyDescent="0.25">
      <c r="A254" s="11"/>
      <c r="B254" s="2"/>
      <c r="C254" s="2"/>
      <c r="E254" s="12"/>
      <c r="H254" s="61"/>
      <c r="N254" s="14"/>
      <c r="O254" s="14"/>
      <c r="P254" s="14"/>
    </row>
    <row r="255" spans="1:16" s="3" customFormat="1" x14ac:dyDescent="0.25">
      <c r="A255" s="11"/>
      <c r="B255" s="2"/>
      <c r="C255" s="2"/>
      <c r="E255" s="12"/>
      <c r="H255" s="61"/>
      <c r="N255" s="14"/>
      <c r="O255" s="14"/>
      <c r="P255" s="14"/>
    </row>
    <row r="256" spans="1:16" s="3" customFormat="1" x14ac:dyDescent="0.25">
      <c r="A256" s="11"/>
      <c r="B256" s="2"/>
      <c r="C256" s="2"/>
      <c r="E256" s="12"/>
      <c r="H256" s="61"/>
      <c r="N256" s="14"/>
      <c r="O256" s="14"/>
      <c r="P256" s="14"/>
    </row>
    <row r="257" spans="1:16" s="3" customFormat="1" x14ac:dyDescent="0.25">
      <c r="A257" s="11"/>
      <c r="B257" s="2"/>
      <c r="C257" s="2"/>
      <c r="E257" s="12"/>
      <c r="H257" s="61"/>
      <c r="N257" s="14"/>
      <c r="O257" s="14"/>
      <c r="P257" s="14"/>
    </row>
    <row r="258" spans="1:16" s="3" customFormat="1" x14ac:dyDescent="0.25">
      <c r="A258" s="11"/>
      <c r="B258" s="2"/>
      <c r="C258" s="2"/>
      <c r="E258" s="12"/>
      <c r="H258" s="61"/>
      <c r="N258" s="14"/>
      <c r="O258" s="14"/>
      <c r="P258" s="14"/>
    </row>
    <row r="259" spans="1:16" s="3" customFormat="1" x14ac:dyDescent="0.25">
      <c r="A259" s="11"/>
      <c r="B259" s="2"/>
      <c r="C259" s="2"/>
      <c r="E259" s="12"/>
      <c r="H259" s="61"/>
      <c r="N259" s="14"/>
      <c r="O259" s="14"/>
      <c r="P259" s="14"/>
    </row>
    <row r="260" spans="1:16" s="3" customFormat="1" x14ac:dyDescent="0.25">
      <c r="A260" s="11"/>
      <c r="B260" s="2"/>
      <c r="C260" s="2"/>
      <c r="E260" s="12"/>
      <c r="H260" s="61"/>
      <c r="N260" s="14"/>
      <c r="O260" s="14"/>
      <c r="P260" s="14"/>
    </row>
    <row r="261" spans="1:16" s="3" customFormat="1" x14ac:dyDescent="0.25">
      <c r="A261" s="11"/>
      <c r="B261" s="2"/>
      <c r="C261" s="2"/>
      <c r="E261" s="12"/>
      <c r="H261" s="61"/>
      <c r="N261" s="14"/>
      <c r="O261" s="14"/>
      <c r="P261" s="14"/>
    </row>
    <row r="262" spans="1:16" s="3" customFormat="1" x14ac:dyDescent="0.25">
      <c r="A262" s="11"/>
      <c r="B262" s="2"/>
      <c r="C262" s="2"/>
      <c r="E262" s="12"/>
      <c r="H262" s="61"/>
      <c r="N262" s="14"/>
      <c r="O262" s="14"/>
      <c r="P262" s="14"/>
    </row>
    <row r="263" spans="1:16" s="3" customFormat="1" x14ac:dyDescent="0.25">
      <c r="A263" s="11"/>
      <c r="B263" s="2"/>
      <c r="C263" s="2"/>
      <c r="E263" s="12"/>
      <c r="H263" s="61"/>
      <c r="N263" s="14"/>
      <c r="O263" s="14"/>
      <c r="P263" s="14"/>
    </row>
    <row r="264" spans="1:16" s="3" customFormat="1" x14ac:dyDescent="0.25">
      <c r="A264" s="11"/>
      <c r="B264" s="2"/>
      <c r="C264" s="2"/>
      <c r="E264" s="12"/>
      <c r="H264" s="61"/>
      <c r="N264" s="14"/>
      <c r="O264" s="14"/>
      <c r="P264" s="14"/>
    </row>
    <row r="265" spans="1:16" s="3" customFormat="1" x14ac:dyDescent="0.25">
      <c r="A265" s="11"/>
      <c r="B265" s="2"/>
      <c r="C265" s="2"/>
      <c r="E265" s="12"/>
      <c r="H265" s="61"/>
      <c r="N265" s="14"/>
      <c r="O265" s="14"/>
      <c r="P265" s="14"/>
    </row>
  </sheetData>
  <mergeCells count="2">
    <mergeCell ref="A244:L244"/>
    <mergeCell ref="O244:P244"/>
  </mergeCells>
  <conditionalFormatting sqref="B3">
    <cfRule type="duplicateValues" dxfId="441" priority="1"/>
  </conditionalFormatting>
  <conditionalFormatting sqref="B4:B243">
    <cfRule type="duplicateValues" dxfId="440" priority="85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N3" sqref="N3:N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1.57031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9" customHeight="1" x14ac:dyDescent="0.2">
      <c r="A3" s="96" t="s">
        <v>6231</v>
      </c>
      <c r="B3" s="72" t="s">
        <v>3728</v>
      </c>
      <c r="C3" s="9" t="s">
        <v>3729</v>
      </c>
      <c r="D3" s="74" t="s">
        <v>51</v>
      </c>
      <c r="E3" s="13">
        <v>44434</v>
      </c>
      <c r="F3" s="74" t="s">
        <v>2281</v>
      </c>
      <c r="G3" s="13">
        <v>44441</v>
      </c>
      <c r="H3" s="10" t="s">
        <v>3485</v>
      </c>
      <c r="I3" s="1">
        <v>100</v>
      </c>
      <c r="J3" s="1">
        <v>58</v>
      </c>
      <c r="K3" s="1">
        <v>32</v>
      </c>
      <c r="L3" s="1">
        <v>20</v>
      </c>
      <c r="M3" s="80">
        <v>46.4</v>
      </c>
      <c r="N3" s="8">
        <v>46</v>
      </c>
      <c r="O3" s="62">
        <v>3000</v>
      </c>
      <c r="P3" s="63">
        <f>Table2245236891011121314151617181920212224234567891011121314151617181920212223242526272829[[#This Row],[PEMBULATAN]]*O3</f>
        <v>138000</v>
      </c>
    </row>
    <row r="4" spans="1:16" ht="39" customHeight="1" x14ac:dyDescent="0.2">
      <c r="A4" s="100"/>
      <c r="B4" s="73"/>
      <c r="C4" s="9" t="s">
        <v>3730</v>
      </c>
      <c r="D4" s="74" t="s">
        <v>51</v>
      </c>
      <c r="E4" s="13">
        <v>44434</v>
      </c>
      <c r="F4" s="74" t="s">
        <v>2281</v>
      </c>
      <c r="G4" s="13">
        <v>44441</v>
      </c>
      <c r="H4" s="10" t="s">
        <v>3485</v>
      </c>
      <c r="I4" s="1">
        <v>100</v>
      </c>
      <c r="J4" s="1">
        <v>60</v>
      </c>
      <c r="K4" s="1">
        <v>30</v>
      </c>
      <c r="L4" s="1">
        <v>25</v>
      </c>
      <c r="M4" s="80">
        <v>45</v>
      </c>
      <c r="N4" s="8">
        <v>45</v>
      </c>
      <c r="O4" s="62">
        <v>3000</v>
      </c>
      <c r="P4" s="63">
        <f>Table2245236891011121314151617181920212224234567891011121314151617181920212223242526272829[[#This Row],[PEMBULATAN]]*O4</f>
        <v>135000</v>
      </c>
    </row>
    <row r="5" spans="1:16" ht="22.5" customHeight="1" x14ac:dyDescent="0.2">
      <c r="A5" s="121" t="s">
        <v>31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3"/>
      <c r="M5" s="77">
        <f>SUBTOTAL(109,Table2245236891011121314151617181920212224234567891011121314151617181920212223242526272829[KG VOLUME])</f>
        <v>91.4</v>
      </c>
      <c r="N5" s="66">
        <f>SUM(N3:N4)</f>
        <v>91</v>
      </c>
      <c r="O5" s="124">
        <f>SUM(P3:P4)</f>
        <v>273000</v>
      </c>
      <c r="P5" s="125"/>
    </row>
    <row r="6" spans="1:16" ht="22.5" customHeight="1" x14ac:dyDescent="0.2">
      <c r="A6" s="82"/>
      <c r="B6" s="54" t="s">
        <v>43</v>
      </c>
      <c r="C6" s="53"/>
      <c r="D6" s="55" t="s">
        <v>44</v>
      </c>
      <c r="E6" s="82"/>
      <c r="F6" s="82"/>
      <c r="G6" s="82"/>
      <c r="H6" s="82"/>
      <c r="I6" s="82"/>
      <c r="J6" s="82"/>
      <c r="K6" s="82"/>
      <c r="L6" s="82"/>
      <c r="M6" s="83"/>
      <c r="N6" s="85" t="s">
        <v>50</v>
      </c>
      <c r="O6" s="84"/>
      <c r="P6" s="84">
        <f>O5*10%</f>
        <v>27300</v>
      </c>
    </row>
    <row r="7" spans="1:16" ht="22.5" customHeight="1" thickBot="1" x14ac:dyDescent="0.25">
      <c r="A7" s="82"/>
      <c r="B7" s="54"/>
      <c r="C7" s="53"/>
      <c r="D7" s="55"/>
      <c r="E7" s="82"/>
      <c r="F7" s="82"/>
      <c r="G7" s="82"/>
      <c r="H7" s="82"/>
      <c r="I7" s="82"/>
      <c r="J7" s="82"/>
      <c r="K7" s="82"/>
      <c r="L7" s="82"/>
      <c r="M7" s="83"/>
      <c r="N7" s="98" t="s">
        <v>58</v>
      </c>
      <c r="O7" s="99"/>
      <c r="P7" s="99">
        <f>O5-P6</f>
        <v>245700</v>
      </c>
    </row>
    <row r="8" spans="1:16" x14ac:dyDescent="0.2">
      <c r="A8" s="11"/>
      <c r="H8" s="61"/>
      <c r="N8" s="60" t="s">
        <v>32</v>
      </c>
      <c r="P8" s="67">
        <f>P7*1%</f>
        <v>2457</v>
      </c>
    </row>
    <row r="9" spans="1:16" ht="15.75" thickBot="1" x14ac:dyDescent="0.25">
      <c r="A9" s="11"/>
      <c r="H9" s="61"/>
      <c r="N9" s="60" t="s">
        <v>56</v>
      </c>
      <c r="P9" s="69">
        <f>P7*2%</f>
        <v>4914</v>
      </c>
    </row>
    <row r="10" spans="1:16" x14ac:dyDescent="0.2">
      <c r="A10" s="11"/>
      <c r="H10" s="61"/>
      <c r="N10" s="64" t="s">
        <v>33</v>
      </c>
      <c r="O10" s="65"/>
      <c r="P10" s="68">
        <f>P7+P8-P9</f>
        <v>243243</v>
      </c>
    </row>
    <row r="11" spans="1:16" x14ac:dyDescent="0.2">
      <c r="B11" s="54"/>
      <c r="C11" s="53"/>
      <c r="D11" s="55"/>
    </row>
    <row r="13" spans="1:16" x14ac:dyDescent="0.2">
      <c r="A13" s="11"/>
      <c r="H13" s="61"/>
      <c r="P13" s="69"/>
    </row>
    <row r="14" spans="1:16" x14ac:dyDescent="0.2">
      <c r="A14" s="11"/>
      <c r="H14" s="61"/>
      <c r="O14" s="56"/>
      <c r="P14" s="69"/>
    </row>
    <row r="15" spans="1:16" s="3" customFormat="1" x14ac:dyDescent="0.25">
      <c r="A15" s="11"/>
      <c r="B15" s="2"/>
      <c r="C15" s="2"/>
      <c r="E15" s="12"/>
      <c r="H15" s="61"/>
      <c r="N15" s="14"/>
      <c r="O15" s="14"/>
      <c r="P15" s="14"/>
    </row>
    <row r="16" spans="1:16" s="3" customFormat="1" x14ac:dyDescent="0.25">
      <c r="A16" s="11"/>
      <c r="B16" s="2"/>
      <c r="C16" s="2"/>
      <c r="E16" s="12"/>
      <c r="H16" s="61"/>
      <c r="N16" s="14"/>
      <c r="O16" s="14"/>
      <c r="P16" s="14"/>
    </row>
    <row r="17" spans="1:16" s="3" customFormat="1" x14ac:dyDescent="0.25">
      <c r="A17" s="11"/>
      <c r="B17" s="2"/>
      <c r="C17" s="2"/>
      <c r="E17" s="12"/>
      <c r="H17" s="61"/>
      <c r="N17" s="14"/>
      <c r="O17" s="14"/>
      <c r="P17" s="14"/>
    </row>
    <row r="18" spans="1:16" s="3" customFormat="1" x14ac:dyDescent="0.25">
      <c r="A18" s="11"/>
      <c r="B18" s="2"/>
      <c r="C18" s="2"/>
      <c r="E18" s="12"/>
      <c r="H18" s="61"/>
      <c r="N18" s="14"/>
      <c r="O18" s="14"/>
      <c r="P18" s="14"/>
    </row>
    <row r="19" spans="1:16" s="3" customFormat="1" x14ac:dyDescent="0.25">
      <c r="A19" s="11"/>
      <c r="B19" s="2"/>
      <c r="C19" s="2"/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/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/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/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/>
      <c r="E26" s="12"/>
      <c r="H26" s="61"/>
      <c r="N26" s="14"/>
      <c r="O26" s="14"/>
      <c r="P26" s="14"/>
    </row>
  </sheetData>
  <mergeCells count="2">
    <mergeCell ref="A5:L5"/>
    <mergeCell ref="O5:P5"/>
  </mergeCells>
  <conditionalFormatting sqref="B3">
    <cfRule type="duplicateValues" dxfId="424" priority="1"/>
  </conditionalFormatting>
  <conditionalFormatting sqref="B4">
    <cfRule type="duplicateValues" dxfId="423" priority="86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18"/>
  <sheetViews>
    <sheetView zoomScale="110" zoomScaleNormal="110" workbookViewId="0">
      <pane xSplit="3" ySplit="2" topLeftCell="D189" activePane="bottomRight" state="frozen"/>
      <selection activeCell="H5" sqref="H5"/>
      <selection pane="topRight" activeCell="H5" sqref="H5"/>
      <selection pane="bottomLeft" activeCell="H5" sqref="H5"/>
      <selection pane="bottomRight" activeCell="N3" sqref="N3:N19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2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27.75" customHeight="1" x14ac:dyDescent="0.2">
      <c r="A3" s="96" t="s">
        <v>6232</v>
      </c>
      <c r="B3" s="72" t="s">
        <v>3731</v>
      </c>
      <c r="C3" s="9" t="s">
        <v>3732</v>
      </c>
      <c r="D3" s="74" t="s">
        <v>52</v>
      </c>
      <c r="E3" s="13">
        <v>44434</v>
      </c>
      <c r="F3" s="74" t="s">
        <v>2281</v>
      </c>
      <c r="G3" s="13">
        <v>44441</v>
      </c>
      <c r="H3" s="10" t="s">
        <v>3485</v>
      </c>
      <c r="I3" s="1">
        <v>135</v>
      </c>
      <c r="J3" s="1">
        <v>10</v>
      </c>
      <c r="K3" s="1">
        <v>10</v>
      </c>
      <c r="L3" s="1">
        <v>1</v>
      </c>
      <c r="M3" s="80">
        <v>3.375</v>
      </c>
      <c r="N3" s="8">
        <v>3</v>
      </c>
      <c r="O3" s="62">
        <v>3000</v>
      </c>
      <c r="P3" s="63">
        <f>Table224523689101112131415161718192021222423456789101112131415161718192021222324252627282930[[#This Row],[PEMBULATAN]]*O3</f>
        <v>9000</v>
      </c>
    </row>
    <row r="4" spans="1:16" ht="27.75" customHeight="1" x14ac:dyDescent="0.2">
      <c r="A4" s="100"/>
      <c r="B4" s="73"/>
      <c r="C4" s="9" t="s">
        <v>3733</v>
      </c>
      <c r="D4" s="74" t="s">
        <v>52</v>
      </c>
      <c r="E4" s="13">
        <v>44434</v>
      </c>
      <c r="F4" s="74" t="s">
        <v>2281</v>
      </c>
      <c r="G4" s="13">
        <v>44441</v>
      </c>
      <c r="H4" s="10" t="s">
        <v>3485</v>
      </c>
      <c r="I4" s="1">
        <v>67</v>
      </c>
      <c r="J4" s="1">
        <v>50</v>
      </c>
      <c r="K4" s="1">
        <v>27</v>
      </c>
      <c r="L4" s="1">
        <v>16</v>
      </c>
      <c r="M4" s="80">
        <v>22.612500000000001</v>
      </c>
      <c r="N4" s="8">
        <v>23</v>
      </c>
      <c r="O4" s="62">
        <v>3000</v>
      </c>
      <c r="P4" s="63">
        <f>Table224523689101112131415161718192021222423456789101112131415161718192021222324252627282930[[#This Row],[PEMBULATAN]]*O4</f>
        <v>69000</v>
      </c>
    </row>
    <row r="5" spans="1:16" ht="27.75" customHeight="1" x14ac:dyDescent="0.2">
      <c r="A5" s="100"/>
      <c r="B5" s="73"/>
      <c r="C5" s="87" t="s">
        <v>3734</v>
      </c>
      <c r="D5" s="76" t="s">
        <v>52</v>
      </c>
      <c r="E5" s="13">
        <v>44434</v>
      </c>
      <c r="F5" s="74" t="s">
        <v>2281</v>
      </c>
      <c r="G5" s="13">
        <v>44441</v>
      </c>
      <c r="H5" s="75" t="s">
        <v>3485</v>
      </c>
      <c r="I5" s="15">
        <v>45</v>
      </c>
      <c r="J5" s="15">
        <v>48</v>
      </c>
      <c r="K5" s="15">
        <v>43</v>
      </c>
      <c r="L5" s="15">
        <v>18</v>
      </c>
      <c r="M5" s="81">
        <v>23.22</v>
      </c>
      <c r="N5" s="70">
        <v>23</v>
      </c>
      <c r="O5" s="62">
        <v>3000</v>
      </c>
      <c r="P5" s="63">
        <f>Table224523689101112131415161718192021222423456789101112131415161718192021222324252627282930[[#This Row],[PEMBULATAN]]*O5</f>
        <v>69000</v>
      </c>
    </row>
    <row r="6" spans="1:16" ht="27.75" customHeight="1" x14ac:dyDescent="0.2">
      <c r="A6" s="100"/>
      <c r="B6" s="73"/>
      <c r="C6" s="87" t="s">
        <v>3735</v>
      </c>
      <c r="D6" s="76" t="s">
        <v>52</v>
      </c>
      <c r="E6" s="13">
        <v>44434</v>
      </c>
      <c r="F6" s="74" t="s">
        <v>2281</v>
      </c>
      <c r="G6" s="13">
        <v>44441</v>
      </c>
      <c r="H6" s="75" t="s">
        <v>3485</v>
      </c>
      <c r="I6" s="15">
        <v>133</v>
      </c>
      <c r="J6" s="15">
        <v>7</v>
      </c>
      <c r="K6" s="15">
        <v>7</v>
      </c>
      <c r="L6" s="15">
        <v>1</v>
      </c>
      <c r="M6" s="81">
        <v>1.6292500000000001</v>
      </c>
      <c r="N6" s="70">
        <v>2</v>
      </c>
      <c r="O6" s="62">
        <v>3000</v>
      </c>
      <c r="P6" s="63">
        <f>Table224523689101112131415161718192021222423456789101112131415161718192021222324252627282930[[#This Row],[PEMBULATAN]]*O6</f>
        <v>6000</v>
      </c>
    </row>
    <row r="7" spans="1:16" ht="27.75" customHeight="1" x14ac:dyDescent="0.2">
      <c r="A7" s="100"/>
      <c r="B7" s="73"/>
      <c r="C7" s="87" t="s">
        <v>3736</v>
      </c>
      <c r="D7" s="76" t="s">
        <v>52</v>
      </c>
      <c r="E7" s="13">
        <v>44434</v>
      </c>
      <c r="F7" s="74" t="s">
        <v>2281</v>
      </c>
      <c r="G7" s="13">
        <v>44441</v>
      </c>
      <c r="H7" s="75" t="s">
        <v>3485</v>
      </c>
      <c r="I7" s="15">
        <v>50</v>
      </c>
      <c r="J7" s="15">
        <v>39</v>
      </c>
      <c r="K7" s="15">
        <v>39</v>
      </c>
      <c r="L7" s="15">
        <v>17</v>
      </c>
      <c r="M7" s="81">
        <v>19.012499999999999</v>
      </c>
      <c r="N7" s="70">
        <v>19</v>
      </c>
      <c r="O7" s="62">
        <v>3000</v>
      </c>
      <c r="P7" s="63">
        <f>Table224523689101112131415161718192021222423456789101112131415161718192021222324252627282930[[#This Row],[PEMBULATAN]]*O7</f>
        <v>57000</v>
      </c>
    </row>
    <row r="8" spans="1:16" ht="27.75" customHeight="1" x14ac:dyDescent="0.2">
      <c r="A8" s="100"/>
      <c r="B8" s="73"/>
      <c r="C8" s="87" t="s">
        <v>3737</v>
      </c>
      <c r="D8" s="76" t="s">
        <v>52</v>
      </c>
      <c r="E8" s="13">
        <v>44434</v>
      </c>
      <c r="F8" s="74" t="s">
        <v>2281</v>
      </c>
      <c r="G8" s="13">
        <v>44441</v>
      </c>
      <c r="H8" s="75" t="s">
        <v>3485</v>
      </c>
      <c r="I8" s="15">
        <v>55</v>
      </c>
      <c r="J8" s="15">
        <v>39</v>
      </c>
      <c r="K8" s="15">
        <v>18</v>
      </c>
      <c r="L8" s="15">
        <v>10</v>
      </c>
      <c r="M8" s="81">
        <v>9.6524999999999999</v>
      </c>
      <c r="N8" s="70">
        <v>10</v>
      </c>
      <c r="O8" s="62">
        <v>3000</v>
      </c>
      <c r="P8" s="63">
        <f>Table224523689101112131415161718192021222423456789101112131415161718192021222324252627282930[[#This Row],[PEMBULATAN]]*O8</f>
        <v>30000</v>
      </c>
    </row>
    <row r="9" spans="1:16" ht="27.75" customHeight="1" x14ac:dyDescent="0.2">
      <c r="A9" s="100"/>
      <c r="B9" s="73"/>
      <c r="C9" s="87" t="s">
        <v>3738</v>
      </c>
      <c r="D9" s="76" t="s">
        <v>52</v>
      </c>
      <c r="E9" s="13">
        <v>44434</v>
      </c>
      <c r="F9" s="74" t="s">
        <v>2281</v>
      </c>
      <c r="G9" s="13">
        <v>44441</v>
      </c>
      <c r="H9" s="75" t="s">
        <v>3485</v>
      </c>
      <c r="I9" s="15">
        <v>30</v>
      </c>
      <c r="J9" s="15">
        <v>40</v>
      </c>
      <c r="K9" s="15">
        <v>18</v>
      </c>
      <c r="L9" s="15">
        <v>1</v>
      </c>
      <c r="M9" s="81">
        <v>5.4</v>
      </c>
      <c r="N9" s="70">
        <v>5</v>
      </c>
      <c r="O9" s="62">
        <v>3000</v>
      </c>
      <c r="P9" s="63">
        <f>Table224523689101112131415161718192021222423456789101112131415161718192021222324252627282930[[#This Row],[PEMBULATAN]]*O9</f>
        <v>15000</v>
      </c>
    </row>
    <row r="10" spans="1:16" ht="27.75" customHeight="1" x14ac:dyDescent="0.2">
      <c r="A10" s="100"/>
      <c r="B10" s="73"/>
      <c r="C10" s="87" t="s">
        <v>3739</v>
      </c>
      <c r="D10" s="76" t="s">
        <v>52</v>
      </c>
      <c r="E10" s="13">
        <v>44434</v>
      </c>
      <c r="F10" s="74" t="s">
        <v>2281</v>
      </c>
      <c r="G10" s="13">
        <v>44441</v>
      </c>
      <c r="H10" s="75" t="s">
        <v>3485</v>
      </c>
      <c r="I10" s="15">
        <v>133</v>
      </c>
      <c r="J10" s="15">
        <v>26</v>
      </c>
      <c r="K10" s="15">
        <v>7</v>
      </c>
      <c r="L10" s="15">
        <v>5</v>
      </c>
      <c r="M10" s="81">
        <v>6.0514999999999999</v>
      </c>
      <c r="N10" s="70">
        <v>6</v>
      </c>
      <c r="O10" s="62">
        <v>3000</v>
      </c>
      <c r="P10" s="63">
        <f>Table224523689101112131415161718192021222423456789101112131415161718192021222324252627282930[[#This Row],[PEMBULATAN]]*O10</f>
        <v>18000</v>
      </c>
    </row>
    <row r="11" spans="1:16" ht="27.75" customHeight="1" x14ac:dyDescent="0.2">
      <c r="A11" s="100"/>
      <c r="B11" s="73"/>
      <c r="C11" s="87" t="s">
        <v>3740</v>
      </c>
      <c r="D11" s="76" t="s">
        <v>52</v>
      </c>
      <c r="E11" s="13">
        <v>44434</v>
      </c>
      <c r="F11" s="74" t="s">
        <v>2281</v>
      </c>
      <c r="G11" s="13">
        <v>44441</v>
      </c>
      <c r="H11" s="75" t="s">
        <v>3485</v>
      </c>
      <c r="I11" s="15">
        <v>78</v>
      </c>
      <c r="J11" s="15">
        <v>37</v>
      </c>
      <c r="K11" s="15">
        <v>22</v>
      </c>
      <c r="L11" s="15">
        <v>2</v>
      </c>
      <c r="M11" s="81">
        <v>15.872999999999999</v>
      </c>
      <c r="N11" s="70">
        <v>16</v>
      </c>
      <c r="O11" s="62">
        <v>3000</v>
      </c>
      <c r="P11" s="63">
        <f>Table224523689101112131415161718192021222423456789101112131415161718192021222324252627282930[[#This Row],[PEMBULATAN]]*O11</f>
        <v>48000</v>
      </c>
    </row>
    <row r="12" spans="1:16" ht="27.75" customHeight="1" x14ac:dyDescent="0.2">
      <c r="A12" s="100"/>
      <c r="B12" s="73"/>
      <c r="C12" s="87" t="s">
        <v>3741</v>
      </c>
      <c r="D12" s="76" t="s">
        <v>52</v>
      </c>
      <c r="E12" s="13">
        <v>44434</v>
      </c>
      <c r="F12" s="74" t="s">
        <v>2281</v>
      </c>
      <c r="G12" s="13">
        <v>44441</v>
      </c>
      <c r="H12" s="75" t="s">
        <v>3485</v>
      </c>
      <c r="I12" s="15">
        <v>200</v>
      </c>
      <c r="J12" s="15">
        <v>10</v>
      </c>
      <c r="K12" s="15">
        <v>10</v>
      </c>
      <c r="L12" s="15">
        <v>1</v>
      </c>
      <c r="M12" s="81">
        <v>5</v>
      </c>
      <c r="N12" s="70">
        <v>5</v>
      </c>
      <c r="O12" s="62">
        <v>3000</v>
      </c>
      <c r="P12" s="63">
        <f>Table224523689101112131415161718192021222423456789101112131415161718192021222324252627282930[[#This Row],[PEMBULATAN]]*O12</f>
        <v>15000</v>
      </c>
    </row>
    <row r="13" spans="1:16" ht="27.75" customHeight="1" x14ac:dyDescent="0.2">
      <c r="A13" s="100"/>
      <c r="B13" s="73"/>
      <c r="C13" s="87" t="s">
        <v>3742</v>
      </c>
      <c r="D13" s="76" t="s">
        <v>52</v>
      </c>
      <c r="E13" s="13">
        <v>44434</v>
      </c>
      <c r="F13" s="74" t="s">
        <v>2281</v>
      </c>
      <c r="G13" s="13">
        <v>44441</v>
      </c>
      <c r="H13" s="75" t="s">
        <v>3485</v>
      </c>
      <c r="I13" s="15">
        <v>135</v>
      </c>
      <c r="J13" s="15">
        <v>8</v>
      </c>
      <c r="K13" s="15">
        <v>8</v>
      </c>
      <c r="L13" s="15">
        <v>1</v>
      </c>
      <c r="M13" s="81">
        <v>2.16</v>
      </c>
      <c r="N13" s="70">
        <v>2</v>
      </c>
      <c r="O13" s="62">
        <v>3000</v>
      </c>
      <c r="P13" s="63">
        <f>Table224523689101112131415161718192021222423456789101112131415161718192021222324252627282930[[#This Row],[PEMBULATAN]]*O13</f>
        <v>6000</v>
      </c>
    </row>
    <row r="14" spans="1:16" ht="27.75" customHeight="1" x14ac:dyDescent="0.2">
      <c r="A14" s="100"/>
      <c r="B14" s="73"/>
      <c r="C14" s="87" t="s">
        <v>3743</v>
      </c>
      <c r="D14" s="76" t="s">
        <v>52</v>
      </c>
      <c r="E14" s="13">
        <v>44434</v>
      </c>
      <c r="F14" s="74" t="s">
        <v>2281</v>
      </c>
      <c r="G14" s="13">
        <v>44441</v>
      </c>
      <c r="H14" s="75" t="s">
        <v>3485</v>
      </c>
      <c r="I14" s="15">
        <v>115</v>
      </c>
      <c r="J14" s="15">
        <v>10</v>
      </c>
      <c r="K14" s="15">
        <v>5</v>
      </c>
      <c r="L14" s="15">
        <v>2</v>
      </c>
      <c r="M14" s="81">
        <v>1.4375</v>
      </c>
      <c r="N14" s="70">
        <v>2</v>
      </c>
      <c r="O14" s="62">
        <v>3000</v>
      </c>
      <c r="P14" s="63">
        <f>Table224523689101112131415161718192021222423456789101112131415161718192021222324252627282930[[#This Row],[PEMBULATAN]]*O14</f>
        <v>6000</v>
      </c>
    </row>
    <row r="15" spans="1:16" ht="27.75" customHeight="1" x14ac:dyDescent="0.2">
      <c r="A15" s="100"/>
      <c r="B15" s="73"/>
      <c r="C15" s="87" t="s">
        <v>3744</v>
      </c>
      <c r="D15" s="76" t="s">
        <v>52</v>
      </c>
      <c r="E15" s="13">
        <v>44434</v>
      </c>
      <c r="F15" s="74" t="s">
        <v>2281</v>
      </c>
      <c r="G15" s="13">
        <v>44441</v>
      </c>
      <c r="H15" s="75" t="s">
        <v>3485</v>
      </c>
      <c r="I15" s="15">
        <v>100</v>
      </c>
      <c r="J15" s="15">
        <v>8</v>
      </c>
      <c r="K15" s="15">
        <v>8</v>
      </c>
      <c r="L15" s="15">
        <v>1</v>
      </c>
      <c r="M15" s="81">
        <v>1.6</v>
      </c>
      <c r="N15" s="70">
        <v>2</v>
      </c>
      <c r="O15" s="62">
        <v>3000</v>
      </c>
      <c r="P15" s="63">
        <f>Table224523689101112131415161718192021222423456789101112131415161718192021222324252627282930[[#This Row],[PEMBULATAN]]*O15</f>
        <v>6000</v>
      </c>
    </row>
    <row r="16" spans="1:16" ht="27.75" customHeight="1" x14ac:dyDescent="0.2">
      <c r="A16" s="100"/>
      <c r="B16" s="73"/>
      <c r="C16" s="87" t="s">
        <v>3745</v>
      </c>
      <c r="D16" s="76" t="s">
        <v>52</v>
      </c>
      <c r="E16" s="13">
        <v>44434</v>
      </c>
      <c r="F16" s="74" t="s">
        <v>2281</v>
      </c>
      <c r="G16" s="13">
        <v>44441</v>
      </c>
      <c r="H16" s="75" t="s">
        <v>3485</v>
      </c>
      <c r="I16" s="15">
        <v>83</v>
      </c>
      <c r="J16" s="15">
        <v>62</v>
      </c>
      <c r="K16" s="15">
        <v>4</v>
      </c>
      <c r="L16" s="15">
        <v>5</v>
      </c>
      <c r="M16" s="81">
        <v>5.1459999999999999</v>
      </c>
      <c r="N16" s="70">
        <v>5</v>
      </c>
      <c r="O16" s="62">
        <v>3000</v>
      </c>
      <c r="P16" s="63">
        <f>Table224523689101112131415161718192021222423456789101112131415161718192021222324252627282930[[#This Row],[PEMBULATAN]]*O16</f>
        <v>15000</v>
      </c>
    </row>
    <row r="17" spans="1:16" ht="27.75" customHeight="1" x14ac:dyDescent="0.2">
      <c r="A17" s="100"/>
      <c r="B17" s="73"/>
      <c r="C17" s="87" t="s">
        <v>3746</v>
      </c>
      <c r="D17" s="76" t="s">
        <v>52</v>
      </c>
      <c r="E17" s="13">
        <v>44434</v>
      </c>
      <c r="F17" s="74" t="s">
        <v>2281</v>
      </c>
      <c r="G17" s="13">
        <v>44441</v>
      </c>
      <c r="H17" s="75" t="s">
        <v>3485</v>
      </c>
      <c r="I17" s="15">
        <v>40</v>
      </c>
      <c r="J17" s="15">
        <v>40</v>
      </c>
      <c r="K17" s="15">
        <v>14</v>
      </c>
      <c r="L17" s="15">
        <v>8</v>
      </c>
      <c r="M17" s="81">
        <v>5.6</v>
      </c>
      <c r="N17" s="70">
        <v>8</v>
      </c>
      <c r="O17" s="62">
        <v>3000</v>
      </c>
      <c r="P17" s="63">
        <f>Table224523689101112131415161718192021222423456789101112131415161718192021222324252627282930[[#This Row],[PEMBULATAN]]*O17</f>
        <v>24000</v>
      </c>
    </row>
    <row r="18" spans="1:16" ht="27.75" customHeight="1" x14ac:dyDescent="0.2">
      <c r="A18" s="100"/>
      <c r="B18" s="73"/>
      <c r="C18" s="87" t="s">
        <v>3747</v>
      </c>
      <c r="D18" s="76" t="s">
        <v>52</v>
      </c>
      <c r="E18" s="13">
        <v>44434</v>
      </c>
      <c r="F18" s="74" t="s">
        <v>2281</v>
      </c>
      <c r="G18" s="13">
        <v>44441</v>
      </c>
      <c r="H18" s="75" t="s">
        <v>3485</v>
      </c>
      <c r="I18" s="15">
        <v>38</v>
      </c>
      <c r="J18" s="15">
        <v>40</v>
      </c>
      <c r="K18" s="15">
        <v>12</v>
      </c>
      <c r="L18" s="15">
        <v>1</v>
      </c>
      <c r="M18" s="81">
        <v>4.5599999999999996</v>
      </c>
      <c r="N18" s="70">
        <v>5</v>
      </c>
      <c r="O18" s="62">
        <v>3000</v>
      </c>
      <c r="P18" s="63">
        <f>Table224523689101112131415161718192021222423456789101112131415161718192021222324252627282930[[#This Row],[PEMBULATAN]]*O18</f>
        <v>15000</v>
      </c>
    </row>
    <row r="19" spans="1:16" ht="27.75" customHeight="1" x14ac:dyDescent="0.2">
      <c r="A19" s="100"/>
      <c r="B19" s="73"/>
      <c r="C19" s="87" t="s">
        <v>3748</v>
      </c>
      <c r="D19" s="76" t="s">
        <v>52</v>
      </c>
      <c r="E19" s="13">
        <v>44434</v>
      </c>
      <c r="F19" s="74" t="s">
        <v>2281</v>
      </c>
      <c r="G19" s="13">
        <v>44441</v>
      </c>
      <c r="H19" s="75" t="s">
        <v>3485</v>
      </c>
      <c r="I19" s="15">
        <v>86</v>
      </c>
      <c r="J19" s="15">
        <v>8</v>
      </c>
      <c r="K19" s="15">
        <v>8</v>
      </c>
      <c r="L19" s="15">
        <v>1</v>
      </c>
      <c r="M19" s="81">
        <v>1.3759999999999999</v>
      </c>
      <c r="N19" s="70">
        <v>1</v>
      </c>
      <c r="O19" s="62">
        <v>3000</v>
      </c>
      <c r="P19" s="63">
        <f>Table224523689101112131415161718192021222423456789101112131415161718192021222324252627282930[[#This Row],[PEMBULATAN]]*O19</f>
        <v>3000</v>
      </c>
    </row>
    <row r="20" spans="1:16" ht="27.75" customHeight="1" x14ac:dyDescent="0.2">
      <c r="A20" s="100"/>
      <c r="B20" s="73"/>
      <c r="C20" s="87" t="s">
        <v>3749</v>
      </c>
      <c r="D20" s="76" t="s">
        <v>52</v>
      </c>
      <c r="E20" s="13">
        <v>44434</v>
      </c>
      <c r="F20" s="74" t="s">
        <v>2281</v>
      </c>
      <c r="G20" s="13">
        <v>44441</v>
      </c>
      <c r="H20" s="75" t="s">
        <v>3485</v>
      </c>
      <c r="I20" s="15">
        <v>28</v>
      </c>
      <c r="J20" s="15">
        <v>15</v>
      </c>
      <c r="K20" s="15">
        <v>115</v>
      </c>
      <c r="L20" s="15">
        <v>1</v>
      </c>
      <c r="M20" s="81">
        <v>12.074999999999999</v>
      </c>
      <c r="N20" s="70">
        <v>12</v>
      </c>
      <c r="O20" s="62">
        <v>3000</v>
      </c>
      <c r="P20" s="63">
        <f>Table224523689101112131415161718192021222423456789101112131415161718192021222324252627282930[[#This Row],[PEMBULATAN]]*O20</f>
        <v>36000</v>
      </c>
    </row>
    <row r="21" spans="1:16" ht="27.75" customHeight="1" x14ac:dyDescent="0.2">
      <c r="A21" s="100"/>
      <c r="B21" s="73"/>
      <c r="C21" s="87" t="s">
        <v>3750</v>
      </c>
      <c r="D21" s="76" t="s">
        <v>52</v>
      </c>
      <c r="E21" s="13">
        <v>44434</v>
      </c>
      <c r="F21" s="74" t="s">
        <v>2281</v>
      </c>
      <c r="G21" s="13">
        <v>44441</v>
      </c>
      <c r="H21" s="75" t="s">
        <v>3485</v>
      </c>
      <c r="I21" s="15">
        <v>27</v>
      </c>
      <c r="J21" s="15">
        <v>20</v>
      </c>
      <c r="K21" s="15">
        <v>46</v>
      </c>
      <c r="L21" s="15">
        <v>6</v>
      </c>
      <c r="M21" s="81">
        <v>6.21</v>
      </c>
      <c r="N21" s="70">
        <v>6</v>
      </c>
      <c r="O21" s="62">
        <v>3000</v>
      </c>
      <c r="P21" s="63">
        <f>Table224523689101112131415161718192021222423456789101112131415161718192021222324252627282930[[#This Row],[PEMBULATAN]]*O21</f>
        <v>18000</v>
      </c>
    </row>
    <row r="22" spans="1:16" ht="27.75" customHeight="1" x14ac:dyDescent="0.2">
      <c r="A22" s="100"/>
      <c r="B22" s="73"/>
      <c r="C22" s="87" t="s">
        <v>3751</v>
      </c>
      <c r="D22" s="76" t="s">
        <v>52</v>
      </c>
      <c r="E22" s="13">
        <v>44434</v>
      </c>
      <c r="F22" s="74" t="s">
        <v>2281</v>
      </c>
      <c r="G22" s="13">
        <v>44441</v>
      </c>
      <c r="H22" s="75" t="s">
        <v>3485</v>
      </c>
      <c r="I22" s="15">
        <v>114</v>
      </c>
      <c r="J22" s="15">
        <v>25</v>
      </c>
      <c r="K22" s="15">
        <v>8</v>
      </c>
      <c r="L22" s="15">
        <v>2</v>
      </c>
      <c r="M22" s="81">
        <v>5.7</v>
      </c>
      <c r="N22" s="70">
        <v>6</v>
      </c>
      <c r="O22" s="62">
        <v>3000</v>
      </c>
      <c r="P22" s="63">
        <f>Table224523689101112131415161718192021222423456789101112131415161718192021222324252627282930[[#This Row],[PEMBULATAN]]*O22</f>
        <v>18000</v>
      </c>
    </row>
    <row r="23" spans="1:16" ht="27.75" customHeight="1" x14ac:dyDescent="0.2">
      <c r="A23" s="100"/>
      <c r="B23" s="73"/>
      <c r="C23" s="87" t="s">
        <v>3752</v>
      </c>
      <c r="D23" s="76" t="s">
        <v>52</v>
      </c>
      <c r="E23" s="13">
        <v>44434</v>
      </c>
      <c r="F23" s="74" t="s">
        <v>2281</v>
      </c>
      <c r="G23" s="13">
        <v>44441</v>
      </c>
      <c r="H23" s="75" t="s">
        <v>3485</v>
      </c>
      <c r="I23" s="15">
        <v>23</v>
      </c>
      <c r="J23" s="15">
        <v>23</v>
      </c>
      <c r="K23" s="15">
        <v>67</v>
      </c>
      <c r="L23" s="15">
        <v>1</v>
      </c>
      <c r="M23" s="81">
        <v>8.8607499999999995</v>
      </c>
      <c r="N23" s="70">
        <v>9</v>
      </c>
      <c r="O23" s="62">
        <v>3000</v>
      </c>
      <c r="P23" s="63">
        <f>Table224523689101112131415161718192021222423456789101112131415161718192021222324252627282930[[#This Row],[PEMBULATAN]]*O23</f>
        <v>27000</v>
      </c>
    </row>
    <row r="24" spans="1:16" ht="27.75" customHeight="1" x14ac:dyDescent="0.2">
      <c r="A24" s="100"/>
      <c r="B24" s="73"/>
      <c r="C24" s="87" t="s">
        <v>3753</v>
      </c>
      <c r="D24" s="76" t="s">
        <v>52</v>
      </c>
      <c r="E24" s="13">
        <v>44434</v>
      </c>
      <c r="F24" s="74" t="s">
        <v>2281</v>
      </c>
      <c r="G24" s="13">
        <v>44441</v>
      </c>
      <c r="H24" s="75" t="s">
        <v>3485</v>
      </c>
      <c r="I24" s="15">
        <v>96</v>
      </c>
      <c r="J24" s="15">
        <v>48</v>
      </c>
      <c r="K24" s="15">
        <v>2</v>
      </c>
      <c r="L24" s="15">
        <v>1</v>
      </c>
      <c r="M24" s="81">
        <v>2.3039999999999998</v>
      </c>
      <c r="N24" s="70">
        <v>2</v>
      </c>
      <c r="O24" s="62">
        <v>3000</v>
      </c>
      <c r="P24" s="63">
        <f>Table224523689101112131415161718192021222423456789101112131415161718192021222324252627282930[[#This Row],[PEMBULATAN]]*O24</f>
        <v>6000</v>
      </c>
    </row>
    <row r="25" spans="1:16" ht="27.75" customHeight="1" x14ac:dyDescent="0.2">
      <c r="A25" s="100"/>
      <c r="B25" s="73"/>
      <c r="C25" s="87" t="s">
        <v>3754</v>
      </c>
      <c r="D25" s="76" t="s">
        <v>52</v>
      </c>
      <c r="E25" s="13">
        <v>44434</v>
      </c>
      <c r="F25" s="74" t="s">
        <v>2281</v>
      </c>
      <c r="G25" s="13">
        <v>44441</v>
      </c>
      <c r="H25" s="75" t="s">
        <v>3485</v>
      </c>
      <c r="I25" s="15">
        <v>86</v>
      </c>
      <c r="J25" s="15">
        <v>4</v>
      </c>
      <c r="K25" s="15">
        <v>4</v>
      </c>
      <c r="L25" s="15">
        <v>1</v>
      </c>
      <c r="M25" s="81">
        <v>0.34399999999999997</v>
      </c>
      <c r="N25" s="70">
        <v>1</v>
      </c>
      <c r="O25" s="62">
        <v>3000</v>
      </c>
      <c r="P25" s="63">
        <f>Table224523689101112131415161718192021222423456789101112131415161718192021222324252627282930[[#This Row],[PEMBULATAN]]*O25</f>
        <v>3000</v>
      </c>
    </row>
    <row r="26" spans="1:16" ht="27.75" customHeight="1" x14ac:dyDescent="0.2">
      <c r="A26" s="100"/>
      <c r="B26" s="73"/>
      <c r="C26" s="87" t="s">
        <v>3755</v>
      </c>
      <c r="D26" s="76" t="s">
        <v>52</v>
      </c>
      <c r="E26" s="13">
        <v>44434</v>
      </c>
      <c r="F26" s="74" t="s">
        <v>2281</v>
      </c>
      <c r="G26" s="13">
        <v>44441</v>
      </c>
      <c r="H26" s="75" t="s">
        <v>3485</v>
      </c>
      <c r="I26" s="15">
        <v>57</v>
      </c>
      <c r="J26" s="15">
        <v>50</v>
      </c>
      <c r="K26" s="15">
        <v>21</v>
      </c>
      <c r="L26" s="15">
        <v>4</v>
      </c>
      <c r="M26" s="81">
        <v>14.9625</v>
      </c>
      <c r="N26" s="70">
        <v>15</v>
      </c>
      <c r="O26" s="62">
        <v>3000</v>
      </c>
      <c r="P26" s="63">
        <f>Table224523689101112131415161718192021222423456789101112131415161718192021222324252627282930[[#This Row],[PEMBULATAN]]*O26</f>
        <v>45000</v>
      </c>
    </row>
    <row r="27" spans="1:16" ht="27.75" customHeight="1" x14ac:dyDescent="0.2">
      <c r="A27" s="100"/>
      <c r="B27" s="73"/>
      <c r="C27" s="87" t="s">
        <v>3756</v>
      </c>
      <c r="D27" s="76" t="s">
        <v>52</v>
      </c>
      <c r="E27" s="13">
        <v>44434</v>
      </c>
      <c r="F27" s="74" t="s">
        <v>2281</v>
      </c>
      <c r="G27" s="13">
        <v>44441</v>
      </c>
      <c r="H27" s="75" t="s">
        <v>3485</v>
      </c>
      <c r="I27" s="15">
        <v>65</v>
      </c>
      <c r="J27" s="15">
        <v>19</v>
      </c>
      <c r="K27" s="15">
        <v>10</v>
      </c>
      <c r="L27" s="15">
        <v>6</v>
      </c>
      <c r="M27" s="81">
        <v>3.0874999999999999</v>
      </c>
      <c r="N27" s="70">
        <v>6</v>
      </c>
      <c r="O27" s="62">
        <v>3000</v>
      </c>
      <c r="P27" s="63">
        <f>Table224523689101112131415161718192021222423456789101112131415161718192021222324252627282930[[#This Row],[PEMBULATAN]]*O27</f>
        <v>18000</v>
      </c>
    </row>
    <row r="28" spans="1:16" ht="27.75" customHeight="1" x14ac:dyDescent="0.2">
      <c r="A28" s="100"/>
      <c r="B28" s="73"/>
      <c r="C28" s="87" t="s">
        <v>3757</v>
      </c>
      <c r="D28" s="76" t="s">
        <v>52</v>
      </c>
      <c r="E28" s="13">
        <v>44434</v>
      </c>
      <c r="F28" s="74" t="s">
        <v>2281</v>
      </c>
      <c r="G28" s="13">
        <v>44441</v>
      </c>
      <c r="H28" s="75" t="s">
        <v>3485</v>
      </c>
      <c r="I28" s="15">
        <v>100</v>
      </c>
      <c r="J28" s="15">
        <v>8</v>
      </c>
      <c r="K28" s="15">
        <v>8</v>
      </c>
      <c r="L28" s="15">
        <v>3</v>
      </c>
      <c r="M28" s="81">
        <v>1.6</v>
      </c>
      <c r="N28" s="70">
        <v>3</v>
      </c>
      <c r="O28" s="62">
        <v>3000</v>
      </c>
      <c r="P28" s="63">
        <f>Table224523689101112131415161718192021222423456789101112131415161718192021222324252627282930[[#This Row],[PEMBULATAN]]*O28</f>
        <v>9000</v>
      </c>
    </row>
    <row r="29" spans="1:16" ht="27.75" customHeight="1" x14ac:dyDescent="0.2">
      <c r="A29" s="100"/>
      <c r="B29" s="73"/>
      <c r="C29" s="87" t="s">
        <v>3758</v>
      </c>
      <c r="D29" s="76" t="s">
        <v>52</v>
      </c>
      <c r="E29" s="13">
        <v>44434</v>
      </c>
      <c r="F29" s="74" t="s">
        <v>2281</v>
      </c>
      <c r="G29" s="13">
        <v>44441</v>
      </c>
      <c r="H29" s="75" t="s">
        <v>3485</v>
      </c>
      <c r="I29" s="15">
        <v>60</v>
      </c>
      <c r="J29" s="15">
        <v>18</v>
      </c>
      <c r="K29" s="15">
        <v>20</v>
      </c>
      <c r="L29" s="15">
        <v>2</v>
      </c>
      <c r="M29" s="81">
        <v>5.4</v>
      </c>
      <c r="N29" s="70">
        <v>5</v>
      </c>
      <c r="O29" s="62">
        <v>3000</v>
      </c>
      <c r="P29" s="63">
        <f>Table224523689101112131415161718192021222423456789101112131415161718192021222324252627282930[[#This Row],[PEMBULATAN]]*O29</f>
        <v>15000</v>
      </c>
    </row>
    <row r="30" spans="1:16" ht="27.75" customHeight="1" x14ac:dyDescent="0.2">
      <c r="A30" s="100"/>
      <c r="B30" s="73"/>
      <c r="C30" s="87" t="s">
        <v>3759</v>
      </c>
      <c r="D30" s="76" t="s">
        <v>52</v>
      </c>
      <c r="E30" s="13">
        <v>44434</v>
      </c>
      <c r="F30" s="74" t="s">
        <v>2281</v>
      </c>
      <c r="G30" s="13">
        <v>44441</v>
      </c>
      <c r="H30" s="75" t="s">
        <v>3485</v>
      </c>
      <c r="I30" s="15">
        <v>53</v>
      </c>
      <c r="J30" s="15">
        <v>70</v>
      </c>
      <c r="K30" s="15">
        <v>16</v>
      </c>
      <c r="L30" s="15">
        <v>7</v>
      </c>
      <c r="M30" s="81">
        <v>14.84</v>
      </c>
      <c r="N30" s="70">
        <v>15</v>
      </c>
      <c r="O30" s="62">
        <v>3000</v>
      </c>
      <c r="P30" s="63">
        <f>Table224523689101112131415161718192021222423456789101112131415161718192021222324252627282930[[#This Row],[PEMBULATAN]]*O30</f>
        <v>45000</v>
      </c>
    </row>
    <row r="31" spans="1:16" ht="27.75" customHeight="1" x14ac:dyDescent="0.2">
      <c r="A31" s="100"/>
      <c r="B31" s="73"/>
      <c r="C31" s="87" t="s">
        <v>3760</v>
      </c>
      <c r="D31" s="76" t="s">
        <v>52</v>
      </c>
      <c r="E31" s="13">
        <v>44434</v>
      </c>
      <c r="F31" s="74" t="s">
        <v>2281</v>
      </c>
      <c r="G31" s="13">
        <v>44441</v>
      </c>
      <c r="H31" s="75" t="s">
        <v>3485</v>
      </c>
      <c r="I31" s="15">
        <v>43</v>
      </c>
      <c r="J31" s="15">
        <v>15</v>
      </c>
      <c r="K31" s="15">
        <v>52</v>
      </c>
      <c r="L31" s="15">
        <v>1</v>
      </c>
      <c r="M31" s="81">
        <v>8.3849999999999998</v>
      </c>
      <c r="N31" s="70">
        <v>8</v>
      </c>
      <c r="O31" s="62">
        <v>3000</v>
      </c>
      <c r="P31" s="63">
        <f>Table224523689101112131415161718192021222423456789101112131415161718192021222324252627282930[[#This Row],[PEMBULATAN]]*O31</f>
        <v>24000</v>
      </c>
    </row>
    <row r="32" spans="1:16" ht="27.75" customHeight="1" x14ac:dyDescent="0.2">
      <c r="A32" s="100"/>
      <c r="B32" s="73"/>
      <c r="C32" s="87" t="s">
        <v>3761</v>
      </c>
      <c r="D32" s="76" t="s">
        <v>52</v>
      </c>
      <c r="E32" s="13">
        <v>44434</v>
      </c>
      <c r="F32" s="74" t="s">
        <v>2281</v>
      </c>
      <c r="G32" s="13">
        <v>44441</v>
      </c>
      <c r="H32" s="75" t="s">
        <v>3485</v>
      </c>
      <c r="I32" s="15">
        <v>60</v>
      </c>
      <c r="J32" s="15">
        <v>52</v>
      </c>
      <c r="K32" s="15">
        <v>38</v>
      </c>
      <c r="L32" s="15">
        <v>16</v>
      </c>
      <c r="M32" s="81">
        <v>29.64</v>
      </c>
      <c r="N32" s="70">
        <v>30</v>
      </c>
      <c r="O32" s="62">
        <v>3000</v>
      </c>
      <c r="P32" s="63">
        <f>Table224523689101112131415161718192021222423456789101112131415161718192021222324252627282930[[#This Row],[PEMBULATAN]]*O32</f>
        <v>90000</v>
      </c>
    </row>
    <row r="33" spans="1:16" ht="27.75" customHeight="1" x14ac:dyDescent="0.2">
      <c r="A33" s="100"/>
      <c r="B33" s="73"/>
      <c r="C33" s="87" t="s">
        <v>3762</v>
      </c>
      <c r="D33" s="76" t="s">
        <v>52</v>
      </c>
      <c r="E33" s="13">
        <v>44434</v>
      </c>
      <c r="F33" s="74" t="s">
        <v>2281</v>
      </c>
      <c r="G33" s="13">
        <v>44441</v>
      </c>
      <c r="H33" s="75" t="s">
        <v>3485</v>
      </c>
      <c r="I33" s="15">
        <v>101</v>
      </c>
      <c r="J33" s="15">
        <v>13</v>
      </c>
      <c r="K33" s="15">
        <v>13</v>
      </c>
      <c r="L33" s="15">
        <v>1</v>
      </c>
      <c r="M33" s="81">
        <v>4.2672499999999998</v>
      </c>
      <c r="N33" s="70">
        <v>4</v>
      </c>
      <c r="O33" s="62">
        <v>3000</v>
      </c>
      <c r="P33" s="63">
        <f>Table224523689101112131415161718192021222423456789101112131415161718192021222324252627282930[[#This Row],[PEMBULATAN]]*O33</f>
        <v>12000</v>
      </c>
    </row>
    <row r="34" spans="1:16" ht="27.75" customHeight="1" x14ac:dyDescent="0.2">
      <c r="A34" s="100"/>
      <c r="B34" s="73"/>
      <c r="C34" s="87" t="s">
        <v>3763</v>
      </c>
      <c r="D34" s="76" t="s">
        <v>52</v>
      </c>
      <c r="E34" s="13">
        <v>44434</v>
      </c>
      <c r="F34" s="74" t="s">
        <v>2281</v>
      </c>
      <c r="G34" s="13">
        <v>44441</v>
      </c>
      <c r="H34" s="75" t="s">
        <v>3485</v>
      </c>
      <c r="I34" s="15">
        <v>55</v>
      </c>
      <c r="J34" s="15">
        <v>45</v>
      </c>
      <c r="K34" s="15">
        <v>162</v>
      </c>
      <c r="L34" s="15">
        <v>28</v>
      </c>
      <c r="M34" s="81">
        <v>100.2375</v>
      </c>
      <c r="N34" s="70">
        <v>100</v>
      </c>
      <c r="O34" s="62">
        <v>3000</v>
      </c>
      <c r="P34" s="63">
        <f>Table224523689101112131415161718192021222423456789101112131415161718192021222324252627282930[[#This Row],[PEMBULATAN]]*O34</f>
        <v>300000</v>
      </c>
    </row>
    <row r="35" spans="1:16" ht="27.75" customHeight="1" x14ac:dyDescent="0.2">
      <c r="A35" s="100"/>
      <c r="B35" s="73"/>
      <c r="C35" s="87" t="s">
        <v>3764</v>
      </c>
      <c r="D35" s="76" t="s">
        <v>52</v>
      </c>
      <c r="E35" s="13">
        <v>44434</v>
      </c>
      <c r="F35" s="74" t="s">
        <v>2281</v>
      </c>
      <c r="G35" s="13">
        <v>44441</v>
      </c>
      <c r="H35" s="75" t="s">
        <v>3485</v>
      </c>
      <c r="I35" s="15">
        <v>100</v>
      </c>
      <c r="J35" s="15">
        <v>57</v>
      </c>
      <c r="K35" s="15">
        <v>21</v>
      </c>
      <c r="L35" s="15">
        <v>21</v>
      </c>
      <c r="M35" s="81">
        <v>29.925000000000001</v>
      </c>
      <c r="N35" s="70">
        <v>30</v>
      </c>
      <c r="O35" s="62">
        <v>3000</v>
      </c>
      <c r="P35" s="63">
        <f>Table224523689101112131415161718192021222423456789101112131415161718192021222324252627282930[[#This Row],[PEMBULATAN]]*O35</f>
        <v>90000</v>
      </c>
    </row>
    <row r="36" spans="1:16" ht="27.75" customHeight="1" x14ac:dyDescent="0.2">
      <c r="A36" s="100"/>
      <c r="B36" s="73"/>
      <c r="C36" s="87" t="s">
        <v>3765</v>
      </c>
      <c r="D36" s="76" t="s">
        <v>52</v>
      </c>
      <c r="E36" s="13">
        <v>44434</v>
      </c>
      <c r="F36" s="74" t="s">
        <v>2281</v>
      </c>
      <c r="G36" s="13">
        <v>44441</v>
      </c>
      <c r="H36" s="75" t="s">
        <v>3485</v>
      </c>
      <c r="I36" s="15">
        <v>100</v>
      </c>
      <c r="J36" s="15">
        <v>68</v>
      </c>
      <c r="K36" s="15">
        <v>25</v>
      </c>
      <c r="L36" s="15">
        <v>22</v>
      </c>
      <c r="M36" s="81">
        <v>42.5</v>
      </c>
      <c r="N36" s="70">
        <v>43</v>
      </c>
      <c r="O36" s="62">
        <v>3000</v>
      </c>
      <c r="P36" s="63">
        <f>Table224523689101112131415161718192021222423456789101112131415161718192021222324252627282930[[#This Row],[PEMBULATAN]]*O36</f>
        <v>129000</v>
      </c>
    </row>
    <row r="37" spans="1:16" ht="27.75" customHeight="1" x14ac:dyDescent="0.2">
      <c r="A37" s="100"/>
      <c r="B37" s="73"/>
      <c r="C37" s="87" t="s">
        <v>3766</v>
      </c>
      <c r="D37" s="76" t="s">
        <v>52</v>
      </c>
      <c r="E37" s="13">
        <v>44434</v>
      </c>
      <c r="F37" s="74" t="s">
        <v>2281</v>
      </c>
      <c r="G37" s="13">
        <v>44441</v>
      </c>
      <c r="H37" s="75" t="s">
        <v>3485</v>
      </c>
      <c r="I37" s="15">
        <v>90</v>
      </c>
      <c r="J37" s="15">
        <v>56</v>
      </c>
      <c r="K37" s="15">
        <v>23</v>
      </c>
      <c r="L37" s="15">
        <v>14</v>
      </c>
      <c r="M37" s="81">
        <v>28.98</v>
      </c>
      <c r="N37" s="70">
        <v>29</v>
      </c>
      <c r="O37" s="62">
        <v>3000</v>
      </c>
      <c r="P37" s="63">
        <f>Table224523689101112131415161718192021222423456789101112131415161718192021222324252627282930[[#This Row],[PEMBULATAN]]*O37</f>
        <v>87000</v>
      </c>
    </row>
    <row r="38" spans="1:16" ht="27.75" customHeight="1" x14ac:dyDescent="0.2">
      <c r="A38" s="100"/>
      <c r="B38" s="73"/>
      <c r="C38" s="87" t="s">
        <v>3767</v>
      </c>
      <c r="D38" s="76" t="s">
        <v>52</v>
      </c>
      <c r="E38" s="13">
        <v>44434</v>
      </c>
      <c r="F38" s="74" t="s">
        <v>2281</v>
      </c>
      <c r="G38" s="13">
        <v>44441</v>
      </c>
      <c r="H38" s="75" t="s">
        <v>3485</v>
      </c>
      <c r="I38" s="15">
        <v>88</v>
      </c>
      <c r="J38" s="15">
        <v>52</v>
      </c>
      <c r="K38" s="15">
        <v>16</v>
      </c>
      <c r="L38" s="15">
        <v>11</v>
      </c>
      <c r="M38" s="81">
        <v>18.303999999999998</v>
      </c>
      <c r="N38" s="70">
        <v>18</v>
      </c>
      <c r="O38" s="62">
        <v>3000</v>
      </c>
      <c r="P38" s="63">
        <f>Table224523689101112131415161718192021222423456789101112131415161718192021222324252627282930[[#This Row],[PEMBULATAN]]*O38</f>
        <v>54000</v>
      </c>
    </row>
    <row r="39" spans="1:16" ht="27.75" customHeight="1" x14ac:dyDescent="0.2">
      <c r="A39" s="100"/>
      <c r="B39" s="73"/>
      <c r="C39" s="87" t="s">
        <v>3768</v>
      </c>
      <c r="D39" s="76" t="s">
        <v>52</v>
      </c>
      <c r="E39" s="13">
        <v>44434</v>
      </c>
      <c r="F39" s="74" t="s">
        <v>2281</v>
      </c>
      <c r="G39" s="13">
        <v>44441</v>
      </c>
      <c r="H39" s="75" t="s">
        <v>3485</v>
      </c>
      <c r="I39" s="15">
        <v>60</v>
      </c>
      <c r="J39" s="15">
        <v>48</v>
      </c>
      <c r="K39" s="15">
        <v>27</v>
      </c>
      <c r="L39" s="15">
        <v>9</v>
      </c>
      <c r="M39" s="81">
        <v>19.440000000000001</v>
      </c>
      <c r="N39" s="70">
        <v>19</v>
      </c>
      <c r="O39" s="62">
        <v>3000</v>
      </c>
      <c r="P39" s="63">
        <f>Table224523689101112131415161718192021222423456789101112131415161718192021222324252627282930[[#This Row],[PEMBULATAN]]*O39</f>
        <v>57000</v>
      </c>
    </row>
    <row r="40" spans="1:16" ht="27.75" customHeight="1" x14ac:dyDescent="0.2">
      <c r="A40" s="100"/>
      <c r="B40" s="73"/>
      <c r="C40" s="87" t="s">
        <v>3769</v>
      </c>
      <c r="D40" s="76" t="s">
        <v>52</v>
      </c>
      <c r="E40" s="13">
        <v>44434</v>
      </c>
      <c r="F40" s="74" t="s">
        <v>2281</v>
      </c>
      <c r="G40" s="13">
        <v>44441</v>
      </c>
      <c r="H40" s="75" t="s">
        <v>3485</v>
      </c>
      <c r="I40" s="15">
        <v>96</v>
      </c>
      <c r="J40" s="15">
        <v>55</v>
      </c>
      <c r="K40" s="15">
        <v>25</v>
      </c>
      <c r="L40" s="15">
        <v>34</v>
      </c>
      <c r="M40" s="81">
        <v>33</v>
      </c>
      <c r="N40" s="70">
        <v>34</v>
      </c>
      <c r="O40" s="62">
        <v>3000</v>
      </c>
      <c r="P40" s="63">
        <f>Table224523689101112131415161718192021222423456789101112131415161718192021222324252627282930[[#This Row],[PEMBULATAN]]*O40</f>
        <v>102000</v>
      </c>
    </row>
    <row r="41" spans="1:16" ht="27.75" customHeight="1" x14ac:dyDescent="0.2">
      <c r="A41" s="100"/>
      <c r="B41" s="73"/>
      <c r="C41" s="87" t="s">
        <v>3770</v>
      </c>
      <c r="D41" s="76" t="s">
        <v>52</v>
      </c>
      <c r="E41" s="13">
        <v>44434</v>
      </c>
      <c r="F41" s="74" t="s">
        <v>2281</v>
      </c>
      <c r="G41" s="13">
        <v>44441</v>
      </c>
      <c r="H41" s="75" t="s">
        <v>3485</v>
      </c>
      <c r="I41" s="15">
        <v>102</v>
      </c>
      <c r="J41" s="15">
        <v>60</v>
      </c>
      <c r="K41" s="15">
        <v>23</v>
      </c>
      <c r="L41" s="15">
        <v>28</v>
      </c>
      <c r="M41" s="81">
        <v>35.19</v>
      </c>
      <c r="N41" s="70">
        <v>35</v>
      </c>
      <c r="O41" s="62">
        <v>3000</v>
      </c>
      <c r="P41" s="63">
        <f>Table224523689101112131415161718192021222423456789101112131415161718192021222324252627282930[[#This Row],[PEMBULATAN]]*O41</f>
        <v>105000</v>
      </c>
    </row>
    <row r="42" spans="1:16" ht="27.75" customHeight="1" x14ac:dyDescent="0.2">
      <c r="A42" s="100"/>
      <c r="B42" s="73"/>
      <c r="C42" s="87" t="s">
        <v>3771</v>
      </c>
      <c r="D42" s="76" t="s">
        <v>52</v>
      </c>
      <c r="E42" s="13">
        <v>44434</v>
      </c>
      <c r="F42" s="74" t="s">
        <v>2281</v>
      </c>
      <c r="G42" s="13">
        <v>44441</v>
      </c>
      <c r="H42" s="75" t="s">
        <v>3485</v>
      </c>
      <c r="I42" s="15">
        <v>100</v>
      </c>
      <c r="J42" s="15">
        <v>50</v>
      </c>
      <c r="K42" s="15">
        <v>15</v>
      </c>
      <c r="L42" s="15">
        <v>15</v>
      </c>
      <c r="M42" s="81">
        <v>18.75</v>
      </c>
      <c r="N42" s="70">
        <v>19</v>
      </c>
      <c r="O42" s="62">
        <v>3000</v>
      </c>
      <c r="P42" s="63">
        <f>Table224523689101112131415161718192021222423456789101112131415161718192021222324252627282930[[#This Row],[PEMBULATAN]]*O42</f>
        <v>57000</v>
      </c>
    </row>
    <row r="43" spans="1:16" ht="27.75" customHeight="1" x14ac:dyDescent="0.2">
      <c r="A43" s="100"/>
      <c r="B43" s="73"/>
      <c r="C43" s="87" t="s">
        <v>3772</v>
      </c>
      <c r="D43" s="76" t="s">
        <v>52</v>
      </c>
      <c r="E43" s="13">
        <v>44434</v>
      </c>
      <c r="F43" s="74" t="s">
        <v>2281</v>
      </c>
      <c r="G43" s="13">
        <v>44441</v>
      </c>
      <c r="H43" s="75" t="s">
        <v>3485</v>
      </c>
      <c r="I43" s="15">
        <v>85</v>
      </c>
      <c r="J43" s="15">
        <v>48</v>
      </c>
      <c r="K43" s="15">
        <v>20</v>
      </c>
      <c r="L43" s="15">
        <v>16</v>
      </c>
      <c r="M43" s="81">
        <v>20.399999999999999</v>
      </c>
      <c r="N43" s="70">
        <v>20</v>
      </c>
      <c r="O43" s="62">
        <v>3000</v>
      </c>
      <c r="P43" s="63">
        <f>Table224523689101112131415161718192021222423456789101112131415161718192021222324252627282930[[#This Row],[PEMBULATAN]]*O43</f>
        <v>60000</v>
      </c>
    </row>
    <row r="44" spans="1:16" ht="27.75" customHeight="1" x14ac:dyDescent="0.2">
      <c r="A44" s="100"/>
      <c r="B44" s="73"/>
      <c r="C44" s="87" t="s">
        <v>3773</v>
      </c>
      <c r="D44" s="76" t="s">
        <v>52</v>
      </c>
      <c r="E44" s="13">
        <v>44434</v>
      </c>
      <c r="F44" s="74" t="s">
        <v>2281</v>
      </c>
      <c r="G44" s="13">
        <v>44441</v>
      </c>
      <c r="H44" s="75" t="s">
        <v>3485</v>
      </c>
      <c r="I44" s="15">
        <v>88</v>
      </c>
      <c r="J44" s="15">
        <v>43</v>
      </c>
      <c r="K44" s="15">
        <v>31</v>
      </c>
      <c r="L44" s="15">
        <v>14</v>
      </c>
      <c r="M44" s="81">
        <v>29.326000000000001</v>
      </c>
      <c r="N44" s="70">
        <v>29</v>
      </c>
      <c r="O44" s="62">
        <v>3000</v>
      </c>
      <c r="P44" s="63">
        <f>Table224523689101112131415161718192021222423456789101112131415161718192021222324252627282930[[#This Row],[PEMBULATAN]]*O44</f>
        <v>87000</v>
      </c>
    </row>
    <row r="45" spans="1:16" ht="27.75" customHeight="1" x14ac:dyDescent="0.2">
      <c r="A45" s="100"/>
      <c r="B45" s="73"/>
      <c r="C45" s="87" t="s">
        <v>3774</v>
      </c>
      <c r="D45" s="76" t="s">
        <v>52</v>
      </c>
      <c r="E45" s="13">
        <v>44434</v>
      </c>
      <c r="F45" s="74" t="s">
        <v>2281</v>
      </c>
      <c r="G45" s="13">
        <v>44441</v>
      </c>
      <c r="H45" s="75" t="s">
        <v>3485</v>
      </c>
      <c r="I45" s="15">
        <v>94</v>
      </c>
      <c r="J45" s="15">
        <v>50</v>
      </c>
      <c r="K45" s="15">
        <v>28</v>
      </c>
      <c r="L45" s="15">
        <v>21</v>
      </c>
      <c r="M45" s="81">
        <v>32.9</v>
      </c>
      <c r="N45" s="70">
        <v>33</v>
      </c>
      <c r="O45" s="62">
        <v>3000</v>
      </c>
      <c r="P45" s="63">
        <f>Table224523689101112131415161718192021222423456789101112131415161718192021222324252627282930[[#This Row],[PEMBULATAN]]*O45</f>
        <v>99000</v>
      </c>
    </row>
    <row r="46" spans="1:16" ht="27.75" customHeight="1" x14ac:dyDescent="0.2">
      <c r="A46" s="100"/>
      <c r="B46" s="73"/>
      <c r="C46" s="87" t="s">
        <v>3775</v>
      </c>
      <c r="D46" s="76" t="s">
        <v>52</v>
      </c>
      <c r="E46" s="13">
        <v>44434</v>
      </c>
      <c r="F46" s="74" t="s">
        <v>2281</v>
      </c>
      <c r="G46" s="13">
        <v>44441</v>
      </c>
      <c r="H46" s="75" t="s">
        <v>3485</v>
      </c>
      <c r="I46" s="15">
        <v>93</v>
      </c>
      <c r="J46" s="15">
        <v>55</v>
      </c>
      <c r="K46" s="15">
        <v>18</v>
      </c>
      <c r="L46" s="15">
        <v>13</v>
      </c>
      <c r="M46" s="81">
        <v>23.017499999999998</v>
      </c>
      <c r="N46" s="70">
        <v>23</v>
      </c>
      <c r="O46" s="62">
        <v>3000</v>
      </c>
      <c r="P46" s="63">
        <f>Table224523689101112131415161718192021222423456789101112131415161718192021222324252627282930[[#This Row],[PEMBULATAN]]*O46</f>
        <v>69000</v>
      </c>
    </row>
    <row r="47" spans="1:16" ht="27.75" customHeight="1" x14ac:dyDescent="0.2">
      <c r="A47" s="100"/>
      <c r="B47" s="73"/>
      <c r="C47" s="87" t="s">
        <v>3776</v>
      </c>
      <c r="D47" s="76" t="s">
        <v>52</v>
      </c>
      <c r="E47" s="13">
        <v>44434</v>
      </c>
      <c r="F47" s="74" t="s">
        <v>2281</v>
      </c>
      <c r="G47" s="13">
        <v>44441</v>
      </c>
      <c r="H47" s="75" t="s">
        <v>3485</v>
      </c>
      <c r="I47" s="15">
        <v>100</v>
      </c>
      <c r="J47" s="15">
        <v>63</v>
      </c>
      <c r="K47" s="15">
        <v>24</v>
      </c>
      <c r="L47" s="15">
        <v>20</v>
      </c>
      <c r="M47" s="81">
        <v>37.799999999999997</v>
      </c>
      <c r="N47" s="70">
        <v>38</v>
      </c>
      <c r="O47" s="62">
        <v>3000</v>
      </c>
      <c r="P47" s="63">
        <f>Table224523689101112131415161718192021222423456789101112131415161718192021222324252627282930[[#This Row],[PEMBULATAN]]*O47</f>
        <v>114000</v>
      </c>
    </row>
    <row r="48" spans="1:16" ht="27.75" customHeight="1" x14ac:dyDescent="0.2">
      <c r="A48" s="100"/>
      <c r="B48" s="73"/>
      <c r="C48" s="87" t="s">
        <v>3777</v>
      </c>
      <c r="D48" s="76" t="s">
        <v>52</v>
      </c>
      <c r="E48" s="13">
        <v>44434</v>
      </c>
      <c r="F48" s="74" t="s">
        <v>2281</v>
      </c>
      <c r="G48" s="13">
        <v>44441</v>
      </c>
      <c r="H48" s="75" t="s">
        <v>3485</v>
      </c>
      <c r="I48" s="15">
        <v>100</v>
      </c>
      <c r="J48" s="15">
        <v>52</v>
      </c>
      <c r="K48" s="15">
        <v>15</v>
      </c>
      <c r="L48" s="15">
        <v>13</v>
      </c>
      <c r="M48" s="81">
        <v>19.5</v>
      </c>
      <c r="N48" s="70">
        <v>20</v>
      </c>
      <c r="O48" s="62">
        <v>3000</v>
      </c>
      <c r="P48" s="63">
        <f>Table224523689101112131415161718192021222423456789101112131415161718192021222324252627282930[[#This Row],[PEMBULATAN]]*O48</f>
        <v>60000</v>
      </c>
    </row>
    <row r="49" spans="1:16" ht="27.75" customHeight="1" x14ac:dyDescent="0.2">
      <c r="A49" s="100"/>
      <c r="B49" s="73"/>
      <c r="C49" s="87" t="s">
        <v>3778</v>
      </c>
      <c r="D49" s="76" t="s">
        <v>52</v>
      </c>
      <c r="E49" s="13">
        <v>44434</v>
      </c>
      <c r="F49" s="74" t="s">
        <v>2281</v>
      </c>
      <c r="G49" s="13">
        <v>44441</v>
      </c>
      <c r="H49" s="75" t="s">
        <v>3485</v>
      </c>
      <c r="I49" s="15">
        <v>90</v>
      </c>
      <c r="J49" s="15">
        <v>64</v>
      </c>
      <c r="K49" s="15">
        <v>18</v>
      </c>
      <c r="L49" s="15">
        <v>12</v>
      </c>
      <c r="M49" s="81">
        <v>25.92</v>
      </c>
      <c r="N49" s="70">
        <v>26</v>
      </c>
      <c r="O49" s="62">
        <v>3000</v>
      </c>
      <c r="P49" s="63">
        <f>Table224523689101112131415161718192021222423456789101112131415161718192021222324252627282930[[#This Row],[PEMBULATAN]]*O49</f>
        <v>78000</v>
      </c>
    </row>
    <row r="50" spans="1:16" ht="27.75" customHeight="1" x14ac:dyDescent="0.2">
      <c r="A50" s="100"/>
      <c r="B50" s="73"/>
      <c r="C50" s="87" t="s">
        <v>3779</v>
      </c>
      <c r="D50" s="76" t="s">
        <v>52</v>
      </c>
      <c r="E50" s="13">
        <v>44434</v>
      </c>
      <c r="F50" s="74" t="s">
        <v>2281</v>
      </c>
      <c r="G50" s="13">
        <v>44441</v>
      </c>
      <c r="H50" s="75" t="s">
        <v>3485</v>
      </c>
      <c r="I50" s="15">
        <v>80</v>
      </c>
      <c r="J50" s="15">
        <v>45</v>
      </c>
      <c r="K50" s="15">
        <v>18</v>
      </c>
      <c r="L50" s="15">
        <v>6</v>
      </c>
      <c r="M50" s="81">
        <v>16.2</v>
      </c>
      <c r="N50" s="70">
        <v>16</v>
      </c>
      <c r="O50" s="62">
        <v>3000</v>
      </c>
      <c r="P50" s="63">
        <f>Table224523689101112131415161718192021222423456789101112131415161718192021222324252627282930[[#This Row],[PEMBULATAN]]*O50</f>
        <v>48000</v>
      </c>
    </row>
    <row r="51" spans="1:16" ht="27.75" customHeight="1" x14ac:dyDescent="0.2">
      <c r="A51" s="100"/>
      <c r="B51" s="73"/>
      <c r="C51" s="87" t="s">
        <v>3780</v>
      </c>
      <c r="D51" s="76" t="s">
        <v>52</v>
      </c>
      <c r="E51" s="13">
        <v>44434</v>
      </c>
      <c r="F51" s="74" t="s">
        <v>2281</v>
      </c>
      <c r="G51" s="13">
        <v>44441</v>
      </c>
      <c r="H51" s="75" t="s">
        <v>3485</v>
      </c>
      <c r="I51" s="15">
        <v>100</v>
      </c>
      <c r="J51" s="15">
        <v>52</v>
      </c>
      <c r="K51" s="15">
        <v>23</v>
      </c>
      <c r="L51" s="15">
        <v>27</v>
      </c>
      <c r="M51" s="81">
        <v>29.9</v>
      </c>
      <c r="N51" s="70">
        <v>30</v>
      </c>
      <c r="O51" s="62">
        <v>3000</v>
      </c>
      <c r="P51" s="63">
        <f>Table224523689101112131415161718192021222423456789101112131415161718192021222324252627282930[[#This Row],[PEMBULATAN]]*O51</f>
        <v>90000</v>
      </c>
    </row>
    <row r="52" spans="1:16" ht="27.75" customHeight="1" x14ac:dyDescent="0.2">
      <c r="A52" s="100"/>
      <c r="B52" s="73"/>
      <c r="C52" s="87" t="s">
        <v>3781</v>
      </c>
      <c r="D52" s="76" t="s">
        <v>52</v>
      </c>
      <c r="E52" s="13">
        <v>44434</v>
      </c>
      <c r="F52" s="74" t="s">
        <v>2281</v>
      </c>
      <c r="G52" s="13">
        <v>44441</v>
      </c>
      <c r="H52" s="75" t="s">
        <v>3485</v>
      </c>
      <c r="I52" s="15">
        <v>100</v>
      </c>
      <c r="J52" s="15">
        <v>62</v>
      </c>
      <c r="K52" s="15">
        <v>18</v>
      </c>
      <c r="L52" s="15">
        <v>14</v>
      </c>
      <c r="M52" s="81">
        <v>27.9</v>
      </c>
      <c r="N52" s="70">
        <v>28</v>
      </c>
      <c r="O52" s="62">
        <v>3000</v>
      </c>
      <c r="P52" s="63">
        <f>Table224523689101112131415161718192021222423456789101112131415161718192021222324252627282930[[#This Row],[PEMBULATAN]]*O52</f>
        <v>84000</v>
      </c>
    </row>
    <row r="53" spans="1:16" ht="27.75" customHeight="1" x14ac:dyDescent="0.2">
      <c r="A53" s="100"/>
      <c r="B53" s="73"/>
      <c r="C53" s="87" t="s">
        <v>3782</v>
      </c>
      <c r="D53" s="76" t="s">
        <v>52</v>
      </c>
      <c r="E53" s="13">
        <v>44434</v>
      </c>
      <c r="F53" s="74" t="s">
        <v>2281</v>
      </c>
      <c r="G53" s="13">
        <v>44441</v>
      </c>
      <c r="H53" s="75" t="s">
        <v>3485</v>
      </c>
      <c r="I53" s="15">
        <v>72</v>
      </c>
      <c r="J53" s="15">
        <v>52</v>
      </c>
      <c r="K53" s="15">
        <v>12</v>
      </c>
      <c r="L53" s="15">
        <v>7</v>
      </c>
      <c r="M53" s="81">
        <v>11.231999999999999</v>
      </c>
      <c r="N53" s="70">
        <v>11</v>
      </c>
      <c r="O53" s="62">
        <v>3000</v>
      </c>
      <c r="P53" s="63">
        <f>Table224523689101112131415161718192021222423456789101112131415161718192021222324252627282930[[#This Row],[PEMBULATAN]]*O53</f>
        <v>33000</v>
      </c>
    </row>
    <row r="54" spans="1:16" ht="27.75" customHeight="1" x14ac:dyDescent="0.2">
      <c r="A54" s="100"/>
      <c r="B54" s="73"/>
      <c r="C54" s="87" t="s">
        <v>3783</v>
      </c>
      <c r="D54" s="76" t="s">
        <v>52</v>
      </c>
      <c r="E54" s="13">
        <v>44434</v>
      </c>
      <c r="F54" s="74" t="s">
        <v>2281</v>
      </c>
      <c r="G54" s="13">
        <v>44441</v>
      </c>
      <c r="H54" s="75" t="s">
        <v>3485</v>
      </c>
      <c r="I54" s="15">
        <v>98</v>
      </c>
      <c r="J54" s="15">
        <v>50</v>
      </c>
      <c r="K54" s="15">
        <v>22</v>
      </c>
      <c r="L54" s="15">
        <v>19</v>
      </c>
      <c r="M54" s="81">
        <v>26.95</v>
      </c>
      <c r="N54" s="70">
        <v>27</v>
      </c>
      <c r="O54" s="62">
        <v>3000</v>
      </c>
      <c r="P54" s="63">
        <f>Table224523689101112131415161718192021222423456789101112131415161718192021222324252627282930[[#This Row],[PEMBULATAN]]*O54</f>
        <v>81000</v>
      </c>
    </row>
    <row r="55" spans="1:16" ht="27.75" customHeight="1" x14ac:dyDescent="0.2">
      <c r="A55" s="100"/>
      <c r="B55" s="73"/>
      <c r="C55" s="87" t="s">
        <v>3784</v>
      </c>
      <c r="D55" s="76" t="s">
        <v>52</v>
      </c>
      <c r="E55" s="13">
        <v>44434</v>
      </c>
      <c r="F55" s="74" t="s">
        <v>2281</v>
      </c>
      <c r="G55" s="13">
        <v>44441</v>
      </c>
      <c r="H55" s="75" t="s">
        <v>3485</v>
      </c>
      <c r="I55" s="15">
        <v>90</v>
      </c>
      <c r="J55" s="15">
        <v>50</v>
      </c>
      <c r="K55" s="15">
        <v>20</v>
      </c>
      <c r="L55" s="15">
        <v>6</v>
      </c>
      <c r="M55" s="81">
        <v>22.5</v>
      </c>
      <c r="N55" s="70">
        <v>23</v>
      </c>
      <c r="O55" s="62">
        <v>3000</v>
      </c>
      <c r="P55" s="63">
        <f>Table224523689101112131415161718192021222423456789101112131415161718192021222324252627282930[[#This Row],[PEMBULATAN]]*O55</f>
        <v>69000</v>
      </c>
    </row>
    <row r="56" spans="1:16" ht="27.75" customHeight="1" x14ac:dyDescent="0.2">
      <c r="A56" s="100"/>
      <c r="B56" s="73"/>
      <c r="C56" s="87" t="s">
        <v>3785</v>
      </c>
      <c r="D56" s="76" t="s">
        <v>52</v>
      </c>
      <c r="E56" s="13">
        <v>44434</v>
      </c>
      <c r="F56" s="74" t="s">
        <v>2281</v>
      </c>
      <c r="G56" s="13">
        <v>44441</v>
      </c>
      <c r="H56" s="75" t="s">
        <v>3485</v>
      </c>
      <c r="I56" s="15">
        <v>80</v>
      </c>
      <c r="J56" s="15">
        <v>56</v>
      </c>
      <c r="K56" s="15">
        <v>16</v>
      </c>
      <c r="L56" s="15">
        <v>8</v>
      </c>
      <c r="M56" s="81">
        <v>17.920000000000002</v>
      </c>
      <c r="N56" s="70">
        <v>18</v>
      </c>
      <c r="O56" s="62">
        <v>3000</v>
      </c>
      <c r="P56" s="63">
        <f>Table224523689101112131415161718192021222423456789101112131415161718192021222324252627282930[[#This Row],[PEMBULATAN]]*O56</f>
        <v>54000</v>
      </c>
    </row>
    <row r="57" spans="1:16" ht="27.75" customHeight="1" x14ac:dyDescent="0.2">
      <c r="A57" s="100"/>
      <c r="B57" s="73"/>
      <c r="C57" s="87" t="s">
        <v>3786</v>
      </c>
      <c r="D57" s="76" t="s">
        <v>52</v>
      </c>
      <c r="E57" s="13">
        <v>44434</v>
      </c>
      <c r="F57" s="74" t="s">
        <v>2281</v>
      </c>
      <c r="G57" s="13">
        <v>44441</v>
      </c>
      <c r="H57" s="75" t="s">
        <v>3485</v>
      </c>
      <c r="I57" s="15">
        <v>60</v>
      </c>
      <c r="J57" s="15">
        <v>48</v>
      </c>
      <c r="K57" s="15">
        <v>15</v>
      </c>
      <c r="L57" s="15">
        <v>4</v>
      </c>
      <c r="M57" s="81">
        <v>10.8</v>
      </c>
      <c r="N57" s="70">
        <v>11</v>
      </c>
      <c r="O57" s="62">
        <v>3000</v>
      </c>
      <c r="P57" s="63">
        <f>Table224523689101112131415161718192021222423456789101112131415161718192021222324252627282930[[#This Row],[PEMBULATAN]]*O57</f>
        <v>33000</v>
      </c>
    </row>
    <row r="58" spans="1:16" ht="27.75" customHeight="1" x14ac:dyDescent="0.2">
      <c r="A58" s="100"/>
      <c r="B58" s="73"/>
      <c r="C58" s="87" t="s">
        <v>3787</v>
      </c>
      <c r="D58" s="76" t="s">
        <v>52</v>
      </c>
      <c r="E58" s="13">
        <v>44434</v>
      </c>
      <c r="F58" s="74" t="s">
        <v>2281</v>
      </c>
      <c r="G58" s="13">
        <v>44441</v>
      </c>
      <c r="H58" s="75" t="s">
        <v>3485</v>
      </c>
      <c r="I58" s="15">
        <v>88</v>
      </c>
      <c r="J58" s="15">
        <v>57</v>
      </c>
      <c r="K58" s="15">
        <v>20</v>
      </c>
      <c r="L58" s="15">
        <v>20</v>
      </c>
      <c r="M58" s="81">
        <v>25.08</v>
      </c>
      <c r="N58" s="70">
        <v>25</v>
      </c>
      <c r="O58" s="62">
        <v>3000</v>
      </c>
      <c r="P58" s="63">
        <f>Table224523689101112131415161718192021222423456789101112131415161718192021222324252627282930[[#This Row],[PEMBULATAN]]*O58</f>
        <v>75000</v>
      </c>
    </row>
    <row r="59" spans="1:16" ht="27.75" customHeight="1" x14ac:dyDescent="0.2">
      <c r="A59" s="100"/>
      <c r="B59" s="73"/>
      <c r="C59" s="87" t="s">
        <v>3788</v>
      </c>
      <c r="D59" s="76" t="s">
        <v>52</v>
      </c>
      <c r="E59" s="13">
        <v>44434</v>
      </c>
      <c r="F59" s="74" t="s">
        <v>2281</v>
      </c>
      <c r="G59" s="13">
        <v>44441</v>
      </c>
      <c r="H59" s="75" t="s">
        <v>3485</v>
      </c>
      <c r="I59" s="15">
        <v>90</v>
      </c>
      <c r="J59" s="15">
        <v>56</v>
      </c>
      <c r="K59" s="15">
        <v>20</v>
      </c>
      <c r="L59" s="15">
        <v>14</v>
      </c>
      <c r="M59" s="81">
        <v>25.2</v>
      </c>
      <c r="N59" s="70">
        <v>25</v>
      </c>
      <c r="O59" s="62">
        <v>3000</v>
      </c>
      <c r="P59" s="63">
        <f>Table224523689101112131415161718192021222423456789101112131415161718192021222324252627282930[[#This Row],[PEMBULATAN]]*O59</f>
        <v>75000</v>
      </c>
    </row>
    <row r="60" spans="1:16" ht="27.75" customHeight="1" x14ac:dyDescent="0.2">
      <c r="A60" s="100"/>
      <c r="B60" s="73"/>
      <c r="C60" s="87" t="s">
        <v>3789</v>
      </c>
      <c r="D60" s="76" t="s">
        <v>52</v>
      </c>
      <c r="E60" s="13">
        <v>44434</v>
      </c>
      <c r="F60" s="74" t="s">
        <v>2281</v>
      </c>
      <c r="G60" s="13">
        <v>44441</v>
      </c>
      <c r="H60" s="75" t="s">
        <v>3485</v>
      </c>
      <c r="I60" s="15">
        <v>95</v>
      </c>
      <c r="J60" s="15">
        <v>56</v>
      </c>
      <c r="K60" s="15">
        <v>22</v>
      </c>
      <c r="L60" s="15">
        <v>20</v>
      </c>
      <c r="M60" s="81">
        <v>29.26</v>
      </c>
      <c r="N60" s="70">
        <v>29</v>
      </c>
      <c r="O60" s="62">
        <v>3000</v>
      </c>
      <c r="P60" s="63">
        <f>Table224523689101112131415161718192021222423456789101112131415161718192021222324252627282930[[#This Row],[PEMBULATAN]]*O60</f>
        <v>87000</v>
      </c>
    </row>
    <row r="61" spans="1:16" ht="27.75" customHeight="1" x14ac:dyDescent="0.2">
      <c r="A61" s="100"/>
      <c r="B61" s="73"/>
      <c r="C61" s="87" t="s">
        <v>3790</v>
      </c>
      <c r="D61" s="76" t="s">
        <v>52</v>
      </c>
      <c r="E61" s="13">
        <v>44434</v>
      </c>
      <c r="F61" s="74" t="s">
        <v>2281</v>
      </c>
      <c r="G61" s="13">
        <v>44441</v>
      </c>
      <c r="H61" s="75" t="s">
        <v>3485</v>
      </c>
      <c r="I61" s="15">
        <v>90</v>
      </c>
      <c r="J61" s="15">
        <v>80</v>
      </c>
      <c r="K61" s="15">
        <v>42</v>
      </c>
      <c r="L61" s="15">
        <v>17</v>
      </c>
      <c r="M61" s="81">
        <v>75.599999999999994</v>
      </c>
      <c r="N61" s="70">
        <v>76</v>
      </c>
      <c r="O61" s="62">
        <v>3000</v>
      </c>
      <c r="P61" s="63">
        <f>Table224523689101112131415161718192021222423456789101112131415161718192021222324252627282930[[#This Row],[PEMBULATAN]]*O61</f>
        <v>228000</v>
      </c>
    </row>
    <row r="62" spans="1:16" ht="27.75" customHeight="1" x14ac:dyDescent="0.2">
      <c r="A62" s="100"/>
      <c r="B62" s="73"/>
      <c r="C62" s="87" t="s">
        <v>3791</v>
      </c>
      <c r="D62" s="76" t="s">
        <v>52</v>
      </c>
      <c r="E62" s="13">
        <v>44434</v>
      </c>
      <c r="F62" s="74" t="s">
        <v>2281</v>
      </c>
      <c r="G62" s="13">
        <v>44441</v>
      </c>
      <c r="H62" s="75" t="s">
        <v>3485</v>
      </c>
      <c r="I62" s="15">
        <v>90</v>
      </c>
      <c r="J62" s="15">
        <v>50</v>
      </c>
      <c r="K62" s="15">
        <v>20</v>
      </c>
      <c r="L62" s="15">
        <v>11</v>
      </c>
      <c r="M62" s="81">
        <v>22.5</v>
      </c>
      <c r="N62" s="70">
        <v>23</v>
      </c>
      <c r="O62" s="62">
        <v>3000</v>
      </c>
      <c r="P62" s="63">
        <f>Table224523689101112131415161718192021222423456789101112131415161718192021222324252627282930[[#This Row],[PEMBULATAN]]*O62</f>
        <v>69000</v>
      </c>
    </row>
    <row r="63" spans="1:16" ht="27.75" customHeight="1" x14ac:dyDescent="0.2">
      <c r="A63" s="100"/>
      <c r="B63" s="73"/>
      <c r="C63" s="87" t="s">
        <v>3792</v>
      </c>
      <c r="D63" s="76" t="s">
        <v>52</v>
      </c>
      <c r="E63" s="13">
        <v>44434</v>
      </c>
      <c r="F63" s="74" t="s">
        <v>2281</v>
      </c>
      <c r="G63" s="13">
        <v>44441</v>
      </c>
      <c r="H63" s="75" t="s">
        <v>3485</v>
      </c>
      <c r="I63" s="15">
        <v>82</v>
      </c>
      <c r="J63" s="15">
        <v>46</v>
      </c>
      <c r="K63" s="15">
        <v>23</v>
      </c>
      <c r="L63" s="15">
        <v>15</v>
      </c>
      <c r="M63" s="81">
        <v>21.689</v>
      </c>
      <c r="N63" s="70">
        <v>22</v>
      </c>
      <c r="O63" s="62">
        <v>3000</v>
      </c>
      <c r="P63" s="63">
        <f>Table224523689101112131415161718192021222423456789101112131415161718192021222324252627282930[[#This Row],[PEMBULATAN]]*O63</f>
        <v>66000</v>
      </c>
    </row>
    <row r="64" spans="1:16" ht="27.75" customHeight="1" x14ac:dyDescent="0.2">
      <c r="A64" s="100"/>
      <c r="B64" s="73"/>
      <c r="C64" s="87" t="s">
        <v>3793</v>
      </c>
      <c r="D64" s="76" t="s">
        <v>52</v>
      </c>
      <c r="E64" s="13">
        <v>44434</v>
      </c>
      <c r="F64" s="74" t="s">
        <v>2281</v>
      </c>
      <c r="G64" s="13">
        <v>44441</v>
      </c>
      <c r="H64" s="75" t="s">
        <v>3485</v>
      </c>
      <c r="I64" s="15">
        <v>93</v>
      </c>
      <c r="J64" s="15">
        <v>57</v>
      </c>
      <c r="K64" s="15">
        <v>22</v>
      </c>
      <c r="L64" s="15">
        <v>18</v>
      </c>
      <c r="M64" s="81">
        <v>29.1555</v>
      </c>
      <c r="N64" s="70">
        <v>29</v>
      </c>
      <c r="O64" s="62">
        <v>3000</v>
      </c>
      <c r="P64" s="63">
        <f>Table224523689101112131415161718192021222423456789101112131415161718192021222324252627282930[[#This Row],[PEMBULATAN]]*O64</f>
        <v>87000</v>
      </c>
    </row>
    <row r="65" spans="1:16" ht="27.75" customHeight="1" x14ac:dyDescent="0.2">
      <c r="A65" s="100"/>
      <c r="B65" s="73"/>
      <c r="C65" s="87" t="s">
        <v>3794</v>
      </c>
      <c r="D65" s="76" t="s">
        <v>52</v>
      </c>
      <c r="E65" s="13">
        <v>44434</v>
      </c>
      <c r="F65" s="74" t="s">
        <v>2281</v>
      </c>
      <c r="G65" s="13">
        <v>44441</v>
      </c>
      <c r="H65" s="75" t="s">
        <v>3485</v>
      </c>
      <c r="I65" s="15">
        <v>94</v>
      </c>
      <c r="J65" s="15">
        <v>55</v>
      </c>
      <c r="K65" s="15">
        <v>25</v>
      </c>
      <c r="L65" s="15">
        <v>12</v>
      </c>
      <c r="M65" s="81">
        <v>32.3125</v>
      </c>
      <c r="N65" s="70">
        <v>32</v>
      </c>
      <c r="O65" s="62">
        <v>3000</v>
      </c>
      <c r="P65" s="63">
        <f>Table224523689101112131415161718192021222423456789101112131415161718192021222324252627282930[[#This Row],[PEMBULATAN]]*O65</f>
        <v>96000</v>
      </c>
    </row>
    <row r="66" spans="1:16" ht="27.75" customHeight="1" x14ac:dyDescent="0.2">
      <c r="A66" s="100"/>
      <c r="B66" s="73"/>
      <c r="C66" s="87" t="s">
        <v>3795</v>
      </c>
      <c r="D66" s="76" t="s">
        <v>52</v>
      </c>
      <c r="E66" s="13">
        <v>44434</v>
      </c>
      <c r="F66" s="74" t="s">
        <v>2281</v>
      </c>
      <c r="G66" s="13">
        <v>44441</v>
      </c>
      <c r="H66" s="75" t="s">
        <v>3485</v>
      </c>
      <c r="I66" s="15">
        <v>69</v>
      </c>
      <c r="J66" s="15">
        <v>40</v>
      </c>
      <c r="K66" s="15">
        <v>15</v>
      </c>
      <c r="L66" s="15">
        <v>9</v>
      </c>
      <c r="M66" s="81">
        <v>10.35</v>
      </c>
      <c r="N66" s="70">
        <v>10</v>
      </c>
      <c r="O66" s="62">
        <v>3000</v>
      </c>
      <c r="P66" s="63">
        <f>Table224523689101112131415161718192021222423456789101112131415161718192021222324252627282930[[#This Row],[PEMBULATAN]]*O66</f>
        <v>30000</v>
      </c>
    </row>
    <row r="67" spans="1:16" ht="27.75" customHeight="1" x14ac:dyDescent="0.2">
      <c r="A67" s="100"/>
      <c r="B67" s="73"/>
      <c r="C67" s="87" t="s">
        <v>3796</v>
      </c>
      <c r="D67" s="76" t="s">
        <v>52</v>
      </c>
      <c r="E67" s="13">
        <v>44434</v>
      </c>
      <c r="F67" s="74" t="s">
        <v>2281</v>
      </c>
      <c r="G67" s="13">
        <v>44441</v>
      </c>
      <c r="H67" s="75" t="s">
        <v>3485</v>
      </c>
      <c r="I67" s="15">
        <v>93</v>
      </c>
      <c r="J67" s="15">
        <v>50</v>
      </c>
      <c r="K67" s="15">
        <v>28</v>
      </c>
      <c r="L67" s="15">
        <v>14</v>
      </c>
      <c r="M67" s="81">
        <v>32.549999999999997</v>
      </c>
      <c r="N67" s="70">
        <v>33</v>
      </c>
      <c r="O67" s="62">
        <v>3000</v>
      </c>
      <c r="P67" s="63">
        <f>Table224523689101112131415161718192021222423456789101112131415161718192021222324252627282930[[#This Row],[PEMBULATAN]]*O67</f>
        <v>99000</v>
      </c>
    </row>
    <row r="68" spans="1:16" ht="27.75" customHeight="1" x14ac:dyDescent="0.2">
      <c r="A68" s="100"/>
      <c r="B68" s="73"/>
      <c r="C68" s="87" t="s">
        <v>3797</v>
      </c>
      <c r="D68" s="76" t="s">
        <v>52</v>
      </c>
      <c r="E68" s="13">
        <v>44434</v>
      </c>
      <c r="F68" s="74" t="s">
        <v>2281</v>
      </c>
      <c r="G68" s="13">
        <v>44441</v>
      </c>
      <c r="H68" s="75" t="s">
        <v>3485</v>
      </c>
      <c r="I68" s="15">
        <v>95</v>
      </c>
      <c r="J68" s="15">
        <v>57</v>
      </c>
      <c r="K68" s="15">
        <v>20</v>
      </c>
      <c r="L68" s="15">
        <v>24</v>
      </c>
      <c r="M68" s="81">
        <v>27.074999999999999</v>
      </c>
      <c r="N68" s="70">
        <v>27</v>
      </c>
      <c r="O68" s="62">
        <v>3000</v>
      </c>
      <c r="P68" s="63">
        <f>Table224523689101112131415161718192021222423456789101112131415161718192021222324252627282930[[#This Row],[PEMBULATAN]]*O68</f>
        <v>81000</v>
      </c>
    </row>
    <row r="69" spans="1:16" ht="27.75" customHeight="1" x14ac:dyDescent="0.2">
      <c r="A69" s="100"/>
      <c r="B69" s="73"/>
      <c r="C69" s="87" t="s">
        <v>3798</v>
      </c>
      <c r="D69" s="76" t="s">
        <v>52</v>
      </c>
      <c r="E69" s="13">
        <v>44434</v>
      </c>
      <c r="F69" s="74" t="s">
        <v>2281</v>
      </c>
      <c r="G69" s="13">
        <v>44441</v>
      </c>
      <c r="H69" s="75" t="s">
        <v>3485</v>
      </c>
      <c r="I69" s="15">
        <v>107</v>
      </c>
      <c r="J69" s="15">
        <v>51</v>
      </c>
      <c r="K69" s="15">
        <v>15</v>
      </c>
      <c r="L69" s="15">
        <v>15</v>
      </c>
      <c r="M69" s="81">
        <v>20.463750000000001</v>
      </c>
      <c r="N69" s="70">
        <v>20</v>
      </c>
      <c r="O69" s="62">
        <v>3000</v>
      </c>
      <c r="P69" s="63">
        <f>Table224523689101112131415161718192021222423456789101112131415161718192021222324252627282930[[#This Row],[PEMBULATAN]]*O69</f>
        <v>60000</v>
      </c>
    </row>
    <row r="70" spans="1:16" ht="27.75" customHeight="1" x14ac:dyDescent="0.2">
      <c r="A70" s="100"/>
      <c r="B70" s="73"/>
      <c r="C70" s="87" t="s">
        <v>3799</v>
      </c>
      <c r="D70" s="76" t="s">
        <v>52</v>
      </c>
      <c r="E70" s="13">
        <v>44434</v>
      </c>
      <c r="F70" s="74" t="s">
        <v>2281</v>
      </c>
      <c r="G70" s="13">
        <v>44441</v>
      </c>
      <c r="H70" s="75" t="s">
        <v>3485</v>
      </c>
      <c r="I70" s="15">
        <v>100</v>
      </c>
      <c r="J70" s="15">
        <v>49</v>
      </c>
      <c r="K70" s="15">
        <v>27</v>
      </c>
      <c r="L70" s="15">
        <v>26</v>
      </c>
      <c r="M70" s="81">
        <v>33.075000000000003</v>
      </c>
      <c r="N70" s="70">
        <v>33</v>
      </c>
      <c r="O70" s="62">
        <v>3000</v>
      </c>
      <c r="P70" s="63">
        <f>Table224523689101112131415161718192021222423456789101112131415161718192021222324252627282930[[#This Row],[PEMBULATAN]]*O70</f>
        <v>99000</v>
      </c>
    </row>
    <row r="71" spans="1:16" ht="27.75" customHeight="1" x14ac:dyDescent="0.2">
      <c r="A71" s="100"/>
      <c r="B71" s="73"/>
      <c r="C71" s="87" t="s">
        <v>3800</v>
      </c>
      <c r="D71" s="76" t="s">
        <v>52</v>
      </c>
      <c r="E71" s="13">
        <v>44434</v>
      </c>
      <c r="F71" s="74" t="s">
        <v>2281</v>
      </c>
      <c r="G71" s="13">
        <v>44441</v>
      </c>
      <c r="H71" s="75" t="s">
        <v>3485</v>
      </c>
      <c r="I71" s="15">
        <v>40</v>
      </c>
      <c r="J71" s="15">
        <v>29</v>
      </c>
      <c r="K71" s="15">
        <v>31</v>
      </c>
      <c r="L71" s="15">
        <v>7</v>
      </c>
      <c r="M71" s="81">
        <v>8.99</v>
      </c>
      <c r="N71" s="70">
        <v>9</v>
      </c>
      <c r="O71" s="62">
        <v>3000</v>
      </c>
      <c r="P71" s="63">
        <f>Table224523689101112131415161718192021222423456789101112131415161718192021222324252627282930[[#This Row],[PEMBULATAN]]*O71</f>
        <v>27000</v>
      </c>
    </row>
    <row r="72" spans="1:16" ht="27.75" customHeight="1" x14ac:dyDescent="0.2">
      <c r="A72" s="100"/>
      <c r="B72" s="73"/>
      <c r="C72" s="87" t="s">
        <v>3801</v>
      </c>
      <c r="D72" s="76" t="s">
        <v>52</v>
      </c>
      <c r="E72" s="13">
        <v>44434</v>
      </c>
      <c r="F72" s="74" t="s">
        <v>2281</v>
      </c>
      <c r="G72" s="13">
        <v>44441</v>
      </c>
      <c r="H72" s="75" t="s">
        <v>3485</v>
      </c>
      <c r="I72" s="15">
        <v>88</v>
      </c>
      <c r="J72" s="15">
        <v>53</v>
      </c>
      <c r="K72" s="15">
        <v>20</v>
      </c>
      <c r="L72" s="15">
        <v>14</v>
      </c>
      <c r="M72" s="81">
        <v>23.32</v>
      </c>
      <c r="N72" s="70">
        <v>23</v>
      </c>
      <c r="O72" s="62">
        <v>3000</v>
      </c>
      <c r="P72" s="63">
        <f>Table224523689101112131415161718192021222423456789101112131415161718192021222324252627282930[[#This Row],[PEMBULATAN]]*O72</f>
        <v>69000</v>
      </c>
    </row>
    <row r="73" spans="1:16" ht="27.75" customHeight="1" x14ac:dyDescent="0.2">
      <c r="A73" s="100"/>
      <c r="B73" s="73"/>
      <c r="C73" s="87" t="s">
        <v>3802</v>
      </c>
      <c r="D73" s="76" t="s">
        <v>52</v>
      </c>
      <c r="E73" s="13">
        <v>44434</v>
      </c>
      <c r="F73" s="74" t="s">
        <v>2281</v>
      </c>
      <c r="G73" s="13">
        <v>44441</v>
      </c>
      <c r="H73" s="75" t="s">
        <v>3485</v>
      </c>
      <c r="I73" s="15">
        <v>98</v>
      </c>
      <c r="J73" s="15">
        <v>57</v>
      </c>
      <c r="K73" s="15">
        <v>24</v>
      </c>
      <c r="L73" s="15">
        <v>18</v>
      </c>
      <c r="M73" s="81">
        <v>33.515999999999998</v>
      </c>
      <c r="N73" s="70">
        <v>34</v>
      </c>
      <c r="O73" s="62">
        <v>3000</v>
      </c>
      <c r="P73" s="63">
        <f>Table224523689101112131415161718192021222423456789101112131415161718192021222324252627282930[[#This Row],[PEMBULATAN]]*O73</f>
        <v>102000</v>
      </c>
    </row>
    <row r="74" spans="1:16" ht="27.75" customHeight="1" x14ac:dyDescent="0.2">
      <c r="A74" s="100"/>
      <c r="B74" s="73"/>
      <c r="C74" s="87" t="s">
        <v>3803</v>
      </c>
      <c r="D74" s="76" t="s">
        <v>52</v>
      </c>
      <c r="E74" s="13">
        <v>44434</v>
      </c>
      <c r="F74" s="74" t="s">
        <v>2281</v>
      </c>
      <c r="G74" s="13">
        <v>44441</v>
      </c>
      <c r="H74" s="75" t="s">
        <v>3485</v>
      </c>
      <c r="I74" s="15">
        <v>90</v>
      </c>
      <c r="J74" s="15">
        <v>47</v>
      </c>
      <c r="K74" s="15">
        <v>19</v>
      </c>
      <c r="L74" s="15">
        <v>13</v>
      </c>
      <c r="M74" s="81">
        <v>20.092500000000001</v>
      </c>
      <c r="N74" s="70">
        <v>20</v>
      </c>
      <c r="O74" s="62">
        <v>3000</v>
      </c>
      <c r="P74" s="63">
        <f>Table224523689101112131415161718192021222423456789101112131415161718192021222324252627282930[[#This Row],[PEMBULATAN]]*O74</f>
        <v>60000</v>
      </c>
    </row>
    <row r="75" spans="1:16" ht="27.75" customHeight="1" x14ac:dyDescent="0.2">
      <c r="A75" s="100"/>
      <c r="B75" s="73"/>
      <c r="C75" s="87" t="s">
        <v>3804</v>
      </c>
      <c r="D75" s="76" t="s">
        <v>52</v>
      </c>
      <c r="E75" s="13">
        <v>44434</v>
      </c>
      <c r="F75" s="74" t="s">
        <v>2281</v>
      </c>
      <c r="G75" s="13">
        <v>44441</v>
      </c>
      <c r="H75" s="75" t="s">
        <v>3485</v>
      </c>
      <c r="I75" s="15">
        <v>87</v>
      </c>
      <c r="J75" s="15">
        <v>47</v>
      </c>
      <c r="K75" s="15">
        <v>17</v>
      </c>
      <c r="L75" s="15">
        <v>17</v>
      </c>
      <c r="M75" s="81">
        <v>17.378250000000001</v>
      </c>
      <c r="N75" s="70">
        <v>17</v>
      </c>
      <c r="O75" s="62">
        <v>3000</v>
      </c>
      <c r="P75" s="63">
        <f>Table224523689101112131415161718192021222423456789101112131415161718192021222324252627282930[[#This Row],[PEMBULATAN]]*O75</f>
        <v>51000</v>
      </c>
    </row>
    <row r="76" spans="1:16" ht="27.75" customHeight="1" x14ac:dyDescent="0.2">
      <c r="A76" s="100"/>
      <c r="B76" s="73"/>
      <c r="C76" s="87" t="s">
        <v>3805</v>
      </c>
      <c r="D76" s="76" t="s">
        <v>52</v>
      </c>
      <c r="E76" s="13">
        <v>44434</v>
      </c>
      <c r="F76" s="74" t="s">
        <v>2281</v>
      </c>
      <c r="G76" s="13">
        <v>44441</v>
      </c>
      <c r="H76" s="75" t="s">
        <v>3485</v>
      </c>
      <c r="I76" s="15">
        <v>95</v>
      </c>
      <c r="J76" s="15">
        <v>52</v>
      </c>
      <c r="K76" s="15">
        <v>22</v>
      </c>
      <c r="L76" s="15">
        <v>5</v>
      </c>
      <c r="M76" s="81">
        <v>27.17</v>
      </c>
      <c r="N76" s="70">
        <v>27</v>
      </c>
      <c r="O76" s="62">
        <v>3000</v>
      </c>
      <c r="P76" s="63">
        <f>Table224523689101112131415161718192021222423456789101112131415161718192021222324252627282930[[#This Row],[PEMBULATAN]]*O76</f>
        <v>81000</v>
      </c>
    </row>
    <row r="77" spans="1:16" ht="27.75" customHeight="1" x14ac:dyDescent="0.2">
      <c r="A77" s="100"/>
      <c r="B77" s="73"/>
      <c r="C77" s="87" t="s">
        <v>3806</v>
      </c>
      <c r="D77" s="76" t="s">
        <v>52</v>
      </c>
      <c r="E77" s="13">
        <v>44434</v>
      </c>
      <c r="F77" s="74" t="s">
        <v>2281</v>
      </c>
      <c r="G77" s="13">
        <v>44441</v>
      </c>
      <c r="H77" s="75" t="s">
        <v>3485</v>
      </c>
      <c r="I77" s="15">
        <v>94</v>
      </c>
      <c r="J77" s="15">
        <v>47</v>
      </c>
      <c r="K77" s="15">
        <v>21</v>
      </c>
      <c r="L77" s="15">
        <v>11</v>
      </c>
      <c r="M77" s="81">
        <v>23.194500000000001</v>
      </c>
      <c r="N77" s="70">
        <v>23</v>
      </c>
      <c r="O77" s="62">
        <v>3000</v>
      </c>
      <c r="P77" s="63">
        <f>Table224523689101112131415161718192021222423456789101112131415161718192021222324252627282930[[#This Row],[PEMBULATAN]]*O77</f>
        <v>69000</v>
      </c>
    </row>
    <row r="78" spans="1:16" ht="27.75" customHeight="1" x14ac:dyDescent="0.2">
      <c r="A78" s="100"/>
      <c r="B78" s="73"/>
      <c r="C78" s="87" t="s">
        <v>3807</v>
      </c>
      <c r="D78" s="76" t="s">
        <v>52</v>
      </c>
      <c r="E78" s="13">
        <v>44434</v>
      </c>
      <c r="F78" s="74" t="s">
        <v>2281</v>
      </c>
      <c r="G78" s="13">
        <v>44441</v>
      </c>
      <c r="H78" s="75" t="s">
        <v>3485</v>
      </c>
      <c r="I78" s="15">
        <v>97</v>
      </c>
      <c r="J78" s="15">
        <v>52</v>
      </c>
      <c r="K78" s="15">
        <v>20</v>
      </c>
      <c r="L78" s="15">
        <v>21</v>
      </c>
      <c r="M78" s="81">
        <v>25.22</v>
      </c>
      <c r="N78" s="70">
        <v>25</v>
      </c>
      <c r="O78" s="62">
        <v>3000</v>
      </c>
      <c r="P78" s="63">
        <f>Table224523689101112131415161718192021222423456789101112131415161718192021222324252627282930[[#This Row],[PEMBULATAN]]*O78</f>
        <v>75000</v>
      </c>
    </row>
    <row r="79" spans="1:16" ht="27.75" customHeight="1" x14ac:dyDescent="0.2">
      <c r="A79" s="100"/>
      <c r="B79" s="73"/>
      <c r="C79" s="87" t="s">
        <v>3808</v>
      </c>
      <c r="D79" s="76" t="s">
        <v>52</v>
      </c>
      <c r="E79" s="13">
        <v>44434</v>
      </c>
      <c r="F79" s="74" t="s">
        <v>2281</v>
      </c>
      <c r="G79" s="13">
        <v>44441</v>
      </c>
      <c r="H79" s="75" t="s">
        <v>3485</v>
      </c>
      <c r="I79" s="15">
        <v>95</v>
      </c>
      <c r="J79" s="15">
        <v>40</v>
      </c>
      <c r="K79" s="15">
        <v>23</v>
      </c>
      <c r="L79" s="15">
        <v>9</v>
      </c>
      <c r="M79" s="81">
        <v>21.85</v>
      </c>
      <c r="N79" s="70">
        <v>22</v>
      </c>
      <c r="O79" s="62">
        <v>3000</v>
      </c>
      <c r="P79" s="63">
        <f>Table224523689101112131415161718192021222423456789101112131415161718192021222324252627282930[[#This Row],[PEMBULATAN]]*O79</f>
        <v>66000</v>
      </c>
    </row>
    <row r="80" spans="1:16" ht="27.75" customHeight="1" x14ac:dyDescent="0.2">
      <c r="A80" s="100"/>
      <c r="B80" s="73"/>
      <c r="C80" s="87" t="s">
        <v>3809</v>
      </c>
      <c r="D80" s="76" t="s">
        <v>52</v>
      </c>
      <c r="E80" s="13">
        <v>44434</v>
      </c>
      <c r="F80" s="74" t="s">
        <v>2281</v>
      </c>
      <c r="G80" s="13">
        <v>44441</v>
      </c>
      <c r="H80" s="75" t="s">
        <v>3485</v>
      </c>
      <c r="I80" s="15">
        <v>60</v>
      </c>
      <c r="J80" s="15">
        <v>31</v>
      </c>
      <c r="K80" s="15">
        <v>9</v>
      </c>
      <c r="L80" s="15">
        <v>1</v>
      </c>
      <c r="M80" s="81">
        <v>4.1849999999999996</v>
      </c>
      <c r="N80" s="70">
        <v>4</v>
      </c>
      <c r="O80" s="62">
        <v>3000</v>
      </c>
      <c r="P80" s="63">
        <f>Table224523689101112131415161718192021222423456789101112131415161718192021222324252627282930[[#This Row],[PEMBULATAN]]*O80</f>
        <v>12000</v>
      </c>
    </row>
    <row r="81" spans="1:16" ht="27.75" customHeight="1" x14ac:dyDescent="0.2">
      <c r="A81" s="100"/>
      <c r="B81" s="73"/>
      <c r="C81" s="87" t="s">
        <v>3810</v>
      </c>
      <c r="D81" s="76" t="s">
        <v>52</v>
      </c>
      <c r="E81" s="13">
        <v>44434</v>
      </c>
      <c r="F81" s="74" t="s">
        <v>2281</v>
      </c>
      <c r="G81" s="13">
        <v>44441</v>
      </c>
      <c r="H81" s="75" t="s">
        <v>3485</v>
      </c>
      <c r="I81" s="15">
        <v>47</v>
      </c>
      <c r="J81" s="15">
        <v>36</v>
      </c>
      <c r="K81" s="15">
        <v>21</v>
      </c>
      <c r="L81" s="15">
        <v>2</v>
      </c>
      <c r="M81" s="81">
        <v>8.8829999999999991</v>
      </c>
      <c r="N81" s="70">
        <v>9</v>
      </c>
      <c r="O81" s="62">
        <v>3000</v>
      </c>
      <c r="P81" s="63">
        <f>Table224523689101112131415161718192021222423456789101112131415161718192021222324252627282930[[#This Row],[PEMBULATAN]]*O81</f>
        <v>27000</v>
      </c>
    </row>
    <row r="82" spans="1:16" ht="27.75" customHeight="1" x14ac:dyDescent="0.2">
      <c r="A82" s="100"/>
      <c r="B82" s="73"/>
      <c r="C82" s="87" t="s">
        <v>3811</v>
      </c>
      <c r="D82" s="76" t="s">
        <v>52</v>
      </c>
      <c r="E82" s="13">
        <v>44434</v>
      </c>
      <c r="F82" s="74" t="s">
        <v>2281</v>
      </c>
      <c r="G82" s="13">
        <v>44441</v>
      </c>
      <c r="H82" s="75" t="s">
        <v>3485</v>
      </c>
      <c r="I82" s="15">
        <v>68</v>
      </c>
      <c r="J82" s="15">
        <v>47</v>
      </c>
      <c r="K82" s="15">
        <v>10</v>
      </c>
      <c r="L82" s="15">
        <v>2</v>
      </c>
      <c r="M82" s="81">
        <v>7.99</v>
      </c>
      <c r="N82" s="70">
        <v>8</v>
      </c>
      <c r="O82" s="62">
        <v>3000</v>
      </c>
      <c r="P82" s="63">
        <f>Table224523689101112131415161718192021222423456789101112131415161718192021222324252627282930[[#This Row],[PEMBULATAN]]*O82</f>
        <v>24000</v>
      </c>
    </row>
    <row r="83" spans="1:16" ht="27.75" customHeight="1" x14ac:dyDescent="0.2">
      <c r="A83" s="100"/>
      <c r="B83" s="73"/>
      <c r="C83" s="87" t="s">
        <v>3812</v>
      </c>
      <c r="D83" s="76" t="s">
        <v>52</v>
      </c>
      <c r="E83" s="13">
        <v>44434</v>
      </c>
      <c r="F83" s="74" t="s">
        <v>2281</v>
      </c>
      <c r="G83" s="13">
        <v>44441</v>
      </c>
      <c r="H83" s="75" t="s">
        <v>3485</v>
      </c>
      <c r="I83" s="15">
        <v>48</v>
      </c>
      <c r="J83" s="15">
        <v>41</v>
      </c>
      <c r="K83" s="15">
        <v>33</v>
      </c>
      <c r="L83" s="15">
        <v>7</v>
      </c>
      <c r="M83" s="81">
        <v>16.236000000000001</v>
      </c>
      <c r="N83" s="70">
        <v>16</v>
      </c>
      <c r="O83" s="62">
        <v>3000</v>
      </c>
      <c r="P83" s="63">
        <f>Table224523689101112131415161718192021222423456789101112131415161718192021222324252627282930[[#This Row],[PEMBULATAN]]*O83</f>
        <v>48000</v>
      </c>
    </row>
    <row r="84" spans="1:16" ht="27.75" customHeight="1" x14ac:dyDescent="0.2">
      <c r="A84" s="100"/>
      <c r="B84" s="73"/>
      <c r="C84" s="87" t="s">
        <v>3813</v>
      </c>
      <c r="D84" s="76" t="s">
        <v>52</v>
      </c>
      <c r="E84" s="13">
        <v>44434</v>
      </c>
      <c r="F84" s="74" t="s">
        <v>2281</v>
      </c>
      <c r="G84" s="13">
        <v>44441</v>
      </c>
      <c r="H84" s="75" t="s">
        <v>3485</v>
      </c>
      <c r="I84" s="15">
        <v>60</v>
      </c>
      <c r="J84" s="15">
        <v>41</v>
      </c>
      <c r="K84" s="15">
        <v>35</v>
      </c>
      <c r="L84" s="15">
        <v>28</v>
      </c>
      <c r="M84" s="81">
        <v>21.524999999999999</v>
      </c>
      <c r="N84" s="70">
        <v>28</v>
      </c>
      <c r="O84" s="62">
        <v>3000</v>
      </c>
      <c r="P84" s="63">
        <f>Table224523689101112131415161718192021222423456789101112131415161718192021222324252627282930[[#This Row],[PEMBULATAN]]*O84</f>
        <v>84000</v>
      </c>
    </row>
    <row r="85" spans="1:16" ht="27.75" customHeight="1" x14ac:dyDescent="0.2">
      <c r="A85" s="100"/>
      <c r="B85" s="73"/>
      <c r="C85" s="87" t="s">
        <v>3814</v>
      </c>
      <c r="D85" s="76" t="s">
        <v>52</v>
      </c>
      <c r="E85" s="13">
        <v>44434</v>
      </c>
      <c r="F85" s="74" t="s">
        <v>2281</v>
      </c>
      <c r="G85" s="13">
        <v>44441</v>
      </c>
      <c r="H85" s="75" t="s">
        <v>3485</v>
      </c>
      <c r="I85" s="15">
        <v>87</v>
      </c>
      <c r="J85" s="15">
        <v>15</v>
      </c>
      <c r="K85" s="15">
        <v>9</v>
      </c>
      <c r="L85" s="15">
        <v>1</v>
      </c>
      <c r="M85" s="81">
        <v>2.9362499999999998</v>
      </c>
      <c r="N85" s="70">
        <v>3</v>
      </c>
      <c r="O85" s="62">
        <v>3000</v>
      </c>
      <c r="P85" s="63">
        <f>Table224523689101112131415161718192021222423456789101112131415161718192021222324252627282930[[#This Row],[PEMBULATAN]]*O85</f>
        <v>9000</v>
      </c>
    </row>
    <row r="86" spans="1:16" ht="27.75" customHeight="1" x14ac:dyDescent="0.2">
      <c r="A86" s="100"/>
      <c r="B86" s="73"/>
      <c r="C86" s="87" t="s">
        <v>3815</v>
      </c>
      <c r="D86" s="76" t="s">
        <v>52</v>
      </c>
      <c r="E86" s="13">
        <v>44434</v>
      </c>
      <c r="F86" s="74" t="s">
        <v>2281</v>
      </c>
      <c r="G86" s="13">
        <v>44441</v>
      </c>
      <c r="H86" s="75" t="s">
        <v>3485</v>
      </c>
      <c r="I86" s="15">
        <v>45</v>
      </c>
      <c r="J86" s="15">
        <v>35</v>
      </c>
      <c r="K86" s="15">
        <v>20</v>
      </c>
      <c r="L86" s="15">
        <v>6</v>
      </c>
      <c r="M86" s="81">
        <v>7.875</v>
      </c>
      <c r="N86" s="70">
        <v>8</v>
      </c>
      <c r="O86" s="62">
        <v>3000</v>
      </c>
      <c r="P86" s="63">
        <f>Table224523689101112131415161718192021222423456789101112131415161718192021222324252627282930[[#This Row],[PEMBULATAN]]*O86</f>
        <v>24000</v>
      </c>
    </row>
    <row r="87" spans="1:16" ht="27.75" customHeight="1" x14ac:dyDescent="0.2">
      <c r="A87" s="100"/>
      <c r="B87" s="73"/>
      <c r="C87" s="87" t="s">
        <v>3816</v>
      </c>
      <c r="D87" s="76" t="s">
        <v>52</v>
      </c>
      <c r="E87" s="13">
        <v>44434</v>
      </c>
      <c r="F87" s="74" t="s">
        <v>2281</v>
      </c>
      <c r="G87" s="13">
        <v>44441</v>
      </c>
      <c r="H87" s="75" t="s">
        <v>3485</v>
      </c>
      <c r="I87" s="15">
        <v>60</v>
      </c>
      <c r="J87" s="15">
        <v>32</v>
      </c>
      <c r="K87" s="15">
        <v>20</v>
      </c>
      <c r="L87" s="15">
        <v>3</v>
      </c>
      <c r="M87" s="81">
        <v>9.6</v>
      </c>
      <c r="N87" s="70">
        <v>10</v>
      </c>
      <c r="O87" s="62">
        <v>3000</v>
      </c>
      <c r="P87" s="63">
        <f>Table224523689101112131415161718192021222423456789101112131415161718192021222324252627282930[[#This Row],[PEMBULATAN]]*O87</f>
        <v>30000</v>
      </c>
    </row>
    <row r="88" spans="1:16" ht="27.75" customHeight="1" x14ac:dyDescent="0.2">
      <c r="A88" s="100"/>
      <c r="B88" s="73"/>
      <c r="C88" s="87" t="s">
        <v>3817</v>
      </c>
      <c r="D88" s="76" t="s">
        <v>52</v>
      </c>
      <c r="E88" s="13">
        <v>44434</v>
      </c>
      <c r="F88" s="74" t="s">
        <v>2281</v>
      </c>
      <c r="G88" s="13">
        <v>44441</v>
      </c>
      <c r="H88" s="75" t="s">
        <v>3485</v>
      </c>
      <c r="I88" s="15">
        <v>39</v>
      </c>
      <c r="J88" s="15">
        <v>36</v>
      </c>
      <c r="K88" s="15">
        <v>50</v>
      </c>
      <c r="L88" s="15">
        <v>4</v>
      </c>
      <c r="M88" s="81">
        <v>17.55</v>
      </c>
      <c r="N88" s="70">
        <v>18</v>
      </c>
      <c r="O88" s="62">
        <v>3000</v>
      </c>
      <c r="P88" s="63">
        <f>Table224523689101112131415161718192021222423456789101112131415161718192021222324252627282930[[#This Row],[PEMBULATAN]]*O88</f>
        <v>54000</v>
      </c>
    </row>
    <row r="89" spans="1:16" ht="27.75" customHeight="1" x14ac:dyDescent="0.2">
      <c r="A89" s="100"/>
      <c r="B89" s="73"/>
      <c r="C89" s="87" t="s">
        <v>3818</v>
      </c>
      <c r="D89" s="76" t="s">
        <v>52</v>
      </c>
      <c r="E89" s="13">
        <v>44434</v>
      </c>
      <c r="F89" s="74" t="s">
        <v>2281</v>
      </c>
      <c r="G89" s="13">
        <v>44441</v>
      </c>
      <c r="H89" s="75" t="s">
        <v>3485</v>
      </c>
      <c r="I89" s="15">
        <v>47</v>
      </c>
      <c r="J89" s="15">
        <v>27</v>
      </c>
      <c r="K89" s="15">
        <v>32</v>
      </c>
      <c r="L89" s="15">
        <v>4</v>
      </c>
      <c r="M89" s="81">
        <v>10.151999999999999</v>
      </c>
      <c r="N89" s="70">
        <v>10</v>
      </c>
      <c r="O89" s="62">
        <v>3000</v>
      </c>
      <c r="P89" s="63">
        <f>Table224523689101112131415161718192021222423456789101112131415161718192021222324252627282930[[#This Row],[PEMBULATAN]]*O89</f>
        <v>30000</v>
      </c>
    </row>
    <row r="90" spans="1:16" ht="27.75" customHeight="1" x14ac:dyDescent="0.2">
      <c r="A90" s="100"/>
      <c r="B90" s="73"/>
      <c r="C90" s="87" t="s">
        <v>3819</v>
      </c>
      <c r="D90" s="76" t="s">
        <v>52</v>
      </c>
      <c r="E90" s="13">
        <v>44434</v>
      </c>
      <c r="F90" s="74" t="s">
        <v>2281</v>
      </c>
      <c r="G90" s="13">
        <v>44441</v>
      </c>
      <c r="H90" s="75" t="s">
        <v>3485</v>
      </c>
      <c r="I90" s="15">
        <v>49</v>
      </c>
      <c r="J90" s="15">
        <v>29</v>
      </c>
      <c r="K90" s="15">
        <v>40</v>
      </c>
      <c r="L90" s="15">
        <v>5</v>
      </c>
      <c r="M90" s="81">
        <v>14.21</v>
      </c>
      <c r="N90" s="70">
        <v>14</v>
      </c>
      <c r="O90" s="62">
        <v>3000</v>
      </c>
      <c r="P90" s="63">
        <f>Table224523689101112131415161718192021222423456789101112131415161718192021222324252627282930[[#This Row],[PEMBULATAN]]*O90</f>
        <v>42000</v>
      </c>
    </row>
    <row r="91" spans="1:16" ht="27.75" customHeight="1" x14ac:dyDescent="0.2">
      <c r="A91" s="100"/>
      <c r="B91" s="73"/>
      <c r="C91" s="87" t="s">
        <v>3820</v>
      </c>
      <c r="D91" s="76" t="s">
        <v>52</v>
      </c>
      <c r="E91" s="13">
        <v>44434</v>
      </c>
      <c r="F91" s="74" t="s">
        <v>2281</v>
      </c>
      <c r="G91" s="13">
        <v>44441</v>
      </c>
      <c r="H91" s="75" t="s">
        <v>3485</v>
      </c>
      <c r="I91" s="15">
        <v>57</v>
      </c>
      <c r="J91" s="15">
        <v>47</v>
      </c>
      <c r="K91" s="15">
        <v>16</v>
      </c>
      <c r="L91" s="15">
        <v>1</v>
      </c>
      <c r="M91" s="81">
        <v>10.715999999999999</v>
      </c>
      <c r="N91" s="70">
        <v>11</v>
      </c>
      <c r="O91" s="62">
        <v>3000</v>
      </c>
      <c r="P91" s="63">
        <f>Table224523689101112131415161718192021222423456789101112131415161718192021222324252627282930[[#This Row],[PEMBULATAN]]*O91</f>
        <v>33000</v>
      </c>
    </row>
    <row r="92" spans="1:16" ht="27.75" customHeight="1" x14ac:dyDescent="0.2">
      <c r="A92" s="100"/>
      <c r="B92" s="73"/>
      <c r="C92" s="87" t="s">
        <v>3821</v>
      </c>
      <c r="D92" s="76" t="s">
        <v>52</v>
      </c>
      <c r="E92" s="13">
        <v>44434</v>
      </c>
      <c r="F92" s="74" t="s">
        <v>2281</v>
      </c>
      <c r="G92" s="13">
        <v>44441</v>
      </c>
      <c r="H92" s="75" t="s">
        <v>3485</v>
      </c>
      <c r="I92" s="15">
        <v>37</v>
      </c>
      <c r="J92" s="15">
        <v>57</v>
      </c>
      <c r="K92" s="15">
        <v>22</v>
      </c>
      <c r="L92" s="15">
        <v>1</v>
      </c>
      <c r="M92" s="81">
        <v>11.599500000000001</v>
      </c>
      <c r="N92" s="70">
        <v>12</v>
      </c>
      <c r="O92" s="62">
        <v>3000</v>
      </c>
      <c r="P92" s="63">
        <f>Table224523689101112131415161718192021222423456789101112131415161718192021222324252627282930[[#This Row],[PEMBULATAN]]*O92</f>
        <v>36000</v>
      </c>
    </row>
    <row r="93" spans="1:16" ht="27.75" customHeight="1" x14ac:dyDescent="0.2">
      <c r="A93" s="97"/>
      <c r="B93" s="73"/>
      <c r="C93" s="87" t="s">
        <v>3822</v>
      </c>
      <c r="D93" s="76" t="s">
        <v>52</v>
      </c>
      <c r="E93" s="13">
        <v>44434</v>
      </c>
      <c r="F93" s="74" t="s">
        <v>2281</v>
      </c>
      <c r="G93" s="13">
        <v>44441</v>
      </c>
      <c r="H93" s="75" t="s">
        <v>3485</v>
      </c>
      <c r="I93" s="15">
        <v>83</v>
      </c>
      <c r="J93" s="15">
        <v>25</v>
      </c>
      <c r="K93" s="15">
        <v>13</v>
      </c>
      <c r="L93" s="15">
        <v>3</v>
      </c>
      <c r="M93" s="81">
        <v>6.7437500000000004</v>
      </c>
      <c r="N93" s="70">
        <v>7</v>
      </c>
      <c r="O93" s="62">
        <v>3000</v>
      </c>
      <c r="P93" s="63">
        <f>Table224523689101112131415161718192021222423456789101112131415161718192021222324252627282930[[#This Row],[PEMBULATAN]]*O93</f>
        <v>21000</v>
      </c>
    </row>
    <row r="94" spans="1:16" ht="27.75" customHeight="1" x14ac:dyDescent="0.2">
      <c r="A94" s="97"/>
      <c r="B94" s="73"/>
      <c r="C94" s="87" t="s">
        <v>3823</v>
      </c>
      <c r="D94" s="76" t="s">
        <v>52</v>
      </c>
      <c r="E94" s="13">
        <v>44434</v>
      </c>
      <c r="F94" s="74" t="s">
        <v>2281</v>
      </c>
      <c r="G94" s="13">
        <v>44441</v>
      </c>
      <c r="H94" s="75" t="s">
        <v>3485</v>
      </c>
      <c r="I94" s="15">
        <v>55</v>
      </c>
      <c r="J94" s="15">
        <v>36</v>
      </c>
      <c r="K94" s="15">
        <v>19</v>
      </c>
      <c r="L94" s="15">
        <v>8</v>
      </c>
      <c r="M94" s="81">
        <v>9.4049999999999994</v>
      </c>
      <c r="N94" s="70">
        <v>9</v>
      </c>
      <c r="O94" s="62">
        <v>3000</v>
      </c>
      <c r="P94" s="63">
        <f>Table224523689101112131415161718192021222423456789101112131415161718192021222324252627282930[[#This Row],[PEMBULATAN]]*O94</f>
        <v>27000</v>
      </c>
    </row>
    <row r="95" spans="1:16" ht="27.75" customHeight="1" x14ac:dyDescent="0.2">
      <c r="A95" s="97"/>
      <c r="B95" s="73"/>
      <c r="C95" s="87" t="s">
        <v>3824</v>
      </c>
      <c r="D95" s="76" t="s">
        <v>52</v>
      </c>
      <c r="E95" s="13">
        <v>44434</v>
      </c>
      <c r="F95" s="74" t="s">
        <v>2281</v>
      </c>
      <c r="G95" s="13">
        <v>44441</v>
      </c>
      <c r="H95" s="75" t="s">
        <v>3485</v>
      </c>
      <c r="I95" s="15">
        <v>42</v>
      </c>
      <c r="J95" s="15">
        <v>35</v>
      </c>
      <c r="K95" s="15">
        <v>28</v>
      </c>
      <c r="L95" s="15">
        <v>9</v>
      </c>
      <c r="M95" s="81">
        <v>10.29</v>
      </c>
      <c r="N95" s="70">
        <v>10</v>
      </c>
      <c r="O95" s="62">
        <v>3000</v>
      </c>
      <c r="P95" s="63">
        <f>Table224523689101112131415161718192021222423456789101112131415161718192021222324252627282930[[#This Row],[PEMBULATAN]]*O95</f>
        <v>30000</v>
      </c>
    </row>
    <row r="96" spans="1:16" ht="27.75" customHeight="1" x14ac:dyDescent="0.2">
      <c r="A96" s="97"/>
      <c r="B96" s="73"/>
      <c r="C96" s="87" t="s">
        <v>3825</v>
      </c>
      <c r="D96" s="76" t="s">
        <v>52</v>
      </c>
      <c r="E96" s="13">
        <v>44434</v>
      </c>
      <c r="F96" s="74" t="s">
        <v>2281</v>
      </c>
      <c r="G96" s="13">
        <v>44441</v>
      </c>
      <c r="H96" s="75" t="s">
        <v>3485</v>
      </c>
      <c r="I96" s="15">
        <v>53</v>
      </c>
      <c r="J96" s="15">
        <v>36</v>
      </c>
      <c r="K96" s="15">
        <v>20</v>
      </c>
      <c r="L96" s="15">
        <v>1</v>
      </c>
      <c r="M96" s="81">
        <v>9.5399999999999991</v>
      </c>
      <c r="N96" s="70">
        <v>10</v>
      </c>
      <c r="O96" s="62">
        <v>3000</v>
      </c>
      <c r="P96" s="63">
        <f>Table224523689101112131415161718192021222423456789101112131415161718192021222324252627282930[[#This Row],[PEMBULATAN]]*O96</f>
        <v>30000</v>
      </c>
    </row>
    <row r="97" spans="1:16" ht="27.75" customHeight="1" x14ac:dyDescent="0.2">
      <c r="A97" s="97"/>
      <c r="B97" s="73"/>
      <c r="C97" s="87" t="s">
        <v>3826</v>
      </c>
      <c r="D97" s="76" t="s">
        <v>52</v>
      </c>
      <c r="E97" s="13">
        <v>44434</v>
      </c>
      <c r="F97" s="74" t="s">
        <v>2281</v>
      </c>
      <c r="G97" s="13">
        <v>44441</v>
      </c>
      <c r="H97" s="75" t="s">
        <v>3485</v>
      </c>
      <c r="I97" s="15">
        <v>56</v>
      </c>
      <c r="J97" s="15">
        <v>46</v>
      </c>
      <c r="K97" s="15">
        <v>38</v>
      </c>
      <c r="L97" s="15">
        <v>15</v>
      </c>
      <c r="M97" s="81">
        <v>24.472000000000001</v>
      </c>
      <c r="N97" s="70">
        <v>24</v>
      </c>
      <c r="O97" s="62">
        <v>3000</v>
      </c>
      <c r="P97" s="63">
        <f>Table224523689101112131415161718192021222423456789101112131415161718192021222324252627282930[[#This Row],[PEMBULATAN]]*O97</f>
        <v>72000</v>
      </c>
    </row>
    <row r="98" spans="1:16" ht="27.75" customHeight="1" x14ac:dyDescent="0.2">
      <c r="A98" s="97"/>
      <c r="B98" s="73"/>
      <c r="C98" s="87" t="s">
        <v>3827</v>
      </c>
      <c r="D98" s="76" t="s">
        <v>52</v>
      </c>
      <c r="E98" s="13">
        <v>44434</v>
      </c>
      <c r="F98" s="74" t="s">
        <v>2281</v>
      </c>
      <c r="G98" s="13">
        <v>44441</v>
      </c>
      <c r="H98" s="75" t="s">
        <v>3485</v>
      </c>
      <c r="I98" s="15">
        <v>92</v>
      </c>
      <c r="J98" s="15">
        <v>62</v>
      </c>
      <c r="K98" s="15">
        <v>22</v>
      </c>
      <c r="L98" s="15">
        <v>16</v>
      </c>
      <c r="M98" s="81">
        <v>31.372</v>
      </c>
      <c r="N98" s="70">
        <v>31</v>
      </c>
      <c r="O98" s="62">
        <v>3000</v>
      </c>
      <c r="P98" s="63">
        <f>Table224523689101112131415161718192021222423456789101112131415161718192021222324252627282930[[#This Row],[PEMBULATAN]]*O98</f>
        <v>93000</v>
      </c>
    </row>
    <row r="99" spans="1:16" ht="27.75" customHeight="1" x14ac:dyDescent="0.2">
      <c r="A99" s="97"/>
      <c r="B99" s="73"/>
      <c r="C99" s="87" t="s">
        <v>3828</v>
      </c>
      <c r="D99" s="76" t="s">
        <v>52</v>
      </c>
      <c r="E99" s="13">
        <v>44434</v>
      </c>
      <c r="F99" s="74" t="s">
        <v>2281</v>
      </c>
      <c r="G99" s="13">
        <v>44441</v>
      </c>
      <c r="H99" s="75" t="s">
        <v>3485</v>
      </c>
      <c r="I99" s="15">
        <v>90</v>
      </c>
      <c r="J99" s="15">
        <v>50</v>
      </c>
      <c r="K99" s="15">
        <v>24</v>
      </c>
      <c r="L99" s="15">
        <v>9</v>
      </c>
      <c r="M99" s="81">
        <v>27</v>
      </c>
      <c r="N99" s="70">
        <v>27</v>
      </c>
      <c r="O99" s="62">
        <v>3000</v>
      </c>
      <c r="P99" s="63">
        <f>Table224523689101112131415161718192021222423456789101112131415161718192021222324252627282930[[#This Row],[PEMBULATAN]]*O99</f>
        <v>81000</v>
      </c>
    </row>
    <row r="100" spans="1:16" ht="27.75" customHeight="1" x14ac:dyDescent="0.2">
      <c r="A100" s="97"/>
      <c r="B100" s="73"/>
      <c r="C100" s="87" t="s">
        <v>3829</v>
      </c>
      <c r="D100" s="76" t="s">
        <v>52</v>
      </c>
      <c r="E100" s="13">
        <v>44434</v>
      </c>
      <c r="F100" s="74" t="s">
        <v>2281</v>
      </c>
      <c r="G100" s="13">
        <v>44441</v>
      </c>
      <c r="H100" s="75" t="s">
        <v>3485</v>
      </c>
      <c r="I100" s="15">
        <v>85</v>
      </c>
      <c r="J100" s="15">
        <v>48</v>
      </c>
      <c r="K100" s="15">
        <v>26</v>
      </c>
      <c r="L100" s="15">
        <v>13</v>
      </c>
      <c r="M100" s="81">
        <v>26.52</v>
      </c>
      <c r="N100" s="70">
        <v>27</v>
      </c>
      <c r="O100" s="62">
        <v>3000</v>
      </c>
      <c r="P100" s="63">
        <f>Table224523689101112131415161718192021222423456789101112131415161718192021222324252627282930[[#This Row],[PEMBULATAN]]*O100</f>
        <v>81000</v>
      </c>
    </row>
    <row r="101" spans="1:16" ht="27.75" customHeight="1" x14ac:dyDescent="0.2">
      <c r="A101" s="97"/>
      <c r="B101" s="73"/>
      <c r="C101" s="87" t="s">
        <v>3830</v>
      </c>
      <c r="D101" s="76" t="s">
        <v>52</v>
      </c>
      <c r="E101" s="13">
        <v>44434</v>
      </c>
      <c r="F101" s="74" t="s">
        <v>2281</v>
      </c>
      <c r="G101" s="13">
        <v>44441</v>
      </c>
      <c r="H101" s="75" t="s">
        <v>3485</v>
      </c>
      <c r="I101" s="15">
        <v>93</v>
      </c>
      <c r="J101" s="15">
        <v>56</v>
      </c>
      <c r="K101" s="15">
        <v>21</v>
      </c>
      <c r="L101" s="15">
        <v>7</v>
      </c>
      <c r="M101" s="81">
        <v>27.341999999999999</v>
      </c>
      <c r="N101" s="70">
        <v>27</v>
      </c>
      <c r="O101" s="62">
        <v>3000</v>
      </c>
      <c r="P101" s="63">
        <f>Table224523689101112131415161718192021222423456789101112131415161718192021222324252627282930[[#This Row],[PEMBULATAN]]*O101</f>
        <v>81000</v>
      </c>
    </row>
    <row r="102" spans="1:16" ht="27.75" customHeight="1" x14ac:dyDescent="0.2">
      <c r="A102" s="97"/>
      <c r="B102" s="73"/>
      <c r="C102" s="87" t="s">
        <v>3831</v>
      </c>
      <c r="D102" s="76" t="s">
        <v>52</v>
      </c>
      <c r="E102" s="13">
        <v>44434</v>
      </c>
      <c r="F102" s="74" t="s">
        <v>2281</v>
      </c>
      <c r="G102" s="13">
        <v>44441</v>
      </c>
      <c r="H102" s="75" t="s">
        <v>3485</v>
      </c>
      <c r="I102" s="15">
        <v>95</v>
      </c>
      <c r="J102" s="15">
        <v>55</v>
      </c>
      <c r="K102" s="15">
        <v>20</v>
      </c>
      <c r="L102" s="15">
        <v>21</v>
      </c>
      <c r="M102" s="81">
        <v>26.125</v>
      </c>
      <c r="N102" s="70">
        <v>26</v>
      </c>
      <c r="O102" s="62">
        <v>3000</v>
      </c>
      <c r="P102" s="63">
        <f>Table224523689101112131415161718192021222423456789101112131415161718192021222324252627282930[[#This Row],[PEMBULATAN]]*O102</f>
        <v>78000</v>
      </c>
    </row>
    <row r="103" spans="1:16" ht="27.75" customHeight="1" x14ac:dyDescent="0.2">
      <c r="A103" s="97"/>
      <c r="B103" s="73"/>
      <c r="C103" s="87" t="s">
        <v>3832</v>
      </c>
      <c r="D103" s="76" t="s">
        <v>52</v>
      </c>
      <c r="E103" s="13">
        <v>44434</v>
      </c>
      <c r="F103" s="74" t="s">
        <v>2281</v>
      </c>
      <c r="G103" s="13">
        <v>44441</v>
      </c>
      <c r="H103" s="75" t="s">
        <v>3485</v>
      </c>
      <c r="I103" s="15">
        <v>96</v>
      </c>
      <c r="J103" s="15">
        <v>66</v>
      </c>
      <c r="K103" s="15">
        <v>37</v>
      </c>
      <c r="L103" s="15">
        <v>17</v>
      </c>
      <c r="M103" s="81">
        <v>58.607999999999997</v>
      </c>
      <c r="N103" s="70">
        <v>59</v>
      </c>
      <c r="O103" s="62">
        <v>3000</v>
      </c>
      <c r="P103" s="63">
        <f>Table224523689101112131415161718192021222423456789101112131415161718192021222324252627282930[[#This Row],[PEMBULATAN]]*O103</f>
        <v>177000</v>
      </c>
    </row>
    <row r="104" spans="1:16" ht="27.75" customHeight="1" x14ac:dyDescent="0.2">
      <c r="A104" s="97"/>
      <c r="B104" s="73"/>
      <c r="C104" s="87" t="s">
        <v>3833</v>
      </c>
      <c r="D104" s="76" t="s">
        <v>52</v>
      </c>
      <c r="E104" s="13">
        <v>44434</v>
      </c>
      <c r="F104" s="74" t="s">
        <v>2281</v>
      </c>
      <c r="G104" s="13">
        <v>44441</v>
      </c>
      <c r="H104" s="75" t="s">
        <v>3485</v>
      </c>
      <c r="I104" s="15">
        <v>84</v>
      </c>
      <c r="J104" s="15">
        <v>48</v>
      </c>
      <c r="K104" s="15">
        <v>26</v>
      </c>
      <c r="L104" s="15">
        <v>7</v>
      </c>
      <c r="M104" s="81">
        <v>26.207999999999998</v>
      </c>
      <c r="N104" s="70">
        <v>26</v>
      </c>
      <c r="O104" s="62">
        <v>3000</v>
      </c>
      <c r="P104" s="63">
        <f>Table224523689101112131415161718192021222423456789101112131415161718192021222324252627282930[[#This Row],[PEMBULATAN]]*O104</f>
        <v>78000</v>
      </c>
    </row>
    <row r="105" spans="1:16" ht="27.75" customHeight="1" x14ac:dyDescent="0.2">
      <c r="A105" s="97"/>
      <c r="B105" s="73"/>
      <c r="C105" s="87" t="s">
        <v>3834</v>
      </c>
      <c r="D105" s="76" t="s">
        <v>52</v>
      </c>
      <c r="E105" s="13">
        <v>44434</v>
      </c>
      <c r="F105" s="74" t="s">
        <v>2281</v>
      </c>
      <c r="G105" s="13">
        <v>44441</v>
      </c>
      <c r="H105" s="75" t="s">
        <v>3485</v>
      </c>
      <c r="I105" s="15">
        <v>103</v>
      </c>
      <c r="J105" s="15">
        <v>52</v>
      </c>
      <c r="K105" s="15">
        <v>20</v>
      </c>
      <c r="L105" s="15">
        <v>18</v>
      </c>
      <c r="M105" s="81">
        <v>26.78</v>
      </c>
      <c r="N105" s="70">
        <v>27</v>
      </c>
      <c r="O105" s="62">
        <v>3000</v>
      </c>
      <c r="P105" s="63">
        <f>Table224523689101112131415161718192021222423456789101112131415161718192021222324252627282930[[#This Row],[PEMBULATAN]]*O105</f>
        <v>81000</v>
      </c>
    </row>
    <row r="106" spans="1:16" ht="27.75" customHeight="1" x14ac:dyDescent="0.2">
      <c r="A106" s="97"/>
      <c r="B106" s="73"/>
      <c r="C106" s="87" t="s">
        <v>3835</v>
      </c>
      <c r="D106" s="76" t="s">
        <v>52</v>
      </c>
      <c r="E106" s="13">
        <v>44434</v>
      </c>
      <c r="F106" s="74" t="s">
        <v>2281</v>
      </c>
      <c r="G106" s="13">
        <v>44441</v>
      </c>
      <c r="H106" s="75" t="s">
        <v>3485</v>
      </c>
      <c r="I106" s="15">
        <v>101</v>
      </c>
      <c r="J106" s="15">
        <v>61</v>
      </c>
      <c r="K106" s="15">
        <v>15</v>
      </c>
      <c r="L106" s="15">
        <v>19</v>
      </c>
      <c r="M106" s="81">
        <v>23.103750000000002</v>
      </c>
      <c r="N106" s="70">
        <v>23</v>
      </c>
      <c r="O106" s="62">
        <v>3000</v>
      </c>
      <c r="P106" s="63">
        <f>Table224523689101112131415161718192021222423456789101112131415161718192021222324252627282930[[#This Row],[PEMBULATAN]]*O106</f>
        <v>69000</v>
      </c>
    </row>
    <row r="107" spans="1:16" ht="27.75" customHeight="1" x14ac:dyDescent="0.2">
      <c r="A107" s="97"/>
      <c r="B107" s="73"/>
      <c r="C107" s="87" t="s">
        <v>3836</v>
      </c>
      <c r="D107" s="76" t="s">
        <v>52</v>
      </c>
      <c r="E107" s="13">
        <v>44434</v>
      </c>
      <c r="F107" s="74" t="s">
        <v>2281</v>
      </c>
      <c r="G107" s="13">
        <v>44441</v>
      </c>
      <c r="H107" s="75" t="s">
        <v>3485</v>
      </c>
      <c r="I107" s="15">
        <v>47</v>
      </c>
      <c r="J107" s="15">
        <v>38</v>
      </c>
      <c r="K107" s="15">
        <v>12</v>
      </c>
      <c r="L107" s="15">
        <v>3</v>
      </c>
      <c r="M107" s="81">
        <v>5.3579999999999997</v>
      </c>
      <c r="N107" s="70">
        <v>5</v>
      </c>
      <c r="O107" s="62">
        <v>3000</v>
      </c>
      <c r="P107" s="63">
        <f>Table224523689101112131415161718192021222423456789101112131415161718192021222324252627282930[[#This Row],[PEMBULATAN]]*O107</f>
        <v>15000</v>
      </c>
    </row>
    <row r="108" spans="1:16" ht="27.75" customHeight="1" x14ac:dyDescent="0.2">
      <c r="A108" s="97"/>
      <c r="B108" s="73"/>
      <c r="C108" s="87" t="s">
        <v>3837</v>
      </c>
      <c r="D108" s="76" t="s">
        <v>52</v>
      </c>
      <c r="E108" s="13">
        <v>44434</v>
      </c>
      <c r="F108" s="74" t="s">
        <v>2281</v>
      </c>
      <c r="G108" s="13">
        <v>44441</v>
      </c>
      <c r="H108" s="75" t="s">
        <v>3485</v>
      </c>
      <c r="I108" s="15">
        <v>91</v>
      </c>
      <c r="J108" s="15">
        <v>52</v>
      </c>
      <c r="K108" s="15">
        <v>24</v>
      </c>
      <c r="L108" s="15">
        <v>7</v>
      </c>
      <c r="M108" s="81">
        <v>28.391999999999999</v>
      </c>
      <c r="N108" s="70">
        <v>28</v>
      </c>
      <c r="O108" s="62">
        <v>3000</v>
      </c>
      <c r="P108" s="63">
        <f>Table224523689101112131415161718192021222423456789101112131415161718192021222324252627282930[[#This Row],[PEMBULATAN]]*O108</f>
        <v>84000</v>
      </c>
    </row>
    <row r="109" spans="1:16" ht="27.75" customHeight="1" x14ac:dyDescent="0.2">
      <c r="A109" s="97"/>
      <c r="B109" s="73"/>
      <c r="C109" s="87" t="s">
        <v>3838</v>
      </c>
      <c r="D109" s="76" t="s">
        <v>52</v>
      </c>
      <c r="E109" s="13">
        <v>44434</v>
      </c>
      <c r="F109" s="74" t="s">
        <v>2281</v>
      </c>
      <c r="G109" s="13">
        <v>44441</v>
      </c>
      <c r="H109" s="75" t="s">
        <v>3485</v>
      </c>
      <c r="I109" s="15">
        <v>90</v>
      </c>
      <c r="J109" s="15">
        <v>55</v>
      </c>
      <c r="K109" s="15">
        <v>30</v>
      </c>
      <c r="L109" s="15">
        <v>17</v>
      </c>
      <c r="M109" s="81">
        <v>37.125</v>
      </c>
      <c r="N109" s="70">
        <v>37</v>
      </c>
      <c r="O109" s="62">
        <v>3000</v>
      </c>
      <c r="P109" s="63">
        <f>Table224523689101112131415161718192021222423456789101112131415161718192021222324252627282930[[#This Row],[PEMBULATAN]]*O109</f>
        <v>111000</v>
      </c>
    </row>
    <row r="110" spans="1:16" ht="27.75" customHeight="1" x14ac:dyDescent="0.2">
      <c r="A110" s="97"/>
      <c r="B110" s="73"/>
      <c r="C110" s="87" t="s">
        <v>3839</v>
      </c>
      <c r="D110" s="76" t="s">
        <v>52</v>
      </c>
      <c r="E110" s="13">
        <v>44434</v>
      </c>
      <c r="F110" s="74" t="s">
        <v>2281</v>
      </c>
      <c r="G110" s="13">
        <v>44441</v>
      </c>
      <c r="H110" s="75" t="s">
        <v>3485</v>
      </c>
      <c r="I110" s="15">
        <v>30</v>
      </c>
      <c r="J110" s="15">
        <v>20</v>
      </c>
      <c r="K110" s="15">
        <v>80</v>
      </c>
      <c r="L110" s="15">
        <v>1</v>
      </c>
      <c r="M110" s="81">
        <v>12</v>
      </c>
      <c r="N110" s="70">
        <v>12</v>
      </c>
      <c r="O110" s="62">
        <v>3000</v>
      </c>
      <c r="P110" s="63">
        <f>Table224523689101112131415161718192021222423456789101112131415161718192021222324252627282930[[#This Row],[PEMBULATAN]]*O110</f>
        <v>36000</v>
      </c>
    </row>
    <row r="111" spans="1:16" ht="27.75" customHeight="1" x14ac:dyDescent="0.2">
      <c r="A111" s="97"/>
      <c r="B111" s="73"/>
      <c r="C111" s="87" t="s">
        <v>3840</v>
      </c>
      <c r="D111" s="76" t="s">
        <v>52</v>
      </c>
      <c r="E111" s="13">
        <v>44434</v>
      </c>
      <c r="F111" s="74" t="s">
        <v>2281</v>
      </c>
      <c r="G111" s="13">
        <v>44441</v>
      </c>
      <c r="H111" s="75" t="s">
        <v>3485</v>
      </c>
      <c r="I111" s="15">
        <v>35</v>
      </c>
      <c r="J111" s="15">
        <v>40</v>
      </c>
      <c r="K111" s="15">
        <v>24</v>
      </c>
      <c r="L111" s="15">
        <v>1</v>
      </c>
      <c r="M111" s="81">
        <v>8.4</v>
      </c>
      <c r="N111" s="70">
        <v>8</v>
      </c>
      <c r="O111" s="62">
        <v>3000</v>
      </c>
      <c r="P111" s="63">
        <f>Table224523689101112131415161718192021222423456789101112131415161718192021222324252627282930[[#This Row],[PEMBULATAN]]*O111</f>
        <v>24000</v>
      </c>
    </row>
    <row r="112" spans="1:16" ht="27.75" customHeight="1" x14ac:dyDescent="0.2">
      <c r="A112" s="97"/>
      <c r="B112" s="73"/>
      <c r="C112" s="87" t="s">
        <v>3841</v>
      </c>
      <c r="D112" s="76" t="s">
        <v>52</v>
      </c>
      <c r="E112" s="13">
        <v>44434</v>
      </c>
      <c r="F112" s="74" t="s">
        <v>2281</v>
      </c>
      <c r="G112" s="13">
        <v>44441</v>
      </c>
      <c r="H112" s="75" t="s">
        <v>3485</v>
      </c>
      <c r="I112" s="15">
        <v>95</v>
      </c>
      <c r="J112" s="15">
        <v>50</v>
      </c>
      <c r="K112" s="15">
        <v>28</v>
      </c>
      <c r="L112" s="15">
        <v>28</v>
      </c>
      <c r="M112" s="81">
        <v>33.25</v>
      </c>
      <c r="N112" s="70">
        <v>33</v>
      </c>
      <c r="O112" s="62">
        <v>3000</v>
      </c>
      <c r="P112" s="63">
        <f>Table224523689101112131415161718192021222423456789101112131415161718192021222324252627282930[[#This Row],[PEMBULATAN]]*O112</f>
        <v>99000</v>
      </c>
    </row>
    <row r="113" spans="1:16" ht="27.75" customHeight="1" x14ac:dyDescent="0.2">
      <c r="A113" s="97"/>
      <c r="B113" s="73"/>
      <c r="C113" s="87" t="s">
        <v>3842</v>
      </c>
      <c r="D113" s="76" t="s">
        <v>52</v>
      </c>
      <c r="E113" s="13">
        <v>44434</v>
      </c>
      <c r="F113" s="74" t="s">
        <v>2281</v>
      </c>
      <c r="G113" s="13">
        <v>44441</v>
      </c>
      <c r="H113" s="75" t="s">
        <v>3485</v>
      </c>
      <c r="I113" s="15">
        <v>90</v>
      </c>
      <c r="J113" s="15">
        <v>51</v>
      </c>
      <c r="K113" s="15">
        <v>28</v>
      </c>
      <c r="L113" s="15">
        <v>10</v>
      </c>
      <c r="M113" s="81">
        <v>32.130000000000003</v>
      </c>
      <c r="N113" s="70">
        <v>32</v>
      </c>
      <c r="O113" s="62">
        <v>3000</v>
      </c>
      <c r="P113" s="63">
        <f>Table224523689101112131415161718192021222423456789101112131415161718192021222324252627282930[[#This Row],[PEMBULATAN]]*O113</f>
        <v>96000</v>
      </c>
    </row>
    <row r="114" spans="1:16" ht="27.75" customHeight="1" x14ac:dyDescent="0.2">
      <c r="A114" s="97"/>
      <c r="B114" s="73"/>
      <c r="C114" s="87" t="s">
        <v>3843</v>
      </c>
      <c r="D114" s="76" t="s">
        <v>52</v>
      </c>
      <c r="E114" s="13">
        <v>44434</v>
      </c>
      <c r="F114" s="74" t="s">
        <v>2281</v>
      </c>
      <c r="G114" s="13">
        <v>44441</v>
      </c>
      <c r="H114" s="75" t="s">
        <v>3485</v>
      </c>
      <c r="I114" s="15">
        <v>95</v>
      </c>
      <c r="J114" s="15">
        <v>40</v>
      </c>
      <c r="K114" s="15">
        <v>25</v>
      </c>
      <c r="L114" s="15">
        <v>14</v>
      </c>
      <c r="M114" s="81">
        <v>23.75</v>
      </c>
      <c r="N114" s="70">
        <v>24</v>
      </c>
      <c r="O114" s="62">
        <v>3000</v>
      </c>
      <c r="P114" s="63">
        <f>Table224523689101112131415161718192021222423456789101112131415161718192021222324252627282930[[#This Row],[PEMBULATAN]]*O114</f>
        <v>72000</v>
      </c>
    </row>
    <row r="115" spans="1:16" ht="27.75" customHeight="1" x14ac:dyDescent="0.2">
      <c r="A115" s="97"/>
      <c r="B115" s="73"/>
      <c r="C115" s="87" t="s">
        <v>3844</v>
      </c>
      <c r="D115" s="76" t="s">
        <v>52</v>
      </c>
      <c r="E115" s="13">
        <v>44434</v>
      </c>
      <c r="F115" s="74" t="s">
        <v>2281</v>
      </c>
      <c r="G115" s="13">
        <v>44441</v>
      </c>
      <c r="H115" s="75" t="s">
        <v>3485</v>
      </c>
      <c r="I115" s="15">
        <v>95</v>
      </c>
      <c r="J115" s="15">
        <v>57</v>
      </c>
      <c r="K115" s="15">
        <v>22</v>
      </c>
      <c r="L115" s="15">
        <v>27</v>
      </c>
      <c r="M115" s="81">
        <v>29.782499999999999</v>
      </c>
      <c r="N115" s="70">
        <v>30</v>
      </c>
      <c r="O115" s="62">
        <v>3000</v>
      </c>
      <c r="P115" s="63">
        <f>Table224523689101112131415161718192021222423456789101112131415161718192021222324252627282930[[#This Row],[PEMBULATAN]]*O115</f>
        <v>90000</v>
      </c>
    </row>
    <row r="116" spans="1:16" ht="27.75" customHeight="1" x14ac:dyDescent="0.2">
      <c r="A116" s="97"/>
      <c r="B116" s="73"/>
      <c r="C116" s="87" t="s">
        <v>3845</v>
      </c>
      <c r="D116" s="76" t="s">
        <v>52</v>
      </c>
      <c r="E116" s="13">
        <v>44434</v>
      </c>
      <c r="F116" s="74" t="s">
        <v>2281</v>
      </c>
      <c r="G116" s="13">
        <v>44441</v>
      </c>
      <c r="H116" s="75" t="s">
        <v>3485</v>
      </c>
      <c r="I116" s="15">
        <v>104</v>
      </c>
      <c r="J116" s="15">
        <v>57</v>
      </c>
      <c r="K116" s="15">
        <v>28</v>
      </c>
      <c r="L116" s="15">
        <v>20</v>
      </c>
      <c r="M116" s="81">
        <v>41.496000000000002</v>
      </c>
      <c r="N116" s="70">
        <v>41</v>
      </c>
      <c r="O116" s="62">
        <v>3000</v>
      </c>
      <c r="P116" s="63">
        <f>Table224523689101112131415161718192021222423456789101112131415161718192021222324252627282930[[#This Row],[PEMBULATAN]]*O116</f>
        <v>123000</v>
      </c>
    </row>
    <row r="117" spans="1:16" ht="27.75" customHeight="1" x14ac:dyDescent="0.2">
      <c r="A117" s="97"/>
      <c r="B117" s="73"/>
      <c r="C117" s="87" t="s">
        <v>3846</v>
      </c>
      <c r="D117" s="76" t="s">
        <v>52</v>
      </c>
      <c r="E117" s="13">
        <v>44434</v>
      </c>
      <c r="F117" s="74" t="s">
        <v>2281</v>
      </c>
      <c r="G117" s="13">
        <v>44441</v>
      </c>
      <c r="H117" s="75" t="s">
        <v>3485</v>
      </c>
      <c r="I117" s="15">
        <v>70</v>
      </c>
      <c r="J117" s="15">
        <v>55</v>
      </c>
      <c r="K117" s="15">
        <v>20</v>
      </c>
      <c r="L117" s="15">
        <v>4</v>
      </c>
      <c r="M117" s="81">
        <v>19.25</v>
      </c>
      <c r="N117" s="70">
        <v>19</v>
      </c>
      <c r="O117" s="62">
        <v>3000</v>
      </c>
      <c r="P117" s="63">
        <f>Table224523689101112131415161718192021222423456789101112131415161718192021222324252627282930[[#This Row],[PEMBULATAN]]*O117</f>
        <v>57000</v>
      </c>
    </row>
    <row r="118" spans="1:16" ht="27.75" customHeight="1" x14ac:dyDescent="0.2">
      <c r="A118" s="97"/>
      <c r="B118" s="73"/>
      <c r="C118" s="87" t="s">
        <v>3847</v>
      </c>
      <c r="D118" s="76" t="s">
        <v>52</v>
      </c>
      <c r="E118" s="13">
        <v>44434</v>
      </c>
      <c r="F118" s="74" t="s">
        <v>2281</v>
      </c>
      <c r="G118" s="13">
        <v>44441</v>
      </c>
      <c r="H118" s="75" t="s">
        <v>3485</v>
      </c>
      <c r="I118" s="15">
        <v>78</v>
      </c>
      <c r="J118" s="15">
        <v>48</v>
      </c>
      <c r="K118" s="15">
        <v>18</v>
      </c>
      <c r="L118" s="15">
        <v>5</v>
      </c>
      <c r="M118" s="81">
        <v>16.847999999999999</v>
      </c>
      <c r="N118" s="70">
        <v>17</v>
      </c>
      <c r="O118" s="62">
        <v>3000</v>
      </c>
      <c r="P118" s="63">
        <f>Table224523689101112131415161718192021222423456789101112131415161718192021222324252627282930[[#This Row],[PEMBULATAN]]*O118</f>
        <v>51000</v>
      </c>
    </row>
    <row r="119" spans="1:16" ht="27.75" customHeight="1" x14ac:dyDescent="0.2">
      <c r="A119" s="97"/>
      <c r="B119" s="73"/>
      <c r="C119" s="87" t="s">
        <v>3848</v>
      </c>
      <c r="D119" s="76" t="s">
        <v>52</v>
      </c>
      <c r="E119" s="13">
        <v>44434</v>
      </c>
      <c r="F119" s="74" t="s">
        <v>2281</v>
      </c>
      <c r="G119" s="13">
        <v>44441</v>
      </c>
      <c r="H119" s="75" t="s">
        <v>3485</v>
      </c>
      <c r="I119" s="15">
        <v>63</v>
      </c>
      <c r="J119" s="15">
        <v>45</v>
      </c>
      <c r="K119" s="15">
        <v>18</v>
      </c>
      <c r="L119" s="15">
        <v>8</v>
      </c>
      <c r="M119" s="81">
        <v>12.7575</v>
      </c>
      <c r="N119" s="70">
        <v>13</v>
      </c>
      <c r="O119" s="62">
        <v>3000</v>
      </c>
      <c r="P119" s="63">
        <f>Table224523689101112131415161718192021222423456789101112131415161718192021222324252627282930[[#This Row],[PEMBULATAN]]*O119</f>
        <v>39000</v>
      </c>
    </row>
    <row r="120" spans="1:16" ht="27.75" customHeight="1" x14ac:dyDescent="0.2">
      <c r="A120" s="97"/>
      <c r="B120" s="73"/>
      <c r="C120" s="87" t="s">
        <v>3849</v>
      </c>
      <c r="D120" s="76" t="s">
        <v>52</v>
      </c>
      <c r="E120" s="13">
        <v>44434</v>
      </c>
      <c r="F120" s="74" t="s">
        <v>2281</v>
      </c>
      <c r="G120" s="13">
        <v>44441</v>
      </c>
      <c r="H120" s="75" t="s">
        <v>3485</v>
      </c>
      <c r="I120" s="15">
        <v>74</v>
      </c>
      <c r="J120" s="15">
        <v>38</v>
      </c>
      <c r="K120" s="15">
        <v>13</v>
      </c>
      <c r="L120" s="15">
        <v>14</v>
      </c>
      <c r="M120" s="81">
        <v>9.1389999999999993</v>
      </c>
      <c r="N120" s="70">
        <v>14</v>
      </c>
      <c r="O120" s="62">
        <v>3000</v>
      </c>
      <c r="P120" s="63">
        <f>Table224523689101112131415161718192021222423456789101112131415161718192021222324252627282930[[#This Row],[PEMBULATAN]]*O120</f>
        <v>42000</v>
      </c>
    </row>
    <row r="121" spans="1:16" ht="27.75" customHeight="1" x14ac:dyDescent="0.2">
      <c r="A121" s="97"/>
      <c r="B121" s="73"/>
      <c r="C121" s="87" t="s">
        <v>3850</v>
      </c>
      <c r="D121" s="76" t="s">
        <v>52</v>
      </c>
      <c r="E121" s="13">
        <v>44434</v>
      </c>
      <c r="F121" s="74" t="s">
        <v>2281</v>
      </c>
      <c r="G121" s="13">
        <v>44441</v>
      </c>
      <c r="H121" s="75" t="s">
        <v>3485</v>
      </c>
      <c r="I121" s="15">
        <v>92</v>
      </c>
      <c r="J121" s="15">
        <v>50</v>
      </c>
      <c r="K121" s="15">
        <v>21</v>
      </c>
      <c r="L121" s="15">
        <v>17</v>
      </c>
      <c r="M121" s="81">
        <v>24.15</v>
      </c>
      <c r="N121" s="70">
        <v>24</v>
      </c>
      <c r="O121" s="62">
        <v>3000</v>
      </c>
      <c r="P121" s="63">
        <f>Table224523689101112131415161718192021222423456789101112131415161718192021222324252627282930[[#This Row],[PEMBULATAN]]*O121</f>
        <v>72000</v>
      </c>
    </row>
    <row r="122" spans="1:16" ht="27.75" customHeight="1" x14ac:dyDescent="0.2">
      <c r="A122" s="97"/>
      <c r="B122" s="73"/>
      <c r="C122" s="87" t="s">
        <v>3851</v>
      </c>
      <c r="D122" s="76" t="s">
        <v>52</v>
      </c>
      <c r="E122" s="13">
        <v>44434</v>
      </c>
      <c r="F122" s="74" t="s">
        <v>2281</v>
      </c>
      <c r="G122" s="13">
        <v>44441</v>
      </c>
      <c r="H122" s="75" t="s">
        <v>3485</v>
      </c>
      <c r="I122" s="15">
        <v>98</v>
      </c>
      <c r="J122" s="15">
        <v>56</v>
      </c>
      <c r="K122" s="15">
        <v>20</v>
      </c>
      <c r="L122" s="15">
        <v>17</v>
      </c>
      <c r="M122" s="81">
        <v>27.44</v>
      </c>
      <c r="N122" s="70">
        <v>27</v>
      </c>
      <c r="O122" s="62">
        <v>3000</v>
      </c>
      <c r="P122" s="63">
        <f>Table224523689101112131415161718192021222423456789101112131415161718192021222324252627282930[[#This Row],[PEMBULATAN]]*O122</f>
        <v>81000</v>
      </c>
    </row>
    <row r="123" spans="1:16" ht="27.75" customHeight="1" x14ac:dyDescent="0.2">
      <c r="A123" s="97"/>
      <c r="B123" s="73"/>
      <c r="C123" s="87" t="s">
        <v>3852</v>
      </c>
      <c r="D123" s="76" t="s">
        <v>52</v>
      </c>
      <c r="E123" s="13">
        <v>44434</v>
      </c>
      <c r="F123" s="74" t="s">
        <v>2281</v>
      </c>
      <c r="G123" s="13">
        <v>44441</v>
      </c>
      <c r="H123" s="75" t="s">
        <v>3485</v>
      </c>
      <c r="I123" s="15">
        <v>82</v>
      </c>
      <c r="J123" s="15">
        <v>62</v>
      </c>
      <c r="K123" s="15">
        <v>18</v>
      </c>
      <c r="L123" s="15">
        <v>17</v>
      </c>
      <c r="M123" s="81">
        <v>22.878</v>
      </c>
      <c r="N123" s="70">
        <v>23</v>
      </c>
      <c r="O123" s="62">
        <v>3000</v>
      </c>
      <c r="P123" s="63">
        <f>Table224523689101112131415161718192021222423456789101112131415161718192021222324252627282930[[#This Row],[PEMBULATAN]]*O123</f>
        <v>69000</v>
      </c>
    </row>
    <row r="124" spans="1:16" ht="27.75" customHeight="1" x14ac:dyDescent="0.2">
      <c r="A124" s="97"/>
      <c r="B124" s="73"/>
      <c r="C124" s="87" t="s">
        <v>3853</v>
      </c>
      <c r="D124" s="76" t="s">
        <v>52</v>
      </c>
      <c r="E124" s="13">
        <v>44434</v>
      </c>
      <c r="F124" s="74" t="s">
        <v>2281</v>
      </c>
      <c r="G124" s="13">
        <v>44441</v>
      </c>
      <c r="H124" s="75" t="s">
        <v>3485</v>
      </c>
      <c r="I124" s="15">
        <v>86</v>
      </c>
      <c r="J124" s="15">
        <v>63</v>
      </c>
      <c r="K124" s="15">
        <v>25</v>
      </c>
      <c r="L124" s="15">
        <v>11</v>
      </c>
      <c r="M124" s="81">
        <v>33.862499999999997</v>
      </c>
      <c r="N124" s="70">
        <v>34</v>
      </c>
      <c r="O124" s="62">
        <v>3000</v>
      </c>
      <c r="P124" s="63">
        <f>Table224523689101112131415161718192021222423456789101112131415161718192021222324252627282930[[#This Row],[PEMBULATAN]]*O124</f>
        <v>102000</v>
      </c>
    </row>
    <row r="125" spans="1:16" ht="27.75" customHeight="1" x14ac:dyDescent="0.2">
      <c r="A125" s="97"/>
      <c r="B125" s="73"/>
      <c r="C125" s="87" t="s">
        <v>3854</v>
      </c>
      <c r="D125" s="76" t="s">
        <v>52</v>
      </c>
      <c r="E125" s="13">
        <v>44434</v>
      </c>
      <c r="F125" s="74" t="s">
        <v>2281</v>
      </c>
      <c r="G125" s="13">
        <v>44441</v>
      </c>
      <c r="H125" s="75" t="s">
        <v>3485</v>
      </c>
      <c r="I125" s="15">
        <v>70</v>
      </c>
      <c r="J125" s="15">
        <v>43</v>
      </c>
      <c r="K125" s="15">
        <v>15</v>
      </c>
      <c r="L125" s="15">
        <v>8</v>
      </c>
      <c r="M125" s="81">
        <v>11.2875</v>
      </c>
      <c r="N125" s="70">
        <v>11</v>
      </c>
      <c r="O125" s="62">
        <v>3000</v>
      </c>
      <c r="P125" s="63">
        <f>Table224523689101112131415161718192021222423456789101112131415161718192021222324252627282930[[#This Row],[PEMBULATAN]]*O125</f>
        <v>33000</v>
      </c>
    </row>
    <row r="126" spans="1:16" ht="27.75" customHeight="1" x14ac:dyDescent="0.2">
      <c r="A126" s="97"/>
      <c r="B126" s="73"/>
      <c r="C126" s="87" t="s">
        <v>3855</v>
      </c>
      <c r="D126" s="76" t="s">
        <v>52</v>
      </c>
      <c r="E126" s="13">
        <v>44434</v>
      </c>
      <c r="F126" s="74" t="s">
        <v>2281</v>
      </c>
      <c r="G126" s="13">
        <v>44441</v>
      </c>
      <c r="H126" s="75" t="s">
        <v>3485</v>
      </c>
      <c r="I126" s="15">
        <v>60</v>
      </c>
      <c r="J126" s="15">
        <v>38</v>
      </c>
      <c r="K126" s="15">
        <v>10</v>
      </c>
      <c r="L126" s="15">
        <v>5</v>
      </c>
      <c r="M126" s="81">
        <v>5.7</v>
      </c>
      <c r="N126" s="70">
        <v>6</v>
      </c>
      <c r="O126" s="62">
        <v>3000</v>
      </c>
      <c r="P126" s="63">
        <f>Table224523689101112131415161718192021222423456789101112131415161718192021222324252627282930[[#This Row],[PEMBULATAN]]*O126</f>
        <v>18000</v>
      </c>
    </row>
    <row r="127" spans="1:16" ht="27.75" customHeight="1" x14ac:dyDescent="0.2">
      <c r="A127" s="97"/>
      <c r="B127" s="73"/>
      <c r="C127" s="87" t="s">
        <v>3856</v>
      </c>
      <c r="D127" s="76" t="s">
        <v>52</v>
      </c>
      <c r="E127" s="13">
        <v>44434</v>
      </c>
      <c r="F127" s="74" t="s">
        <v>2281</v>
      </c>
      <c r="G127" s="13">
        <v>44441</v>
      </c>
      <c r="H127" s="75" t="s">
        <v>3485</v>
      </c>
      <c r="I127" s="15">
        <v>54</v>
      </c>
      <c r="J127" s="15">
        <v>36</v>
      </c>
      <c r="K127" s="15">
        <v>11</v>
      </c>
      <c r="L127" s="15">
        <v>4</v>
      </c>
      <c r="M127" s="81">
        <v>5.3460000000000001</v>
      </c>
      <c r="N127" s="70">
        <v>5</v>
      </c>
      <c r="O127" s="62">
        <v>3000</v>
      </c>
      <c r="P127" s="63">
        <f>Table224523689101112131415161718192021222423456789101112131415161718192021222324252627282930[[#This Row],[PEMBULATAN]]*O127</f>
        <v>15000</v>
      </c>
    </row>
    <row r="128" spans="1:16" ht="27.75" customHeight="1" x14ac:dyDescent="0.2">
      <c r="A128" s="97"/>
      <c r="B128" s="73"/>
      <c r="C128" s="87" t="s">
        <v>3857</v>
      </c>
      <c r="D128" s="76" t="s">
        <v>52</v>
      </c>
      <c r="E128" s="13">
        <v>44434</v>
      </c>
      <c r="F128" s="74" t="s">
        <v>2281</v>
      </c>
      <c r="G128" s="13">
        <v>44441</v>
      </c>
      <c r="H128" s="75" t="s">
        <v>3485</v>
      </c>
      <c r="I128" s="15">
        <v>81</v>
      </c>
      <c r="J128" s="15">
        <v>52</v>
      </c>
      <c r="K128" s="15">
        <v>20</v>
      </c>
      <c r="L128" s="15">
        <v>12</v>
      </c>
      <c r="M128" s="81">
        <v>21.06</v>
      </c>
      <c r="N128" s="70">
        <v>21</v>
      </c>
      <c r="O128" s="62">
        <v>3000</v>
      </c>
      <c r="P128" s="63">
        <f>Table224523689101112131415161718192021222423456789101112131415161718192021222324252627282930[[#This Row],[PEMBULATAN]]*O128</f>
        <v>63000</v>
      </c>
    </row>
    <row r="129" spans="1:16" ht="27.75" customHeight="1" x14ac:dyDescent="0.2">
      <c r="A129" s="97"/>
      <c r="B129" s="73"/>
      <c r="C129" s="87" t="s">
        <v>3858</v>
      </c>
      <c r="D129" s="76" t="s">
        <v>52</v>
      </c>
      <c r="E129" s="13">
        <v>44434</v>
      </c>
      <c r="F129" s="74" t="s">
        <v>2281</v>
      </c>
      <c r="G129" s="13">
        <v>44441</v>
      </c>
      <c r="H129" s="75" t="s">
        <v>3485</v>
      </c>
      <c r="I129" s="15">
        <v>94</v>
      </c>
      <c r="J129" s="15">
        <v>45</v>
      </c>
      <c r="K129" s="15">
        <v>16</v>
      </c>
      <c r="L129" s="15">
        <v>28</v>
      </c>
      <c r="M129" s="81">
        <v>16.920000000000002</v>
      </c>
      <c r="N129" s="70">
        <v>28</v>
      </c>
      <c r="O129" s="62">
        <v>3000</v>
      </c>
      <c r="P129" s="63">
        <f>Table224523689101112131415161718192021222423456789101112131415161718192021222324252627282930[[#This Row],[PEMBULATAN]]*O129</f>
        <v>84000</v>
      </c>
    </row>
    <row r="130" spans="1:16" ht="27.75" customHeight="1" x14ac:dyDescent="0.2">
      <c r="A130" s="97"/>
      <c r="B130" s="73"/>
      <c r="C130" s="87" t="s">
        <v>3859</v>
      </c>
      <c r="D130" s="76" t="s">
        <v>52</v>
      </c>
      <c r="E130" s="13">
        <v>44434</v>
      </c>
      <c r="F130" s="74" t="s">
        <v>2281</v>
      </c>
      <c r="G130" s="13">
        <v>44441</v>
      </c>
      <c r="H130" s="75" t="s">
        <v>3485</v>
      </c>
      <c r="I130" s="15">
        <v>96</v>
      </c>
      <c r="J130" s="15">
        <v>50</v>
      </c>
      <c r="K130" s="15">
        <v>20</v>
      </c>
      <c r="L130" s="15">
        <v>18</v>
      </c>
      <c r="M130" s="81">
        <v>24</v>
      </c>
      <c r="N130" s="70">
        <v>24</v>
      </c>
      <c r="O130" s="62">
        <v>3000</v>
      </c>
      <c r="P130" s="63">
        <f>Table224523689101112131415161718192021222423456789101112131415161718192021222324252627282930[[#This Row],[PEMBULATAN]]*O130</f>
        <v>72000</v>
      </c>
    </row>
    <row r="131" spans="1:16" ht="27.75" customHeight="1" x14ac:dyDescent="0.2">
      <c r="A131" s="97"/>
      <c r="B131" s="73"/>
      <c r="C131" s="87" t="s">
        <v>3860</v>
      </c>
      <c r="D131" s="76" t="s">
        <v>52</v>
      </c>
      <c r="E131" s="13">
        <v>44434</v>
      </c>
      <c r="F131" s="74" t="s">
        <v>2281</v>
      </c>
      <c r="G131" s="13">
        <v>44441</v>
      </c>
      <c r="H131" s="75" t="s">
        <v>3485</v>
      </c>
      <c r="I131" s="15">
        <v>98</v>
      </c>
      <c r="J131" s="15">
        <v>51</v>
      </c>
      <c r="K131" s="15">
        <v>22</v>
      </c>
      <c r="L131" s="15">
        <v>25</v>
      </c>
      <c r="M131" s="81">
        <v>27.489000000000001</v>
      </c>
      <c r="N131" s="70">
        <v>27</v>
      </c>
      <c r="O131" s="62">
        <v>3000</v>
      </c>
      <c r="P131" s="63">
        <f>Table224523689101112131415161718192021222423456789101112131415161718192021222324252627282930[[#This Row],[PEMBULATAN]]*O131</f>
        <v>81000</v>
      </c>
    </row>
    <row r="132" spans="1:16" ht="27.75" customHeight="1" x14ac:dyDescent="0.2">
      <c r="A132" s="97"/>
      <c r="B132" s="73"/>
      <c r="C132" s="87" t="s">
        <v>3861</v>
      </c>
      <c r="D132" s="76" t="s">
        <v>52</v>
      </c>
      <c r="E132" s="13">
        <v>44434</v>
      </c>
      <c r="F132" s="74" t="s">
        <v>2281</v>
      </c>
      <c r="G132" s="13">
        <v>44441</v>
      </c>
      <c r="H132" s="75" t="s">
        <v>3485</v>
      </c>
      <c r="I132" s="15">
        <v>80</v>
      </c>
      <c r="J132" s="15">
        <v>45</v>
      </c>
      <c r="K132" s="15">
        <v>20</v>
      </c>
      <c r="L132" s="15">
        <v>12</v>
      </c>
      <c r="M132" s="81">
        <v>18</v>
      </c>
      <c r="N132" s="70">
        <v>18</v>
      </c>
      <c r="O132" s="62">
        <v>3000</v>
      </c>
      <c r="P132" s="63">
        <f>Table224523689101112131415161718192021222423456789101112131415161718192021222324252627282930[[#This Row],[PEMBULATAN]]*O132</f>
        <v>54000</v>
      </c>
    </row>
    <row r="133" spans="1:16" ht="27.75" customHeight="1" x14ac:dyDescent="0.2">
      <c r="A133" s="97"/>
      <c r="B133" s="73"/>
      <c r="C133" s="87" t="s">
        <v>3862</v>
      </c>
      <c r="D133" s="76" t="s">
        <v>52</v>
      </c>
      <c r="E133" s="13">
        <v>44434</v>
      </c>
      <c r="F133" s="74" t="s">
        <v>2281</v>
      </c>
      <c r="G133" s="13">
        <v>44441</v>
      </c>
      <c r="H133" s="75" t="s">
        <v>3485</v>
      </c>
      <c r="I133" s="15">
        <v>47</v>
      </c>
      <c r="J133" s="15">
        <v>31</v>
      </c>
      <c r="K133" s="15">
        <v>12</v>
      </c>
      <c r="L133" s="15">
        <v>3</v>
      </c>
      <c r="M133" s="81">
        <v>4.3710000000000004</v>
      </c>
      <c r="N133" s="70">
        <v>4</v>
      </c>
      <c r="O133" s="62">
        <v>3000</v>
      </c>
      <c r="P133" s="63">
        <f>Table224523689101112131415161718192021222423456789101112131415161718192021222324252627282930[[#This Row],[PEMBULATAN]]*O133</f>
        <v>12000</v>
      </c>
    </row>
    <row r="134" spans="1:16" ht="27.75" customHeight="1" x14ac:dyDescent="0.2">
      <c r="A134" s="97"/>
      <c r="B134" s="73"/>
      <c r="C134" s="87" t="s">
        <v>3863</v>
      </c>
      <c r="D134" s="76" t="s">
        <v>52</v>
      </c>
      <c r="E134" s="13">
        <v>44434</v>
      </c>
      <c r="F134" s="74" t="s">
        <v>2281</v>
      </c>
      <c r="G134" s="13">
        <v>44441</v>
      </c>
      <c r="H134" s="75" t="s">
        <v>3485</v>
      </c>
      <c r="I134" s="15">
        <v>70</v>
      </c>
      <c r="J134" s="15">
        <v>55</v>
      </c>
      <c r="K134" s="15">
        <v>10</v>
      </c>
      <c r="L134" s="15">
        <v>6</v>
      </c>
      <c r="M134" s="81">
        <v>9.625</v>
      </c>
      <c r="N134" s="70">
        <v>10</v>
      </c>
      <c r="O134" s="62">
        <v>3000</v>
      </c>
      <c r="P134" s="63">
        <f>Table224523689101112131415161718192021222423456789101112131415161718192021222324252627282930[[#This Row],[PEMBULATAN]]*O134</f>
        <v>30000</v>
      </c>
    </row>
    <row r="135" spans="1:16" ht="27.75" customHeight="1" x14ac:dyDescent="0.2">
      <c r="A135" s="97"/>
      <c r="B135" s="73"/>
      <c r="C135" s="87" t="s">
        <v>3864</v>
      </c>
      <c r="D135" s="76" t="s">
        <v>52</v>
      </c>
      <c r="E135" s="13">
        <v>44434</v>
      </c>
      <c r="F135" s="74" t="s">
        <v>2281</v>
      </c>
      <c r="G135" s="13">
        <v>44441</v>
      </c>
      <c r="H135" s="75" t="s">
        <v>3485</v>
      </c>
      <c r="I135" s="15">
        <v>50</v>
      </c>
      <c r="J135" s="15">
        <v>35</v>
      </c>
      <c r="K135" s="15">
        <v>12</v>
      </c>
      <c r="L135" s="15">
        <v>4</v>
      </c>
      <c r="M135" s="81">
        <v>5.25</v>
      </c>
      <c r="N135" s="70">
        <v>5</v>
      </c>
      <c r="O135" s="62">
        <v>3000</v>
      </c>
      <c r="P135" s="63">
        <f>Table224523689101112131415161718192021222423456789101112131415161718192021222324252627282930[[#This Row],[PEMBULATAN]]*O135</f>
        <v>15000</v>
      </c>
    </row>
    <row r="136" spans="1:16" ht="27.75" customHeight="1" x14ac:dyDescent="0.2">
      <c r="A136" s="97"/>
      <c r="B136" s="73"/>
      <c r="C136" s="87" t="s">
        <v>3865</v>
      </c>
      <c r="D136" s="76" t="s">
        <v>52</v>
      </c>
      <c r="E136" s="13">
        <v>44434</v>
      </c>
      <c r="F136" s="74" t="s">
        <v>2281</v>
      </c>
      <c r="G136" s="13">
        <v>44441</v>
      </c>
      <c r="H136" s="75" t="s">
        <v>3485</v>
      </c>
      <c r="I136" s="15">
        <v>96</v>
      </c>
      <c r="J136" s="15">
        <v>51</v>
      </c>
      <c r="K136" s="15">
        <v>25</v>
      </c>
      <c r="L136" s="15">
        <v>20</v>
      </c>
      <c r="M136" s="81">
        <v>30.6</v>
      </c>
      <c r="N136" s="70">
        <v>31</v>
      </c>
      <c r="O136" s="62">
        <v>3000</v>
      </c>
      <c r="P136" s="63">
        <f>Table224523689101112131415161718192021222423456789101112131415161718192021222324252627282930[[#This Row],[PEMBULATAN]]*O136</f>
        <v>93000</v>
      </c>
    </row>
    <row r="137" spans="1:16" ht="27.75" customHeight="1" x14ac:dyDescent="0.2">
      <c r="A137" s="97"/>
      <c r="B137" s="73"/>
      <c r="C137" s="87" t="s">
        <v>3866</v>
      </c>
      <c r="D137" s="76" t="s">
        <v>52</v>
      </c>
      <c r="E137" s="13">
        <v>44434</v>
      </c>
      <c r="F137" s="74" t="s">
        <v>2281</v>
      </c>
      <c r="G137" s="13">
        <v>44441</v>
      </c>
      <c r="H137" s="75" t="s">
        <v>3485</v>
      </c>
      <c r="I137" s="15">
        <v>50</v>
      </c>
      <c r="J137" s="15">
        <v>40</v>
      </c>
      <c r="K137" s="15">
        <v>18</v>
      </c>
      <c r="L137" s="15">
        <v>2</v>
      </c>
      <c r="M137" s="81">
        <v>9</v>
      </c>
      <c r="N137" s="70">
        <v>9</v>
      </c>
      <c r="O137" s="62">
        <v>3000</v>
      </c>
      <c r="P137" s="63">
        <f>Table224523689101112131415161718192021222423456789101112131415161718192021222324252627282930[[#This Row],[PEMBULATAN]]*O137</f>
        <v>27000</v>
      </c>
    </row>
    <row r="138" spans="1:16" ht="27.75" customHeight="1" x14ac:dyDescent="0.2">
      <c r="A138" s="97"/>
      <c r="B138" s="73"/>
      <c r="C138" s="87" t="s">
        <v>3867</v>
      </c>
      <c r="D138" s="76" t="s">
        <v>52</v>
      </c>
      <c r="E138" s="13">
        <v>44434</v>
      </c>
      <c r="F138" s="74" t="s">
        <v>2281</v>
      </c>
      <c r="G138" s="13">
        <v>44441</v>
      </c>
      <c r="H138" s="75" t="s">
        <v>3485</v>
      </c>
      <c r="I138" s="15">
        <v>30</v>
      </c>
      <c r="J138" s="15">
        <v>20</v>
      </c>
      <c r="K138" s="15">
        <v>11</v>
      </c>
      <c r="L138" s="15">
        <v>1</v>
      </c>
      <c r="M138" s="81">
        <v>1.65</v>
      </c>
      <c r="N138" s="70">
        <v>2</v>
      </c>
      <c r="O138" s="62">
        <v>3000</v>
      </c>
      <c r="P138" s="63">
        <f>Table224523689101112131415161718192021222423456789101112131415161718192021222324252627282930[[#This Row],[PEMBULATAN]]*O138</f>
        <v>6000</v>
      </c>
    </row>
    <row r="139" spans="1:16" ht="27.75" customHeight="1" x14ac:dyDescent="0.2">
      <c r="A139" s="97"/>
      <c r="B139" s="73"/>
      <c r="C139" s="87" t="s">
        <v>3868</v>
      </c>
      <c r="D139" s="76" t="s">
        <v>52</v>
      </c>
      <c r="E139" s="13">
        <v>44434</v>
      </c>
      <c r="F139" s="74" t="s">
        <v>2281</v>
      </c>
      <c r="G139" s="13">
        <v>44441</v>
      </c>
      <c r="H139" s="75" t="s">
        <v>3485</v>
      </c>
      <c r="I139" s="15">
        <v>40</v>
      </c>
      <c r="J139" s="15">
        <v>21</v>
      </c>
      <c r="K139" s="15">
        <v>15</v>
      </c>
      <c r="L139" s="15">
        <v>2</v>
      </c>
      <c r="M139" s="81">
        <v>3.15</v>
      </c>
      <c r="N139" s="70">
        <v>3</v>
      </c>
      <c r="O139" s="62">
        <v>3000</v>
      </c>
      <c r="P139" s="63">
        <f>Table224523689101112131415161718192021222423456789101112131415161718192021222324252627282930[[#This Row],[PEMBULATAN]]*O139</f>
        <v>9000</v>
      </c>
    </row>
    <row r="140" spans="1:16" ht="27.75" customHeight="1" x14ac:dyDescent="0.2">
      <c r="A140" s="97"/>
      <c r="B140" s="73"/>
      <c r="C140" s="87" t="s">
        <v>3869</v>
      </c>
      <c r="D140" s="76" t="s">
        <v>52</v>
      </c>
      <c r="E140" s="13">
        <v>44434</v>
      </c>
      <c r="F140" s="74" t="s">
        <v>2281</v>
      </c>
      <c r="G140" s="13">
        <v>44441</v>
      </c>
      <c r="H140" s="75" t="s">
        <v>3485</v>
      </c>
      <c r="I140" s="15">
        <v>80</v>
      </c>
      <c r="J140" s="15">
        <v>42</v>
      </c>
      <c r="K140" s="15">
        <v>30</v>
      </c>
      <c r="L140" s="15">
        <v>7</v>
      </c>
      <c r="M140" s="81">
        <v>25.2</v>
      </c>
      <c r="N140" s="70">
        <v>25</v>
      </c>
      <c r="O140" s="62">
        <v>3000</v>
      </c>
      <c r="P140" s="63">
        <f>Table224523689101112131415161718192021222423456789101112131415161718192021222324252627282930[[#This Row],[PEMBULATAN]]*O140</f>
        <v>75000</v>
      </c>
    </row>
    <row r="141" spans="1:16" ht="27.75" customHeight="1" x14ac:dyDescent="0.2">
      <c r="A141" s="97"/>
      <c r="B141" s="73"/>
      <c r="C141" s="87" t="s">
        <v>3870</v>
      </c>
      <c r="D141" s="76" t="s">
        <v>52</v>
      </c>
      <c r="E141" s="13">
        <v>44434</v>
      </c>
      <c r="F141" s="74" t="s">
        <v>2281</v>
      </c>
      <c r="G141" s="13">
        <v>44441</v>
      </c>
      <c r="H141" s="75" t="s">
        <v>3485</v>
      </c>
      <c r="I141" s="15">
        <v>60</v>
      </c>
      <c r="J141" s="15">
        <v>37</v>
      </c>
      <c r="K141" s="15">
        <v>18</v>
      </c>
      <c r="L141" s="15">
        <v>3</v>
      </c>
      <c r="M141" s="81">
        <v>9.99</v>
      </c>
      <c r="N141" s="70">
        <v>10</v>
      </c>
      <c r="O141" s="62">
        <v>3000</v>
      </c>
      <c r="P141" s="63">
        <f>Table224523689101112131415161718192021222423456789101112131415161718192021222324252627282930[[#This Row],[PEMBULATAN]]*O141</f>
        <v>30000</v>
      </c>
    </row>
    <row r="142" spans="1:16" ht="27.75" customHeight="1" x14ac:dyDescent="0.2">
      <c r="A142" s="97"/>
      <c r="B142" s="73"/>
      <c r="C142" s="87" t="s">
        <v>3871</v>
      </c>
      <c r="D142" s="76" t="s">
        <v>52</v>
      </c>
      <c r="E142" s="13">
        <v>44434</v>
      </c>
      <c r="F142" s="74" t="s">
        <v>2281</v>
      </c>
      <c r="G142" s="13">
        <v>44441</v>
      </c>
      <c r="H142" s="75" t="s">
        <v>3485</v>
      </c>
      <c r="I142" s="15">
        <v>90</v>
      </c>
      <c r="J142" s="15">
        <v>50</v>
      </c>
      <c r="K142" s="15">
        <v>28</v>
      </c>
      <c r="L142" s="15">
        <v>16</v>
      </c>
      <c r="M142" s="81">
        <v>31.5</v>
      </c>
      <c r="N142" s="70">
        <v>32</v>
      </c>
      <c r="O142" s="62">
        <v>3000</v>
      </c>
      <c r="P142" s="63">
        <f>Table224523689101112131415161718192021222423456789101112131415161718192021222324252627282930[[#This Row],[PEMBULATAN]]*O142</f>
        <v>96000</v>
      </c>
    </row>
    <row r="143" spans="1:16" ht="27.75" customHeight="1" x14ac:dyDescent="0.2">
      <c r="A143" s="97"/>
      <c r="B143" s="73"/>
      <c r="C143" s="87" t="s">
        <v>3872</v>
      </c>
      <c r="D143" s="76" t="s">
        <v>52</v>
      </c>
      <c r="E143" s="13">
        <v>44434</v>
      </c>
      <c r="F143" s="74" t="s">
        <v>2281</v>
      </c>
      <c r="G143" s="13">
        <v>44441</v>
      </c>
      <c r="H143" s="75" t="s">
        <v>3485</v>
      </c>
      <c r="I143" s="15">
        <v>88</v>
      </c>
      <c r="J143" s="15">
        <v>65</v>
      </c>
      <c r="K143" s="15">
        <v>15</v>
      </c>
      <c r="L143" s="15">
        <v>22</v>
      </c>
      <c r="M143" s="81">
        <v>21.45</v>
      </c>
      <c r="N143" s="70">
        <v>22</v>
      </c>
      <c r="O143" s="62">
        <v>3000</v>
      </c>
      <c r="P143" s="63">
        <f>Table224523689101112131415161718192021222423456789101112131415161718192021222324252627282930[[#This Row],[PEMBULATAN]]*O143</f>
        <v>66000</v>
      </c>
    </row>
    <row r="144" spans="1:16" ht="27.75" customHeight="1" x14ac:dyDescent="0.2">
      <c r="A144" s="97"/>
      <c r="B144" s="73"/>
      <c r="C144" s="87" t="s">
        <v>3873</v>
      </c>
      <c r="D144" s="76" t="s">
        <v>52</v>
      </c>
      <c r="E144" s="13">
        <v>44434</v>
      </c>
      <c r="F144" s="74" t="s">
        <v>2281</v>
      </c>
      <c r="G144" s="13">
        <v>44441</v>
      </c>
      <c r="H144" s="75" t="s">
        <v>3485</v>
      </c>
      <c r="I144" s="15">
        <v>90</v>
      </c>
      <c r="J144" s="15">
        <v>51</v>
      </c>
      <c r="K144" s="15">
        <v>18</v>
      </c>
      <c r="L144" s="15">
        <v>7</v>
      </c>
      <c r="M144" s="81">
        <v>20.655000000000001</v>
      </c>
      <c r="N144" s="70">
        <v>21</v>
      </c>
      <c r="O144" s="62">
        <v>3000</v>
      </c>
      <c r="P144" s="63">
        <f>Table224523689101112131415161718192021222423456789101112131415161718192021222324252627282930[[#This Row],[PEMBULATAN]]*O144</f>
        <v>63000</v>
      </c>
    </row>
    <row r="145" spans="1:16" ht="27.75" customHeight="1" x14ac:dyDescent="0.2">
      <c r="A145" s="97"/>
      <c r="B145" s="73"/>
      <c r="C145" s="87" t="s">
        <v>3874</v>
      </c>
      <c r="D145" s="76" t="s">
        <v>52</v>
      </c>
      <c r="E145" s="13">
        <v>44434</v>
      </c>
      <c r="F145" s="74" t="s">
        <v>2281</v>
      </c>
      <c r="G145" s="13">
        <v>44441</v>
      </c>
      <c r="H145" s="75" t="s">
        <v>3485</v>
      </c>
      <c r="I145" s="15">
        <v>10</v>
      </c>
      <c r="J145" s="15">
        <v>4</v>
      </c>
      <c r="K145" s="15">
        <v>2</v>
      </c>
      <c r="L145" s="15">
        <v>1</v>
      </c>
      <c r="M145" s="81">
        <v>0.02</v>
      </c>
      <c r="N145" s="70">
        <v>1</v>
      </c>
      <c r="O145" s="62">
        <v>3000</v>
      </c>
      <c r="P145" s="63">
        <f>Table224523689101112131415161718192021222423456789101112131415161718192021222324252627282930[[#This Row],[PEMBULATAN]]*O145</f>
        <v>3000</v>
      </c>
    </row>
    <row r="146" spans="1:16" ht="27.75" customHeight="1" x14ac:dyDescent="0.2">
      <c r="A146" s="97"/>
      <c r="B146" s="73"/>
      <c r="C146" s="87" t="s">
        <v>3875</v>
      </c>
      <c r="D146" s="76" t="s">
        <v>52</v>
      </c>
      <c r="E146" s="13">
        <v>44434</v>
      </c>
      <c r="F146" s="74" t="s">
        <v>2281</v>
      </c>
      <c r="G146" s="13">
        <v>44441</v>
      </c>
      <c r="H146" s="75" t="s">
        <v>3485</v>
      </c>
      <c r="I146" s="15">
        <v>60</v>
      </c>
      <c r="J146" s="15">
        <v>38</v>
      </c>
      <c r="K146" s="15">
        <v>10</v>
      </c>
      <c r="L146" s="15">
        <v>1</v>
      </c>
      <c r="M146" s="81">
        <v>5.7</v>
      </c>
      <c r="N146" s="70">
        <v>6</v>
      </c>
      <c r="O146" s="62">
        <v>3000</v>
      </c>
      <c r="P146" s="63">
        <f>Table224523689101112131415161718192021222423456789101112131415161718192021222324252627282930[[#This Row],[PEMBULATAN]]*O146</f>
        <v>18000</v>
      </c>
    </row>
    <row r="147" spans="1:16" ht="27.75" customHeight="1" x14ac:dyDescent="0.2">
      <c r="A147" s="97"/>
      <c r="B147" s="73"/>
      <c r="C147" s="87" t="s">
        <v>3876</v>
      </c>
      <c r="D147" s="76" t="s">
        <v>52</v>
      </c>
      <c r="E147" s="13">
        <v>44434</v>
      </c>
      <c r="F147" s="74" t="s">
        <v>2281</v>
      </c>
      <c r="G147" s="13">
        <v>44441</v>
      </c>
      <c r="H147" s="75" t="s">
        <v>3485</v>
      </c>
      <c r="I147" s="15">
        <v>71</v>
      </c>
      <c r="J147" s="15">
        <v>40</v>
      </c>
      <c r="K147" s="15">
        <v>15</v>
      </c>
      <c r="L147" s="15">
        <v>9</v>
      </c>
      <c r="M147" s="81">
        <v>10.65</v>
      </c>
      <c r="N147" s="70">
        <v>11</v>
      </c>
      <c r="O147" s="62">
        <v>3000</v>
      </c>
      <c r="P147" s="63">
        <f>Table224523689101112131415161718192021222423456789101112131415161718192021222324252627282930[[#This Row],[PEMBULATAN]]*O147</f>
        <v>33000</v>
      </c>
    </row>
    <row r="148" spans="1:16" ht="27.75" customHeight="1" x14ac:dyDescent="0.2">
      <c r="A148" s="97"/>
      <c r="B148" s="73"/>
      <c r="C148" s="87" t="s">
        <v>3877</v>
      </c>
      <c r="D148" s="76" t="s">
        <v>52</v>
      </c>
      <c r="E148" s="13">
        <v>44434</v>
      </c>
      <c r="F148" s="74" t="s">
        <v>2281</v>
      </c>
      <c r="G148" s="13">
        <v>44441</v>
      </c>
      <c r="H148" s="75" t="s">
        <v>3485</v>
      </c>
      <c r="I148" s="15">
        <v>90</v>
      </c>
      <c r="J148" s="15">
        <v>58</v>
      </c>
      <c r="K148" s="15">
        <v>25</v>
      </c>
      <c r="L148" s="15">
        <v>10</v>
      </c>
      <c r="M148" s="81">
        <v>32.625</v>
      </c>
      <c r="N148" s="70">
        <v>33</v>
      </c>
      <c r="O148" s="62">
        <v>3000</v>
      </c>
      <c r="P148" s="63">
        <f>Table224523689101112131415161718192021222423456789101112131415161718192021222324252627282930[[#This Row],[PEMBULATAN]]*O148</f>
        <v>99000</v>
      </c>
    </row>
    <row r="149" spans="1:16" ht="27.75" customHeight="1" x14ac:dyDescent="0.2">
      <c r="A149" s="97"/>
      <c r="B149" s="73"/>
      <c r="C149" s="87" t="s">
        <v>3878</v>
      </c>
      <c r="D149" s="76" t="s">
        <v>52</v>
      </c>
      <c r="E149" s="13">
        <v>44434</v>
      </c>
      <c r="F149" s="74" t="s">
        <v>2281</v>
      </c>
      <c r="G149" s="13">
        <v>44441</v>
      </c>
      <c r="H149" s="75" t="s">
        <v>3485</v>
      </c>
      <c r="I149" s="15">
        <v>76</v>
      </c>
      <c r="J149" s="15">
        <v>77</v>
      </c>
      <c r="K149" s="15">
        <v>22</v>
      </c>
      <c r="L149" s="15">
        <v>10</v>
      </c>
      <c r="M149" s="81">
        <v>32.186</v>
      </c>
      <c r="N149" s="70">
        <v>32</v>
      </c>
      <c r="O149" s="62">
        <v>3000</v>
      </c>
      <c r="P149" s="63">
        <f>Table224523689101112131415161718192021222423456789101112131415161718192021222324252627282930[[#This Row],[PEMBULATAN]]*O149</f>
        <v>96000</v>
      </c>
    </row>
    <row r="150" spans="1:16" ht="27.75" customHeight="1" x14ac:dyDescent="0.2">
      <c r="A150" s="97"/>
      <c r="B150" s="73"/>
      <c r="C150" s="87" t="s">
        <v>3879</v>
      </c>
      <c r="D150" s="76" t="s">
        <v>52</v>
      </c>
      <c r="E150" s="13">
        <v>44434</v>
      </c>
      <c r="F150" s="74" t="s">
        <v>2281</v>
      </c>
      <c r="G150" s="13">
        <v>44441</v>
      </c>
      <c r="H150" s="75" t="s">
        <v>3485</v>
      </c>
      <c r="I150" s="15">
        <v>100</v>
      </c>
      <c r="J150" s="15">
        <v>59</v>
      </c>
      <c r="K150" s="15">
        <v>23</v>
      </c>
      <c r="L150" s="15">
        <v>19</v>
      </c>
      <c r="M150" s="81">
        <v>33.924999999999997</v>
      </c>
      <c r="N150" s="70">
        <v>34</v>
      </c>
      <c r="O150" s="62">
        <v>3000</v>
      </c>
      <c r="P150" s="63">
        <f>Table224523689101112131415161718192021222423456789101112131415161718192021222324252627282930[[#This Row],[PEMBULATAN]]*O150</f>
        <v>102000</v>
      </c>
    </row>
    <row r="151" spans="1:16" ht="27.75" customHeight="1" x14ac:dyDescent="0.2">
      <c r="A151" s="97"/>
      <c r="B151" s="73"/>
      <c r="C151" s="87" t="s">
        <v>3880</v>
      </c>
      <c r="D151" s="76" t="s">
        <v>52</v>
      </c>
      <c r="E151" s="13">
        <v>44434</v>
      </c>
      <c r="F151" s="74" t="s">
        <v>2281</v>
      </c>
      <c r="G151" s="13">
        <v>44441</v>
      </c>
      <c r="H151" s="75" t="s">
        <v>3485</v>
      </c>
      <c r="I151" s="15">
        <v>90</v>
      </c>
      <c r="J151" s="15">
        <v>45</v>
      </c>
      <c r="K151" s="15">
        <v>24</v>
      </c>
      <c r="L151" s="15">
        <v>11</v>
      </c>
      <c r="M151" s="81">
        <v>24.3</v>
      </c>
      <c r="N151" s="70">
        <v>24</v>
      </c>
      <c r="O151" s="62">
        <v>3000</v>
      </c>
      <c r="P151" s="63">
        <f>Table224523689101112131415161718192021222423456789101112131415161718192021222324252627282930[[#This Row],[PEMBULATAN]]*O151</f>
        <v>72000</v>
      </c>
    </row>
    <row r="152" spans="1:16" ht="27.75" customHeight="1" x14ac:dyDescent="0.2">
      <c r="A152" s="97"/>
      <c r="B152" s="73"/>
      <c r="C152" s="87" t="s">
        <v>3881</v>
      </c>
      <c r="D152" s="76" t="s">
        <v>52</v>
      </c>
      <c r="E152" s="13">
        <v>44434</v>
      </c>
      <c r="F152" s="74" t="s">
        <v>2281</v>
      </c>
      <c r="G152" s="13">
        <v>44441</v>
      </c>
      <c r="H152" s="75" t="s">
        <v>3485</v>
      </c>
      <c r="I152" s="15">
        <v>71</v>
      </c>
      <c r="J152" s="15">
        <v>39</v>
      </c>
      <c r="K152" s="15">
        <v>12</v>
      </c>
      <c r="L152" s="15">
        <v>8</v>
      </c>
      <c r="M152" s="81">
        <v>8.3070000000000004</v>
      </c>
      <c r="N152" s="70">
        <v>8</v>
      </c>
      <c r="O152" s="62">
        <v>3000</v>
      </c>
      <c r="P152" s="63">
        <f>Table224523689101112131415161718192021222423456789101112131415161718192021222324252627282930[[#This Row],[PEMBULATAN]]*O152</f>
        <v>24000</v>
      </c>
    </row>
    <row r="153" spans="1:16" ht="27.75" customHeight="1" x14ac:dyDescent="0.2">
      <c r="A153" s="97"/>
      <c r="B153" s="73"/>
      <c r="C153" s="87" t="s">
        <v>3882</v>
      </c>
      <c r="D153" s="76" t="s">
        <v>52</v>
      </c>
      <c r="E153" s="13">
        <v>44434</v>
      </c>
      <c r="F153" s="74" t="s">
        <v>2281</v>
      </c>
      <c r="G153" s="13">
        <v>44441</v>
      </c>
      <c r="H153" s="75" t="s">
        <v>3485</v>
      </c>
      <c r="I153" s="15">
        <v>85</v>
      </c>
      <c r="J153" s="15">
        <v>60</v>
      </c>
      <c r="K153" s="15">
        <v>18</v>
      </c>
      <c r="L153" s="15">
        <v>13</v>
      </c>
      <c r="M153" s="81">
        <v>22.95</v>
      </c>
      <c r="N153" s="70">
        <v>23</v>
      </c>
      <c r="O153" s="62">
        <v>3000</v>
      </c>
      <c r="P153" s="63">
        <f>Table224523689101112131415161718192021222423456789101112131415161718192021222324252627282930[[#This Row],[PEMBULATAN]]*O153</f>
        <v>69000</v>
      </c>
    </row>
    <row r="154" spans="1:16" ht="27.75" customHeight="1" x14ac:dyDescent="0.2">
      <c r="A154" s="97"/>
      <c r="B154" s="73"/>
      <c r="C154" s="87" t="s">
        <v>3883</v>
      </c>
      <c r="D154" s="76" t="s">
        <v>52</v>
      </c>
      <c r="E154" s="13">
        <v>44434</v>
      </c>
      <c r="F154" s="74" t="s">
        <v>2281</v>
      </c>
      <c r="G154" s="13">
        <v>44441</v>
      </c>
      <c r="H154" s="75" t="s">
        <v>3485</v>
      </c>
      <c r="I154" s="15">
        <v>95</v>
      </c>
      <c r="J154" s="15">
        <v>60</v>
      </c>
      <c r="K154" s="15">
        <v>16</v>
      </c>
      <c r="L154" s="15">
        <v>15</v>
      </c>
      <c r="M154" s="81">
        <v>22.8</v>
      </c>
      <c r="N154" s="70">
        <v>23</v>
      </c>
      <c r="O154" s="62">
        <v>3000</v>
      </c>
      <c r="P154" s="63">
        <f>Table224523689101112131415161718192021222423456789101112131415161718192021222324252627282930[[#This Row],[PEMBULATAN]]*O154</f>
        <v>69000</v>
      </c>
    </row>
    <row r="155" spans="1:16" ht="27.75" customHeight="1" x14ac:dyDescent="0.2">
      <c r="A155" s="97"/>
      <c r="B155" s="73"/>
      <c r="C155" s="87" t="s">
        <v>3884</v>
      </c>
      <c r="D155" s="76" t="s">
        <v>52</v>
      </c>
      <c r="E155" s="13">
        <v>44434</v>
      </c>
      <c r="F155" s="74" t="s">
        <v>2281</v>
      </c>
      <c r="G155" s="13">
        <v>44441</v>
      </c>
      <c r="H155" s="75" t="s">
        <v>3485</v>
      </c>
      <c r="I155" s="15">
        <v>60</v>
      </c>
      <c r="J155" s="15">
        <v>38</v>
      </c>
      <c r="K155" s="15">
        <v>18</v>
      </c>
      <c r="L155" s="15">
        <v>5</v>
      </c>
      <c r="M155" s="81">
        <v>10.26</v>
      </c>
      <c r="N155" s="70">
        <v>10</v>
      </c>
      <c r="O155" s="62">
        <v>3000</v>
      </c>
      <c r="P155" s="63">
        <f>Table224523689101112131415161718192021222423456789101112131415161718192021222324252627282930[[#This Row],[PEMBULATAN]]*O155</f>
        <v>30000</v>
      </c>
    </row>
    <row r="156" spans="1:16" ht="27.75" customHeight="1" x14ac:dyDescent="0.2">
      <c r="A156" s="97"/>
      <c r="B156" s="73"/>
      <c r="C156" s="87" t="s">
        <v>3885</v>
      </c>
      <c r="D156" s="76" t="s">
        <v>52</v>
      </c>
      <c r="E156" s="13">
        <v>44434</v>
      </c>
      <c r="F156" s="74" t="s">
        <v>2281</v>
      </c>
      <c r="G156" s="13">
        <v>44441</v>
      </c>
      <c r="H156" s="75" t="s">
        <v>3485</v>
      </c>
      <c r="I156" s="15">
        <v>80</v>
      </c>
      <c r="J156" s="15">
        <v>48</v>
      </c>
      <c r="K156" s="15">
        <v>25</v>
      </c>
      <c r="L156" s="15">
        <v>19</v>
      </c>
      <c r="M156" s="81">
        <v>24</v>
      </c>
      <c r="N156" s="70">
        <v>24</v>
      </c>
      <c r="O156" s="62">
        <v>3000</v>
      </c>
      <c r="P156" s="63">
        <f>Table224523689101112131415161718192021222423456789101112131415161718192021222324252627282930[[#This Row],[PEMBULATAN]]*O156</f>
        <v>72000</v>
      </c>
    </row>
    <row r="157" spans="1:16" ht="27.75" customHeight="1" x14ac:dyDescent="0.2">
      <c r="A157" s="97"/>
      <c r="B157" s="73"/>
      <c r="C157" s="87" t="s">
        <v>3886</v>
      </c>
      <c r="D157" s="76" t="s">
        <v>52</v>
      </c>
      <c r="E157" s="13">
        <v>44434</v>
      </c>
      <c r="F157" s="74" t="s">
        <v>2281</v>
      </c>
      <c r="G157" s="13">
        <v>44441</v>
      </c>
      <c r="H157" s="75" t="s">
        <v>3485</v>
      </c>
      <c r="I157" s="15">
        <v>27</v>
      </c>
      <c r="J157" s="15">
        <v>13</v>
      </c>
      <c r="K157" s="15">
        <v>12</v>
      </c>
      <c r="L157" s="15">
        <v>1</v>
      </c>
      <c r="M157" s="81">
        <v>1.0529999999999999</v>
      </c>
      <c r="N157" s="70">
        <v>1</v>
      </c>
      <c r="O157" s="62">
        <v>3000</v>
      </c>
      <c r="P157" s="63">
        <f>Table224523689101112131415161718192021222423456789101112131415161718192021222324252627282930[[#This Row],[PEMBULATAN]]*O157</f>
        <v>3000</v>
      </c>
    </row>
    <row r="158" spans="1:16" ht="27.75" customHeight="1" x14ac:dyDescent="0.2">
      <c r="A158" s="97"/>
      <c r="B158" s="73"/>
      <c r="C158" s="87" t="s">
        <v>3887</v>
      </c>
      <c r="D158" s="76" t="s">
        <v>52</v>
      </c>
      <c r="E158" s="13">
        <v>44434</v>
      </c>
      <c r="F158" s="74" t="s">
        <v>2281</v>
      </c>
      <c r="G158" s="13">
        <v>44441</v>
      </c>
      <c r="H158" s="75" t="s">
        <v>3485</v>
      </c>
      <c r="I158" s="15">
        <v>95</v>
      </c>
      <c r="J158" s="15">
        <v>50</v>
      </c>
      <c r="K158" s="15">
        <v>22</v>
      </c>
      <c r="L158" s="15">
        <v>29</v>
      </c>
      <c r="M158" s="81">
        <v>26.125</v>
      </c>
      <c r="N158" s="70">
        <v>29</v>
      </c>
      <c r="O158" s="62">
        <v>3000</v>
      </c>
      <c r="P158" s="63">
        <f>Table224523689101112131415161718192021222423456789101112131415161718192021222324252627282930[[#This Row],[PEMBULATAN]]*O158</f>
        <v>87000</v>
      </c>
    </row>
    <row r="159" spans="1:16" ht="27.75" customHeight="1" x14ac:dyDescent="0.2">
      <c r="A159" s="97"/>
      <c r="B159" s="73"/>
      <c r="C159" s="87" t="s">
        <v>3888</v>
      </c>
      <c r="D159" s="76" t="s">
        <v>52</v>
      </c>
      <c r="E159" s="13">
        <v>44434</v>
      </c>
      <c r="F159" s="74" t="s">
        <v>2281</v>
      </c>
      <c r="G159" s="13">
        <v>44441</v>
      </c>
      <c r="H159" s="75" t="s">
        <v>3485</v>
      </c>
      <c r="I159" s="15">
        <v>98</v>
      </c>
      <c r="J159" s="15">
        <v>60</v>
      </c>
      <c r="K159" s="15">
        <v>28</v>
      </c>
      <c r="L159" s="15">
        <v>17</v>
      </c>
      <c r="M159" s="81">
        <v>41.16</v>
      </c>
      <c r="N159" s="70">
        <v>41</v>
      </c>
      <c r="O159" s="62">
        <v>3000</v>
      </c>
      <c r="P159" s="63">
        <f>Table224523689101112131415161718192021222423456789101112131415161718192021222324252627282930[[#This Row],[PEMBULATAN]]*O159</f>
        <v>123000</v>
      </c>
    </row>
    <row r="160" spans="1:16" ht="27.75" customHeight="1" x14ac:dyDescent="0.2">
      <c r="A160" s="97"/>
      <c r="B160" s="73"/>
      <c r="C160" s="87" t="s">
        <v>3889</v>
      </c>
      <c r="D160" s="76" t="s">
        <v>52</v>
      </c>
      <c r="E160" s="13">
        <v>44434</v>
      </c>
      <c r="F160" s="74" t="s">
        <v>2281</v>
      </c>
      <c r="G160" s="13">
        <v>44441</v>
      </c>
      <c r="H160" s="75" t="s">
        <v>3485</v>
      </c>
      <c r="I160" s="15">
        <v>95</v>
      </c>
      <c r="J160" s="15">
        <v>58</v>
      </c>
      <c r="K160" s="15">
        <v>18</v>
      </c>
      <c r="L160" s="15">
        <v>19</v>
      </c>
      <c r="M160" s="81">
        <v>24.795000000000002</v>
      </c>
      <c r="N160" s="70">
        <v>25</v>
      </c>
      <c r="O160" s="62">
        <v>3000</v>
      </c>
      <c r="P160" s="63">
        <f>Table224523689101112131415161718192021222423456789101112131415161718192021222324252627282930[[#This Row],[PEMBULATAN]]*O160</f>
        <v>75000</v>
      </c>
    </row>
    <row r="161" spans="1:16" ht="27.75" customHeight="1" x14ac:dyDescent="0.2">
      <c r="A161" s="97"/>
      <c r="B161" s="73"/>
      <c r="C161" s="87" t="s">
        <v>3890</v>
      </c>
      <c r="D161" s="76" t="s">
        <v>52</v>
      </c>
      <c r="E161" s="13">
        <v>44434</v>
      </c>
      <c r="F161" s="74" t="s">
        <v>2281</v>
      </c>
      <c r="G161" s="13">
        <v>44441</v>
      </c>
      <c r="H161" s="75" t="s">
        <v>3485</v>
      </c>
      <c r="I161" s="15">
        <v>68</v>
      </c>
      <c r="J161" s="15">
        <v>47</v>
      </c>
      <c r="K161" s="15">
        <v>10</v>
      </c>
      <c r="L161" s="15">
        <v>2</v>
      </c>
      <c r="M161" s="81">
        <v>7.99</v>
      </c>
      <c r="N161" s="70">
        <v>8</v>
      </c>
      <c r="O161" s="62">
        <v>3000</v>
      </c>
      <c r="P161" s="63">
        <f>Table224523689101112131415161718192021222423456789101112131415161718192021222324252627282930[[#This Row],[PEMBULATAN]]*O161</f>
        <v>24000</v>
      </c>
    </row>
    <row r="162" spans="1:16" ht="27.75" customHeight="1" x14ac:dyDescent="0.2">
      <c r="A162" s="97"/>
      <c r="B162" s="73"/>
      <c r="C162" s="87" t="s">
        <v>3891</v>
      </c>
      <c r="D162" s="76" t="s">
        <v>52</v>
      </c>
      <c r="E162" s="13">
        <v>44434</v>
      </c>
      <c r="F162" s="74" t="s">
        <v>2281</v>
      </c>
      <c r="G162" s="13">
        <v>44441</v>
      </c>
      <c r="H162" s="75" t="s">
        <v>3485</v>
      </c>
      <c r="I162" s="15">
        <v>70</v>
      </c>
      <c r="J162" s="15">
        <v>36</v>
      </c>
      <c r="K162" s="15">
        <v>4</v>
      </c>
      <c r="L162" s="15">
        <v>1</v>
      </c>
      <c r="M162" s="81">
        <v>2.52</v>
      </c>
      <c r="N162" s="70">
        <v>3</v>
      </c>
      <c r="O162" s="62">
        <v>3000</v>
      </c>
      <c r="P162" s="63">
        <f>Table224523689101112131415161718192021222423456789101112131415161718192021222324252627282930[[#This Row],[PEMBULATAN]]*O162</f>
        <v>9000</v>
      </c>
    </row>
    <row r="163" spans="1:16" ht="27.75" customHeight="1" x14ac:dyDescent="0.2">
      <c r="A163" s="97"/>
      <c r="B163" s="73"/>
      <c r="C163" s="87" t="s">
        <v>3892</v>
      </c>
      <c r="D163" s="76" t="s">
        <v>52</v>
      </c>
      <c r="E163" s="13">
        <v>44434</v>
      </c>
      <c r="F163" s="74" t="s">
        <v>2281</v>
      </c>
      <c r="G163" s="13">
        <v>44441</v>
      </c>
      <c r="H163" s="75" t="s">
        <v>3485</v>
      </c>
      <c r="I163" s="15">
        <v>65</v>
      </c>
      <c r="J163" s="15">
        <v>45</v>
      </c>
      <c r="K163" s="15">
        <v>25</v>
      </c>
      <c r="L163" s="15">
        <v>8</v>
      </c>
      <c r="M163" s="81">
        <v>18.28125</v>
      </c>
      <c r="N163" s="70">
        <v>18</v>
      </c>
      <c r="O163" s="62">
        <v>3000</v>
      </c>
      <c r="P163" s="63">
        <f>Table224523689101112131415161718192021222423456789101112131415161718192021222324252627282930[[#This Row],[PEMBULATAN]]*O163</f>
        <v>54000</v>
      </c>
    </row>
    <row r="164" spans="1:16" ht="27.75" customHeight="1" x14ac:dyDescent="0.2">
      <c r="A164" s="97"/>
      <c r="B164" s="73"/>
      <c r="C164" s="87" t="s">
        <v>3893</v>
      </c>
      <c r="D164" s="76" t="s">
        <v>52</v>
      </c>
      <c r="E164" s="13">
        <v>44434</v>
      </c>
      <c r="F164" s="74" t="s">
        <v>2281</v>
      </c>
      <c r="G164" s="13">
        <v>44441</v>
      </c>
      <c r="H164" s="75" t="s">
        <v>3485</v>
      </c>
      <c r="I164" s="15">
        <v>98</v>
      </c>
      <c r="J164" s="15">
        <v>53</v>
      </c>
      <c r="K164" s="15">
        <v>22</v>
      </c>
      <c r="L164" s="15">
        <v>27</v>
      </c>
      <c r="M164" s="81">
        <v>28.567</v>
      </c>
      <c r="N164" s="70">
        <v>29</v>
      </c>
      <c r="O164" s="62">
        <v>3000</v>
      </c>
      <c r="P164" s="63">
        <f>Table224523689101112131415161718192021222423456789101112131415161718192021222324252627282930[[#This Row],[PEMBULATAN]]*O164</f>
        <v>87000</v>
      </c>
    </row>
    <row r="165" spans="1:16" ht="27.75" customHeight="1" x14ac:dyDescent="0.2">
      <c r="A165" s="97"/>
      <c r="B165" s="73"/>
      <c r="C165" s="71" t="s">
        <v>3894</v>
      </c>
      <c r="D165" s="76" t="s">
        <v>52</v>
      </c>
      <c r="E165" s="13">
        <v>44434</v>
      </c>
      <c r="F165" s="74" t="s">
        <v>2281</v>
      </c>
      <c r="G165" s="13">
        <v>44441</v>
      </c>
      <c r="H165" s="75" t="s">
        <v>3485</v>
      </c>
      <c r="I165" s="15">
        <v>65</v>
      </c>
      <c r="J165" s="15">
        <v>60</v>
      </c>
      <c r="K165" s="15">
        <v>15</v>
      </c>
      <c r="L165" s="15">
        <v>10</v>
      </c>
      <c r="M165" s="81">
        <v>14.625</v>
      </c>
      <c r="N165" s="70">
        <v>15</v>
      </c>
      <c r="O165" s="62">
        <v>3000</v>
      </c>
      <c r="P165" s="63">
        <f>Table224523689101112131415161718192021222423456789101112131415161718192021222324252627282930[[#This Row],[PEMBULATAN]]*O165</f>
        <v>45000</v>
      </c>
    </row>
    <row r="166" spans="1:16" ht="27.75" customHeight="1" x14ac:dyDescent="0.2">
      <c r="A166" s="97"/>
      <c r="B166" s="73"/>
      <c r="C166" s="71" t="s">
        <v>3895</v>
      </c>
      <c r="D166" s="76" t="s">
        <v>52</v>
      </c>
      <c r="E166" s="13">
        <v>44434</v>
      </c>
      <c r="F166" s="74" t="s">
        <v>2281</v>
      </c>
      <c r="G166" s="13">
        <v>44441</v>
      </c>
      <c r="H166" s="75" t="s">
        <v>3485</v>
      </c>
      <c r="I166" s="15">
        <v>86</v>
      </c>
      <c r="J166" s="15">
        <v>47</v>
      </c>
      <c r="K166" s="15">
        <v>20</v>
      </c>
      <c r="L166" s="15">
        <v>7</v>
      </c>
      <c r="M166" s="81">
        <v>20.21</v>
      </c>
      <c r="N166" s="70">
        <v>20</v>
      </c>
      <c r="O166" s="62">
        <v>3000</v>
      </c>
      <c r="P166" s="63">
        <f>Table224523689101112131415161718192021222423456789101112131415161718192021222324252627282930[[#This Row],[PEMBULATAN]]*O166</f>
        <v>60000</v>
      </c>
    </row>
    <row r="167" spans="1:16" ht="27.75" customHeight="1" x14ac:dyDescent="0.2">
      <c r="A167" s="97"/>
      <c r="B167" s="73"/>
      <c r="C167" s="71" t="s">
        <v>3896</v>
      </c>
      <c r="D167" s="76" t="s">
        <v>52</v>
      </c>
      <c r="E167" s="13">
        <v>44434</v>
      </c>
      <c r="F167" s="74" t="s">
        <v>2281</v>
      </c>
      <c r="G167" s="13">
        <v>44441</v>
      </c>
      <c r="H167" s="75" t="s">
        <v>3485</v>
      </c>
      <c r="I167" s="15">
        <v>60</v>
      </c>
      <c r="J167" s="15">
        <v>38</v>
      </c>
      <c r="K167" s="15">
        <v>21</v>
      </c>
      <c r="L167" s="15">
        <v>6</v>
      </c>
      <c r="M167" s="81">
        <v>11.97</v>
      </c>
      <c r="N167" s="70">
        <v>12</v>
      </c>
      <c r="O167" s="62">
        <v>3000</v>
      </c>
      <c r="P167" s="63">
        <f>Table224523689101112131415161718192021222423456789101112131415161718192021222324252627282930[[#This Row],[PEMBULATAN]]*O167</f>
        <v>36000</v>
      </c>
    </row>
    <row r="168" spans="1:16" ht="27.75" customHeight="1" x14ac:dyDescent="0.2">
      <c r="A168" s="97"/>
      <c r="B168" s="73"/>
      <c r="C168" s="71" t="s">
        <v>3897</v>
      </c>
      <c r="D168" s="76" t="s">
        <v>52</v>
      </c>
      <c r="E168" s="13">
        <v>44434</v>
      </c>
      <c r="F168" s="74" t="s">
        <v>2281</v>
      </c>
      <c r="G168" s="13">
        <v>44441</v>
      </c>
      <c r="H168" s="75" t="s">
        <v>3485</v>
      </c>
      <c r="I168" s="15">
        <v>68</v>
      </c>
      <c r="J168" s="15">
        <v>58</v>
      </c>
      <c r="K168" s="15">
        <v>18</v>
      </c>
      <c r="L168" s="15">
        <v>10</v>
      </c>
      <c r="M168" s="81">
        <v>17.748000000000001</v>
      </c>
      <c r="N168" s="70">
        <v>18</v>
      </c>
      <c r="O168" s="62">
        <v>3000</v>
      </c>
      <c r="P168" s="63">
        <f>Table224523689101112131415161718192021222423456789101112131415161718192021222324252627282930[[#This Row],[PEMBULATAN]]*O168</f>
        <v>54000</v>
      </c>
    </row>
    <row r="169" spans="1:16" ht="27.75" customHeight="1" x14ac:dyDescent="0.2">
      <c r="A169" s="97"/>
      <c r="B169" s="73"/>
      <c r="C169" s="71" t="s">
        <v>3898</v>
      </c>
      <c r="D169" s="76" t="s">
        <v>52</v>
      </c>
      <c r="E169" s="13">
        <v>44434</v>
      </c>
      <c r="F169" s="74" t="s">
        <v>2281</v>
      </c>
      <c r="G169" s="13">
        <v>44441</v>
      </c>
      <c r="H169" s="75" t="s">
        <v>3485</v>
      </c>
      <c r="I169" s="15">
        <v>93</v>
      </c>
      <c r="J169" s="15">
        <v>47</v>
      </c>
      <c r="K169" s="15">
        <v>25</v>
      </c>
      <c r="L169" s="15">
        <v>4</v>
      </c>
      <c r="M169" s="81">
        <v>27.318750000000001</v>
      </c>
      <c r="N169" s="70">
        <v>27</v>
      </c>
      <c r="O169" s="62">
        <v>3000</v>
      </c>
      <c r="P169" s="63">
        <f>Table224523689101112131415161718192021222423456789101112131415161718192021222324252627282930[[#This Row],[PEMBULATAN]]*O169</f>
        <v>81000</v>
      </c>
    </row>
    <row r="170" spans="1:16" ht="27.75" customHeight="1" x14ac:dyDescent="0.2">
      <c r="A170" s="97"/>
      <c r="B170" s="73"/>
      <c r="C170" s="71" t="s">
        <v>3899</v>
      </c>
      <c r="D170" s="76" t="s">
        <v>52</v>
      </c>
      <c r="E170" s="13">
        <v>44434</v>
      </c>
      <c r="F170" s="74" t="s">
        <v>2281</v>
      </c>
      <c r="G170" s="13">
        <v>44441</v>
      </c>
      <c r="H170" s="75" t="s">
        <v>3485</v>
      </c>
      <c r="I170" s="15">
        <v>50</v>
      </c>
      <c r="J170" s="15">
        <v>26</v>
      </c>
      <c r="K170" s="15">
        <v>14</v>
      </c>
      <c r="L170" s="15">
        <v>2</v>
      </c>
      <c r="M170" s="81">
        <v>4.55</v>
      </c>
      <c r="N170" s="70">
        <v>5</v>
      </c>
      <c r="O170" s="62">
        <v>3000</v>
      </c>
      <c r="P170" s="63">
        <f>Table224523689101112131415161718192021222423456789101112131415161718192021222324252627282930[[#This Row],[PEMBULATAN]]*O170</f>
        <v>15000</v>
      </c>
    </row>
    <row r="171" spans="1:16" ht="27.75" customHeight="1" x14ac:dyDescent="0.2">
      <c r="A171" s="97"/>
      <c r="B171" s="73"/>
      <c r="C171" s="71" t="s">
        <v>3900</v>
      </c>
      <c r="D171" s="76" t="s">
        <v>52</v>
      </c>
      <c r="E171" s="13">
        <v>44434</v>
      </c>
      <c r="F171" s="74" t="s">
        <v>2281</v>
      </c>
      <c r="G171" s="13">
        <v>44441</v>
      </c>
      <c r="H171" s="75" t="s">
        <v>3485</v>
      </c>
      <c r="I171" s="15">
        <v>95</v>
      </c>
      <c r="J171" s="15">
        <v>52</v>
      </c>
      <c r="K171" s="15">
        <v>18</v>
      </c>
      <c r="L171" s="15">
        <v>15</v>
      </c>
      <c r="M171" s="81">
        <v>22.23</v>
      </c>
      <c r="N171" s="70">
        <v>22</v>
      </c>
      <c r="O171" s="62">
        <v>3000</v>
      </c>
      <c r="P171" s="63">
        <f>Table224523689101112131415161718192021222423456789101112131415161718192021222324252627282930[[#This Row],[PEMBULATAN]]*O171</f>
        <v>66000</v>
      </c>
    </row>
    <row r="172" spans="1:16" ht="27.75" customHeight="1" x14ac:dyDescent="0.2">
      <c r="A172" s="97"/>
      <c r="B172" s="73"/>
      <c r="C172" s="71" t="s">
        <v>3901</v>
      </c>
      <c r="D172" s="76" t="s">
        <v>52</v>
      </c>
      <c r="E172" s="13">
        <v>44434</v>
      </c>
      <c r="F172" s="74" t="s">
        <v>2281</v>
      </c>
      <c r="G172" s="13">
        <v>44441</v>
      </c>
      <c r="H172" s="75" t="s">
        <v>3485</v>
      </c>
      <c r="I172" s="15">
        <v>81</v>
      </c>
      <c r="J172" s="15">
        <v>61</v>
      </c>
      <c r="K172" s="15">
        <v>13</v>
      </c>
      <c r="L172" s="15">
        <v>7</v>
      </c>
      <c r="M172" s="81">
        <v>16.058250000000001</v>
      </c>
      <c r="N172" s="70">
        <v>16</v>
      </c>
      <c r="O172" s="62">
        <v>3000</v>
      </c>
      <c r="P172" s="63">
        <f>Table224523689101112131415161718192021222423456789101112131415161718192021222324252627282930[[#This Row],[PEMBULATAN]]*O172</f>
        <v>48000</v>
      </c>
    </row>
    <row r="173" spans="1:16" ht="27.75" customHeight="1" x14ac:dyDescent="0.2">
      <c r="A173" s="97"/>
      <c r="B173" s="73"/>
      <c r="C173" s="71" t="s">
        <v>3902</v>
      </c>
      <c r="D173" s="76" t="s">
        <v>52</v>
      </c>
      <c r="E173" s="13">
        <v>44434</v>
      </c>
      <c r="F173" s="74" t="s">
        <v>2281</v>
      </c>
      <c r="G173" s="13">
        <v>44441</v>
      </c>
      <c r="H173" s="75" t="s">
        <v>3485</v>
      </c>
      <c r="I173" s="15">
        <v>100</v>
      </c>
      <c r="J173" s="15">
        <v>60</v>
      </c>
      <c r="K173" s="15">
        <v>20</v>
      </c>
      <c r="L173" s="15">
        <v>7</v>
      </c>
      <c r="M173" s="81">
        <v>30</v>
      </c>
      <c r="N173" s="70">
        <v>30</v>
      </c>
      <c r="O173" s="62">
        <v>3000</v>
      </c>
      <c r="P173" s="63">
        <f>Table224523689101112131415161718192021222423456789101112131415161718192021222324252627282930[[#This Row],[PEMBULATAN]]*O173</f>
        <v>90000</v>
      </c>
    </row>
    <row r="174" spans="1:16" ht="27.75" customHeight="1" x14ac:dyDescent="0.2">
      <c r="A174" s="97"/>
      <c r="B174" s="73"/>
      <c r="C174" s="71" t="s">
        <v>3903</v>
      </c>
      <c r="D174" s="76" t="s">
        <v>52</v>
      </c>
      <c r="E174" s="13">
        <v>44434</v>
      </c>
      <c r="F174" s="74" t="s">
        <v>2281</v>
      </c>
      <c r="G174" s="13">
        <v>44441</v>
      </c>
      <c r="H174" s="75" t="s">
        <v>3485</v>
      </c>
      <c r="I174" s="15">
        <v>95</v>
      </c>
      <c r="J174" s="15">
        <v>50</v>
      </c>
      <c r="K174" s="15">
        <v>25</v>
      </c>
      <c r="L174" s="15">
        <v>20</v>
      </c>
      <c r="M174" s="81">
        <v>29.6875</v>
      </c>
      <c r="N174" s="70">
        <v>30</v>
      </c>
      <c r="O174" s="62">
        <v>3000</v>
      </c>
      <c r="P174" s="63">
        <f>Table224523689101112131415161718192021222423456789101112131415161718192021222324252627282930[[#This Row],[PEMBULATAN]]*O174</f>
        <v>90000</v>
      </c>
    </row>
    <row r="175" spans="1:16" ht="27.75" customHeight="1" x14ac:dyDescent="0.2">
      <c r="A175" s="97"/>
      <c r="B175" s="73"/>
      <c r="C175" s="71" t="s">
        <v>3904</v>
      </c>
      <c r="D175" s="76" t="s">
        <v>52</v>
      </c>
      <c r="E175" s="13">
        <v>44434</v>
      </c>
      <c r="F175" s="74" t="s">
        <v>2281</v>
      </c>
      <c r="G175" s="13">
        <v>44441</v>
      </c>
      <c r="H175" s="75" t="s">
        <v>3485</v>
      </c>
      <c r="I175" s="15">
        <v>90</v>
      </c>
      <c r="J175" s="15">
        <v>52</v>
      </c>
      <c r="K175" s="15">
        <v>14</v>
      </c>
      <c r="L175" s="15">
        <v>15</v>
      </c>
      <c r="M175" s="81">
        <v>16.38</v>
      </c>
      <c r="N175" s="70">
        <v>16</v>
      </c>
      <c r="O175" s="62">
        <v>3000</v>
      </c>
      <c r="P175" s="63">
        <f>Table224523689101112131415161718192021222423456789101112131415161718192021222324252627282930[[#This Row],[PEMBULATAN]]*O175</f>
        <v>48000</v>
      </c>
    </row>
    <row r="176" spans="1:16" ht="27.75" customHeight="1" x14ac:dyDescent="0.2">
      <c r="A176" s="97"/>
      <c r="B176" s="73"/>
      <c r="C176" s="71" t="s">
        <v>3905</v>
      </c>
      <c r="D176" s="76" t="s">
        <v>52</v>
      </c>
      <c r="E176" s="13">
        <v>44434</v>
      </c>
      <c r="F176" s="74" t="s">
        <v>2281</v>
      </c>
      <c r="G176" s="13">
        <v>44441</v>
      </c>
      <c r="H176" s="75" t="s">
        <v>3485</v>
      </c>
      <c r="I176" s="15">
        <v>60</v>
      </c>
      <c r="J176" s="15">
        <v>40</v>
      </c>
      <c r="K176" s="15">
        <v>21</v>
      </c>
      <c r="L176" s="15">
        <v>5</v>
      </c>
      <c r="M176" s="81">
        <v>12.6</v>
      </c>
      <c r="N176" s="70">
        <v>13</v>
      </c>
      <c r="O176" s="62">
        <v>3000</v>
      </c>
      <c r="P176" s="63">
        <f>Table224523689101112131415161718192021222423456789101112131415161718192021222324252627282930[[#This Row],[PEMBULATAN]]*O176</f>
        <v>39000</v>
      </c>
    </row>
    <row r="177" spans="1:16" ht="27.75" customHeight="1" x14ac:dyDescent="0.2">
      <c r="A177" s="97"/>
      <c r="B177" s="73"/>
      <c r="C177" s="71" t="s">
        <v>3906</v>
      </c>
      <c r="D177" s="76" t="s">
        <v>52</v>
      </c>
      <c r="E177" s="13">
        <v>44434</v>
      </c>
      <c r="F177" s="74" t="s">
        <v>2281</v>
      </c>
      <c r="G177" s="13">
        <v>44441</v>
      </c>
      <c r="H177" s="75" t="s">
        <v>3485</v>
      </c>
      <c r="I177" s="15">
        <v>85</v>
      </c>
      <c r="J177" s="15">
        <v>62</v>
      </c>
      <c r="K177" s="15">
        <v>15</v>
      </c>
      <c r="L177" s="15">
        <v>11</v>
      </c>
      <c r="M177" s="81">
        <v>19.762499999999999</v>
      </c>
      <c r="N177" s="70">
        <v>20</v>
      </c>
      <c r="O177" s="62">
        <v>3000</v>
      </c>
      <c r="P177" s="63">
        <f>Table224523689101112131415161718192021222423456789101112131415161718192021222324252627282930[[#This Row],[PEMBULATAN]]*O177</f>
        <v>60000</v>
      </c>
    </row>
    <row r="178" spans="1:16" ht="27.75" customHeight="1" x14ac:dyDescent="0.2">
      <c r="A178" s="97"/>
      <c r="B178" s="73"/>
      <c r="C178" s="71" t="s">
        <v>3907</v>
      </c>
      <c r="D178" s="76" t="s">
        <v>52</v>
      </c>
      <c r="E178" s="13">
        <v>44434</v>
      </c>
      <c r="F178" s="74" t="s">
        <v>2281</v>
      </c>
      <c r="G178" s="13">
        <v>44441</v>
      </c>
      <c r="H178" s="75" t="s">
        <v>3485</v>
      </c>
      <c r="I178" s="15">
        <v>77</v>
      </c>
      <c r="J178" s="15">
        <v>56</v>
      </c>
      <c r="K178" s="15">
        <v>15</v>
      </c>
      <c r="L178" s="15">
        <v>7</v>
      </c>
      <c r="M178" s="81">
        <v>16.170000000000002</v>
      </c>
      <c r="N178" s="70">
        <v>16</v>
      </c>
      <c r="O178" s="62">
        <v>3000</v>
      </c>
      <c r="P178" s="63">
        <f>Table224523689101112131415161718192021222423456789101112131415161718192021222324252627282930[[#This Row],[PEMBULATAN]]*O178</f>
        <v>48000</v>
      </c>
    </row>
    <row r="179" spans="1:16" ht="27.75" customHeight="1" x14ac:dyDescent="0.2">
      <c r="A179" s="97"/>
      <c r="B179" s="73"/>
      <c r="C179" s="71" t="s">
        <v>3908</v>
      </c>
      <c r="D179" s="76" t="s">
        <v>52</v>
      </c>
      <c r="E179" s="13">
        <v>44434</v>
      </c>
      <c r="F179" s="74" t="s">
        <v>2281</v>
      </c>
      <c r="G179" s="13">
        <v>44441</v>
      </c>
      <c r="H179" s="75" t="s">
        <v>3485</v>
      </c>
      <c r="I179" s="15">
        <v>88</v>
      </c>
      <c r="J179" s="15">
        <v>54</v>
      </c>
      <c r="K179" s="15">
        <v>32</v>
      </c>
      <c r="L179" s="15">
        <v>8</v>
      </c>
      <c r="M179" s="81">
        <v>38.015999999999998</v>
      </c>
      <c r="N179" s="70">
        <v>38</v>
      </c>
      <c r="O179" s="62">
        <v>3000</v>
      </c>
      <c r="P179" s="63">
        <f>Table224523689101112131415161718192021222423456789101112131415161718192021222324252627282930[[#This Row],[PEMBULATAN]]*O179</f>
        <v>114000</v>
      </c>
    </row>
    <row r="180" spans="1:16" ht="27.75" customHeight="1" x14ac:dyDescent="0.2">
      <c r="A180" s="97"/>
      <c r="B180" s="73"/>
      <c r="C180" s="71" t="s">
        <v>3909</v>
      </c>
      <c r="D180" s="76" t="s">
        <v>52</v>
      </c>
      <c r="E180" s="13">
        <v>44434</v>
      </c>
      <c r="F180" s="74" t="s">
        <v>2281</v>
      </c>
      <c r="G180" s="13">
        <v>44441</v>
      </c>
      <c r="H180" s="75" t="s">
        <v>3485</v>
      </c>
      <c r="I180" s="15">
        <v>92</v>
      </c>
      <c r="J180" s="15">
        <v>51</v>
      </c>
      <c r="K180" s="15">
        <v>22</v>
      </c>
      <c r="L180" s="15">
        <v>5</v>
      </c>
      <c r="M180" s="81">
        <v>25.806000000000001</v>
      </c>
      <c r="N180" s="70">
        <v>26</v>
      </c>
      <c r="O180" s="62">
        <v>3000</v>
      </c>
      <c r="P180" s="63">
        <f>Table224523689101112131415161718192021222423456789101112131415161718192021222324252627282930[[#This Row],[PEMBULATAN]]*O180</f>
        <v>78000</v>
      </c>
    </row>
    <row r="181" spans="1:16" ht="27.75" customHeight="1" x14ac:dyDescent="0.2">
      <c r="A181" s="97"/>
      <c r="B181" s="73"/>
      <c r="C181" s="71" t="s">
        <v>3910</v>
      </c>
      <c r="D181" s="76" t="s">
        <v>52</v>
      </c>
      <c r="E181" s="13">
        <v>44434</v>
      </c>
      <c r="F181" s="74" t="s">
        <v>2281</v>
      </c>
      <c r="G181" s="13">
        <v>44441</v>
      </c>
      <c r="H181" s="75" t="s">
        <v>3485</v>
      </c>
      <c r="I181" s="15">
        <v>91</v>
      </c>
      <c r="J181" s="15">
        <v>57</v>
      </c>
      <c r="K181" s="15">
        <v>22</v>
      </c>
      <c r="L181" s="15">
        <v>10</v>
      </c>
      <c r="M181" s="81">
        <v>28.528500000000001</v>
      </c>
      <c r="N181" s="70">
        <v>29</v>
      </c>
      <c r="O181" s="62">
        <v>3000</v>
      </c>
      <c r="P181" s="63">
        <f>Table224523689101112131415161718192021222423456789101112131415161718192021222324252627282930[[#This Row],[PEMBULATAN]]*O181</f>
        <v>87000</v>
      </c>
    </row>
    <row r="182" spans="1:16" ht="27.75" customHeight="1" x14ac:dyDescent="0.2">
      <c r="A182" s="97"/>
      <c r="B182" s="73"/>
      <c r="C182" s="71" t="s">
        <v>3911</v>
      </c>
      <c r="D182" s="76" t="s">
        <v>52</v>
      </c>
      <c r="E182" s="13">
        <v>44434</v>
      </c>
      <c r="F182" s="74" t="s">
        <v>2281</v>
      </c>
      <c r="G182" s="13">
        <v>44441</v>
      </c>
      <c r="H182" s="75" t="s">
        <v>3485</v>
      </c>
      <c r="I182" s="15">
        <v>105</v>
      </c>
      <c r="J182" s="15">
        <v>60</v>
      </c>
      <c r="K182" s="15">
        <v>33</v>
      </c>
      <c r="L182" s="15">
        <v>8</v>
      </c>
      <c r="M182" s="81">
        <v>51.975000000000001</v>
      </c>
      <c r="N182" s="70">
        <v>52</v>
      </c>
      <c r="O182" s="62">
        <v>3000</v>
      </c>
      <c r="P182" s="63">
        <f>Table224523689101112131415161718192021222423456789101112131415161718192021222324252627282930[[#This Row],[PEMBULATAN]]*O182</f>
        <v>156000</v>
      </c>
    </row>
    <row r="183" spans="1:16" ht="27.75" customHeight="1" x14ac:dyDescent="0.2">
      <c r="A183" s="97"/>
      <c r="B183" s="73"/>
      <c r="C183" s="71" t="s">
        <v>3912</v>
      </c>
      <c r="D183" s="76" t="s">
        <v>52</v>
      </c>
      <c r="E183" s="13">
        <v>44434</v>
      </c>
      <c r="F183" s="74" t="s">
        <v>2281</v>
      </c>
      <c r="G183" s="13">
        <v>44441</v>
      </c>
      <c r="H183" s="75" t="s">
        <v>3485</v>
      </c>
      <c r="I183" s="15">
        <v>96</v>
      </c>
      <c r="J183" s="15">
        <v>45</v>
      </c>
      <c r="K183" s="15">
        <v>15</v>
      </c>
      <c r="L183" s="15">
        <v>18</v>
      </c>
      <c r="M183" s="81">
        <v>16.2</v>
      </c>
      <c r="N183" s="70">
        <v>18</v>
      </c>
      <c r="O183" s="62">
        <v>3000</v>
      </c>
      <c r="P183" s="63">
        <f>Table224523689101112131415161718192021222423456789101112131415161718192021222324252627282930[[#This Row],[PEMBULATAN]]*O183</f>
        <v>54000</v>
      </c>
    </row>
    <row r="184" spans="1:16" ht="27.75" customHeight="1" x14ac:dyDescent="0.2">
      <c r="A184" s="97"/>
      <c r="B184" s="73"/>
      <c r="C184" s="71" t="s">
        <v>3913</v>
      </c>
      <c r="D184" s="76" t="s">
        <v>52</v>
      </c>
      <c r="E184" s="13">
        <v>44434</v>
      </c>
      <c r="F184" s="74" t="s">
        <v>2281</v>
      </c>
      <c r="G184" s="13">
        <v>44441</v>
      </c>
      <c r="H184" s="75" t="s">
        <v>3485</v>
      </c>
      <c r="I184" s="15">
        <v>90</v>
      </c>
      <c r="J184" s="15">
        <v>50</v>
      </c>
      <c r="K184" s="15">
        <v>35</v>
      </c>
      <c r="L184" s="15">
        <v>6</v>
      </c>
      <c r="M184" s="81">
        <v>39.375</v>
      </c>
      <c r="N184" s="70">
        <v>39</v>
      </c>
      <c r="O184" s="62">
        <v>3000</v>
      </c>
      <c r="P184" s="63">
        <f>Table224523689101112131415161718192021222423456789101112131415161718192021222324252627282930[[#This Row],[PEMBULATAN]]*O184</f>
        <v>117000</v>
      </c>
    </row>
    <row r="185" spans="1:16" ht="27.75" customHeight="1" x14ac:dyDescent="0.2">
      <c r="A185" s="97"/>
      <c r="B185" s="73"/>
      <c r="C185" s="71" t="s">
        <v>3914</v>
      </c>
      <c r="D185" s="76" t="s">
        <v>52</v>
      </c>
      <c r="E185" s="13">
        <v>44434</v>
      </c>
      <c r="F185" s="74" t="s">
        <v>2281</v>
      </c>
      <c r="G185" s="13">
        <v>44441</v>
      </c>
      <c r="H185" s="75" t="s">
        <v>3485</v>
      </c>
      <c r="I185" s="15">
        <v>53</v>
      </c>
      <c r="J185" s="15">
        <v>36</v>
      </c>
      <c r="K185" s="15">
        <v>14</v>
      </c>
      <c r="L185" s="15">
        <v>4</v>
      </c>
      <c r="M185" s="81">
        <v>6.6779999999999999</v>
      </c>
      <c r="N185" s="70">
        <v>7</v>
      </c>
      <c r="O185" s="62">
        <v>3000</v>
      </c>
      <c r="P185" s="63">
        <f>Table224523689101112131415161718192021222423456789101112131415161718192021222324252627282930[[#This Row],[PEMBULATAN]]*O185</f>
        <v>21000</v>
      </c>
    </row>
    <row r="186" spans="1:16" ht="27.75" customHeight="1" x14ac:dyDescent="0.2">
      <c r="A186" s="97"/>
      <c r="B186" s="73"/>
      <c r="C186" s="71" t="s">
        <v>3915</v>
      </c>
      <c r="D186" s="76" t="s">
        <v>52</v>
      </c>
      <c r="E186" s="13">
        <v>44434</v>
      </c>
      <c r="F186" s="74" t="s">
        <v>2281</v>
      </c>
      <c r="G186" s="13">
        <v>44441</v>
      </c>
      <c r="H186" s="75" t="s">
        <v>3485</v>
      </c>
      <c r="I186" s="15">
        <v>67</v>
      </c>
      <c r="J186" s="15">
        <v>55</v>
      </c>
      <c r="K186" s="15">
        <v>25</v>
      </c>
      <c r="L186" s="15">
        <v>10</v>
      </c>
      <c r="M186" s="81">
        <v>23.03125</v>
      </c>
      <c r="N186" s="70">
        <v>23</v>
      </c>
      <c r="O186" s="62">
        <v>3000</v>
      </c>
      <c r="P186" s="63">
        <f>Table224523689101112131415161718192021222423456789101112131415161718192021222324252627282930[[#This Row],[PEMBULATAN]]*O186</f>
        <v>69000</v>
      </c>
    </row>
    <row r="187" spans="1:16" ht="27.75" customHeight="1" x14ac:dyDescent="0.2">
      <c r="A187" s="97"/>
      <c r="B187" s="73"/>
      <c r="C187" s="71" t="s">
        <v>3916</v>
      </c>
      <c r="D187" s="76" t="s">
        <v>52</v>
      </c>
      <c r="E187" s="13">
        <v>44434</v>
      </c>
      <c r="F187" s="74" t="s">
        <v>2281</v>
      </c>
      <c r="G187" s="13">
        <v>44441</v>
      </c>
      <c r="H187" s="75" t="s">
        <v>3485</v>
      </c>
      <c r="I187" s="15">
        <v>96</v>
      </c>
      <c r="J187" s="15">
        <v>55</v>
      </c>
      <c r="K187" s="15">
        <v>25</v>
      </c>
      <c r="L187" s="15">
        <v>18</v>
      </c>
      <c r="M187" s="81">
        <v>33</v>
      </c>
      <c r="N187" s="70">
        <v>33</v>
      </c>
      <c r="O187" s="62">
        <v>3000</v>
      </c>
      <c r="P187" s="63">
        <f>Table224523689101112131415161718192021222423456789101112131415161718192021222324252627282930[[#This Row],[PEMBULATAN]]*O187</f>
        <v>99000</v>
      </c>
    </row>
    <row r="188" spans="1:16" ht="27.75" customHeight="1" x14ac:dyDescent="0.2">
      <c r="A188" s="97"/>
      <c r="B188" s="73"/>
      <c r="C188" s="71" t="s">
        <v>3917</v>
      </c>
      <c r="D188" s="76" t="s">
        <v>52</v>
      </c>
      <c r="E188" s="13">
        <v>44434</v>
      </c>
      <c r="F188" s="74" t="s">
        <v>2281</v>
      </c>
      <c r="G188" s="13">
        <v>44441</v>
      </c>
      <c r="H188" s="75" t="s">
        <v>3485</v>
      </c>
      <c r="I188" s="15">
        <v>90</v>
      </c>
      <c r="J188" s="15">
        <v>62</v>
      </c>
      <c r="K188" s="15">
        <v>18</v>
      </c>
      <c r="L188" s="15">
        <v>26</v>
      </c>
      <c r="M188" s="81">
        <v>25.11</v>
      </c>
      <c r="N188" s="70">
        <v>26</v>
      </c>
      <c r="O188" s="62">
        <v>3000</v>
      </c>
      <c r="P188" s="63">
        <f>Table224523689101112131415161718192021222423456789101112131415161718192021222324252627282930[[#This Row],[PEMBULATAN]]*O188</f>
        <v>78000</v>
      </c>
    </row>
    <row r="189" spans="1:16" ht="27.75" customHeight="1" x14ac:dyDescent="0.2">
      <c r="A189" s="97"/>
      <c r="B189" s="73"/>
      <c r="C189" s="71" t="s">
        <v>3918</v>
      </c>
      <c r="D189" s="76" t="s">
        <v>52</v>
      </c>
      <c r="E189" s="13">
        <v>44434</v>
      </c>
      <c r="F189" s="74" t="s">
        <v>2281</v>
      </c>
      <c r="G189" s="13">
        <v>44441</v>
      </c>
      <c r="H189" s="75" t="s">
        <v>3485</v>
      </c>
      <c r="I189" s="15">
        <v>28</v>
      </c>
      <c r="J189" s="15">
        <v>22</v>
      </c>
      <c r="K189" s="15">
        <v>15</v>
      </c>
      <c r="L189" s="15">
        <v>1</v>
      </c>
      <c r="M189" s="81">
        <v>2.31</v>
      </c>
      <c r="N189" s="70">
        <v>2</v>
      </c>
      <c r="O189" s="62">
        <v>3000</v>
      </c>
      <c r="P189" s="63">
        <f>Table224523689101112131415161718192021222423456789101112131415161718192021222324252627282930[[#This Row],[PEMBULATAN]]*O189</f>
        <v>6000</v>
      </c>
    </row>
    <row r="190" spans="1:16" ht="27.75" customHeight="1" x14ac:dyDescent="0.2">
      <c r="A190" s="97"/>
      <c r="B190" s="73"/>
      <c r="C190" s="71" t="s">
        <v>3919</v>
      </c>
      <c r="D190" s="76" t="s">
        <v>52</v>
      </c>
      <c r="E190" s="13">
        <v>44434</v>
      </c>
      <c r="F190" s="74" t="s">
        <v>2281</v>
      </c>
      <c r="G190" s="13">
        <v>44441</v>
      </c>
      <c r="H190" s="75" t="s">
        <v>3485</v>
      </c>
      <c r="I190" s="15">
        <v>50</v>
      </c>
      <c r="J190" s="15">
        <v>17</v>
      </c>
      <c r="K190" s="15">
        <v>20</v>
      </c>
      <c r="L190" s="15">
        <v>1</v>
      </c>
      <c r="M190" s="81">
        <v>4.25</v>
      </c>
      <c r="N190" s="70">
        <v>4</v>
      </c>
      <c r="O190" s="62">
        <v>3000</v>
      </c>
      <c r="P190" s="63">
        <f>Table224523689101112131415161718192021222423456789101112131415161718192021222324252627282930[[#This Row],[PEMBULATAN]]*O190</f>
        <v>12000</v>
      </c>
    </row>
    <row r="191" spans="1:16" ht="27.75" customHeight="1" x14ac:dyDescent="0.2">
      <c r="A191" s="97"/>
      <c r="B191" s="88"/>
      <c r="C191" s="71" t="s">
        <v>3920</v>
      </c>
      <c r="D191" s="76" t="s">
        <v>52</v>
      </c>
      <c r="E191" s="13">
        <v>44434</v>
      </c>
      <c r="F191" s="74" t="s">
        <v>2281</v>
      </c>
      <c r="G191" s="13">
        <v>44441</v>
      </c>
      <c r="H191" s="75" t="s">
        <v>3485</v>
      </c>
      <c r="I191" s="15">
        <v>70</v>
      </c>
      <c r="J191" s="15">
        <v>50</v>
      </c>
      <c r="K191" s="15">
        <v>22</v>
      </c>
      <c r="L191" s="15">
        <v>10</v>
      </c>
      <c r="M191" s="81">
        <v>19.25</v>
      </c>
      <c r="N191" s="70">
        <v>19</v>
      </c>
      <c r="O191" s="62">
        <v>3000</v>
      </c>
      <c r="P191" s="63">
        <f>Table224523689101112131415161718192021222423456789101112131415161718192021222324252627282930[[#This Row],[PEMBULATAN]]*O191</f>
        <v>57000</v>
      </c>
    </row>
    <row r="192" spans="1:16" ht="27.75" customHeight="1" x14ac:dyDescent="0.2">
      <c r="A192" s="97"/>
      <c r="B192" s="73"/>
      <c r="C192" s="71" t="s">
        <v>3921</v>
      </c>
      <c r="D192" s="76" t="s">
        <v>52</v>
      </c>
      <c r="E192" s="13">
        <v>44434</v>
      </c>
      <c r="F192" s="74" t="s">
        <v>2281</v>
      </c>
      <c r="G192" s="13">
        <v>44441</v>
      </c>
      <c r="H192" s="75" t="s">
        <v>3485</v>
      </c>
      <c r="I192" s="15">
        <v>85</v>
      </c>
      <c r="J192" s="15">
        <v>56</v>
      </c>
      <c r="K192" s="15">
        <v>21</v>
      </c>
      <c r="L192" s="15">
        <v>13</v>
      </c>
      <c r="M192" s="81">
        <v>24.99</v>
      </c>
      <c r="N192" s="70">
        <v>25</v>
      </c>
      <c r="O192" s="62">
        <v>3000</v>
      </c>
      <c r="P192" s="63">
        <f>Table224523689101112131415161718192021222423456789101112131415161718192021222324252627282930[[#This Row],[PEMBULATAN]]*O192</f>
        <v>75000</v>
      </c>
    </row>
    <row r="193" spans="1:16" ht="27.75" customHeight="1" x14ac:dyDescent="0.2">
      <c r="A193" s="97"/>
      <c r="B193" s="73"/>
      <c r="C193" s="71" t="s">
        <v>3922</v>
      </c>
      <c r="D193" s="76" t="s">
        <v>52</v>
      </c>
      <c r="E193" s="13">
        <v>44434</v>
      </c>
      <c r="F193" s="74" t="s">
        <v>2281</v>
      </c>
      <c r="G193" s="13">
        <v>44441</v>
      </c>
      <c r="H193" s="75" t="s">
        <v>3485</v>
      </c>
      <c r="I193" s="15">
        <v>95</v>
      </c>
      <c r="J193" s="15">
        <v>52</v>
      </c>
      <c r="K193" s="15">
        <v>20</v>
      </c>
      <c r="L193" s="15">
        <v>21</v>
      </c>
      <c r="M193" s="81">
        <v>24.7</v>
      </c>
      <c r="N193" s="70">
        <v>25</v>
      </c>
      <c r="O193" s="62">
        <v>3000</v>
      </c>
      <c r="P193" s="63">
        <f>Table224523689101112131415161718192021222423456789101112131415161718192021222324252627282930[[#This Row],[PEMBULATAN]]*O193</f>
        <v>75000</v>
      </c>
    </row>
    <row r="194" spans="1:16" ht="27.75" customHeight="1" x14ac:dyDescent="0.2">
      <c r="A194" s="97"/>
      <c r="B194" s="73"/>
      <c r="C194" s="71" t="s">
        <v>3923</v>
      </c>
      <c r="D194" s="76" t="s">
        <v>52</v>
      </c>
      <c r="E194" s="13">
        <v>44434</v>
      </c>
      <c r="F194" s="74" t="s">
        <v>2281</v>
      </c>
      <c r="G194" s="13">
        <v>44441</v>
      </c>
      <c r="H194" s="75" t="s">
        <v>3485</v>
      </c>
      <c r="I194" s="15">
        <v>72</v>
      </c>
      <c r="J194" s="15">
        <v>60</v>
      </c>
      <c r="K194" s="15">
        <v>28</v>
      </c>
      <c r="L194" s="15">
        <v>14</v>
      </c>
      <c r="M194" s="81">
        <v>30.24</v>
      </c>
      <c r="N194" s="70">
        <v>30</v>
      </c>
      <c r="O194" s="62">
        <v>3000</v>
      </c>
      <c r="P194" s="63">
        <f>Table224523689101112131415161718192021222423456789101112131415161718192021222324252627282930[[#This Row],[PEMBULATAN]]*O194</f>
        <v>90000</v>
      </c>
    </row>
    <row r="195" spans="1:16" ht="27.75" customHeight="1" x14ac:dyDescent="0.2">
      <c r="A195" s="97"/>
      <c r="B195" s="73"/>
      <c r="C195" s="71" t="s">
        <v>3924</v>
      </c>
      <c r="D195" s="76" t="s">
        <v>52</v>
      </c>
      <c r="E195" s="13">
        <v>44434</v>
      </c>
      <c r="F195" s="74" t="s">
        <v>2281</v>
      </c>
      <c r="G195" s="13">
        <v>44441</v>
      </c>
      <c r="H195" s="75" t="s">
        <v>3485</v>
      </c>
      <c r="I195" s="15">
        <v>76</v>
      </c>
      <c r="J195" s="15">
        <v>57</v>
      </c>
      <c r="K195" s="15">
        <v>18</v>
      </c>
      <c r="L195" s="15">
        <v>9</v>
      </c>
      <c r="M195" s="81">
        <v>19.494</v>
      </c>
      <c r="N195" s="70">
        <v>19</v>
      </c>
      <c r="O195" s="62">
        <v>3000</v>
      </c>
      <c r="P195" s="63">
        <f>Table224523689101112131415161718192021222423456789101112131415161718192021222324252627282930[[#This Row],[PEMBULATAN]]*O195</f>
        <v>57000</v>
      </c>
    </row>
    <row r="196" spans="1:16" ht="27.75" customHeight="1" x14ac:dyDescent="0.2">
      <c r="A196" s="97"/>
      <c r="B196" s="88"/>
      <c r="C196" s="71" t="s">
        <v>3925</v>
      </c>
      <c r="D196" s="76" t="s">
        <v>52</v>
      </c>
      <c r="E196" s="13">
        <v>44434</v>
      </c>
      <c r="F196" s="74" t="s">
        <v>2281</v>
      </c>
      <c r="G196" s="13">
        <v>44441</v>
      </c>
      <c r="H196" s="75" t="s">
        <v>3485</v>
      </c>
      <c r="I196" s="15">
        <v>65</v>
      </c>
      <c r="J196" s="15">
        <v>36</v>
      </c>
      <c r="K196" s="15">
        <v>10</v>
      </c>
      <c r="L196" s="15">
        <v>4</v>
      </c>
      <c r="M196" s="81">
        <v>5.85</v>
      </c>
      <c r="N196" s="70">
        <v>6</v>
      </c>
      <c r="O196" s="62">
        <v>3000</v>
      </c>
      <c r="P196" s="63">
        <f>Table224523689101112131415161718192021222423456789101112131415161718192021222324252627282930[[#This Row],[PEMBULATAN]]*O196</f>
        <v>18000</v>
      </c>
    </row>
    <row r="197" spans="1:16" ht="22.5" customHeight="1" x14ac:dyDescent="0.2">
      <c r="A197" s="121" t="s">
        <v>31</v>
      </c>
      <c r="B197" s="122"/>
      <c r="C197" s="122"/>
      <c r="D197" s="122"/>
      <c r="E197" s="122"/>
      <c r="F197" s="122"/>
      <c r="G197" s="122"/>
      <c r="H197" s="122"/>
      <c r="I197" s="122"/>
      <c r="J197" s="122"/>
      <c r="K197" s="122"/>
      <c r="L197" s="123"/>
      <c r="M197" s="77">
        <f>SUBTOTAL(109,Table224523689101112131415161718192021222423456789101112131415161718192021222324252627282930[KG VOLUME])</f>
        <v>3768.5629999999996</v>
      </c>
      <c r="N197" s="66">
        <f>SUM(N3:N196)</f>
        <v>3806</v>
      </c>
      <c r="O197" s="124">
        <f>SUM(P3:P196)</f>
        <v>11418000</v>
      </c>
      <c r="P197" s="125"/>
    </row>
    <row r="198" spans="1:16" ht="22.5" customHeight="1" x14ac:dyDescent="0.2">
      <c r="A198" s="82"/>
      <c r="B198" s="54" t="s">
        <v>43</v>
      </c>
      <c r="C198" s="53"/>
      <c r="D198" s="55" t="s">
        <v>44</v>
      </c>
      <c r="E198" s="82"/>
      <c r="F198" s="82"/>
      <c r="G198" s="82"/>
      <c r="H198" s="82"/>
      <c r="I198" s="82"/>
      <c r="J198" s="82"/>
      <c r="K198" s="82"/>
      <c r="L198" s="82"/>
      <c r="M198" s="83"/>
      <c r="N198" s="85" t="s">
        <v>50</v>
      </c>
      <c r="O198" s="84"/>
      <c r="P198" s="84">
        <f>O197*10%</f>
        <v>1141800</v>
      </c>
    </row>
    <row r="199" spans="1:16" ht="22.5" customHeight="1" thickBot="1" x14ac:dyDescent="0.25">
      <c r="A199" s="82"/>
      <c r="B199" s="54"/>
      <c r="C199" s="53"/>
      <c r="D199" s="55"/>
      <c r="E199" s="82"/>
      <c r="F199" s="82"/>
      <c r="G199" s="82"/>
      <c r="H199" s="82"/>
      <c r="I199" s="82"/>
      <c r="J199" s="82"/>
      <c r="K199" s="82"/>
      <c r="L199" s="82"/>
      <c r="M199" s="83"/>
      <c r="N199" s="98" t="s">
        <v>58</v>
      </c>
      <c r="O199" s="99"/>
      <c r="P199" s="99">
        <f>O197-P198</f>
        <v>10276200</v>
      </c>
    </row>
    <row r="200" spans="1:16" x14ac:dyDescent="0.2">
      <c r="A200" s="11"/>
      <c r="H200" s="61"/>
      <c r="N200" s="60" t="s">
        <v>32</v>
      </c>
      <c r="P200" s="67">
        <f>P199*1%</f>
        <v>102762</v>
      </c>
    </row>
    <row r="201" spans="1:16" ht="15.75" thickBot="1" x14ac:dyDescent="0.25">
      <c r="A201" s="11"/>
      <c r="H201" s="61"/>
      <c r="N201" s="60" t="s">
        <v>56</v>
      </c>
      <c r="P201" s="69">
        <f>P199*2%</f>
        <v>205524</v>
      </c>
    </row>
    <row r="202" spans="1:16" x14ac:dyDescent="0.2">
      <c r="A202" s="11"/>
      <c r="H202" s="61"/>
      <c r="N202" s="64" t="s">
        <v>33</v>
      </c>
      <c r="O202" s="65"/>
      <c r="P202" s="68">
        <f>P199+P200-P201</f>
        <v>10173438</v>
      </c>
    </row>
    <row r="203" spans="1:16" x14ac:dyDescent="0.2">
      <c r="B203" s="54"/>
      <c r="C203" s="53"/>
      <c r="D203" s="55"/>
    </row>
    <row r="205" spans="1:16" x14ac:dyDescent="0.2">
      <c r="A205" s="11"/>
      <c r="H205" s="61"/>
      <c r="P205" s="69"/>
    </row>
    <row r="206" spans="1:16" x14ac:dyDescent="0.2">
      <c r="A206" s="11"/>
      <c r="H206" s="61"/>
      <c r="O206" s="56"/>
      <c r="P206" s="69"/>
    </row>
    <row r="207" spans="1:16" s="3" customFormat="1" x14ac:dyDescent="0.25">
      <c r="A207" s="11"/>
      <c r="B207" s="2"/>
      <c r="C207" s="2"/>
      <c r="E207" s="12"/>
      <c r="H207" s="61"/>
      <c r="N207" s="14"/>
      <c r="O207" s="14"/>
      <c r="P207" s="14"/>
    </row>
    <row r="208" spans="1:16" s="3" customFormat="1" x14ac:dyDescent="0.25">
      <c r="A208" s="11"/>
      <c r="B208" s="2"/>
      <c r="C208" s="2"/>
      <c r="E208" s="12"/>
      <c r="H208" s="61"/>
      <c r="N208" s="14"/>
      <c r="O208" s="14"/>
      <c r="P208" s="14"/>
    </row>
    <row r="209" spans="1:16" s="3" customFormat="1" x14ac:dyDescent="0.25">
      <c r="A209" s="11"/>
      <c r="B209" s="2"/>
      <c r="C209" s="2"/>
      <c r="E209" s="12"/>
      <c r="H209" s="61"/>
      <c r="N209" s="14"/>
      <c r="O209" s="14"/>
      <c r="P209" s="14"/>
    </row>
    <row r="210" spans="1:16" s="3" customFormat="1" x14ac:dyDescent="0.25">
      <c r="A210" s="11"/>
      <c r="B210" s="2"/>
      <c r="C210" s="2"/>
      <c r="E210" s="12"/>
      <c r="H210" s="61"/>
      <c r="N210" s="14"/>
      <c r="O210" s="14"/>
      <c r="P210" s="14"/>
    </row>
    <row r="211" spans="1:16" s="3" customFormat="1" x14ac:dyDescent="0.25">
      <c r="A211" s="11"/>
      <c r="B211" s="2"/>
      <c r="C211" s="2"/>
      <c r="E211" s="12"/>
      <c r="H211" s="61"/>
      <c r="N211" s="14"/>
      <c r="O211" s="14"/>
      <c r="P211" s="14"/>
    </row>
    <row r="212" spans="1:16" s="3" customFormat="1" x14ac:dyDescent="0.25">
      <c r="A212" s="11"/>
      <c r="B212" s="2"/>
      <c r="C212" s="2"/>
      <c r="E212" s="12"/>
      <c r="H212" s="61"/>
      <c r="N212" s="14"/>
      <c r="O212" s="14"/>
      <c r="P212" s="14"/>
    </row>
    <row r="213" spans="1:16" s="3" customFormat="1" x14ac:dyDescent="0.25">
      <c r="A213" s="11"/>
      <c r="B213" s="2"/>
      <c r="C213" s="2"/>
      <c r="E213" s="12"/>
      <c r="H213" s="61"/>
      <c r="N213" s="14"/>
      <c r="O213" s="14"/>
      <c r="P213" s="14"/>
    </row>
    <row r="214" spans="1:16" s="3" customFormat="1" x14ac:dyDescent="0.25">
      <c r="A214" s="11"/>
      <c r="B214" s="2"/>
      <c r="C214" s="2"/>
      <c r="E214" s="12"/>
      <c r="H214" s="61"/>
      <c r="N214" s="14"/>
      <c r="O214" s="14"/>
      <c r="P214" s="14"/>
    </row>
    <row r="215" spans="1:16" s="3" customFormat="1" x14ac:dyDescent="0.25">
      <c r="A215" s="11"/>
      <c r="B215" s="2"/>
      <c r="C215" s="2"/>
      <c r="E215" s="12"/>
      <c r="H215" s="61"/>
      <c r="N215" s="14"/>
      <c r="O215" s="14"/>
      <c r="P215" s="14"/>
    </row>
    <row r="216" spans="1:16" s="3" customFormat="1" x14ac:dyDescent="0.25">
      <c r="A216" s="11"/>
      <c r="B216" s="2"/>
      <c r="C216" s="2"/>
      <c r="E216" s="12"/>
      <c r="H216" s="61"/>
      <c r="N216" s="14"/>
      <c r="O216" s="14"/>
      <c r="P216" s="14"/>
    </row>
    <row r="217" spans="1:16" s="3" customFormat="1" x14ac:dyDescent="0.25">
      <c r="A217" s="11"/>
      <c r="B217" s="2"/>
      <c r="C217" s="2"/>
      <c r="E217" s="12"/>
      <c r="H217" s="61"/>
      <c r="N217" s="14"/>
      <c r="O217" s="14"/>
      <c r="P217" s="14"/>
    </row>
    <row r="218" spans="1:16" s="3" customFormat="1" x14ac:dyDescent="0.25">
      <c r="A218" s="11"/>
      <c r="B218" s="2"/>
      <c r="C218" s="2"/>
      <c r="E218" s="12"/>
      <c r="H218" s="61"/>
      <c r="N218" s="14"/>
      <c r="O218" s="14"/>
      <c r="P218" s="14"/>
    </row>
  </sheetData>
  <mergeCells count="2">
    <mergeCell ref="A197:L197"/>
    <mergeCell ref="O197:P197"/>
  </mergeCells>
  <conditionalFormatting sqref="B3">
    <cfRule type="duplicateValues" dxfId="407" priority="1"/>
  </conditionalFormatting>
  <conditionalFormatting sqref="B4:B196">
    <cfRule type="duplicateValues" dxfId="406" priority="87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5"/>
  <sheetViews>
    <sheetView zoomScale="110" zoomScaleNormal="110" workbookViewId="0">
      <pane xSplit="3" ySplit="2" topLeftCell="D48" activePane="bottomRight" state="frozen"/>
      <selection activeCell="H5" sqref="H5"/>
      <selection pane="topRight" activeCell="H5" sqref="H5"/>
      <selection pane="bottomLeft" activeCell="H5" sqref="H5"/>
      <selection pane="bottomRight" activeCell="E52" sqref="E52"/>
    </sheetView>
  </sheetViews>
  <sheetFormatPr defaultRowHeight="15" x14ac:dyDescent="0.2"/>
  <cols>
    <col min="1" max="1" width="8" style="4" customWidth="1"/>
    <col min="2" max="2" width="19.5703125" style="2" customWidth="1"/>
    <col min="3" max="3" width="15.85546875" style="2" customWidth="1"/>
    <col min="4" max="4" width="10.7109375" style="3" customWidth="1"/>
    <col min="5" max="5" width="8" style="12" customWidth="1"/>
    <col min="6" max="6" width="13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29.25" customHeight="1" x14ac:dyDescent="0.2">
      <c r="A3" s="96" t="s">
        <v>6252</v>
      </c>
      <c r="B3" s="72" t="s">
        <v>6147</v>
      </c>
      <c r="C3" s="9" t="s">
        <v>6148</v>
      </c>
      <c r="D3" s="74" t="s">
        <v>52</v>
      </c>
      <c r="E3" s="13">
        <v>44434</v>
      </c>
      <c r="F3" s="74" t="s">
        <v>6200</v>
      </c>
      <c r="G3" s="13">
        <v>44437</v>
      </c>
      <c r="H3" s="10" t="s">
        <v>3282</v>
      </c>
      <c r="I3" s="1">
        <v>44</v>
      </c>
      <c r="J3" s="1">
        <v>60</v>
      </c>
      <c r="K3" s="1">
        <v>25</v>
      </c>
      <c r="L3" s="1">
        <v>6</v>
      </c>
      <c r="M3" s="80">
        <v>16.5</v>
      </c>
      <c r="N3" s="8">
        <v>17</v>
      </c>
      <c r="O3" s="62">
        <v>3000</v>
      </c>
      <c r="P3" s="63">
        <f>Table224523689101112131415161718192021222423456789101112131415161718192021222324252627282930313258[[#This Row],[PEMBULATAN]]*O3</f>
        <v>51000</v>
      </c>
    </row>
    <row r="4" spans="1:16" ht="29.25" customHeight="1" x14ac:dyDescent="0.2">
      <c r="A4" s="100"/>
      <c r="B4" s="73"/>
      <c r="C4" s="9" t="s">
        <v>6149</v>
      </c>
      <c r="D4" s="74" t="s">
        <v>52</v>
      </c>
      <c r="E4" s="13">
        <v>44434</v>
      </c>
      <c r="F4" s="74" t="s">
        <v>6200</v>
      </c>
      <c r="G4" s="13">
        <v>44437</v>
      </c>
      <c r="H4" s="10" t="s">
        <v>3282</v>
      </c>
      <c r="I4" s="1">
        <v>54</v>
      </c>
      <c r="J4" s="1">
        <v>50</v>
      </c>
      <c r="K4" s="1">
        <v>20</v>
      </c>
      <c r="L4" s="1">
        <v>5</v>
      </c>
      <c r="M4" s="80">
        <v>13.5</v>
      </c>
      <c r="N4" s="8">
        <v>14</v>
      </c>
      <c r="O4" s="62">
        <v>3000</v>
      </c>
      <c r="P4" s="63">
        <f>Table224523689101112131415161718192021222423456789101112131415161718192021222324252627282930313258[[#This Row],[PEMBULATAN]]*O4</f>
        <v>42000</v>
      </c>
    </row>
    <row r="5" spans="1:16" ht="29.25" customHeight="1" x14ac:dyDescent="0.2">
      <c r="A5" s="100"/>
      <c r="B5" s="73"/>
      <c r="C5" s="87" t="s">
        <v>6150</v>
      </c>
      <c r="D5" s="76" t="s">
        <v>52</v>
      </c>
      <c r="E5" s="13">
        <v>44434</v>
      </c>
      <c r="F5" s="74" t="s">
        <v>6200</v>
      </c>
      <c r="G5" s="13">
        <v>44437</v>
      </c>
      <c r="H5" s="75" t="s">
        <v>3282</v>
      </c>
      <c r="I5" s="15">
        <v>83</v>
      </c>
      <c r="J5" s="15">
        <v>64</v>
      </c>
      <c r="K5" s="15">
        <v>17</v>
      </c>
      <c r="L5" s="15">
        <v>5</v>
      </c>
      <c r="M5" s="81">
        <v>22.576000000000001</v>
      </c>
      <c r="N5" s="70">
        <v>23</v>
      </c>
      <c r="O5" s="62">
        <v>3000</v>
      </c>
      <c r="P5" s="63">
        <f>Table224523689101112131415161718192021222423456789101112131415161718192021222324252627282930313258[[#This Row],[PEMBULATAN]]*O5</f>
        <v>69000</v>
      </c>
    </row>
    <row r="6" spans="1:16" ht="29.25" customHeight="1" x14ac:dyDescent="0.2">
      <c r="A6" s="100"/>
      <c r="B6" s="73"/>
      <c r="C6" s="87" t="s">
        <v>6151</v>
      </c>
      <c r="D6" s="76" t="s">
        <v>52</v>
      </c>
      <c r="E6" s="13">
        <v>44434</v>
      </c>
      <c r="F6" s="74" t="s">
        <v>6200</v>
      </c>
      <c r="G6" s="13">
        <v>44437</v>
      </c>
      <c r="H6" s="75" t="s">
        <v>3282</v>
      </c>
      <c r="I6" s="15">
        <v>55</v>
      </c>
      <c r="J6" s="15">
        <v>23</v>
      </c>
      <c r="K6" s="15">
        <v>23</v>
      </c>
      <c r="L6" s="15">
        <v>6</v>
      </c>
      <c r="M6" s="81">
        <v>7.2737499999999997</v>
      </c>
      <c r="N6" s="70">
        <v>7</v>
      </c>
      <c r="O6" s="62">
        <v>3000</v>
      </c>
      <c r="P6" s="63">
        <f>Table224523689101112131415161718192021222423456789101112131415161718192021222324252627282930313258[[#This Row],[PEMBULATAN]]*O6</f>
        <v>21000</v>
      </c>
    </row>
    <row r="7" spans="1:16" ht="29.25" customHeight="1" x14ac:dyDescent="0.2">
      <c r="A7" s="100"/>
      <c r="B7" s="73"/>
      <c r="C7" s="87" t="s">
        <v>6152</v>
      </c>
      <c r="D7" s="76" t="s">
        <v>52</v>
      </c>
      <c r="E7" s="13">
        <v>44434</v>
      </c>
      <c r="F7" s="74" t="s">
        <v>6200</v>
      </c>
      <c r="G7" s="13">
        <v>44437</v>
      </c>
      <c r="H7" s="75" t="s">
        <v>3282</v>
      </c>
      <c r="I7" s="15">
        <v>62</v>
      </c>
      <c r="J7" s="15">
        <v>53</v>
      </c>
      <c r="K7" s="15">
        <v>19</v>
      </c>
      <c r="L7" s="15">
        <v>6</v>
      </c>
      <c r="M7" s="81">
        <v>15.608499999999999</v>
      </c>
      <c r="N7" s="70">
        <v>16</v>
      </c>
      <c r="O7" s="62">
        <v>3000</v>
      </c>
      <c r="P7" s="63">
        <f>Table224523689101112131415161718192021222423456789101112131415161718192021222324252627282930313258[[#This Row],[PEMBULATAN]]*O7</f>
        <v>48000</v>
      </c>
    </row>
    <row r="8" spans="1:16" ht="29.25" customHeight="1" x14ac:dyDescent="0.2">
      <c r="A8" s="100"/>
      <c r="B8" s="73"/>
      <c r="C8" s="87" t="s">
        <v>6153</v>
      </c>
      <c r="D8" s="76" t="s">
        <v>52</v>
      </c>
      <c r="E8" s="13">
        <v>44434</v>
      </c>
      <c r="F8" s="74" t="s">
        <v>6200</v>
      </c>
      <c r="G8" s="13">
        <v>44437</v>
      </c>
      <c r="H8" s="75" t="s">
        <v>3282</v>
      </c>
      <c r="I8" s="15">
        <v>90</v>
      </c>
      <c r="J8" s="15">
        <v>40</v>
      </c>
      <c r="K8" s="15">
        <v>30</v>
      </c>
      <c r="L8" s="15">
        <v>12</v>
      </c>
      <c r="M8" s="81">
        <v>27</v>
      </c>
      <c r="N8" s="70">
        <v>27</v>
      </c>
      <c r="O8" s="62">
        <v>3000</v>
      </c>
      <c r="P8" s="63">
        <f>Table224523689101112131415161718192021222423456789101112131415161718192021222324252627282930313258[[#This Row],[PEMBULATAN]]*O8</f>
        <v>81000</v>
      </c>
    </row>
    <row r="9" spans="1:16" ht="29.25" customHeight="1" x14ac:dyDescent="0.2">
      <c r="A9" s="100"/>
      <c r="B9" s="73"/>
      <c r="C9" s="87" t="s">
        <v>6154</v>
      </c>
      <c r="D9" s="76" t="s">
        <v>52</v>
      </c>
      <c r="E9" s="13">
        <v>44434</v>
      </c>
      <c r="F9" s="74" t="s">
        <v>6200</v>
      </c>
      <c r="G9" s="13">
        <v>44437</v>
      </c>
      <c r="H9" s="75" t="s">
        <v>3282</v>
      </c>
      <c r="I9" s="15">
        <v>100</v>
      </c>
      <c r="J9" s="15">
        <v>52</v>
      </c>
      <c r="K9" s="15">
        <v>26</v>
      </c>
      <c r="L9" s="15">
        <v>24</v>
      </c>
      <c r="M9" s="81">
        <v>33.799999999999997</v>
      </c>
      <c r="N9" s="70">
        <v>34</v>
      </c>
      <c r="O9" s="62">
        <v>3000</v>
      </c>
      <c r="P9" s="63">
        <f>Table224523689101112131415161718192021222423456789101112131415161718192021222324252627282930313258[[#This Row],[PEMBULATAN]]*O9</f>
        <v>102000</v>
      </c>
    </row>
    <row r="10" spans="1:16" ht="29.25" customHeight="1" x14ac:dyDescent="0.2">
      <c r="A10" s="100"/>
      <c r="B10" s="73"/>
      <c r="C10" s="87" t="s">
        <v>6155</v>
      </c>
      <c r="D10" s="76" t="s">
        <v>52</v>
      </c>
      <c r="E10" s="13">
        <v>44434</v>
      </c>
      <c r="F10" s="74" t="s">
        <v>6200</v>
      </c>
      <c r="G10" s="13">
        <v>44437</v>
      </c>
      <c r="H10" s="75" t="s">
        <v>3282</v>
      </c>
      <c r="I10" s="15">
        <v>95</v>
      </c>
      <c r="J10" s="15">
        <v>60</v>
      </c>
      <c r="K10" s="15">
        <v>30</v>
      </c>
      <c r="L10" s="15">
        <v>14</v>
      </c>
      <c r="M10" s="81">
        <v>42.75</v>
      </c>
      <c r="N10" s="70">
        <v>43</v>
      </c>
      <c r="O10" s="62">
        <v>3000</v>
      </c>
      <c r="P10" s="63">
        <f>Table224523689101112131415161718192021222423456789101112131415161718192021222324252627282930313258[[#This Row],[PEMBULATAN]]*O10</f>
        <v>129000</v>
      </c>
    </row>
    <row r="11" spans="1:16" ht="29.25" customHeight="1" x14ac:dyDescent="0.2">
      <c r="A11" s="100"/>
      <c r="B11" s="73"/>
      <c r="C11" s="87" t="s">
        <v>6156</v>
      </c>
      <c r="D11" s="76" t="s">
        <v>52</v>
      </c>
      <c r="E11" s="13">
        <v>44434</v>
      </c>
      <c r="F11" s="74" t="s">
        <v>6200</v>
      </c>
      <c r="G11" s="13">
        <v>44437</v>
      </c>
      <c r="H11" s="75" t="s">
        <v>3282</v>
      </c>
      <c r="I11" s="15">
        <v>61</v>
      </c>
      <c r="J11" s="15">
        <v>54</v>
      </c>
      <c r="K11" s="15">
        <v>22</v>
      </c>
      <c r="L11" s="15">
        <v>7</v>
      </c>
      <c r="M11" s="81">
        <v>18.117000000000001</v>
      </c>
      <c r="N11" s="70">
        <v>18</v>
      </c>
      <c r="O11" s="62">
        <v>3000</v>
      </c>
      <c r="P11" s="63">
        <f>Table224523689101112131415161718192021222423456789101112131415161718192021222324252627282930313258[[#This Row],[PEMBULATAN]]*O11</f>
        <v>54000</v>
      </c>
    </row>
    <row r="12" spans="1:16" ht="29.25" customHeight="1" x14ac:dyDescent="0.2">
      <c r="A12" s="100"/>
      <c r="B12" s="73"/>
      <c r="C12" s="87" t="s">
        <v>6157</v>
      </c>
      <c r="D12" s="76" t="s">
        <v>52</v>
      </c>
      <c r="E12" s="13">
        <v>44434</v>
      </c>
      <c r="F12" s="74" t="s">
        <v>6200</v>
      </c>
      <c r="G12" s="13">
        <v>44437</v>
      </c>
      <c r="H12" s="75" t="s">
        <v>3282</v>
      </c>
      <c r="I12" s="15">
        <v>100</v>
      </c>
      <c r="J12" s="15">
        <v>41</v>
      </c>
      <c r="K12" s="15">
        <v>21</v>
      </c>
      <c r="L12" s="15">
        <v>4</v>
      </c>
      <c r="M12" s="81">
        <v>21.524999999999999</v>
      </c>
      <c r="N12" s="70">
        <v>22</v>
      </c>
      <c r="O12" s="62">
        <v>3000</v>
      </c>
      <c r="P12" s="63">
        <f>Table224523689101112131415161718192021222423456789101112131415161718192021222324252627282930313258[[#This Row],[PEMBULATAN]]*O12</f>
        <v>66000</v>
      </c>
    </row>
    <row r="13" spans="1:16" ht="29.25" customHeight="1" x14ac:dyDescent="0.2">
      <c r="A13" s="100"/>
      <c r="B13" s="73"/>
      <c r="C13" s="87" t="s">
        <v>6158</v>
      </c>
      <c r="D13" s="76" t="s">
        <v>52</v>
      </c>
      <c r="E13" s="13">
        <v>44434</v>
      </c>
      <c r="F13" s="74" t="s">
        <v>6200</v>
      </c>
      <c r="G13" s="13">
        <v>44437</v>
      </c>
      <c r="H13" s="75" t="s">
        <v>3282</v>
      </c>
      <c r="I13" s="15">
        <v>80</v>
      </c>
      <c r="J13" s="15">
        <v>51</v>
      </c>
      <c r="K13" s="15">
        <v>22</v>
      </c>
      <c r="L13" s="15">
        <v>10</v>
      </c>
      <c r="M13" s="81">
        <v>22.44</v>
      </c>
      <c r="N13" s="70">
        <v>23</v>
      </c>
      <c r="O13" s="62">
        <v>3000</v>
      </c>
      <c r="P13" s="63">
        <f>Table224523689101112131415161718192021222423456789101112131415161718192021222324252627282930313258[[#This Row],[PEMBULATAN]]*O13</f>
        <v>69000</v>
      </c>
    </row>
    <row r="14" spans="1:16" ht="29.25" customHeight="1" x14ac:dyDescent="0.2">
      <c r="A14" s="100"/>
      <c r="B14" s="73"/>
      <c r="C14" s="87" t="s">
        <v>6159</v>
      </c>
      <c r="D14" s="76" t="s">
        <v>52</v>
      </c>
      <c r="E14" s="13">
        <v>44434</v>
      </c>
      <c r="F14" s="74" t="s">
        <v>6200</v>
      </c>
      <c r="G14" s="13">
        <v>44437</v>
      </c>
      <c r="H14" s="75" t="s">
        <v>3282</v>
      </c>
      <c r="I14" s="15">
        <v>93</v>
      </c>
      <c r="J14" s="15">
        <v>54</v>
      </c>
      <c r="K14" s="15">
        <v>31</v>
      </c>
      <c r="L14" s="15">
        <v>14</v>
      </c>
      <c r="M14" s="81">
        <v>38.920499999999997</v>
      </c>
      <c r="N14" s="70">
        <v>39</v>
      </c>
      <c r="O14" s="62">
        <v>3000</v>
      </c>
      <c r="P14" s="63">
        <f>Table224523689101112131415161718192021222423456789101112131415161718192021222324252627282930313258[[#This Row],[PEMBULATAN]]*O14</f>
        <v>117000</v>
      </c>
    </row>
    <row r="15" spans="1:16" ht="29.25" customHeight="1" x14ac:dyDescent="0.2">
      <c r="A15" s="100"/>
      <c r="B15" s="73"/>
      <c r="C15" s="87" t="s">
        <v>6160</v>
      </c>
      <c r="D15" s="76" t="s">
        <v>52</v>
      </c>
      <c r="E15" s="13">
        <v>44434</v>
      </c>
      <c r="F15" s="74" t="s">
        <v>6200</v>
      </c>
      <c r="G15" s="13">
        <v>44437</v>
      </c>
      <c r="H15" s="75" t="s">
        <v>3282</v>
      </c>
      <c r="I15" s="15">
        <v>80</v>
      </c>
      <c r="J15" s="15">
        <v>40</v>
      </c>
      <c r="K15" s="15">
        <v>30</v>
      </c>
      <c r="L15" s="15">
        <v>8</v>
      </c>
      <c r="M15" s="81">
        <v>24</v>
      </c>
      <c r="N15" s="70">
        <v>24</v>
      </c>
      <c r="O15" s="62">
        <v>3000</v>
      </c>
      <c r="P15" s="63">
        <f>Table224523689101112131415161718192021222423456789101112131415161718192021222324252627282930313258[[#This Row],[PEMBULATAN]]*O15</f>
        <v>72000</v>
      </c>
    </row>
    <row r="16" spans="1:16" ht="29.25" customHeight="1" x14ac:dyDescent="0.2">
      <c r="A16" s="100"/>
      <c r="B16" s="73"/>
      <c r="C16" s="87" t="s">
        <v>6161</v>
      </c>
      <c r="D16" s="76" t="s">
        <v>52</v>
      </c>
      <c r="E16" s="13">
        <v>44434</v>
      </c>
      <c r="F16" s="74" t="s">
        <v>6200</v>
      </c>
      <c r="G16" s="13">
        <v>44437</v>
      </c>
      <c r="H16" s="75" t="s">
        <v>3282</v>
      </c>
      <c r="I16" s="15">
        <v>100</v>
      </c>
      <c r="J16" s="15">
        <v>51</v>
      </c>
      <c r="K16" s="15">
        <v>30</v>
      </c>
      <c r="L16" s="15">
        <v>39</v>
      </c>
      <c r="M16" s="81">
        <v>38.25</v>
      </c>
      <c r="N16" s="70">
        <v>39</v>
      </c>
      <c r="O16" s="62">
        <v>3000</v>
      </c>
      <c r="P16" s="63">
        <f>Table224523689101112131415161718192021222423456789101112131415161718192021222324252627282930313258[[#This Row],[PEMBULATAN]]*O16</f>
        <v>117000</v>
      </c>
    </row>
    <row r="17" spans="1:16" ht="29.25" customHeight="1" x14ac:dyDescent="0.2">
      <c r="A17" s="100"/>
      <c r="B17" s="73"/>
      <c r="C17" s="87" t="s">
        <v>6162</v>
      </c>
      <c r="D17" s="76" t="s">
        <v>52</v>
      </c>
      <c r="E17" s="13">
        <v>44434</v>
      </c>
      <c r="F17" s="74" t="s">
        <v>6200</v>
      </c>
      <c r="G17" s="13">
        <v>44437</v>
      </c>
      <c r="H17" s="75" t="s">
        <v>3282</v>
      </c>
      <c r="I17" s="15">
        <v>94</v>
      </c>
      <c r="J17" s="15">
        <v>54</v>
      </c>
      <c r="K17" s="15">
        <v>25</v>
      </c>
      <c r="L17" s="15">
        <v>11</v>
      </c>
      <c r="M17" s="81">
        <v>31.725000000000001</v>
      </c>
      <c r="N17" s="70">
        <v>32</v>
      </c>
      <c r="O17" s="62">
        <v>3000</v>
      </c>
      <c r="P17" s="63">
        <f>Table224523689101112131415161718192021222423456789101112131415161718192021222324252627282930313258[[#This Row],[PEMBULATAN]]*O17</f>
        <v>96000</v>
      </c>
    </row>
    <row r="18" spans="1:16" ht="29.25" customHeight="1" x14ac:dyDescent="0.2">
      <c r="A18" s="100"/>
      <c r="B18" s="73"/>
      <c r="C18" s="87" t="s">
        <v>6163</v>
      </c>
      <c r="D18" s="76" t="s">
        <v>52</v>
      </c>
      <c r="E18" s="13">
        <v>44434</v>
      </c>
      <c r="F18" s="74" t="s">
        <v>6200</v>
      </c>
      <c r="G18" s="13">
        <v>44437</v>
      </c>
      <c r="H18" s="75" t="s">
        <v>3282</v>
      </c>
      <c r="I18" s="15">
        <v>90</v>
      </c>
      <c r="J18" s="15">
        <v>50</v>
      </c>
      <c r="K18" s="15">
        <v>30</v>
      </c>
      <c r="L18" s="15">
        <v>3</v>
      </c>
      <c r="M18" s="81">
        <v>33.75</v>
      </c>
      <c r="N18" s="70">
        <v>34</v>
      </c>
      <c r="O18" s="62">
        <v>3000</v>
      </c>
      <c r="P18" s="63">
        <f>Table224523689101112131415161718192021222423456789101112131415161718192021222324252627282930313258[[#This Row],[PEMBULATAN]]*O18</f>
        <v>102000</v>
      </c>
    </row>
    <row r="19" spans="1:16" ht="29.25" customHeight="1" x14ac:dyDescent="0.2">
      <c r="A19" s="100"/>
      <c r="B19" s="73"/>
      <c r="C19" s="87" t="s">
        <v>6164</v>
      </c>
      <c r="D19" s="76" t="s">
        <v>52</v>
      </c>
      <c r="E19" s="13">
        <v>44434</v>
      </c>
      <c r="F19" s="74" t="s">
        <v>6200</v>
      </c>
      <c r="G19" s="13">
        <v>44437</v>
      </c>
      <c r="H19" s="75" t="s">
        <v>3282</v>
      </c>
      <c r="I19" s="15">
        <v>93</v>
      </c>
      <c r="J19" s="15">
        <v>50</v>
      </c>
      <c r="K19" s="15">
        <v>43</v>
      </c>
      <c r="L19" s="15">
        <v>19</v>
      </c>
      <c r="M19" s="81">
        <v>49.987499999999997</v>
      </c>
      <c r="N19" s="70">
        <v>50</v>
      </c>
      <c r="O19" s="62">
        <v>3000</v>
      </c>
      <c r="P19" s="63">
        <f>Table224523689101112131415161718192021222423456789101112131415161718192021222324252627282930313258[[#This Row],[PEMBULATAN]]*O19</f>
        <v>150000</v>
      </c>
    </row>
    <row r="20" spans="1:16" ht="29.25" customHeight="1" x14ac:dyDescent="0.2">
      <c r="A20" s="100"/>
      <c r="B20" s="73"/>
      <c r="C20" s="87" t="s">
        <v>6165</v>
      </c>
      <c r="D20" s="76" t="s">
        <v>52</v>
      </c>
      <c r="E20" s="13">
        <v>44434</v>
      </c>
      <c r="F20" s="74" t="s">
        <v>6200</v>
      </c>
      <c r="G20" s="13">
        <v>44437</v>
      </c>
      <c r="H20" s="75" t="s">
        <v>3282</v>
      </c>
      <c r="I20" s="15">
        <v>70</v>
      </c>
      <c r="J20" s="15">
        <v>61</v>
      </c>
      <c r="K20" s="15">
        <v>20</v>
      </c>
      <c r="L20" s="15">
        <v>10</v>
      </c>
      <c r="M20" s="81">
        <v>21.35</v>
      </c>
      <c r="N20" s="70">
        <v>22</v>
      </c>
      <c r="O20" s="62">
        <v>3000</v>
      </c>
      <c r="P20" s="63">
        <f>Table224523689101112131415161718192021222423456789101112131415161718192021222324252627282930313258[[#This Row],[PEMBULATAN]]*O20</f>
        <v>66000</v>
      </c>
    </row>
    <row r="21" spans="1:16" ht="29.25" customHeight="1" x14ac:dyDescent="0.2">
      <c r="A21" s="100"/>
      <c r="B21" s="73"/>
      <c r="C21" s="87" t="s">
        <v>6166</v>
      </c>
      <c r="D21" s="76" t="s">
        <v>52</v>
      </c>
      <c r="E21" s="13">
        <v>44434</v>
      </c>
      <c r="F21" s="74" t="s">
        <v>6200</v>
      </c>
      <c r="G21" s="13">
        <v>44437</v>
      </c>
      <c r="H21" s="75" t="s">
        <v>3282</v>
      </c>
      <c r="I21" s="15">
        <v>93</v>
      </c>
      <c r="J21" s="15">
        <v>61</v>
      </c>
      <c r="K21" s="15">
        <v>40</v>
      </c>
      <c r="L21" s="15">
        <v>20</v>
      </c>
      <c r="M21" s="81">
        <v>56.73</v>
      </c>
      <c r="N21" s="70">
        <v>57</v>
      </c>
      <c r="O21" s="62">
        <v>3000</v>
      </c>
      <c r="P21" s="63">
        <f>Table224523689101112131415161718192021222423456789101112131415161718192021222324252627282930313258[[#This Row],[PEMBULATAN]]*O21</f>
        <v>171000</v>
      </c>
    </row>
    <row r="22" spans="1:16" ht="29.25" customHeight="1" x14ac:dyDescent="0.2">
      <c r="A22" s="100"/>
      <c r="B22" s="73"/>
      <c r="C22" s="87" t="s">
        <v>6167</v>
      </c>
      <c r="D22" s="76" t="s">
        <v>52</v>
      </c>
      <c r="E22" s="13">
        <v>44434</v>
      </c>
      <c r="F22" s="74" t="s">
        <v>6200</v>
      </c>
      <c r="G22" s="13">
        <v>44437</v>
      </c>
      <c r="H22" s="75" t="s">
        <v>3282</v>
      </c>
      <c r="I22" s="15">
        <v>100</v>
      </c>
      <c r="J22" s="15">
        <v>51</v>
      </c>
      <c r="K22" s="15">
        <v>21</v>
      </c>
      <c r="L22" s="15">
        <v>14</v>
      </c>
      <c r="M22" s="81">
        <v>26.774999999999999</v>
      </c>
      <c r="N22" s="70">
        <v>27</v>
      </c>
      <c r="O22" s="62">
        <v>3000</v>
      </c>
      <c r="P22" s="63">
        <f>Table224523689101112131415161718192021222423456789101112131415161718192021222324252627282930313258[[#This Row],[PEMBULATAN]]*O22</f>
        <v>81000</v>
      </c>
    </row>
    <row r="23" spans="1:16" ht="29.25" customHeight="1" x14ac:dyDescent="0.2">
      <c r="A23" s="100"/>
      <c r="B23" s="73"/>
      <c r="C23" s="87" t="s">
        <v>6168</v>
      </c>
      <c r="D23" s="76" t="s">
        <v>52</v>
      </c>
      <c r="E23" s="13">
        <v>44434</v>
      </c>
      <c r="F23" s="74" t="s">
        <v>6200</v>
      </c>
      <c r="G23" s="13">
        <v>44437</v>
      </c>
      <c r="H23" s="75" t="s">
        <v>3282</v>
      </c>
      <c r="I23" s="15">
        <v>95</v>
      </c>
      <c r="J23" s="15">
        <v>61</v>
      </c>
      <c r="K23" s="15">
        <v>33</v>
      </c>
      <c r="L23" s="15">
        <v>17</v>
      </c>
      <c r="M23" s="81">
        <v>47.808750000000003</v>
      </c>
      <c r="N23" s="70">
        <v>48</v>
      </c>
      <c r="O23" s="62">
        <v>3000</v>
      </c>
      <c r="P23" s="63">
        <f>Table224523689101112131415161718192021222423456789101112131415161718192021222324252627282930313258[[#This Row],[PEMBULATAN]]*O23</f>
        <v>144000</v>
      </c>
    </row>
    <row r="24" spans="1:16" ht="29.25" customHeight="1" x14ac:dyDescent="0.2">
      <c r="A24" s="100"/>
      <c r="B24" s="73"/>
      <c r="C24" s="87" t="s">
        <v>6169</v>
      </c>
      <c r="D24" s="76" t="s">
        <v>52</v>
      </c>
      <c r="E24" s="13">
        <v>44434</v>
      </c>
      <c r="F24" s="74" t="s">
        <v>6200</v>
      </c>
      <c r="G24" s="13">
        <v>44437</v>
      </c>
      <c r="H24" s="75" t="s">
        <v>3282</v>
      </c>
      <c r="I24" s="15">
        <v>100</v>
      </c>
      <c r="J24" s="15">
        <v>50</v>
      </c>
      <c r="K24" s="15">
        <v>30</v>
      </c>
      <c r="L24" s="15">
        <v>20</v>
      </c>
      <c r="M24" s="81">
        <v>37.5</v>
      </c>
      <c r="N24" s="70">
        <v>38</v>
      </c>
      <c r="O24" s="62">
        <v>3000</v>
      </c>
      <c r="P24" s="63">
        <f>Table224523689101112131415161718192021222423456789101112131415161718192021222324252627282930313258[[#This Row],[PEMBULATAN]]*O24</f>
        <v>114000</v>
      </c>
    </row>
    <row r="25" spans="1:16" ht="29.25" customHeight="1" x14ac:dyDescent="0.2">
      <c r="A25" s="100"/>
      <c r="B25" s="73"/>
      <c r="C25" s="87" t="s">
        <v>6170</v>
      </c>
      <c r="D25" s="76" t="s">
        <v>52</v>
      </c>
      <c r="E25" s="13">
        <v>44434</v>
      </c>
      <c r="F25" s="74" t="s">
        <v>6200</v>
      </c>
      <c r="G25" s="13">
        <v>44437</v>
      </c>
      <c r="H25" s="75" t="s">
        <v>3282</v>
      </c>
      <c r="I25" s="15">
        <v>90</v>
      </c>
      <c r="J25" s="15">
        <v>50</v>
      </c>
      <c r="K25" s="15">
        <v>20</v>
      </c>
      <c r="L25" s="15">
        <v>7</v>
      </c>
      <c r="M25" s="81">
        <v>22.5</v>
      </c>
      <c r="N25" s="70">
        <v>23</v>
      </c>
      <c r="O25" s="62">
        <v>3000</v>
      </c>
      <c r="P25" s="63">
        <f>Table224523689101112131415161718192021222423456789101112131415161718192021222324252627282930313258[[#This Row],[PEMBULATAN]]*O25</f>
        <v>69000</v>
      </c>
    </row>
    <row r="26" spans="1:16" ht="29.25" customHeight="1" x14ac:dyDescent="0.2">
      <c r="A26" s="100"/>
      <c r="B26" s="73"/>
      <c r="C26" s="87" t="s">
        <v>6171</v>
      </c>
      <c r="D26" s="76" t="s">
        <v>52</v>
      </c>
      <c r="E26" s="13">
        <v>44434</v>
      </c>
      <c r="F26" s="74" t="s">
        <v>6200</v>
      </c>
      <c r="G26" s="13">
        <v>44437</v>
      </c>
      <c r="H26" s="75" t="s">
        <v>3282</v>
      </c>
      <c r="I26" s="15">
        <v>110</v>
      </c>
      <c r="J26" s="15">
        <v>56</v>
      </c>
      <c r="K26" s="15">
        <v>34</v>
      </c>
      <c r="L26" s="15">
        <v>19</v>
      </c>
      <c r="M26" s="81">
        <v>52.36</v>
      </c>
      <c r="N26" s="70">
        <v>52</v>
      </c>
      <c r="O26" s="62">
        <v>3000</v>
      </c>
      <c r="P26" s="63">
        <f>Table224523689101112131415161718192021222423456789101112131415161718192021222324252627282930313258[[#This Row],[PEMBULATAN]]*O26</f>
        <v>156000</v>
      </c>
    </row>
    <row r="27" spans="1:16" ht="29.25" customHeight="1" x14ac:dyDescent="0.2">
      <c r="A27" s="100"/>
      <c r="B27" s="73"/>
      <c r="C27" s="87" t="s">
        <v>6172</v>
      </c>
      <c r="D27" s="76" t="s">
        <v>52</v>
      </c>
      <c r="E27" s="13">
        <v>44434</v>
      </c>
      <c r="F27" s="74" t="s">
        <v>6200</v>
      </c>
      <c r="G27" s="13">
        <v>44437</v>
      </c>
      <c r="H27" s="75" t="s">
        <v>3282</v>
      </c>
      <c r="I27" s="15">
        <v>91</v>
      </c>
      <c r="J27" s="15">
        <v>51</v>
      </c>
      <c r="K27" s="15">
        <v>20</v>
      </c>
      <c r="L27" s="15">
        <v>23</v>
      </c>
      <c r="M27" s="81">
        <v>23.204999999999998</v>
      </c>
      <c r="N27" s="70">
        <v>23</v>
      </c>
      <c r="O27" s="62">
        <v>3000</v>
      </c>
      <c r="P27" s="63">
        <f>Table224523689101112131415161718192021222423456789101112131415161718192021222324252627282930313258[[#This Row],[PEMBULATAN]]*O27</f>
        <v>69000</v>
      </c>
    </row>
    <row r="28" spans="1:16" ht="29.25" customHeight="1" x14ac:dyDescent="0.2">
      <c r="A28" s="100"/>
      <c r="B28" s="73"/>
      <c r="C28" s="87" t="s">
        <v>6173</v>
      </c>
      <c r="D28" s="76" t="s">
        <v>52</v>
      </c>
      <c r="E28" s="13">
        <v>44434</v>
      </c>
      <c r="F28" s="74" t="s">
        <v>6200</v>
      </c>
      <c r="G28" s="13">
        <v>44437</v>
      </c>
      <c r="H28" s="75" t="s">
        <v>3282</v>
      </c>
      <c r="I28" s="15">
        <v>100</v>
      </c>
      <c r="J28" s="15">
        <v>58</v>
      </c>
      <c r="K28" s="15">
        <v>12</v>
      </c>
      <c r="L28" s="15">
        <v>12</v>
      </c>
      <c r="M28" s="81">
        <v>17.399999999999999</v>
      </c>
      <c r="N28" s="70">
        <v>18</v>
      </c>
      <c r="O28" s="62">
        <v>3000</v>
      </c>
      <c r="P28" s="63">
        <f>Table224523689101112131415161718192021222423456789101112131415161718192021222324252627282930313258[[#This Row],[PEMBULATAN]]*O28</f>
        <v>54000</v>
      </c>
    </row>
    <row r="29" spans="1:16" ht="29.25" customHeight="1" x14ac:dyDescent="0.2">
      <c r="A29" s="100"/>
      <c r="B29" s="73"/>
      <c r="C29" s="87" t="s">
        <v>6174</v>
      </c>
      <c r="D29" s="76" t="s">
        <v>52</v>
      </c>
      <c r="E29" s="13">
        <v>44434</v>
      </c>
      <c r="F29" s="74" t="s">
        <v>6200</v>
      </c>
      <c r="G29" s="13">
        <v>44437</v>
      </c>
      <c r="H29" s="75" t="s">
        <v>3282</v>
      </c>
      <c r="I29" s="15">
        <v>104</v>
      </c>
      <c r="J29" s="15">
        <v>70</v>
      </c>
      <c r="K29" s="15">
        <v>20</v>
      </c>
      <c r="L29" s="15">
        <v>14</v>
      </c>
      <c r="M29" s="81">
        <v>36.4</v>
      </c>
      <c r="N29" s="70">
        <v>37</v>
      </c>
      <c r="O29" s="62">
        <v>3000</v>
      </c>
      <c r="P29" s="63">
        <f>Table224523689101112131415161718192021222423456789101112131415161718192021222324252627282930313258[[#This Row],[PEMBULATAN]]*O29</f>
        <v>111000</v>
      </c>
    </row>
    <row r="30" spans="1:16" ht="29.25" customHeight="1" x14ac:dyDescent="0.2">
      <c r="A30" s="100"/>
      <c r="B30" s="73"/>
      <c r="C30" s="87" t="s">
        <v>6175</v>
      </c>
      <c r="D30" s="76" t="s">
        <v>52</v>
      </c>
      <c r="E30" s="13">
        <v>44434</v>
      </c>
      <c r="F30" s="74" t="s">
        <v>6200</v>
      </c>
      <c r="G30" s="13">
        <v>44437</v>
      </c>
      <c r="H30" s="75" t="s">
        <v>3282</v>
      </c>
      <c r="I30" s="15">
        <v>83</v>
      </c>
      <c r="J30" s="15">
        <v>53</v>
      </c>
      <c r="K30" s="15">
        <v>23</v>
      </c>
      <c r="L30" s="15">
        <v>5</v>
      </c>
      <c r="M30" s="81">
        <v>25.294250000000002</v>
      </c>
      <c r="N30" s="70">
        <v>25</v>
      </c>
      <c r="O30" s="62">
        <v>3000</v>
      </c>
      <c r="P30" s="63">
        <f>Table224523689101112131415161718192021222423456789101112131415161718192021222324252627282930313258[[#This Row],[PEMBULATAN]]*O30</f>
        <v>75000</v>
      </c>
    </row>
    <row r="31" spans="1:16" ht="29.25" customHeight="1" x14ac:dyDescent="0.2">
      <c r="A31" s="100"/>
      <c r="B31" s="73"/>
      <c r="C31" s="87" t="s">
        <v>6176</v>
      </c>
      <c r="D31" s="76" t="s">
        <v>52</v>
      </c>
      <c r="E31" s="13">
        <v>44434</v>
      </c>
      <c r="F31" s="74" t="s">
        <v>6200</v>
      </c>
      <c r="G31" s="13">
        <v>44437</v>
      </c>
      <c r="H31" s="75" t="s">
        <v>3282</v>
      </c>
      <c r="I31" s="15">
        <v>95</v>
      </c>
      <c r="J31" s="15">
        <v>53</v>
      </c>
      <c r="K31" s="15">
        <v>40</v>
      </c>
      <c r="L31" s="15">
        <v>14</v>
      </c>
      <c r="M31" s="81">
        <v>50.35</v>
      </c>
      <c r="N31" s="70">
        <v>51</v>
      </c>
      <c r="O31" s="62">
        <v>3000</v>
      </c>
      <c r="P31" s="63">
        <f>Table224523689101112131415161718192021222423456789101112131415161718192021222324252627282930313258[[#This Row],[PEMBULATAN]]*O31</f>
        <v>153000</v>
      </c>
    </row>
    <row r="32" spans="1:16" ht="29.25" customHeight="1" x14ac:dyDescent="0.2">
      <c r="A32" s="100"/>
      <c r="B32" s="73"/>
      <c r="C32" s="87" t="s">
        <v>6177</v>
      </c>
      <c r="D32" s="76" t="s">
        <v>52</v>
      </c>
      <c r="E32" s="13">
        <v>44434</v>
      </c>
      <c r="F32" s="74" t="s">
        <v>6200</v>
      </c>
      <c r="G32" s="13">
        <v>44437</v>
      </c>
      <c r="H32" s="75" t="s">
        <v>3282</v>
      </c>
      <c r="I32" s="15">
        <v>70</v>
      </c>
      <c r="J32" s="15">
        <v>56</v>
      </c>
      <c r="K32" s="15">
        <v>30</v>
      </c>
      <c r="L32" s="15">
        <v>12</v>
      </c>
      <c r="M32" s="81">
        <v>29.4</v>
      </c>
      <c r="N32" s="70">
        <v>30</v>
      </c>
      <c r="O32" s="62">
        <v>3000</v>
      </c>
      <c r="P32" s="63">
        <f>Table224523689101112131415161718192021222423456789101112131415161718192021222324252627282930313258[[#This Row],[PEMBULATAN]]*O32</f>
        <v>90000</v>
      </c>
    </row>
    <row r="33" spans="1:16" ht="29.25" customHeight="1" x14ac:dyDescent="0.2">
      <c r="A33" s="100"/>
      <c r="B33" s="73"/>
      <c r="C33" s="87" t="s">
        <v>6178</v>
      </c>
      <c r="D33" s="76" t="s">
        <v>52</v>
      </c>
      <c r="E33" s="13">
        <v>44434</v>
      </c>
      <c r="F33" s="74" t="s">
        <v>6200</v>
      </c>
      <c r="G33" s="13">
        <v>44437</v>
      </c>
      <c r="H33" s="75" t="s">
        <v>3282</v>
      </c>
      <c r="I33" s="15">
        <v>90</v>
      </c>
      <c r="J33" s="15">
        <v>41</v>
      </c>
      <c r="K33" s="15">
        <v>20</v>
      </c>
      <c r="L33" s="15">
        <v>6</v>
      </c>
      <c r="M33" s="81">
        <v>18.45</v>
      </c>
      <c r="N33" s="70">
        <v>19</v>
      </c>
      <c r="O33" s="62">
        <v>3000</v>
      </c>
      <c r="P33" s="63">
        <f>Table224523689101112131415161718192021222423456789101112131415161718192021222324252627282930313258[[#This Row],[PEMBULATAN]]*O33</f>
        <v>57000</v>
      </c>
    </row>
    <row r="34" spans="1:16" ht="29.25" customHeight="1" x14ac:dyDescent="0.2">
      <c r="A34" s="100"/>
      <c r="B34" s="73"/>
      <c r="C34" s="87" t="s">
        <v>6179</v>
      </c>
      <c r="D34" s="76" t="s">
        <v>52</v>
      </c>
      <c r="E34" s="13">
        <v>44434</v>
      </c>
      <c r="F34" s="74" t="s">
        <v>6200</v>
      </c>
      <c r="G34" s="13">
        <v>44437</v>
      </c>
      <c r="H34" s="75" t="s">
        <v>3282</v>
      </c>
      <c r="I34" s="15">
        <v>74</v>
      </c>
      <c r="J34" s="15">
        <v>51</v>
      </c>
      <c r="K34" s="15">
        <v>20</v>
      </c>
      <c r="L34" s="15">
        <v>12</v>
      </c>
      <c r="M34" s="81">
        <v>18.87</v>
      </c>
      <c r="N34" s="70">
        <v>19</v>
      </c>
      <c r="O34" s="62">
        <v>3000</v>
      </c>
      <c r="P34" s="63">
        <f>Table224523689101112131415161718192021222423456789101112131415161718192021222324252627282930313258[[#This Row],[PEMBULATAN]]*O34</f>
        <v>57000</v>
      </c>
    </row>
    <row r="35" spans="1:16" ht="29.25" customHeight="1" x14ac:dyDescent="0.2">
      <c r="A35" s="100"/>
      <c r="B35" s="73"/>
      <c r="C35" s="87" t="s">
        <v>6180</v>
      </c>
      <c r="D35" s="76" t="s">
        <v>52</v>
      </c>
      <c r="E35" s="13">
        <v>44434</v>
      </c>
      <c r="F35" s="74" t="s">
        <v>6200</v>
      </c>
      <c r="G35" s="13">
        <v>44437</v>
      </c>
      <c r="H35" s="75" t="s">
        <v>3282</v>
      </c>
      <c r="I35" s="15">
        <v>90</v>
      </c>
      <c r="J35" s="15">
        <v>60</v>
      </c>
      <c r="K35" s="15">
        <v>20</v>
      </c>
      <c r="L35" s="15">
        <v>6</v>
      </c>
      <c r="M35" s="81">
        <v>27</v>
      </c>
      <c r="N35" s="70">
        <v>27</v>
      </c>
      <c r="O35" s="62">
        <v>3000</v>
      </c>
      <c r="P35" s="63">
        <f>Table224523689101112131415161718192021222423456789101112131415161718192021222324252627282930313258[[#This Row],[PEMBULATAN]]*O35</f>
        <v>81000</v>
      </c>
    </row>
    <row r="36" spans="1:16" ht="29.25" customHeight="1" x14ac:dyDescent="0.2">
      <c r="A36" s="100"/>
      <c r="B36" s="73"/>
      <c r="C36" s="87" t="s">
        <v>6181</v>
      </c>
      <c r="D36" s="76" t="s">
        <v>52</v>
      </c>
      <c r="E36" s="13">
        <v>44434</v>
      </c>
      <c r="F36" s="74" t="s">
        <v>6200</v>
      </c>
      <c r="G36" s="13">
        <v>44437</v>
      </c>
      <c r="H36" s="75" t="s">
        <v>3282</v>
      </c>
      <c r="I36" s="15">
        <v>80</v>
      </c>
      <c r="J36" s="15">
        <v>40</v>
      </c>
      <c r="K36" s="15">
        <v>20</v>
      </c>
      <c r="L36" s="15">
        <v>10</v>
      </c>
      <c r="M36" s="81">
        <v>16</v>
      </c>
      <c r="N36" s="70">
        <v>16</v>
      </c>
      <c r="O36" s="62">
        <v>3000</v>
      </c>
      <c r="P36" s="63">
        <f>Table224523689101112131415161718192021222423456789101112131415161718192021222324252627282930313258[[#This Row],[PEMBULATAN]]*O36</f>
        <v>48000</v>
      </c>
    </row>
    <row r="37" spans="1:16" ht="29.25" customHeight="1" x14ac:dyDescent="0.2">
      <c r="A37" s="100"/>
      <c r="B37" s="73"/>
      <c r="C37" s="87" t="s">
        <v>6182</v>
      </c>
      <c r="D37" s="76" t="s">
        <v>52</v>
      </c>
      <c r="E37" s="13">
        <v>44434</v>
      </c>
      <c r="F37" s="74" t="s">
        <v>6200</v>
      </c>
      <c r="G37" s="13">
        <v>44437</v>
      </c>
      <c r="H37" s="75" t="s">
        <v>3282</v>
      </c>
      <c r="I37" s="15">
        <v>61</v>
      </c>
      <c r="J37" s="15">
        <v>40</v>
      </c>
      <c r="K37" s="15">
        <v>10</v>
      </c>
      <c r="L37" s="15">
        <v>2</v>
      </c>
      <c r="M37" s="81">
        <v>6.1</v>
      </c>
      <c r="N37" s="70">
        <v>6</v>
      </c>
      <c r="O37" s="62">
        <v>3000</v>
      </c>
      <c r="P37" s="63">
        <f>Table224523689101112131415161718192021222423456789101112131415161718192021222324252627282930313258[[#This Row],[PEMBULATAN]]*O37</f>
        <v>18000</v>
      </c>
    </row>
    <row r="38" spans="1:16" ht="29.25" customHeight="1" x14ac:dyDescent="0.2">
      <c r="A38" s="100"/>
      <c r="B38" s="73"/>
      <c r="C38" s="87" t="s">
        <v>6183</v>
      </c>
      <c r="D38" s="76" t="s">
        <v>52</v>
      </c>
      <c r="E38" s="13">
        <v>44434</v>
      </c>
      <c r="F38" s="74" t="s">
        <v>6200</v>
      </c>
      <c r="G38" s="13">
        <v>44437</v>
      </c>
      <c r="H38" s="75" t="s">
        <v>3282</v>
      </c>
      <c r="I38" s="15">
        <v>52</v>
      </c>
      <c r="J38" s="15">
        <v>40</v>
      </c>
      <c r="K38" s="15">
        <v>10</v>
      </c>
      <c r="L38" s="15">
        <v>4</v>
      </c>
      <c r="M38" s="81">
        <v>5.2</v>
      </c>
      <c r="N38" s="70">
        <v>5</v>
      </c>
      <c r="O38" s="62">
        <v>3000</v>
      </c>
      <c r="P38" s="63">
        <f>Table224523689101112131415161718192021222423456789101112131415161718192021222324252627282930313258[[#This Row],[PEMBULATAN]]*O38</f>
        <v>15000</v>
      </c>
    </row>
    <row r="39" spans="1:16" ht="29.25" customHeight="1" x14ac:dyDescent="0.2">
      <c r="A39" s="100"/>
      <c r="B39" s="73"/>
      <c r="C39" s="87" t="s">
        <v>6184</v>
      </c>
      <c r="D39" s="76" t="s">
        <v>52</v>
      </c>
      <c r="E39" s="13">
        <v>44434</v>
      </c>
      <c r="F39" s="74" t="s">
        <v>6200</v>
      </c>
      <c r="G39" s="13">
        <v>44437</v>
      </c>
      <c r="H39" s="75" t="s">
        <v>3282</v>
      </c>
      <c r="I39" s="15">
        <v>30</v>
      </c>
      <c r="J39" s="15">
        <v>30</v>
      </c>
      <c r="K39" s="15">
        <v>5</v>
      </c>
      <c r="L39" s="15">
        <v>1</v>
      </c>
      <c r="M39" s="81">
        <v>1.125</v>
      </c>
      <c r="N39" s="70">
        <v>1</v>
      </c>
      <c r="O39" s="62">
        <v>3000</v>
      </c>
      <c r="P39" s="63">
        <f>Table224523689101112131415161718192021222423456789101112131415161718192021222324252627282930313258[[#This Row],[PEMBULATAN]]*O39</f>
        <v>3000</v>
      </c>
    </row>
    <row r="40" spans="1:16" ht="29.25" customHeight="1" x14ac:dyDescent="0.2">
      <c r="A40" s="100"/>
      <c r="B40" s="73"/>
      <c r="C40" s="87" t="s">
        <v>6185</v>
      </c>
      <c r="D40" s="76" t="s">
        <v>52</v>
      </c>
      <c r="E40" s="13">
        <v>44434</v>
      </c>
      <c r="F40" s="74" t="s">
        <v>6200</v>
      </c>
      <c r="G40" s="13">
        <v>44437</v>
      </c>
      <c r="H40" s="75" t="s">
        <v>3282</v>
      </c>
      <c r="I40" s="15">
        <v>60</v>
      </c>
      <c r="J40" s="15">
        <v>41</v>
      </c>
      <c r="K40" s="15">
        <v>20</v>
      </c>
      <c r="L40" s="15">
        <v>7</v>
      </c>
      <c r="M40" s="81">
        <v>12.3</v>
      </c>
      <c r="N40" s="70">
        <v>13</v>
      </c>
      <c r="O40" s="62">
        <v>3000</v>
      </c>
      <c r="P40" s="63">
        <f>Table224523689101112131415161718192021222423456789101112131415161718192021222324252627282930313258[[#This Row],[PEMBULATAN]]*O40</f>
        <v>39000</v>
      </c>
    </row>
    <row r="41" spans="1:16" ht="29.25" customHeight="1" x14ac:dyDescent="0.2">
      <c r="A41" s="100"/>
      <c r="B41" s="73"/>
      <c r="C41" s="87" t="s">
        <v>6186</v>
      </c>
      <c r="D41" s="76" t="s">
        <v>52</v>
      </c>
      <c r="E41" s="13">
        <v>44434</v>
      </c>
      <c r="F41" s="74" t="s">
        <v>6200</v>
      </c>
      <c r="G41" s="13">
        <v>44437</v>
      </c>
      <c r="H41" s="75" t="s">
        <v>3282</v>
      </c>
      <c r="I41" s="15">
        <v>106</v>
      </c>
      <c r="J41" s="15">
        <v>30</v>
      </c>
      <c r="K41" s="15">
        <v>10</v>
      </c>
      <c r="L41" s="15">
        <v>3</v>
      </c>
      <c r="M41" s="81">
        <v>7.95</v>
      </c>
      <c r="N41" s="70">
        <v>8</v>
      </c>
      <c r="O41" s="62">
        <v>3000</v>
      </c>
      <c r="P41" s="63">
        <f>Table224523689101112131415161718192021222423456789101112131415161718192021222324252627282930313258[[#This Row],[PEMBULATAN]]*O41</f>
        <v>24000</v>
      </c>
    </row>
    <row r="42" spans="1:16" ht="29.25" customHeight="1" x14ac:dyDescent="0.2">
      <c r="A42" s="100"/>
      <c r="B42" s="73"/>
      <c r="C42" s="87" t="s">
        <v>6187</v>
      </c>
      <c r="D42" s="76" t="s">
        <v>52</v>
      </c>
      <c r="E42" s="13">
        <v>44434</v>
      </c>
      <c r="F42" s="74" t="s">
        <v>6200</v>
      </c>
      <c r="G42" s="13">
        <v>44437</v>
      </c>
      <c r="H42" s="75" t="s">
        <v>3282</v>
      </c>
      <c r="I42" s="15">
        <v>90</v>
      </c>
      <c r="J42" s="15">
        <v>51</v>
      </c>
      <c r="K42" s="15">
        <v>2</v>
      </c>
      <c r="L42" s="15">
        <v>5</v>
      </c>
      <c r="M42" s="81">
        <v>2.2949999999999999</v>
      </c>
      <c r="N42" s="70">
        <v>5</v>
      </c>
      <c r="O42" s="62">
        <v>3000</v>
      </c>
      <c r="P42" s="63">
        <f>Table224523689101112131415161718192021222423456789101112131415161718192021222324252627282930313258[[#This Row],[PEMBULATAN]]*O42</f>
        <v>15000</v>
      </c>
    </row>
    <row r="43" spans="1:16" ht="29.25" customHeight="1" x14ac:dyDescent="0.2">
      <c r="A43" s="100"/>
      <c r="B43" s="73"/>
      <c r="C43" s="87" t="s">
        <v>6188</v>
      </c>
      <c r="D43" s="76" t="s">
        <v>52</v>
      </c>
      <c r="E43" s="13">
        <v>44434</v>
      </c>
      <c r="F43" s="74" t="s">
        <v>6200</v>
      </c>
      <c r="G43" s="13">
        <v>44437</v>
      </c>
      <c r="H43" s="75" t="s">
        <v>3282</v>
      </c>
      <c r="I43" s="15">
        <v>50</v>
      </c>
      <c r="J43" s="15">
        <v>41</v>
      </c>
      <c r="K43" s="15">
        <v>10</v>
      </c>
      <c r="L43" s="15">
        <v>4</v>
      </c>
      <c r="M43" s="81">
        <v>5.125</v>
      </c>
      <c r="N43" s="70">
        <v>5</v>
      </c>
      <c r="O43" s="62">
        <v>3000</v>
      </c>
      <c r="P43" s="63">
        <f>Table224523689101112131415161718192021222423456789101112131415161718192021222324252627282930313258[[#This Row],[PEMBULATAN]]*O43</f>
        <v>15000</v>
      </c>
    </row>
    <row r="44" spans="1:16" ht="29.25" customHeight="1" x14ac:dyDescent="0.2">
      <c r="A44" s="100"/>
      <c r="B44" s="73"/>
      <c r="C44" s="87" t="s">
        <v>6189</v>
      </c>
      <c r="D44" s="76" t="s">
        <v>52</v>
      </c>
      <c r="E44" s="13">
        <v>44434</v>
      </c>
      <c r="F44" s="74" t="s">
        <v>6200</v>
      </c>
      <c r="G44" s="13">
        <v>44437</v>
      </c>
      <c r="H44" s="75" t="s">
        <v>3282</v>
      </c>
      <c r="I44" s="15">
        <v>70</v>
      </c>
      <c r="J44" s="15">
        <v>51</v>
      </c>
      <c r="K44" s="15">
        <v>20</v>
      </c>
      <c r="L44" s="15">
        <v>11</v>
      </c>
      <c r="M44" s="81">
        <v>17.850000000000001</v>
      </c>
      <c r="N44" s="70">
        <v>18</v>
      </c>
      <c r="O44" s="62">
        <v>3000</v>
      </c>
      <c r="P44" s="63">
        <f>Table224523689101112131415161718192021222423456789101112131415161718192021222324252627282930313258[[#This Row],[PEMBULATAN]]*O44</f>
        <v>54000</v>
      </c>
    </row>
    <row r="45" spans="1:16" ht="29.25" customHeight="1" x14ac:dyDescent="0.2">
      <c r="A45" s="100"/>
      <c r="B45" s="73"/>
      <c r="C45" s="87" t="s">
        <v>6190</v>
      </c>
      <c r="D45" s="76" t="s">
        <v>52</v>
      </c>
      <c r="E45" s="13">
        <v>44434</v>
      </c>
      <c r="F45" s="74" t="s">
        <v>6200</v>
      </c>
      <c r="G45" s="13">
        <v>44437</v>
      </c>
      <c r="H45" s="75" t="s">
        <v>3282</v>
      </c>
      <c r="I45" s="15">
        <v>90</v>
      </c>
      <c r="J45" s="15">
        <v>90</v>
      </c>
      <c r="K45" s="15">
        <v>14</v>
      </c>
      <c r="L45" s="15">
        <v>12</v>
      </c>
      <c r="M45" s="81">
        <v>28.35</v>
      </c>
      <c r="N45" s="70">
        <v>29</v>
      </c>
      <c r="O45" s="62">
        <v>3000</v>
      </c>
      <c r="P45" s="63">
        <f>Table224523689101112131415161718192021222423456789101112131415161718192021222324252627282930313258[[#This Row],[PEMBULATAN]]*O45</f>
        <v>87000</v>
      </c>
    </row>
    <row r="46" spans="1:16" ht="29.25" customHeight="1" x14ac:dyDescent="0.2">
      <c r="A46" s="100"/>
      <c r="B46" s="73"/>
      <c r="C46" s="87" t="s">
        <v>6191</v>
      </c>
      <c r="D46" s="76" t="s">
        <v>52</v>
      </c>
      <c r="E46" s="13">
        <v>44434</v>
      </c>
      <c r="F46" s="74" t="s">
        <v>6200</v>
      </c>
      <c r="G46" s="13">
        <v>44437</v>
      </c>
      <c r="H46" s="75" t="s">
        <v>3282</v>
      </c>
      <c r="I46" s="15">
        <v>70</v>
      </c>
      <c r="J46" s="15">
        <v>60</v>
      </c>
      <c r="K46" s="15">
        <v>21</v>
      </c>
      <c r="L46" s="15">
        <v>10</v>
      </c>
      <c r="M46" s="81">
        <v>22.05</v>
      </c>
      <c r="N46" s="70">
        <v>22</v>
      </c>
      <c r="O46" s="62">
        <v>3000</v>
      </c>
      <c r="P46" s="63">
        <f>Table224523689101112131415161718192021222423456789101112131415161718192021222324252627282930313258[[#This Row],[PEMBULATAN]]*O46</f>
        <v>66000</v>
      </c>
    </row>
    <row r="47" spans="1:16" ht="29.25" customHeight="1" x14ac:dyDescent="0.2">
      <c r="A47" s="100"/>
      <c r="B47" s="73"/>
      <c r="C47" s="87" t="s">
        <v>6192</v>
      </c>
      <c r="D47" s="76" t="s">
        <v>52</v>
      </c>
      <c r="E47" s="13">
        <v>44434</v>
      </c>
      <c r="F47" s="74" t="s">
        <v>6200</v>
      </c>
      <c r="G47" s="13">
        <v>44437</v>
      </c>
      <c r="H47" s="75" t="s">
        <v>3282</v>
      </c>
      <c r="I47" s="15">
        <v>90</v>
      </c>
      <c r="J47" s="15">
        <v>41</v>
      </c>
      <c r="K47" s="15">
        <v>30</v>
      </c>
      <c r="L47" s="15">
        <v>20</v>
      </c>
      <c r="M47" s="81">
        <v>27.675000000000001</v>
      </c>
      <c r="N47" s="70">
        <v>28</v>
      </c>
      <c r="O47" s="62">
        <v>3000</v>
      </c>
      <c r="P47" s="63">
        <f>Table224523689101112131415161718192021222423456789101112131415161718192021222324252627282930313258[[#This Row],[PEMBULATAN]]*O47</f>
        <v>84000</v>
      </c>
    </row>
    <row r="48" spans="1:16" ht="29.25" customHeight="1" x14ac:dyDescent="0.2">
      <c r="A48" s="100"/>
      <c r="B48" s="73"/>
      <c r="C48" s="87" t="s">
        <v>6193</v>
      </c>
      <c r="D48" s="76" t="s">
        <v>52</v>
      </c>
      <c r="E48" s="13">
        <v>44434</v>
      </c>
      <c r="F48" s="74" t="s">
        <v>6200</v>
      </c>
      <c r="G48" s="13">
        <v>44437</v>
      </c>
      <c r="H48" s="75" t="s">
        <v>3282</v>
      </c>
      <c r="I48" s="15">
        <v>103</v>
      </c>
      <c r="J48" s="15">
        <v>8</v>
      </c>
      <c r="K48" s="15">
        <v>8</v>
      </c>
      <c r="L48" s="15">
        <v>1</v>
      </c>
      <c r="M48" s="81">
        <v>1.6479999999999999</v>
      </c>
      <c r="N48" s="70">
        <v>2</v>
      </c>
      <c r="O48" s="62">
        <v>3000</v>
      </c>
      <c r="P48" s="63">
        <f>Table224523689101112131415161718192021222423456789101112131415161718192021222324252627282930313258[[#This Row],[PEMBULATAN]]*O48</f>
        <v>6000</v>
      </c>
    </row>
    <row r="49" spans="1:16" ht="29.25" customHeight="1" x14ac:dyDescent="0.2">
      <c r="A49" s="100"/>
      <c r="B49" s="73"/>
      <c r="C49" s="87" t="s">
        <v>6194</v>
      </c>
      <c r="D49" s="76" t="s">
        <v>52</v>
      </c>
      <c r="E49" s="13">
        <v>44434</v>
      </c>
      <c r="F49" s="74" t="s">
        <v>6200</v>
      </c>
      <c r="G49" s="13">
        <v>44437</v>
      </c>
      <c r="H49" s="75" t="s">
        <v>3282</v>
      </c>
      <c r="I49" s="15">
        <v>50</v>
      </c>
      <c r="J49" s="15">
        <v>24</v>
      </c>
      <c r="K49" s="15">
        <v>24</v>
      </c>
      <c r="L49" s="15">
        <v>1</v>
      </c>
      <c r="M49" s="81">
        <v>7.2</v>
      </c>
      <c r="N49" s="70">
        <v>7</v>
      </c>
      <c r="O49" s="62">
        <v>3000</v>
      </c>
      <c r="P49" s="63">
        <f>Table224523689101112131415161718192021222423456789101112131415161718192021222324252627282930313258[[#This Row],[PEMBULATAN]]*O49</f>
        <v>21000</v>
      </c>
    </row>
    <row r="50" spans="1:16" ht="29.25" customHeight="1" x14ac:dyDescent="0.2">
      <c r="A50" s="100"/>
      <c r="B50" s="73"/>
      <c r="C50" s="87" t="s">
        <v>6195</v>
      </c>
      <c r="D50" s="76" t="s">
        <v>52</v>
      </c>
      <c r="E50" s="13">
        <v>44434</v>
      </c>
      <c r="F50" s="74" t="s">
        <v>6200</v>
      </c>
      <c r="G50" s="13">
        <v>44437</v>
      </c>
      <c r="H50" s="75" t="s">
        <v>3282</v>
      </c>
      <c r="I50" s="15">
        <v>67</v>
      </c>
      <c r="J50" s="15">
        <v>20</v>
      </c>
      <c r="K50" s="15">
        <v>10</v>
      </c>
      <c r="L50" s="15">
        <v>2</v>
      </c>
      <c r="M50" s="81">
        <v>3.35</v>
      </c>
      <c r="N50" s="70">
        <v>4</v>
      </c>
      <c r="O50" s="62">
        <v>3000</v>
      </c>
      <c r="P50" s="63">
        <f>Table224523689101112131415161718192021222423456789101112131415161718192021222324252627282930313258[[#This Row],[PEMBULATAN]]*O50</f>
        <v>12000</v>
      </c>
    </row>
    <row r="51" spans="1:16" ht="29.25" customHeight="1" x14ac:dyDescent="0.2">
      <c r="A51" s="100"/>
      <c r="B51" s="73"/>
      <c r="C51" s="87" t="s">
        <v>6196</v>
      </c>
      <c r="D51" s="76" t="s">
        <v>52</v>
      </c>
      <c r="E51" s="13">
        <v>44434</v>
      </c>
      <c r="F51" s="74" t="s">
        <v>6200</v>
      </c>
      <c r="G51" s="13">
        <v>44437</v>
      </c>
      <c r="H51" s="75" t="s">
        <v>3282</v>
      </c>
      <c r="I51" s="15">
        <v>51</v>
      </c>
      <c r="J51" s="15">
        <v>33</v>
      </c>
      <c r="K51" s="15">
        <v>23</v>
      </c>
      <c r="L51" s="15">
        <v>1</v>
      </c>
      <c r="M51" s="81">
        <v>9.6772500000000008</v>
      </c>
      <c r="N51" s="70">
        <v>10</v>
      </c>
      <c r="O51" s="62">
        <v>3000</v>
      </c>
      <c r="P51" s="63">
        <f>Table224523689101112131415161718192021222423456789101112131415161718192021222324252627282930313258[[#This Row],[PEMBULATAN]]*O51</f>
        <v>30000</v>
      </c>
    </row>
    <row r="52" spans="1:16" ht="29.25" customHeight="1" x14ac:dyDescent="0.2">
      <c r="A52" s="100"/>
      <c r="B52" s="88"/>
      <c r="C52" s="87" t="s">
        <v>6197</v>
      </c>
      <c r="D52" s="76" t="s">
        <v>52</v>
      </c>
      <c r="E52" s="13">
        <v>44434</v>
      </c>
      <c r="F52" s="74" t="s">
        <v>6200</v>
      </c>
      <c r="G52" s="13">
        <v>44437</v>
      </c>
      <c r="H52" s="75" t="s">
        <v>3282</v>
      </c>
      <c r="I52" s="15">
        <v>44</v>
      </c>
      <c r="J52" s="15">
        <v>42</v>
      </c>
      <c r="K52" s="15">
        <v>30</v>
      </c>
      <c r="L52" s="15">
        <v>5</v>
      </c>
      <c r="M52" s="81">
        <v>13.86</v>
      </c>
      <c r="N52" s="70">
        <v>14</v>
      </c>
      <c r="O52" s="62">
        <v>3000</v>
      </c>
      <c r="P52" s="63">
        <f>Table224523689101112131415161718192021222423456789101112131415161718192021222324252627282930313258[[#This Row],[PEMBULATAN]]*O52</f>
        <v>42000</v>
      </c>
    </row>
    <row r="53" spans="1:16" ht="29.25" customHeight="1" x14ac:dyDescent="0.2">
      <c r="A53" s="100"/>
      <c r="B53" s="73" t="s">
        <v>6198</v>
      </c>
      <c r="C53" s="87" t="s">
        <v>6199</v>
      </c>
      <c r="D53" s="76" t="s">
        <v>52</v>
      </c>
      <c r="E53" s="13">
        <v>44434</v>
      </c>
      <c r="F53" s="74" t="s">
        <v>6200</v>
      </c>
      <c r="G53" s="13">
        <v>44437</v>
      </c>
      <c r="H53" s="75" t="s">
        <v>3282</v>
      </c>
      <c r="I53" s="15">
        <v>45</v>
      </c>
      <c r="J53" s="15">
        <v>40</v>
      </c>
      <c r="K53" s="15">
        <v>32</v>
      </c>
      <c r="L53" s="15">
        <v>5</v>
      </c>
      <c r="M53" s="81">
        <v>14.4</v>
      </c>
      <c r="N53" s="70">
        <v>15</v>
      </c>
      <c r="O53" s="62">
        <v>3000</v>
      </c>
      <c r="P53" s="63">
        <f>Table224523689101112131415161718192021222423456789101112131415161718192021222324252627282930313258[[#This Row],[PEMBULATAN]]*O53</f>
        <v>45000</v>
      </c>
    </row>
    <row r="54" spans="1:16" ht="22.5" customHeight="1" x14ac:dyDescent="0.2">
      <c r="A54" s="121" t="s">
        <v>31</v>
      </c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3"/>
      <c r="M54" s="77">
        <f>SUBTOTAL(109,Table224523689101112131415161718192021222423456789101112131415161718192021222324252627282930313258[KG VOLUME])</f>
        <v>1171.2714999999998</v>
      </c>
      <c r="N54" s="66">
        <f>SUM(N3:N53)</f>
        <v>1186</v>
      </c>
      <c r="O54" s="124" t="s">
        <v>6259</v>
      </c>
      <c r="P54" s="125"/>
    </row>
    <row r="55" spans="1:16" ht="22.5" customHeight="1" x14ac:dyDescent="0.2">
      <c r="A55" s="82"/>
      <c r="B55" s="54" t="s">
        <v>43</v>
      </c>
      <c r="C55" s="53"/>
      <c r="D55" s="55" t="s">
        <v>44</v>
      </c>
      <c r="E55" s="82"/>
      <c r="F55" s="82"/>
      <c r="G55" s="82"/>
      <c r="H55" s="82"/>
      <c r="I55" s="82"/>
      <c r="J55" s="82"/>
      <c r="K55" s="82"/>
      <c r="L55" s="82"/>
      <c r="M55" s="83"/>
      <c r="N55" s="85" t="s">
        <v>50</v>
      </c>
      <c r="O55" s="84"/>
      <c r="P55" s="84" t="e">
        <f>O54*10%</f>
        <v>#VALUE!</v>
      </c>
    </row>
    <row r="56" spans="1:16" ht="22.5" customHeight="1" thickBot="1" x14ac:dyDescent="0.25">
      <c r="A56" s="82"/>
      <c r="B56" s="54"/>
      <c r="C56" s="53"/>
      <c r="D56" s="55"/>
      <c r="E56" s="82"/>
      <c r="F56" s="82"/>
      <c r="G56" s="82"/>
      <c r="H56" s="82"/>
      <c r="I56" s="82"/>
      <c r="J56" s="82"/>
      <c r="K56" s="82"/>
      <c r="L56" s="82"/>
      <c r="M56" s="83"/>
      <c r="N56" s="98" t="s">
        <v>58</v>
      </c>
      <c r="O56" s="99"/>
      <c r="P56" s="99" t="e">
        <f>O54-P55</f>
        <v>#VALUE!</v>
      </c>
    </row>
    <row r="57" spans="1:16" x14ac:dyDescent="0.2">
      <c r="A57" s="11"/>
      <c r="H57" s="61"/>
      <c r="N57" s="60" t="s">
        <v>32</v>
      </c>
      <c r="P57" s="67" t="e">
        <f>P56*1%</f>
        <v>#VALUE!</v>
      </c>
    </row>
    <row r="58" spans="1:16" ht="15.75" thickBot="1" x14ac:dyDescent="0.25">
      <c r="A58" s="11"/>
      <c r="H58" s="61"/>
      <c r="N58" s="60" t="s">
        <v>56</v>
      </c>
      <c r="P58" s="69" t="e">
        <f>P56*2%</f>
        <v>#VALUE!</v>
      </c>
    </row>
    <row r="59" spans="1:16" x14ac:dyDescent="0.2">
      <c r="A59" s="11"/>
      <c r="H59" s="61"/>
      <c r="N59" s="64" t="s">
        <v>33</v>
      </c>
      <c r="O59" s="65"/>
      <c r="P59" s="68" t="e">
        <f>P56+P57-P58</f>
        <v>#VALUE!</v>
      </c>
    </row>
    <row r="60" spans="1:16" x14ac:dyDescent="0.2">
      <c r="B60" s="54"/>
      <c r="C60" s="53"/>
      <c r="D60" s="55"/>
    </row>
    <row r="62" spans="1:16" x14ac:dyDescent="0.2">
      <c r="A62" s="11"/>
      <c r="H62" s="61"/>
      <c r="P62" s="69"/>
    </row>
    <row r="63" spans="1:16" x14ac:dyDescent="0.2">
      <c r="A63" s="11"/>
      <c r="H63" s="61"/>
      <c r="O63" s="56"/>
      <c r="P63" s="69"/>
    </row>
    <row r="64" spans="1:16" s="3" customFormat="1" x14ac:dyDescent="0.25">
      <c r="A64" s="11"/>
      <c r="B64" s="2"/>
      <c r="C64" s="2"/>
      <c r="E64" s="12"/>
      <c r="H64" s="61"/>
      <c r="N64" s="14"/>
      <c r="O64" s="14"/>
      <c r="P64" s="14"/>
    </row>
    <row r="65" spans="1:16" s="3" customFormat="1" x14ac:dyDescent="0.25">
      <c r="A65" s="11"/>
      <c r="B65" s="2"/>
      <c r="C65" s="2"/>
      <c r="E65" s="12"/>
      <c r="H65" s="61"/>
      <c r="N65" s="14"/>
      <c r="O65" s="14"/>
      <c r="P65" s="14"/>
    </row>
    <row r="66" spans="1:16" s="3" customFormat="1" x14ac:dyDescent="0.25">
      <c r="A66" s="11"/>
      <c r="B66" s="2"/>
      <c r="C66" s="2"/>
      <c r="E66" s="12"/>
      <c r="H66" s="61"/>
      <c r="N66" s="14"/>
      <c r="O66" s="14"/>
      <c r="P66" s="14"/>
    </row>
    <row r="67" spans="1:16" s="3" customFormat="1" x14ac:dyDescent="0.25">
      <c r="A67" s="11"/>
      <c r="B67" s="2"/>
      <c r="C67" s="2"/>
      <c r="E67" s="12"/>
      <c r="H67" s="61"/>
      <c r="N67" s="14"/>
      <c r="O67" s="14"/>
      <c r="P67" s="14"/>
    </row>
    <row r="68" spans="1:16" s="3" customFormat="1" x14ac:dyDescent="0.25">
      <c r="A68" s="11"/>
      <c r="B68" s="2"/>
      <c r="C68" s="2"/>
      <c r="E68" s="12"/>
      <c r="H68" s="61"/>
      <c r="N68" s="14"/>
      <c r="O68" s="14"/>
      <c r="P68" s="14"/>
    </row>
    <row r="69" spans="1:16" s="3" customFormat="1" x14ac:dyDescent="0.25">
      <c r="A69" s="11"/>
      <c r="B69" s="2"/>
      <c r="C69" s="2"/>
      <c r="E69" s="12"/>
      <c r="H69" s="61"/>
      <c r="N69" s="14"/>
      <c r="O69" s="14"/>
      <c r="P69" s="14"/>
    </row>
    <row r="70" spans="1:16" s="3" customFormat="1" x14ac:dyDescent="0.25">
      <c r="A70" s="11"/>
      <c r="B70" s="2"/>
      <c r="C70" s="2"/>
      <c r="E70" s="12"/>
      <c r="H70" s="61"/>
      <c r="N70" s="14"/>
      <c r="O70" s="14"/>
      <c r="P70" s="14"/>
    </row>
    <row r="71" spans="1:16" s="3" customFormat="1" x14ac:dyDescent="0.25">
      <c r="A71" s="11"/>
      <c r="B71" s="2"/>
      <c r="C71" s="2"/>
      <c r="E71" s="12"/>
      <c r="H71" s="61"/>
      <c r="N71" s="14"/>
      <c r="O71" s="14"/>
      <c r="P71" s="14"/>
    </row>
    <row r="72" spans="1:16" s="3" customFormat="1" x14ac:dyDescent="0.25">
      <c r="A72" s="11"/>
      <c r="B72" s="2"/>
      <c r="C72" s="2"/>
      <c r="E72" s="12"/>
      <c r="H72" s="61"/>
      <c r="N72" s="14"/>
      <c r="O72" s="14"/>
      <c r="P72" s="14"/>
    </row>
    <row r="73" spans="1:16" s="3" customFormat="1" x14ac:dyDescent="0.25">
      <c r="A73" s="11"/>
      <c r="B73" s="2"/>
      <c r="C73" s="2"/>
      <c r="E73" s="12"/>
      <c r="H73" s="61"/>
      <c r="N73" s="14"/>
      <c r="O73" s="14"/>
      <c r="P73" s="14"/>
    </row>
    <row r="74" spans="1:16" s="3" customFormat="1" x14ac:dyDescent="0.25">
      <c r="A74" s="11"/>
      <c r="B74" s="2"/>
      <c r="C74" s="2"/>
      <c r="E74" s="12"/>
      <c r="H74" s="61"/>
      <c r="N74" s="14"/>
      <c r="O74" s="14"/>
      <c r="P74" s="14"/>
    </row>
    <row r="75" spans="1:16" s="3" customFormat="1" x14ac:dyDescent="0.25">
      <c r="A75" s="11"/>
      <c r="B75" s="2"/>
      <c r="C75" s="2"/>
      <c r="E75" s="12"/>
      <c r="H75" s="61"/>
      <c r="N75" s="14"/>
      <c r="O75" s="14"/>
      <c r="P75" s="14"/>
    </row>
  </sheetData>
  <mergeCells count="2">
    <mergeCell ref="A54:L54"/>
    <mergeCell ref="O54:P54"/>
  </mergeCells>
  <conditionalFormatting sqref="B3">
    <cfRule type="duplicateValues" dxfId="390" priority="1"/>
  </conditionalFormatting>
  <conditionalFormatting sqref="B4:B53">
    <cfRule type="duplicateValues" dxfId="389" priority="118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3"/>
  <sheetViews>
    <sheetView zoomScale="110" zoomScaleNormal="110" workbookViewId="0">
      <pane xSplit="3" ySplit="2" topLeftCell="D235" activePane="bottomRight" state="frozen"/>
      <selection activeCell="H5" sqref="H5"/>
      <selection pane="topRight" activeCell="H5" sqref="H5"/>
      <selection pane="bottomLeft" activeCell="H5" sqref="H5"/>
      <selection pane="bottomRight" activeCell="N3" sqref="N3:N241"/>
    </sheetView>
  </sheetViews>
  <sheetFormatPr defaultRowHeight="15" x14ac:dyDescent="0.2"/>
  <cols>
    <col min="1" max="1" width="8" style="4" customWidth="1"/>
    <col min="2" max="2" width="19.5703125" style="2" customWidth="1"/>
    <col min="3" max="3" width="15.140625" style="2" customWidth="1"/>
    <col min="4" max="4" width="10.7109375" style="3" customWidth="1"/>
    <col min="5" max="5" width="8" style="12" customWidth="1"/>
    <col min="6" max="6" width="12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27" customHeight="1" x14ac:dyDescent="0.2">
      <c r="A3" s="96" t="s">
        <v>6233</v>
      </c>
      <c r="B3" s="72" t="s">
        <v>3926</v>
      </c>
      <c r="C3" s="9" t="s">
        <v>3927</v>
      </c>
      <c r="D3" s="74" t="s">
        <v>51</v>
      </c>
      <c r="E3" s="13">
        <v>44435</v>
      </c>
      <c r="F3" s="74" t="s">
        <v>53</v>
      </c>
      <c r="G3" s="13">
        <v>44437</v>
      </c>
      <c r="H3" s="10" t="s">
        <v>3282</v>
      </c>
      <c r="I3" s="1">
        <v>33</v>
      </c>
      <c r="J3" s="1">
        <v>40</v>
      </c>
      <c r="K3" s="1">
        <v>20</v>
      </c>
      <c r="L3" s="1">
        <v>4</v>
      </c>
      <c r="M3" s="80">
        <v>6.6</v>
      </c>
      <c r="N3" s="8">
        <v>7</v>
      </c>
      <c r="O3" s="62">
        <v>3000</v>
      </c>
      <c r="P3" s="63">
        <f>Table2245236891011121314151617181920212224234567891011121314151617181920212223242526272829303132[[#This Row],[PEMBULATAN]]*O3</f>
        <v>21000</v>
      </c>
    </row>
    <row r="4" spans="1:16" ht="27" customHeight="1" x14ac:dyDescent="0.2">
      <c r="A4" s="100"/>
      <c r="B4" s="73"/>
      <c r="C4" s="9" t="s">
        <v>3928</v>
      </c>
      <c r="D4" s="74" t="s">
        <v>51</v>
      </c>
      <c r="E4" s="13">
        <v>44435</v>
      </c>
      <c r="F4" s="74" t="s">
        <v>53</v>
      </c>
      <c r="G4" s="13">
        <v>44437</v>
      </c>
      <c r="H4" s="10" t="s">
        <v>3282</v>
      </c>
      <c r="I4" s="1">
        <v>64</v>
      </c>
      <c r="J4" s="1">
        <v>32</v>
      </c>
      <c r="K4" s="1">
        <v>10</v>
      </c>
      <c r="L4" s="1">
        <v>1</v>
      </c>
      <c r="M4" s="80">
        <v>5.12</v>
      </c>
      <c r="N4" s="8">
        <v>5</v>
      </c>
      <c r="O4" s="62">
        <v>3000</v>
      </c>
      <c r="P4" s="63">
        <f>Table2245236891011121314151617181920212224234567891011121314151617181920212223242526272829303132[[#This Row],[PEMBULATAN]]*O4</f>
        <v>15000</v>
      </c>
    </row>
    <row r="5" spans="1:16" ht="27" customHeight="1" x14ac:dyDescent="0.2">
      <c r="A5" s="100"/>
      <c r="B5" s="73"/>
      <c r="C5" s="87" t="s">
        <v>3929</v>
      </c>
      <c r="D5" s="76" t="s">
        <v>51</v>
      </c>
      <c r="E5" s="13">
        <v>44435</v>
      </c>
      <c r="F5" s="74" t="s">
        <v>53</v>
      </c>
      <c r="G5" s="13">
        <v>44437</v>
      </c>
      <c r="H5" s="75" t="s">
        <v>3282</v>
      </c>
      <c r="I5" s="15">
        <v>60</v>
      </c>
      <c r="J5" s="15">
        <v>44</v>
      </c>
      <c r="K5" s="15">
        <v>21</v>
      </c>
      <c r="L5" s="15">
        <v>9</v>
      </c>
      <c r="M5" s="81">
        <v>13.86</v>
      </c>
      <c r="N5" s="70">
        <v>14</v>
      </c>
      <c r="O5" s="62">
        <v>3000</v>
      </c>
      <c r="P5" s="63">
        <f>Table2245236891011121314151617181920212224234567891011121314151617181920212223242526272829303132[[#This Row],[PEMBULATAN]]*O5</f>
        <v>42000</v>
      </c>
    </row>
    <row r="6" spans="1:16" ht="27" customHeight="1" x14ac:dyDescent="0.2">
      <c r="A6" s="100"/>
      <c r="B6" s="73"/>
      <c r="C6" s="87" t="s">
        <v>3930</v>
      </c>
      <c r="D6" s="76" t="s">
        <v>51</v>
      </c>
      <c r="E6" s="13">
        <v>44435</v>
      </c>
      <c r="F6" s="74" t="s">
        <v>53</v>
      </c>
      <c r="G6" s="13">
        <v>44437</v>
      </c>
      <c r="H6" s="75" t="s">
        <v>3282</v>
      </c>
      <c r="I6" s="15">
        <v>90</v>
      </c>
      <c r="J6" s="15">
        <v>55</v>
      </c>
      <c r="K6" s="15">
        <v>20</v>
      </c>
      <c r="L6" s="15">
        <v>16</v>
      </c>
      <c r="M6" s="81">
        <v>24.75</v>
      </c>
      <c r="N6" s="70">
        <v>25</v>
      </c>
      <c r="O6" s="62">
        <v>3000</v>
      </c>
      <c r="P6" s="63">
        <f>Table2245236891011121314151617181920212224234567891011121314151617181920212223242526272829303132[[#This Row],[PEMBULATAN]]*O6</f>
        <v>75000</v>
      </c>
    </row>
    <row r="7" spans="1:16" ht="27" customHeight="1" x14ac:dyDescent="0.2">
      <c r="A7" s="100"/>
      <c r="B7" s="73"/>
      <c r="C7" s="87" t="s">
        <v>3931</v>
      </c>
      <c r="D7" s="76" t="s">
        <v>51</v>
      </c>
      <c r="E7" s="13">
        <v>44435</v>
      </c>
      <c r="F7" s="74" t="s">
        <v>53</v>
      </c>
      <c r="G7" s="13">
        <v>44437</v>
      </c>
      <c r="H7" s="75" t="s">
        <v>3282</v>
      </c>
      <c r="I7" s="15">
        <v>72</v>
      </c>
      <c r="J7" s="15">
        <v>53</v>
      </c>
      <c r="K7" s="15">
        <v>20</v>
      </c>
      <c r="L7" s="15">
        <v>9</v>
      </c>
      <c r="M7" s="81">
        <v>19.079999999999998</v>
      </c>
      <c r="N7" s="70">
        <v>19</v>
      </c>
      <c r="O7" s="62">
        <v>3000</v>
      </c>
      <c r="P7" s="63">
        <f>Table2245236891011121314151617181920212224234567891011121314151617181920212223242526272829303132[[#This Row],[PEMBULATAN]]*O7</f>
        <v>57000</v>
      </c>
    </row>
    <row r="8" spans="1:16" ht="27" customHeight="1" x14ac:dyDescent="0.2">
      <c r="A8" s="100"/>
      <c r="B8" s="73"/>
      <c r="C8" s="87" t="s">
        <v>3932</v>
      </c>
      <c r="D8" s="76" t="s">
        <v>51</v>
      </c>
      <c r="E8" s="13">
        <v>44435</v>
      </c>
      <c r="F8" s="74" t="s">
        <v>53</v>
      </c>
      <c r="G8" s="13">
        <v>44437</v>
      </c>
      <c r="H8" s="75" t="s">
        <v>3282</v>
      </c>
      <c r="I8" s="15">
        <v>42</v>
      </c>
      <c r="J8" s="15">
        <v>35</v>
      </c>
      <c r="K8" s="15">
        <v>30</v>
      </c>
      <c r="L8" s="15">
        <v>2</v>
      </c>
      <c r="M8" s="81">
        <v>11.025</v>
      </c>
      <c r="N8" s="70">
        <v>11</v>
      </c>
      <c r="O8" s="62">
        <v>3000</v>
      </c>
      <c r="P8" s="63">
        <f>Table2245236891011121314151617181920212224234567891011121314151617181920212223242526272829303132[[#This Row],[PEMBULATAN]]*O8</f>
        <v>33000</v>
      </c>
    </row>
    <row r="9" spans="1:16" ht="27" customHeight="1" x14ac:dyDescent="0.2">
      <c r="A9" s="100"/>
      <c r="B9" s="73"/>
      <c r="C9" s="87" t="s">
        <v>3933</v>
      </c>
      <c r="D9" s="76" t="s">
        <v>51</v>
      </c>
      <c r="E9" s="13">
        <v>44435</v>
      </c>
      <c r="F9" s="74" t="s">
        <v>53</v>
      </c>
      <c r="G9" s="13">
        <v>44437</v>
      </c>
      <c r="H9" s="75" t="s">
        <v>3282</v>
      </c>
      <c r="I9" s="15">
        <v>160</v>
      </c>
      <c r="J9" s="15">
        <v>22</v>
      </c>
      <c r="K9" s="15">
        <v>22</v>
      </c>
      <c r="L9" s="15">
        <v>20</v>
      </c>
      <c r="M9" s="81">
        <v>19.36</v>
      </c>
      <c r="N9" s="70">
        <v>20</v>
      </c>
      <c r="O9" s="62">
        <v>3000</v>
      </c>
      <c r="P9" s="63">
        <f>Table2245236891011121314151617181920212224234567891011121314151617181920212223242526272829303132[[#This Row],[PEMBULATAN]]*O9</f>
        <v>60000</v>
      </c>
    </row>
    <row r="10" spans="1:16" ht="27" customHeight="1" x14ac:dyDescent="0.2">
      <c r="A10" s="100"/>
      <c r="B10" s="73"/>
      <c r="C10" s="87" t="s">
        <v>3934</v>
      </c>
      <c r="D10" s="76" t="s">
        <v>51</v>
      </c>
      <c r="E10" s="13">
        <v>44435</v>
      </c>
      <c r="F10" s="74" t="s">
        <v>53</v>
      </c>
      <c r="G10" s="13">
        <v>44437</v>
      </c>
      <c r="H10" s="75" t="s">
        <v>3282</v>
      </c>
      <c r="I10" s="15">
        <v>101</v>
      </c>
      <c r="J10" s="15">
        <v>30</v>
      </c>
      <c r="K10" s="15">
        <v>7</v>
      </c>
      <c r="L10" s="15">
        <v>3</v>
      </c>
      <c r="M10" s="81">
        <v>5.3025000000000002</v>
      </c>
      <c r="N10" s="70">
        <v>5</v>
      </c>
      <c r="O10" s="62">
        <v>3000</v>
      </c>
      <c r="P10" s="63">
        <f>Table2245236891011121314151617181920212224234567891011121314151617181920212223242526272829303132[[#This Row],[PEMBULATAN]]*O10</f>
        <v>15000</v>
      </c>
    </row>
    <row r="11" spans="1:16" ht="27" customHeight="1" x14ac:dyDescent="0.2">
      <c r="A11" s="100"/>
      <c r="B11" s="88"/>
      <c r="C11" s="87" t="s">
        <v>3935</v>
      </c>
      <c r="D11" s="76" t="s">
        <v>51</v>
      </c>
      <c r="E11" s="13">
        <v>44435</v>
      </c>
      <c r="F11" s="74" t="s">
        <v>53</v>
      </c>
      <c r="G11" s="13">
        <v>44437</v>
      </c>
      <c r="H11" s="75" t="s">
        <v>3282</v>
      </c>
      <c r="I11" s="15">
        <v>100</v>
      </c>
      <c r="J11" s="15">
        <v>20</v>
      </c>
      <c r="K11" s="15">
        <v>10</v>
      </c>
      <c r="L11" s="15">
        <v>5</v>
      </c>
      <c r="M11" s="81">
        <v>5</v>
      </c>
      <c r="N11" s="70">
        <v>5</v>
      </c>
      <c r="O11" s="62">
        <v>3000</v>
      </c>
      <c r="P11" s="63">
        <f>Table2245236891011121314151617181920212224234567891011121314151617181920212223242526272829303132[[#This Row],[PEMBULATAN]]*O11</f>
        <v>15000</v>
      </c>
    </row>
    <row r="12" spans="1:16" ht="27" customHeight="1" x14ac:dyDescent="0.2">
      <c r="A12" s="100"/>
      <c r="B12" s="73" t="s">
        <v>3936</v>
      </c>
      <c r="C12" s="87" t="s">
        <v>3937</v>
      </c>
      <c r="D12" s="76" t="s">
        <v>51</v>
      </c>
      <c r="E12" s="13">
        <v>44435</v>
      </c>
      <c r="F12" s="74" t="s">
        <v>53</v>
      </c>
      <c r="G12" s="13">
        <v>44437</v>
      </c>
      <c r="H12" s="75" t="s">
        <v>3282</v>
      </c>
      <c r="I12" s="15">
        <v>60</v>
      </c>
      <c r="J12" s="15">
        <v>32</v>
      </c>
      <c r="K12" s="15">
        <v>10</v>
      </c>
      <c r="L12" s="15">
        <v>6</v>
      </c>
      <c r="M12" s="81">
        <v>4.8</v>
      </c>
      <c r="N12" s="70">
        <v>6</v>
      </c>
      <c r="O12" s="62">
        <v>3000</v>
      </c>
      <c r="P12" s="63">
        <f>Table2245236891011121314151617181920212224234567891011121314151617181920212223242526272829303132[[#This Row],[PEMBULATAN]]*O12</f>
        <v>18000</v>
      </c>
    </row>
    <row r="13" spans="1:16" ht="27" customHeight="1" x14ac:dyDescent="0.2">
      <c r="A13" s="100"/>
      <c r="B13" s="73"/>
      <c r="C13" s="87" t="s">
        <v>3938</v>
      </c>
      <c r="D13" s="76" t="s">
        <v>51</v>
      </c>
      <c r="E13" s="13">
        <v>44435</v>
      </c>
      <c r="F13" s="74" t="s">
        <v>53</v>
      </c>
      <c r="G13" s="13">
        <v>44437</v>
      </c>
      <c r="H13" s="75" t="s">
        <v>3282</v>
      </c>
      <c r="I13" s="15">
        <v>100</v>
      </c>
      <c r="J13" s="15">
        <v>7</v>
      </c>
      <c r="K13" s="15">
        <v>7</v>
      </c>
      <c r="L13" s="15">
        <v>1</v>
      </c>
      <c r="M13" s="81">
        <v>1.2250000000000001</v>
      </c>
      <c r="N13" s="70">
        <v>1</v>
      </c>
      <c r="O13" s="62">
        <v>3000</v>
      </c>
      <c r="P13" s="63">
        <f>Table2245236891011121314151617181920212224234567891011121314151617181920212223242526272829303132[[#This Row],[PEMBULATAN]]*O13</f>
        <v>3000</v>
      </c>
    </row>
    <row r="14" spans="1:16" ht="27" customHeight="1" x14ac:dyDescent="0.2">
      <c r="A14" s="100"/>
      <c r="B14" s="73"/>
      <c r="C14" s="87" t="s">
        <v>3939</v>
      </c>
      <c r="D14" s="76" t="s">
        <v>51</v>
      </c>
      <c r="E14" s="13">
        <v>44435</v>
      </c>
      <c r="F14" s="74" t="s">
        <v>53</v>
      </c>
      <c r="G14" s="13">
        <v>44437</v>
      </c>
      <c r="H14" s="75" t="s">
        <v>3282</v>
      </c>
      <c r="I14" s="15">
        <v>50</v>
      </c>
      <c r="J14" s="15">
        <v>40</v>
      </c>
      <c r="K14" s="15">
        <v>26</v>
      </c>
      <c r="L14" s="15">
        <v>4</v>
      </c>
      <c r="M14" s="81">
        <v>13</v>
      </c>
      <c r="N14" s="70">
        <v>13</v>
      </c>
      <c r="O14" s="62">
        <v>3000</v>
      </c>
      <c r="P14" s="63">
        <f>Table2245236891011121314151617181920212224234567891011121314151617181920212223242526272829303132[[#This Row],[PEMBULATAN]]*O14</f>
        <v>39000</v>
      </c>
    </row>
    <row r="15" spans="1:16" ht="27" customHeight="1" x14ac:dyDescent="0.2">
      <c r="A15" s="100"/>
      <c r="B15" s="73"/>
      <c r="C15" s="87" t="s">
        <v>3940</v>
      </c>
      <c r="D15" s="76" t="s">
        <v>51</v>
      </c>
      <c r="E15" s="13">
        <v>44435</v>
      </c>
      <c r="F15" s="74" t="s">
        <v>53</v>
      </c>
      <c r="G15" s="13">
        <v>44437</v>
      </c>
      <c r="H15" s="75" t="s">
        <v>3282</v>
      </c>
      <c r="I15" s="15">
        <v>74</v>
      </c>
      <c r="J15" s="15">
        <v>52</v>
      </c>
      <c r="K15" s="15">
        <v>23</v>
      </c>
      <c r="L15" s="15">
        <v>13</v>
      </c>
      <c r="M15" s="81">
        <v>22.126000000000001</v>
      </c>
      <c r="N15" s="70">
        <v>22</v>
      </c>
      <c r="O15" s="62">
        <v>3000</v>
      </c>
      <c r="P15" s="63">
        <f>Table2245236891011121314151617181920212224234567891011121314151617181920212223242526272829303132[[#This Row],[PEMBULATAN]]*O15</f>
        <v>66000</v>
      </c>
    </row>
    <row r="16" spans="1:16" ht="27" customHeight="1" x14ac:dyDescent="0.2">
      <c r="A16" s="100"/>
      <c r="B16" s="73"/>
      <c r="C16" s="87" t="s">
        <v>3941</v>
      </c>
      <c r="D16" s="76" t="s">
        <v>51</v>
      </c>
      <c r="E16" s="13">
        <v>44435</v>
      </c>
      <c r="F16" s="74" t="s">
        <v>53</v>
      </c>
      <c r="G16" s="13">
        <v>44437</v>
      </c>
      <c r="H16" s="75" t="s">
        <v>3282</v>
      </c>
      <c r="I16" s="15">
        <v>20</v>
      </c>
      <c r="J16" s="15">
        <v>30</v>
      </c>
      <c r="K16" s="15">
        <v>10</v>
      </c>
      <c r="L16" s="15">
        <v>1</v>
      </c>
      <c r="M16" s="81">
        <v>1.5</v>
      </c>
      <c r="N16" s="70">
        <v>2</v>
      </c>
      <c r="O16" s="62">
        <v>3000</v>
      </c>
      <c r="P16" s="63">
        <f>Table2245236891011121314151617181920212224234567891011121314151617181920212223242526272829303132[[#This Row],[PEMBULATAN]]*O16</f>
        <v>6000</v>
      </c>
    </row>
    <row r="17" spans="1:16" ht="27" customHeight="1" x14ac:dyDescent="0.2">
      <c r="A17" s="100"/>
      <c r="B17" s="73"/>
      <c r="C17" s="87" t="s">
        <v>3942</v>
      </c>
      <c r="D17" s="76" t="s">
        <v>51</v>
      </c>
      <c r="E17" s="13">
        <v>44435</v>
      </c>
      <c r="F17" s="74" t="s">
        <v>53</v>
      </c>
      <c r="G17" s="13">
        <v>44437</v>
      </c>
      <c r="H17" s="75" t="s">
        <v>3282</v>
      </c>
      <c r="I17" s="15">
        <v>30</v>
      </c>
      <c r="J17" s="15">
        <v>30</v>
      </c>
      <c r="K17" s="15">
        <v>10</v>
      </c>
      <c r="L17" s="15">
        <v>2</v>
      </c>
      <c r="M17" s="81">
        <v>2.25</v>
      </c>
      <c r="N17" s="70">
        <v>2</v>
      </c>
      <c r="O17" s="62">
        <v>3000</v>
      </c>
      <c r="P17" s="63">
        <f>Table2245236891011121314151617181920212224234567891011121314151617181920212223242526272829303132[[#This Row],[PEMBULATAN]]*O17</f>
        <v>6000</v>
      </c>
    </row>
    <row r="18" spans="1:16" ht="27" customHeight="1" x14ac:dyDescent="0.2">
      <c r="A18" s="100"/>
      <c r="B18" s="73"/>
      <c r="C18" s="87" t="s">
        <v>3943</v>
      </c>
      <c r="D18" s="76" t="s">
        <v>51</v>
      </c>
      <c r="E18" s="13">
        <v>44435</v>
      </c>
      <c r="F18" s="74" t="s">
        <v>53</v>
      </c>
      <c r="G18" s="13">
        <v>44437</v>
      </c>
      <c r="H18" s="75" t="s">
        <v>3282</v>
      </c>
      <c r="I18" s="15">
        <v>80</v>
      </c>
      <c r="J18" s="15">
        <v>51</v>
      </c>
      <c r="K18" s="15">
        <v>20</v>
      </c>
      <c r="L18" s="15">
        <v>11</v>
      </c>
      <c r="M18" s="81">
        <v>20.399999999999999</v>
      </c>
      <c r="N18" s="70">
        <v>20</v>
      </c>
      <c r="O18" s="62">
        <v>3000</v>
      </c>
      <c r="P18" s="63">
        <f>Table2245236891011121314151617181920212224234567891011121314151617181920212223242526272829303132[[#This Row],[PEMBULATAN]]*O18</f>
        <v>60000</v>
      </c>
    </row>
    <row r="19" spans="1:16" ht="27" customHeight="1" x14ac:dyDescent="0.2">
      <c r="A19" s="100"/>
      <c r="B19" s="73"/>
      <c r="C19" s="87" t="s">
        <v>3944</v>
      </c>
      <c r="D19" s="76" t="s">
        <v>51</v>
      </c>
      <c r="E19" s="13">
        <v>44435</v>
      </c>
      <c r="F19" s="74" t="s">
        <v>53</v>
      </c>
      <c r="G19" s="13">
        <v>44437</v>
      </c>
      <c r="H19" s="75" t="s">
        <v>3282</v>
      </c>
      <c r="I19" s="15">
        <v>90</v>
      </c>
      <c r="J19" s="15">
        <v>52</v>
      </c>
      <c r="K19" s="15">
        <v>30</v>
      </c>
      <c r="L19" s="15">
        <v>9</v>
      </c>
      <c r="M19" s="81">
        <v>35.1</v>
      </c>
      <c r="N19" s="70">
        <v>35</v>
      </c>
      <c r="O19" s="62">
        <v>3000</v>
      </c>
      <c r="P19" s="63">
        <f>Table2245236891011121314151617181920212224234567891011121314151617181920212223242526272829303132[[#This Row],[PEMBULATAN]]*O19</f>
        <v>105000</v>
      </c>
    </row>
    <row r="20" spans="1:16" ht="27" customHeight="1" x14ac:dyDescent="0.2">
      <c r="A20" s="100"/>
      <c r="B20" s="73"/>
      <c r="C20" s="87" t="s">
        <v>3945</v>
      </c>
      <c r="D20" s="76" t="s">
        <v>51</v>
      </c>
      <c r="E20" s="13">
        <v>44435</v>
      </c>
      <c r="F20" s="74" t="s">
        <v>53</v>
      </c>
      <c r="G20" s="13">
        <v>44437</v>
      </c>
      <c r="H20" s="75" t="s">
        <v>3282</v>
      </c>
      <c r="I20" s="15">
        <v>70</v>
      </c>
      <c r="J20" s="15">
        <v>51</v>
      </c>
      <c r="K20" s="15">
        <v>30</v>
      </c>
      <c r="L20" s="15">
        <v>18</v>
      </c>
      <c r="M20" s="81">
        <v>26.774999999999999</v>
      </c>
      <c r="N20" s="70">
        <v>27</v>
      </c>
      <c r="O20" s="62">
        <v>3000</v>
      </c>
      <c r="P20" s="63">
        <f>Table2245236891011121314151617181920212224234567891011121314151617181920212223242526272829303132[[#This Row],[PEMBULATAN]]*O20</f>
        <v>81000</v>
      </c>
    </row>
    <row r="21" spans="1:16" ht="27" customHeight="1" x14ac:dyDescent="0.2">
      <c r="A21" s="100"/>
      <c r="B21" s="73"/>
      <c r="C21" s="87" t="s">
        <v>3946</v>
      </c>
      <c r="D21" s="76" t="s">
        <v>51</v>
      </c>
      <c r="E21" s="13">
        <v>44435</v>
      </c>
      <c r="F21" s="74" t="s">
        <v>53</v>
      </c>
      <c r="G21" s="13">
        <v>44437</v>
      </c>
      <c r="H21" s="75" t="s">
        <v>3282</v>
      </c>
      <c r="I21" s="15">
        <v>70</v>
      </c>
      <c r="J21" s="15">
        <v>20</v>
      </c>
      <c r="K21" s="15">
        <v>12</v>
      </c>
      <c r="L21" s="15">
        <v>2</v>
      </c>
      <c r="M21" s="81">
        <v>4.2</v>
      </c>
      <c r="N21" s="70">
        <v>4</v>
      </c>
      <c r="O21" s="62">
        <v>3000</v>
      </c>
      <c r="P21" s="63">
        <f>Table2245236891011121314151617181920212224234567891011121314151617181920212223242526272829303132[[#This Row],[PEMBULATAN]]*O21</f>
        <v>12000</v>
      </c>
    </row>
    <row r="22" spans="1:16" ht="27" customHeight="1" x14ac:dyDescent="0.2">
      <c r="A22" s="100"/>
      <c r="B22" s="73"/>
      <c r="C22" s="87" t="s">
        <v>3947</v>
      </c>
      <c r="D22" s="76" t="s">
        <v>51</v>
      </c>
      <c r="E22" s="13">
        <v>44435</v>
      </c>
      <c r="F22" s="74" t="s">
        <v>53</v>
      </c>
      <c r="G22" s="13">
        <v>44437</v>
      </c>
      <c r="H22" s="75" t="s">
        <v>3282</v>
      </c>
      <c r="I22" s="15">
        <v>20</v>
      </c>
      <c r="J22" s="15">
        <v>20</v>
      </c>
      <c r="K22" s="15">
        <v>10</v>
      </c>
      <c r="L22" s="15">
        <v>4</v>
      </c>
      <c r="M22" s="81">
        <v>1</v>
      </c>
      <c r="N22" s="70">
        <v>4</v>
      </c>
      <c r="O22" s="62">
        <v>3000</v>
      </c>
      <c r="P22" s="63">
        <f>Table2245236891011121314151617181920212224234567891011121314151617181920212223242526272829303132[[#This Row],[PEMBULATAN]]*O22</f>
        <v>12000</v>
      </c>
    </row>
    <row r="23" spans="1:16" ht="27" customHeight="1" x14ac:dyDescent="0.2">
      <c r="A23" s="100"/>
      <c r="B23" s="73"/>
      <c r="C23" s="87" t="s">
        <v>3948</v>
      </c>
      <c r="D23" s="76" t="s">
        <v>51</v>
      </c>
      <c r="E23" s="13">
        <v>44435</v>
      </c>
      <c r="F23" s="74" t="s">
        <v>53</v>
      </c>
      <c r="G23" s="13">
        <v>44437</v>
      </c>
      <c r="H23" s="75" t="s">
        <v>3282</v>
      </c>
      <c r="I23" s="15">
        <v>93</v>
      </c>
      <c r="J23" s="15">
        <v>60</v>
      </c>
      <c r="K23" s="15">
        <v>20</v>
      </c>
      <c r="L23" s="15">
        <v>11</v>
      </c>
      <c r="M23" s="81">
        <v>27.9</v>
      </c>
      <c r="N23" s="70">
        <v>28</v>
      </c>
      <c r="O23" s="62">
        <v>3000</v>
      </c>
      <c r="P23" s="63">
        <f>Table2245236891011121314151617181920212224234567891011121314151617181920212223242526272829303132[[#This Row],[PEMBULATAN]]*O23</f>
        <v>84000</v>
      </c>
    </row>
    <row r="24" spans="1:16" ht="27" customHeight="1" x14ac:dyDescent="0.2">
      <c r="A24" s="100"/>
      <c r="B24" s="73"/>
      <c r="C24" s="87" t="s">
        <v>3949</v>
      </c>
      <c r="D24" s="76" t="s">
        <v>51</v>
      </c>
      <c r="E24" s="13">
        <v>44435</v>
      </c>
      <c r="F24" s="74" t="s">
        <v>53</v>
      </c>
      <c r="G24" s="13">
        <v>44437</v>
      </c>
      <c r="H24" s="75" t="s">
        <v>3282</v>
      </c>
      <c r="I24" s="15">
        <v>93</v>
      </c>
      <c r="J24" s="15">
        <v>67</v>
      </c>
      <c r="K24" s="15">
        <v>29</v>
      </c>
      <c r="L24" s="15">
        <v>11</v>
      </c>
      <c r="M24" s="81">
        <v>45.174750000000003</v>
      </c>
      <c r="N24" s="70">
        <v>45</v>
      </c>
      <c r="O24" s="62">
        <v>3000</v>
      </c>
      <c r="P24" s="63">
        <f>Table2245236891011121314151617181920212224234567891011121314151617181920212223242526272829303132[[#This Row],[PEMBULATAN]]*O24</f>
        <v>135000</v>
      </c>
    </row>
    <row r="25" spans="1:16" ht="27" customHeight="1" x14ac:dyDescent="0.2">
      <c r="A25" s="100"/>
      <c r="B25" s="73"/>
      <c r="C25" s="87" t="s">
        <v>3950</v>
      </c>
      <c r="D25" s="76" t="s">
        <v>51</v>
      </c>
      <c r="E25" s="13">
        <v>44435</v>
      </c>
      <c r="F25" s="74" t="s">
        <v>53</v>
      </c>
      <c r="G25" s="13">
        <v>44437</v>
      </c>
      <c r="H25" s="75" t="s">
        <v>3282</v>
      </c>
      <c r="I25" s="15">
        <v>91</v>
      </c>
      <c r="J25" s="15">
        <v>42</v>
      </c>
      <c r="K25" s="15">
        <v>39</v>
      </c>
      <c r="L25" s="15">
        <v>14</v>
      </c>
      <c r="M25" s="81">
        <v>37.264499999999998</v>
      </c>
      <c r="N25" s="70">
        <v>37</v>
      </c>
      <c r="O25" s="62">
        <v>3000</v>
      </c>
      <c r="P25" s="63">
        <f>Table2245236891011121314151617181920212224234567891011121314151617181920212223242526272829303132[[#This Row],[PEMBULATAN]]*O25</f>
        <v>111000</v>
      </c>
    </row>
    <row r="26" spans="1:16" ht="27" customHeight="1" x14ac:dyDescent="0.2">
      <c r="A26" s="100"/>
      <c r="B26" s="73"/>
      <c r="C26" s="87" t="s">
        <v>3951</v>
      </c>
      <c r="D26" s="76" t="s">
        <v>51</v>
      </c>
      <c r="E26" s="13">
        <v>44435</v>
      </c>
      <c r="F26" s="74" t="s">
        <v>53</v>
      </c>
      <c r="G26" s="13">
        <v>44437</v>
      </c>
      <c r="H26" s="75" t="s">
        <v>3282</v>
      </c>
      <c r="I26" s="15">
        <v>90</v>
      </c>
      <c r="J26" s="15">
        <v>41</v>
      </c>
      <c r="K26" s="15">
        <v>20</v>
      </c>
      <c r="L26" s="15">
        <v>8</v>
      </c>
      <c r="M26" s="81">
        <v>18.45</v>
      </c>
      <c r="N26" s="70">
        <v>18</v>
      </c>
      <c r="O26" s="62">
        <v>3000</v>
      </c>
      <c r="P26" s="63">
        <f>Table2245236891011121314151617181920212224234567891011121314151617181920212223242526272829303132[[#This Row],[PEMBULATAN]]*O26</f>
        <v>54000</v>
      </c>
    </row>
    <row r="27" spans="1:16" ht="27" customHeight="1" x14ac:dyDescent="0.2">
      <c r="A27" s="100"/>
      <c r="B27" s="73"/>
      <c r="C27" s="87" t="s">
        <v>3952</v>
      </c>
      <c r="D27" s="76" t="s">
        <v>51</v>
      </c>
      <c r="E27" s="13">
        <v>44435</v>
      </c>
      <c r="F27" s="74" t="s">
        <v>53</v>
      </c>
      <c r="G27" s="13">
        <v>44437</v>
      </c>
      <c r="H27" s="75" t="s">
        <v>3282</v>
      </c>
      <c r="I27" s="15">
        <v>55</v>
      </c>
      <c r="J27" s="15">
        <v>33</v>
      </c>
      <c r="K27" s="15">
        <v>21</v>
      </c>
      <c r="L27" s="15">
        <v>8</v>
      </c>
      <c r="M27" s="81">
        <v>9.5287500000000005</v>
      </c>
      <c r="N27" s="70">
        <v>10</v>
      </c>
      <c r="O27" s="62">
        <v>3000</v>
      </c>
      <c r="P27" s="63">
        <f>Table2245236891011121314151617181920212224234567891011121314151617181920212223242526272829303132[[#This Row],[PEMBULATAN]]*O27</f>
        <v>30000</v>
      </c>
    </row>
    <row r="28" spans="1:16" ht="27" customHeight="1" x14ac:dyDescent="0.2">
      <c r="A28" s="100"/>
      <c r="B28" s="73"/>
      <c r="C28" s="87" t="s">
        <v>3953</v>
      </c>
      <c r="D28" s="76" t="s">
        <v>51</v>
      </c>
      <c r="E28" s="13">
        <v>44435</v>
      </c>
      <c r="F28" s="74" t="s">
        <v>53</v>
      </c>
      <c r="G28" s="13">
        <v>44437</v>
      </c>
      <c r="H28" s="75" t="s">
        <v>3282</v>
      </c>
      <c r="I28" s="15">
        <v>70</v>
      </c>
      <c r="J28" s="15">
        <v>50</v>
      </c>
      <c r="K28" s="15">
        <v>20</v>
      </c>
      <c r="L28" s="15">
        <v>9</v>
      </c>
      <c r="M28" s="81">
        <v>17.5</v>
      </c>
      <c r="N28" s="70">
        <v>18</v>
      </c>
      <c r="O28" s="62">
        <v>3000</v>
      </c>
      <c r="P28" s="63">
        <f>Table2245236891011121314151617181920212224234567891011121314151617181920212223242526272829303132[[#This Row],[PEMBULATAN]]*O28</f>
        <v>54000</v>
      </c>
    </row>
    <row r="29" spans="1:16" ht="27" customHeight="1" x14ac:dyDescent="0.2">
      <c r="A29" s="100"/>
      <c r="B29" s="73"/>
      <c r="C29" s="87" t="s">
        <v>3954</v>
      </c>
      <c r="D29" s="76" t="s">
        <v>51</v>
      </c>
      <c r="E29" s="13">
        <v>44435</v>
      </c>
      <c r="F29" s="74" t="s">
        <v>53</v>
      </c>
      <c r="G29" s="13">
        <v>44437</v>
      </c>
      <c r="H29" s="75" t="s">
        <v>3282</v>
      </c>
      <c r="I29" s="15">
        <v>80</v>
      </c>
      <c r="J29" s="15">
        <v>41</v>
      </c>
      <c r="K29" s="15">
        <v>20</v>
      </c>
      <c r="L29" s="15">
        <v>8</v>
      </c>
      <c r="M29" s="81">
        <v>16.399999999999999</v>
      </c>
      <c r="N29" s="70">
        <v>16</v>
      </c>
      <c r="O29" s="62">
        <v>3000</v>
      </c>
      <c r="P29" s="63">
        <f>Table2245236891011121314151617181920212224234567891011121314151617181920212223242526272829303132[[#This Row],[PEMBULATAN]]*O29</f>
        <v>48000</v>
      </c>
    </row>
    <row r="30" spans="1:16" ht="27" customHeight="1" x14ac:dyDescent="0.2">
      <c r="A30" s="100"/>
      <c r="B30" s="73"/>
      <c r="C30" s="87" t="s">
        <v>3955</v>
      </c>
      <c r="D30" s="76" t="s">
        <v>51</v>
      </c>
      <c r="E30" s="13">
        <v>44435</v>
      </c>
      <c r="F30" s="74" t="s">
        <v>53</v>
      </c>
      <c r="G30" s="13">
        <v>44437</v>
      </c>
      <c r="H30" s="75" t="s">
        <v>3282</v>
      </c>
      <c r="I30" s="15">
        <v>80</v>
      </c>
      <c r="J30" s="15">
        <v>30</v>
      </c>
      <c r="K30" s="15">
        <v>20</v>
      </c>
      <c r="L30" s="15">
        <v>3</v>
      </c>
      <c r="M30" s="81">
        <v>12</v>
      </c>
      <c r="N30" s="70">
        <v>12</v>
      </c>
      <c r="O30" s="62">
        <v>3000</v>
      </c>
      <c r="P30" s="63">
        <f>Table2245236891011121314151617181920212224234567891011121314151617181920212223242526272829303132[[#This Row],[PEMBULATAN]]*O30</f>
        <v>36000</v>
      </c>
    </row>
    <row r="31" spans="1:16" ht="27" customHeight="1" x14ac:dyDescent="0.2">
      <c r="A31" s="100"/>
      <c r="B31" s="73"/>
      <c r="C31" s="87" t="s">
        <v>3956</v>
      </c>
      <c r="D31" s="76" t="s">
        <v>51</v>
      </c>
      <c r="E31" s="13">
        <v>44435</v>
      </c>
      <c r="F31" s="74" t="s">
        <v>53</v>
      </c>
      <c r="G31" s="13">
        <v>44437</v>
      </c>
      <c r="H31" s="75" t="s">
        <v>3282</v>
      </c>
      <c r="I31" s="15">
        <v>81</v>
      </c>
      <c r="J31" s="15">
        <v>50</v>
      </c>
      <c r="K31" s="15">
        <v>30</v>
      </c>
      <c r="L31" s="15">
        <v>23</v>
      </c>
      <c r="M31" s="81">
        <v>30.375</v>
      </c>
      <c r="N31" s="70">
        <v>30</v>
      </c>
      <c r="O31" s="62">
        <v>3000</v>
      </c>
      <c r="P31" s="63">
        <f>Table2245236891011121314151617181920212224234567891011121314151617181920212223242526272829303132[[#This Row],[PEMBULATAN]]*O31</f>
        <v>90000</v>
      </c>
    </row>
    <row r="32" spans="1:16" ht="27" customHeight="1" x14ac:dyDescent="0.2">
      <c r="A32" s="100"/>
      <c r="B32" s="73"/>
      <c r="C32" s="87" t="s">
        <v>3957</v>
      </c>
      <c r="D32" s="76" t="s">
        <v>51</v>
      </c>
      <c r="E32" s="13">
        <v>44435</v>
      </c>
      <c r="F32" s="74" t="s">
        <v>53</v>
      </c>
      <c r="G32" s="13">
        <v>44437</v>
      </c>
      <c r="H32" s="75" t="s">
        <v>3282</v>
      </c>
      <c r="I32" s="15">
        <v>110</v>
      </c>
      <c r="J32" s="15">
        <v>63</v>
      </c>
      <c r="K32" s="15">
        <v>31</v>
      </c>
      <c r="L32" s="15">
        <v>14</v>
      </c>
      <c r="M32" s="81">
        <v>53.707500000000003</v>
      </c>
      <c r="N32" s="70">
        <v>54</v>
      </c>
      <c r="O32" s="62">
        <v>3000</v>
      </c>
      <c r="P32" s="63">
        <f>Table2245236891011121314151617181920212224234567891011121314151617181920212223242526272829303132[[#This Row],[PEMBULATAN]]*O32</f>
        <v>162000</v>
      </c>
    </row>
    <row r="33" spans="1:16" ht="27" customHeight="1" x14ac:dyDescent="0.2">
      <c r="A33" s="100"/>
      <c r="B33" s="73"/>
      <c r="C33" s="87" t="s">
        <v>3958</v>
      </c>
      <c r="D33" s="76" t="s">
        <v>51</v>
      </c>
      <c r="E33" s="13">
        <v>44435</v>
      </c>
      <c r="F33" s="74" t="s">
        <v>53</v>
      </c>
      <c r="G33" s="13">
        <v>44437</v>
      </c>
      <c r="H33" s="75" t="s">
        <v>3282</v>
      </c>
      <c r="I33" s="15">
        <v>81</v>
      </c>
      <c r="J33" s="15">
        <v>50</v>
      </c>
      <c r="K33" s="15">
        <v>20</v>
      </c>
      <c r="L33" s="15">
        <v>17</v>
      </c>
      <c r="M33" s="81">
        <v>20.25</v>
      </c>
      <c r="N33" s="70">
        <v>20</v>
      </c>
      <c r="O33" s="62">
        <v>3000</v>
      </c>
      <c r="P33" s="63">
        <f>Table2245236891011121314151617181920212224234567891011121314151617181920212223242526272829303132[[#This Row],[PEMBULATAN]]*O33</f>
        <v>60000</v>
      </c>
    </row>
    <row r="34" spans="1:16" ht="27" customHeight="1" x14ac:dyDescent="0.2">
      <c r="A34" s="100"/>
      <c r="B34" s="73"/>
      <c r="C34" s="87" t="s">
        <v>3959</v>
      </c>
      <c r="D34" s="76" t="s">
        <v>51</v>
      </c>
      <c r="E34" s="13">
        <v>44435</v>
      </c>
      <c r="F34" s="74" t="s">
        <v>53</v>
      </c>
      <c r="G34" s="13">
        <v>44437</v>
      </c>
      <c r="H34" s="75" t="s">
        <v>3282</v>
      </c>
      <c r="I34" s="15">
        <v>50</v>
      </c>
      <c r="J34" s="15">
        <v>32</v>
      </c>
      <c r="K34" s="15">
        <v>12</v>
      </c>
      <c r="L34" s="15">
        <v>3</v>
      </c>
      <c r="M34" s="81">
        <v>4.8</v>
      </c>
      <c r="N34" s="70">
        <v>5</v>
      </c>
      <c r="O34" s="62">
        <v>3000</v>
      </c>
      <c r="P34" s="63">
        <f>Table2245236891011121314151617181920212224234567891011121314151617181920212223242526272829303132[[#This Row],[PEMBULATAN]]*O34</f>
        <v>15000</v>
      </c>
    </row>
    <row r="35" spans="1:16" ht="27" customHeight="1" x14ac:dyDescent="0.2">
      <c r="A35" s="100"/>
      <c r="B35" s="73"/>
      <c r="C35" s="87" t="s">
        <v>3960</v>
      </c>
      <c r="D35" s="76" t="s">
        <v>51</v>
      </c>
      <c r="E35" s="13">
        <v>44435</v>
      </c>
      <c r="F35" s="74" t="s">
        <v>53</v>
      </c>
      <c r="G35" s="13">
        <v>44437</v>
      </c>
      <c r="H35" s="75" t="s">
        <v>3282</v>
      </c>
      <c r="I35" s="15">
        <v>30</v>
      </c>
      <c r="J35" s="15">
        <v>16</v>
      </c>
      <c r="K35" s="15">
        <v>10</v>
      </c>
      <c r="L35" s="15">
        <v>1</v>
      </c>
      <c r="M35" s="81">
        <v>1.2</v>
      </c>
      <c r="N35" s="70">
        <v>1</v>
      </c>
      <c r="O35" s="62">
        <v>3000</v>
      </c>
      <c r="P35" s="63">
        <f>Table2245236891011121314151617181920212224234567891011121314151617181920212223242526272829303132[[#This Row],[PEMBULATAN]]*O35</f>
        <v>3000</v>
      </c>
    </row>
    <row r="36" spans="1:16" ht="27" customHeight="1" x14ac:dyDescent="0.2">
      <c r="A36" s="100"/>
      <c r="B36" s="73"/>
      <c r="C36" s="87" t="s">
        <v>3961</v>
      </c>
      <c r="D36" s="76" t="s">
        <v>51</v>
      </c>
      <c r="E36" s="13">
        <v>44435</v>
      </c>
      <c r="F36" s="74" t="s">
        <v>53</v>
      </c>
      <c r="G36" s="13">
        <v>44437</v>
      </c>
      <c r="H36" s="75" t="s">
        <v>3282</v>
      </c>
      <c r="I36" s="15">
        <v>83</v>
      </c>
      <c r="J36" s="15">
        <v>50</v>
      </c>
      <c r="K36" s="15">
        <v>21</v>
      </c>
      <c r="L36" s="15">
        <v>11</v>
      </c>
      <c r="M36" s="81">
        <v>21.787500000000001</v>
      </c>
      <c r="N36" s="70">
        <v>22</v>
      </c>
      <c r="O36" s="62">
        <v>3000</v>
      </c>
      <c r="P36" s="63">
        <f>Table2245236891011121314151617181920212224234567891011121314151617181920212223242526272829303132[[#This Row],[PEMBULATAN]]*O36</f>
        <v>66000</v>
      </c>
    </row>
    <row r="37" spans="1:16" ht="27" customHeight="1" x14ac:dyDescent="0.2">
      <c r="A37" s="100"/>
      <c r="B37" s="73"/>
      <c r="C37" s="87" t="s">
        <v>3962</v>
      </c>
      <c r="D37" s="76" t="s">
        <v>51</v>
      </c>
      <c r="E37" s="13">
        <v>44435</v>
      </c>
      <c r="F37" s="74" t="s">
        <v>53</v>
      </c>
      <c r="G37" s="13">
        <v>44437</v>
      </c>
      <c r="H37" s="75" t="s">
        <v>3282</v>
      </c>
      <c r="I37" s="15">
        <v>64</v>
      </c>
      <c r="J37" s="15">
        <v>61</v>
      </c>
      <c r="K37" s="15">
        <v>15</v>
      </c>
      <c r="L37" s="15">
        <v>9</v>
      </c>
      <c r="M37" s="81">
        <v>14.64</v>
      </c>
      <c r="N37" s="70">
        <v>15</v>
      </c>
      <c r="O37" s="62">
        <v>3000</v>
      </c>
      <c r="P37" s="63">
        <f>Table2245236891011121314151617181920212224234567891011121314151617181920212223242526272829303132[[#This Row],[PEMBULATAN]]*O37</f>
        <v>45000</v>
      </c>
    </row>
    <row r="38" spans="1:16" ht="27" customHeight="1" x14ac:dyDescent="0.2">
      <c r="A38" s="100"/>
      <c r="B38" s="73"/>
      <c r="C38" s="87" t="s">
        <v>3963</v>
      </c>
      <c r="D38" s="76" t="s">
        <v>51</v>
      </c>
      <c r="E38" s="13">
        <v>44435</v>
      </c>
      <c r="F38" s="74" t="s">
        <v>53</v>
      </c>
      <c r="G38" s="13">
        <v>44437</v>
      </c>
      <c r="H38" s="75" t="s">
        <v>3282</v>
      </c>
      <c r="I38" s="15">
        <v>51</v>
      </c>
      <c r="J38" s="15">
        <v>36</v>
      </c>
      <c r="K38" s="15">
        <v>20</v>
      </c>
      <c r="L38" s="15">
        <v>4</v>
      </c>
      <c r="M38" s="81">
        <v>9.18</v>
      </c>
      <c r="N38" s="70">
        <v>9</v>
      </c>
      <c r="O38" s="62">
        <v>3000</v>
      </c>
      <c r="P38" s="63">
        <f>Table2245236891011121314151617181920212224234567891011121314151617181920212223242526272829303132[[#This Row],[PEMBULATAN]]*O38</f>
        <v>27000</v>
      </c>
    </row>
    <row r="39" spans="1:16" ht="27" customHeight="1" x14ac:dyDescent="0.2">
      <c r="A39" s="100"/>
      <c r="B39" s="73"/>
      <c r="C39" s="87" t="s">
        <v>3964</v>
      </c>
      <c r="D39" s="76" t="s">
        <v>51</v>
      </c>
      <c r="E39" s="13">
        <v>44435</v>
      </c>
      <c r="F39" s="74" t="s">
        <v>53</v>
      </c>
      <c r="G39" s="13">
        <v>44437</v>
      </c>
      <c r="H39" s="75" t="s">
        <v>3282</v>
      </c>
      <c r="I39" s="15">
        <v>64</v>
      </c>
      <c r="J39" s="15">
        <v>50</v>
      </c>
      <c r="K39" s="15">
        <v>21</v>
      </c>
      <c r="L39" s="15">
        <v>6</v>
      </c>
      <c r="M39" s="81">
        <v>16.8</v>
      </c>
      <c r="N39" s="70">
        <v>17</v>
      </c>
      <c r="O39" s="62">
        <v>3000</v>
      </c>
      <c r="P39" s="63">
        <f>Table2245236891011121314151617181920212224234567891011121314151617181920212223242526272829303132[[#This Row],[PEMBULATAN]]*O39</f>
        <v>51000</v>
      </c>
    </row>
    <row r="40" spans="1:16" ht="27" customHeight="1" x14ac:dyDescent="0.2">
      <c r="A40" s="100"/>
      <c r="B40" s="73"/>
      <c r="C40" s="87" t="s">
        <v>3965</v>
      </c>
      <c r="D40" s="76" t="s">
        <v>51</v>
      </c>
      <c r="E40" s="13">
        <v>44435</v>
      </c>
      <c r="F40" s="74" t="s">
        <v>53</v>
      </c>
      <c r="G40" s="13">
        <v>44437</v>
      </c>
      <c r="H40" s="75" t="s">
        <v>3282</v>
      </c>
      <c r="I40" s="15">
        <v>80</v>
      </c>
      <c r="J40" s="15">
        <v>51</v>
      </c>
      <c r="K40" s="15">
        <v>38</v>
      </c>
      <c r="L40" s="15">
        <v>10</v>
      </c>
      <c r="M40" s="81">
        <v>38.76</v>
      </c>
      <c r="N40" s="70">
        <v>39</v>
      </c>
      <c r="O40" s="62">
        <v>3000</v>
      </c>
      <c r="P40" s="63">
        <f>Table2245236891011121314151617181920212224234567891011121314151617181920212223242526272829303132[[#This Row],[PEMBULATAN]]*O40</f>
        <v>117000</v>
      </c>
    </row>
    <row r="41" spans="1:16" ht="27" customHeight="1" x14ac:dyDescent="0.2">
      <c r="A41" s="100"/>
      <c r="B41" s="73"/>
      <c r="C41" s="87" t="s">
        <v>3966</v>
      </c>
      <c r="D41" s="76" t="s">
        <v>51</v>
      </c>
      <c r="E41" s="13">
        <v>44435</v>
      </c>
      <c r="F41" s="74" t="s">
        <v>53</v>
      </c>
      <c r="G41" s="13">
        <v>44437</v>
      </c>
      <c r="H41" s="75" t="s">
        <v>3282</v>
      </c>
      <c r="I41" s="15">
        <v>61</v>
      </c>
      <c r="J41" s="15">
        <v>51</v>
      </c>
      <c r="K41" s="15">
        <v>20</v>
      </c>
      <c r="L41" s="15">
        <v>7</v>
      </c>
      <c r="M41" s="81">
        <v>15.555</v>
      </c>
      <c r="N41" s="70">
        <v>16</v>
      </c>
      <c r="O41" s="62">
        <v>3000</v>
      </c>
      <c r="P41" s="63">
        <f>Table2245236891011121314151617181920212224234567891011121314151617181920212223242526272829303132[[#This Row],[PEMBULATAN]]*O41</f>
        <v>48000</v>
      </c>
    </row>
    <row r="42" spans="1:16" ht="27" customHeight="1" x14ac:dyDescent="0.2">
      <c r="A42" s="100"/>
      <c r="B42" s="73"/>
      <c r="C42" s="87" t="s">
        <v>3967</v>
      </c>
      <c r="D42" s="76" t="s">
        <v>51</v>
      </c>
      <c r="E42" s="13">
        <v>44435</v>
      </c>
      <c r="F42" s="74" t="s">
        <v>53</v>
      </c>
      <c r="G42" s="13">
        <v>44437</v>
      </c>
      <c r="H42" s="75" t="s">
        <v>3282</v>
      </c>
      <c r="I42" s="15">
        <v>92</v>
      </c>
      <c r="J42" s="15">
        <v>60</v>
      </c>
      <c r="K42" s="15">
        <v>28</v>
      </c>
      <c r="L42" s="15">
        <v>9</v>
      </c>
      <c r="M42" s="81">
        <v>38.64</v>
      </c>
      <c r="N42" s="70">
        <v>39</v>
      </c>
      <c r="O42" s="62">
        <v>3000</v>
      </c>
      <c r="P42" s="63">
        <f>Table2245236891011121314151617181920212224234567891011121314151617181920212223242526272829303132[[#This Row],[PEMBULATAN]]*O42</f>
        <v>117000</v>
      </c>
    </row>
    <row r="43" spans="1:16" ht="27" customHeight="1" x14ac:dyDescent="0.2">
      <c r="A43" s="100"/>
      <c r="B43" s="73"/>
      <c r="C43" s="87" t="s">
        <v>3968</v>
      </c>
      <c r="D43" s="76" t="s">
        <v>51</v>
      </c>
      <c r="E43" s="13">
        <v>44435</v>
      </c>
      <c r="F43" s="74" t="s">
        <v>53</v>
      </c>
      <c r="G43" s="13">
        <v>44437</v>
      </c>
      <c r="H43" s="75" t="s">
        <v>3282</v>
      </c>
      <c r="I43" s="15">
        <v>60</v>
      </c>
      <c r="J43" s="15">
        <v>51</v>
      </c>
      <c r="K43" s="15">
        <v>20</v>
      </c>
      <c r="L43" s="15">
        <v>7</v>
      </c>
      <c r="M43" s="81">
        <v>15.3</v>
      </c>
      <c r="N43" s="70">
        <v>15</v>
      </c>
      <c r="O43" s="62">
        <v>3000</v>
      </c>
      <c r="P43" s="63">
        <f>Table2245236891011121314151617181920212224234567891011121314151617181920212223242526272829303132[[#This Row],[PEMBULATAN]]*O43</f>
        <v>45000</v>
      </c>
    </row>
    <row r="44" spans="1:16" ht="27" customHeight="1" x14ac:dyDescent="0.2">
      <c r="A44" s="100"/>
      <c r="B44" s="73"/>
      <c r="C44" s="87" t="s">
        <v>3969</v>
      </c>
      <c r="D44" s="76" t="s">
        <v>51</v>
      </c>
      <c r="E44" s="13">
        <v>44435</v>
      </c>
      <c r="F44" s="74" t="s">
        <v>53</v>
      </c>
      <c r="G44" s="13">
        <v>44437</v>
      </c>
      <c r="H44" s="75" t="s">
        <v>3282</v>
      </c>
      <c r="I44" s="15">
        <v>90</v>
      </c>
      <c r="J44" s="15">
        <v>54</v>
      </c>
      <c r="K44" s="15">
        <v>20</v>
      </c>
      <c r="L44" s="15">
        <v>18</v>
      </c>
      <c r="M44" s="81">
        <v>24.3</v>
      </c>
      <c r="N44" s="70">
        <v>24</v>
      </c>
      <c r="O44" s="62">
        <v>3000</v>
      </c>
      <c r="P44" s="63">
        <f>Table2245236891011121314151617181920212224234567891011121314151617181920212223242526272829303132[[#This Row],[PEMBULATAN]]*O44</f>
        <v>72000</v>
      </c>
    </row>
    <row r="45" spans="1:16" ht="27" customHeight="1" x14ac:dyDescent="0.2">
      <c r="A45" s="100"/>
      <c r="B45" s="73"/>
      <c r="C45" s="87" t="s">
        <v>3970</v>
      </c>
      <c r="D45" s="76" t="s">
        <v>51</v>
      </c>
      <c r="E45" s="13">
        <v>44435</v>
      </c>
      <c r="F45" s="74" t="s">
        <v>53</v>
      </c>
      <c r="G45" s="13">
        <v>44437</v>
      </c>
      <c r="H45" s="75" t="s">
        <v>3282</v>
      </c>
      <c r="I45" s="15">
        <v>70</v>
      </c>
      <c r="J45" s="15">
        <v>41</v>
      </c>
      <c r="K45" s="15">
        <v>20</v>
      </c>
      <c r="L45" s="15">
        <v>3</v>
      </c>
      <c r="M45" s="81">
        <v>14.35</v>
      </c>
      <c r="N45" s="70">
        <v>14</v>
      </c>
      <c r="O45" s="62">
        <v>3000</v>
      </c>
      <c r="P45" s="63">
        <f>Table2245236891011121314151617181920212224234567891011121314151617181920212223242526272829303132[[#This Row],[PEMBULATAN]]*O45</f>
        <v>42000</v>
      </c>
    </row>
    <row r="46" spans="1:16" ht="27" customHeight="1" x14ac:dyDescent="0.2">
      <c r="A46" s="100"/>
      <c r="B46" s="73"/>
      <c r="C46" s="87" t="s">
        <v>3971</v>
      </c>
      <c r="D46" s="76" t="s">
        <v>51</v>
      </c>
      <c r="E46" s="13">
        <v>44435</v>
      </c>
      <c r="F46" s="74" t="s">
        <v>53</v>
      </c>
      <c r="G46" s="13">
        <v>44437</v>
      </c>
      <c r="H46" s="75" t="s">
        <v>3282</v>
      </c>
      <c r="I46" s="15">
        <v>90</v>
      </c>
      <c r="J46" s="15">
        <v>51</v>
      </c>
      <c r="K46" s="15">
        <v>30</v>
      </c>
      <c r="L46" s="15">
        <v>22</v>
      </c>
      <c r="M46" s="81">
        <v>34.424999999999997</v>
      </c>
      <c r="N46" s="70">
        <v>34</v>
      </c>
      <c r="O46" s="62">
        <v>3000</v>
      </c>
      <c r="P46" s="63">
        <f>Table2245236891011121314151617181920212224234567891011121314151617181920212223242526272829303132[[#This Row],[PEMBULATAN]]*O46</f>
        <v>102000</v>
      </c>
    </row>
    <row r="47" spans="1:16" ht="27" customHeight="1" x14ac:dyDescent="0.2">
      <c r="A47" s="100"/>
      <c r="B47" s="73"/>
      <c r="C47" s="87" t="s">
        <v>3972</v>
      </c>
      <c r="D47" s="76" t="s">
        <v>51</v>
      </c>
      <c r="E47" s="13">
        <v>44435</v>
      </c>
      <c r="F47" s="74" t="s">
        <v>53</v>
      </c>
      <c r="G47" s="13">
        <v>44437</v>
      </c>
      <c r="H47" s="75" t="s">
        <v>3282</v>
      </c>
      <c r="I47" s="15">
        <v>100</v>
      </c>
      <c r="J47" s="15">
        <v>61</v>
      </c>
      <c r="K47" s="15">
        <v>23</v>
      </c>
      <c r="L47" s="15">
        <v>14</v>
      </c>
      <c r="M47" s="81">
        <v>35.075000000000003</v>
      </c>
      <c r="N47" s="70">
        <v>35</v>
      </c>
      <c r="O47" s="62">
        <v>3000</v>
      </c>
      <c r="P47" s="63">
        <f>Table2245236891011121314151617181920212224234567891011121314151617181920212223242526272829303132[[#This Row],[PEMBULATAN]]*O47</f>
        <v>105000</v>
      </c>
    </row>
    <row r="48" spans="1:16" ht="27" customHeight="1" x14ac:dyDescent="0.2">
      <c r="A48" s="100"/>
      <c r="B48" s="73"/>
      <c r="C48" s="87" t="s">
        <v>3973</v>
      </c>
      <c r="D48" s="76" t="s">
        <v>51</v>
      </c>
      <c r="E48" s="13">
        <v>44435</v>
      </c>
      <c r="F48" s="74" t="s">
        <v>53</v>
      </c>
      <c r="G48" s="13">
        <v>44437</v>
      </c>
      <c r="H48" s="75" t="s">
        <v>3282</v>
      </c>
      <c r="I48" s="15">
        <v>91</v>
      </c>
      <c r="J48" s="15">
        <v>40</v>
      </c>
      <c r="K48" s="15">
        <v>23</v>
      </c>
      <c r="L48" s="15">
        <v>8</v>
      </c>
      <c r="M48" s="81">
        <v>20.93</v>
      </c>
      <c r="N48" s="70">
        <v>21</v>
      </c>
      <c r="O48" s="62">
        <v>3000</v>
      </c>
      <c r="P48" s="63">
        <f>Table2245236891011121314151617181920212224234567891011121314151617181920212223242526272829303132[[#This Row],[PEMBULATAN]]*O48</f>
        <v>63000</v>
      </c>
    </row>
    <row r="49" spans="1:16" ht="27" customHeight="1" x14ac:dyDescent="0.2">
      <c r="A49" s="100"/>
      <c r="B49" s="73"/>
      <c r="C49" s="87" t="s">
        <v>3974</v>
      </c>
      <c r="D49" s="76" t="s">
        <v>51</v>
      </c>
      <c r="E49" s="13">
        <v>44435</v>
      </c>
      <c r="F49" s="74" t="s">
        <v>53</v>
      </c>
      <c r="G49" s="13">
        <v>44437</v>
      </c>
      <c r="H49" s="75" t="s">
        <v>3282</v>
      </c>
      <c r="I49" s="15">
        <v>80</v>
      </c>
      <c r="J49" s="15">
        <v>56</v>
      </c>
      <c r="K49" s="15">
        <v>20</v>
      </c>
      <c r="L49" s="15">
        <v>9</v>
      </c>
      <c r="M49" s="81">
        <v>22.4</v>
      </c>
      <c r="N49" s="70">
        <v>22</v>
      </c>
      <c r="O49" s="62">
        <v>3000</v>
      </c>
      <c r="P49" s="63">
        <f>Table2245236891011121314151617181920212224234567891011121314151617181920212223242526272829303132[[#This Row],[PEMBULATAN]]*O49</f>
        <v>66000</v>
      </c>
    </row>
    <row r="50" spans="1:16" ht="27" customHeight="1" x14ac:dyDescent="0.2">
      <c r="A50" s="100"/>
      <c r="B50" s="73"/>
      <c r="C50" s="87" t="s">
        <v>3975</v>
      </c>
      <c r="D50" s="76" t="s">
        <v>51</v>
      </c>
      <c r="E50" s="13">
        <v>44435</v>
      </c>
      <c r="F50" s="74" t="s">
        <v>53</v>
      </c>
      <c r="G50" s="13">
        <v>44437</v>
      </c>
      <c r="H50" s="75" t="s">
        <v>3282</v>
      </c>
      <c r="I50" s="15">
        <v>70</v>
      </c>
      <c r="J50" s="15">
        <v>53</v>
      </c>
      <c r="K50" s="15">
        <v>30</v>
      </c>
      <c r="L50" s="15">
        <v>7</v>
      </c>
      <c r="M50" s="81">
        <v>27.824999999999999</v>
      </c>
      <c r="N50" s="70">
        <v>28</v>
      </c>
      <c r="O50" s="62">
        <v>3000</v>
      </c>
      <c r="P50" s="63">
        <f>Table2245236891011121314151617181920212224234567891011121314151617181920212223242526272829303132[[#This Row],[PEMBULATAN]]*O50</f>
        <v>84000</v>
      </c>
    </row>
    <row r="51" spans="1:16" ht="27" customHeight="1" x14ac:dyDescent="0.2">
      <c r="A51" s="100"/>
      <c r="B51" s="73"/>
      <c r="C51" s="87" t="s">
        <v>3976</v>
      </c>
      <c r="D51" s="76" t="s">
        <v>51</v>
      </c>
      <c r="E51" s="13">
        <v>44435</v>
      </c>
      <c r="F51" s="74" t="s">
        <v>53</v>
      </c>
      <c r="G51" s="13">
        <v>44437</v>
      </c>
      <c r="H51" s="75" t="s">
        <v>3282</v>
      </c>
      <c r="I51" s="15">
        <v>50</v>
      </c>
      <c r="J51" s="15">
        <v>41</v>
      </c>
      <c r="K51" s="15">
        <v>17</v>
      </c>
      <c r="L51" s="15">
        <v>5</v>
      </c>
      <c r="M51" s="81">
        <v>8.7125000000000004</v>
      </c>
      <c r="N51" s="70">
        <v>9</v>
      </c>
      <c r="O51" s="62">
        <v>3000</v>
      </c>
      <c r="P51" s="63">
        <f>Table2245236891011121314151617181920212224234567891011121314151617181920212223242526272829303132[[#This Row],[PEMBULATAN]]*O51</f>
        <v>27000</v>
      </c>
    </row>
    <row r="52" spans="1:16" ht="27" customHeight="1" x14ac:dyDescent="0.2">
      <c r="A52" s="100"/>
      <c r="B52" s="73"/>
      <c r="C52" s="87" t="s">
        <v>3977</v>
      </c>
      <c r="D52" s="76" t="s">
        <v>51</v>
      </c>
      <c r="E52" s="13">
        <v>44435</v>
      </c>
      <c r="F52" s="74" t="s">
        <v>53</v>
      </c>
      <c r="G52" s="13">
        <v>44437</v>
      </c>
      <c r="H52" s="75" t="s">
        <v>3282</v>
      </c>
      <c r="I52" s="15">
        <v>70</v>
      </c>
      <c r="J52" s="15">
        <v>80</v>
      </c>
      <c r="K52" s="15">
        <v>53</v>
      </c>
      <c r="L52" s="15">
        <v>30</v>
      </c>
      <c r="M52" s="81">
        <v>74.2</v>
      </c>
      <c r="N52" s="70">
        <v>74</v>
      </c>
      <c r="O52" s="62">
        <v>3000</v>
      </c>
      <c r="P52" s="63">
        <f>Table2245236891011121314151617181920212224234567891011121314151617181920212223242526272829303132[[#This Row],[PEMBULATAN]]*O52</f>
        <v>222000</v>
      </c>
    </row>
    <row r="53" spans="1:16" ht="27" customHeight="1" x14ac:dyDescent="0.2">
      <c r="A53" s="100"/>
      <c r="B53" s="73"/>
      <c r="C53" s="87" t="s">
        <v>3978</v>
      </c>
      <c r="D53" s="76" t="s">
        <v>51</v>
      </c>
      <c r="E53" s="13">
        <v>44435</v>
      </c>
      <c r="F53" s="74" t="s">
        <v>53</v>
      </c>
      <c r="G53" s="13">
        <v>44437</v>
      </c>
      <c r="H53" s="75" t="s">
        <v>3282</v>
      </c>
      <c r="I53" s="15">
        <v>70</v>
      </c>
      <c r="J53" s="15">
        <v>61</v>
      </c>
      <c r="K53" s="15">
        <v>25</v>
      </c>
      <c r="L53" s="15">
        <v>8</v>
      </c>
      <c r="M53" s="81">
        <v>26.6875</v>
      </c>
      <c r="N53" s="70">
        <v>27</v>
      </c>
      <c r="O53" s="62">
        <v>3000</v>
      </c>
      <c r="P53" s="63">
        <f>Table2245236891011121314151617181920212224234567891011121314151617181920212223242526272829303132[[#This Row],[PEMBULATAN]]*O53</f>
        <v>81000</v>
      </c>
    </row>
    <row r="54" spans="1:16" ht="27" customHeight="1" x14ac:dyDescent="0.2">
      <c r="A54" s="100"/>
      <c r="B54" s="73"/>
      <c r="C54" s="87" t="s">
        <v>3979</v>
      </c>
      <c r="D54" s="76" t="s">
        <v>51</v>
      </c>
      <c r="E54" s="13">
        <v>44435</v>
      </c>
      <c r="F54" s="74" t="s">
        <v>53</v>
      </c>
      <c r="G54" s="13">
        <v>44437</v>
      </c>
      <c r="H54" s="75" t="s">
        <v>3282</v>
      </c>
      <c r="I54" s="15">
        <v>83</v>
      </c>
      <c r="J54" s="15">
        <v>44</v>
      </c>
      <c r="K54" s="15">
        <v>21</v>
      </c>
      <c r="L54" s="15">
        <v>15</v>
      </c>
      <c r="M54" s="81">
        <v>19.172999999999998</v>
      </c>
      <c r="N54" s="70">
        <v>19</v>
      </c>
      <c r="O54" s="62">
        <v>3000</v>
      </c>
      <c r="P54" s="63">
        <f>Table2245236891011121314151617181920212224234567891011121314151617181920212223242526272829303132[[#This Row],[PEMBULATAN]]*O54</f>
        <v>57000</v>
      </c>
    </row>
    <row r="55" spans="1:16" ht="27" customHeight="1" x14ac:dyDescent="0.2">
      <c r="A55" s="100"/>
      <c r="B55" s="73"/>
      <c r="C55" s="87" t="s">
        <v>3980</v>
      </c>
      <c r="D55" s="76" t="s">
        <v>51</v>
      </c>
      <c r="E55" s="13">
        <v>44435</v>
      </c>
      <c r="F55" s="74" t="s">
        <v>53</v>
      </c>
      <c r="G55" s="13">
        <v>44437</v>
      </c>
      <c r="H55" s="75" t="s">
        <v>3282</v>
      </c>
      <c r="I55" s="15">
        <v>90</v>
      </c>
      <c r="J55" s="15">
        <v>61</v>
      </c>
      <c r="K55" s="15">
        <v>23</v>
      </c>
      <c r="L55" s="15">
        <v>18</v>
      </c>
      <c r="M55" s="81">
        <v>31.567499999999999</v>
      </c>
      <c r="N55" s="70">
        <v>32</v>
      </c>
      <c r="O55" s="62">
        <v>3000</v>
      </c>
      <c r="P55" s="63">
        <f>Table2245236891011121314151617181920212224234567891011121314151617181920212223242526272829303132[[#This Row],[PEMBULATAN]]*O55</f>
        <v>96000</v>
      </c>
    </row>
    <row r="56" spans="1:16" ht="27" customHeight="1" x14ac:dyDescent="0.2">
      <c r="A56" s="100"/>
      <c r="B56" s="73"/>
      <c r="C56" s="87" t="s">
        <v>3981</v>
      </c>
      <c r="D56" s="76" t="s">
        <v>51</v>
      </c>
      <c r="E56" s="13">
        <v>44435</v>
      </c>
      <c r="F56" s="74" t="s">
        <v>53</v>
      </c>
      <c r="G56" s="13">
        <v>44437</v>
      </c>
      <c r="H56" s="75" t="s">
        <v>3282</v>
      </c>
      <c r="I56" s="15">
        <v>76</v>
      </c>
      <c r="J56" s="15">
        <v>42</v>
      </c>
      <c r="K56" s="15">
        <v>40</v>
      </c>
      <c r="L56" s="15">
        <v>6</v>
      </c>
      <c r="M56" s="81">
        <v>31.92</v>
      </c>
      <c r="N56" s="70">
        <v>32</v>
      </c>
      <c r="O56" s="62">
        <v>3000</v>
      </c>
      <c r="P56" s="63">
        <f>Table2245236891011121314151617181920212224234567891011121314151617181920212223242526272829303132[[#This Row],[PEMBULATAN]]*O56</f>
        <v>96000</v>
      </c>
    </row>
    <row r="57" spans="1:16" ht="27" customHeight="1" x14ac:dyDescent="0.2">
      <c r="A57" s="100"/>
      <c r="B57" s="73"/>
      <c r="C57" s="87" t="s">
        <v>3982</v>
      </c>
      <c r="D57" s="76" t="s">
        <v>51</v>
      </c>
      <c r="E57" s="13">
        <v>44435</v>
      </c>
      <c r="F57" s="74" t="s">
        <v>53</v>
      </c>
      <c r="G57" s="13">
        <v>44437</v>
      </c>
      <c r="H57" s="75" t="s">
        <v>3282</v>
      </c>
      <c r="I57" s="15">
        <v>76</v>
      </c>
      <c r="J57" s="15">
        <v>60</v>
      </c>
      <c r="K57" s="15">
        <v>44</v>
      </c>
      <c r="L57" s="15">
        <v>7</v>
      </c>
      <c r="M57" s="81">
        <v>50.16</v>
      </c>
      <c r="N57" s="70">
        <v>50</v>
      </c>
      <c r="O57" s="62">
        <v>3000</v>
      </c>
      <c r="P57" s="63">
        <f>Table2245236891011121314151617181920212224234567891011121314151617181920212223242526272829303132[[#This Row],[PEMBULATAN]]*O57</f>
        <v>150000</v>
      </c>
    </row>
    <row r="58" spans="1:16" ht="27" customHeight="1" x14ac:dyDescent="0.2">
      <c r="A58" s="100"/>
      <c r="B58" s="73"/>
      <c r="C58" s="87" t="s">
        <v>3983</v>
      </c>
      <c r="D58" s="76" t="s">
        <v>51</v>
      </c>
      <c r="E58" s="13">
        <v>44435</v>
      </c>
      <c r="F58" s="74" t="s">
        <v>53</v>
      </c>
      <c r="G58" s="13">
        <v>44437</v>
      </c>
      <c r="H58" s="75" t="s">
        <v>3282</v>
      </c>
      <c r="I58" s="15">
        <v>91</v>
      </c>
      <c r="J58" s="15">
        <v>63</v>
      </c>
      <c r="K58" s="15">
        <v>32</v>
      </c>
      <c r="L58" s="15">
        <v>19</v>
      </c>
      <c r="M58" s="81">
        <v>45.863999999999997</v>
      </c>
      <c r="N58" s="70">
        <v>46</v>
      </c>
      <c r="O58" s="62">
        <v>3000</v>
      </c>
      <c r="P58" s="63">
        <f>Table2245236891011121314151617181920212224234567891011121314151617181920212223242526272829303132[[#This Row],[PEMBULATAN]]*O58</f>
        <v>138000</v>
      </c>
    </row>
    <row r="59" spans="1:16" ht="27" customHeight="1" x14ac:dyDescent="0.2">
      <c r="A59" s="100"/>
      <c r="B59" s="73"/>
      <c r="C59" s="87" t="s">
        <v>3984</v>
      </c>
      <c r="D59" s="76" t="s">
        <v>51</v>
      </c>
      <c r="E59" s="13">
        <v>44435</v>
      </c>
      <c r="F59" s="74" t="s">
        <v>53</v>
      </c>
      <c r="G59" s="13">
        <v>44437</v>
      </c>
      <c r="H59" s="75" t="s">
        <v>3282</v>
      </c>
      <c r="I59" s="15">
        <v>50</v>
      </c>
      <c r="J59" s="15">
        <v>36</v>
      </c>
      <c r="K59" s="15">
        <v>20</v>
      </c>
      <c r="L59" s="15">
        <v>5</v>
      </c>
      <c r="M59" s="81">
        <v>9</v>
      </c>
      <c r="N59" s="70">
        <v>9</v>
      </c>
      <c r="O59" s="62">
        <v>3000</v>
      </c>
      <c r="P59" s="63">
        <f>Table2245236891011121314151617181920212224234567891011121314151617181920212223242526272829303132[[#This Row],[PEMBULATAN]]*O59</f>
        <v>27000</v>
      </c>
    </row>
    <row r="60" spans="1:16" ht="27" customHeight="1" x14ac:dyDescent="0.2">
      <c r="A60" s="100"/>
      <c r="B60" s="73"/>
      <c r="C60" s="87" t="s">
        <v>3985</v>
      </c>
      <c r="D60" s="76" t="s">
        <v>51</v>
      </c>
      <c r="E60" s="13">
        <v>44435</v>
      </c>
      <c r="F60" s="74" t="s">
        <v>53</v>
      </c>
      <c r="G60" s="13">
        <v>44437</v>
      </c>
      <c r="H60" s="75" t="s">
        <v>3282</v>
      </c>
      <c r="I60" s="15">
        <v>60</v>
      </c>
      <c r="J60" s="15">
        <v>40</v>
      </c>
      <c r="K60" s="15">
        <v>33</v>
      </c>
      <c r="L60" s="15">
        <v>23</v>
      </c>
      <c r="M60" s="81">
        <v>19.8</v>
      </c>
      <c r="N60" s="70">
        <v>23</v>
      </c>
      <c r="O60" s="62">
        <v>3000</v>
      </c>
      <c r="P60" s="63">
        <f>Table2245236891011121314151617181920212224234567891011121314151617181920212223242526272829303132[[#This Row],[PEMBULATAN]]*O60</f>
        <v>69000</v>
      </c>
    </row>
    <row r="61" spans="1:16" ht="27" customHeight="1" x14ac:dyDescent="0.2">
      <c r="A61" s="100"/>
      <c r="B61" s="73"/>
      <c r="C61" s="87" t="s">
        <v>3986</v>
      </c>
      <c r="D61" s="76" t="s">
        <v>51</v>
      </c>
      <c r="E61" s="13">
        <v>44435</v>
      </c>
      <c r="F61" s="74" t="s">
        <v>53</v>
      </c>
      <c r="G61" s="13">
        <v>44437</v>
      </c>
      <c r="H61" s="75" t="s">
        <v>3282</v>
      </c>
      <c r="I61" s="15">
        <v>66</v>
      </c>
      <c r="J61" s="15">
        <v>66</v>
      </c>
      <c r="K61" s="15">
        <v>8</v>
      </c>
      <c r="L61" s="15">
        <v>2</v>
      </c>
      <c r="M61" s="81">
        <v>8.7119999999999997</v>
      </c>
      <c r="N61" s="70">
        <v>9</v>
      </c>
      <c r="O61" s="62">
        <v>3000</v>
      </c>
      <c r="P61" s="63">
        <f>Table2245236891011121314151617181920212224234567891011121314151617181920212223242526272829303132[[#This Row],[PEMBULATAN]]*O61</f>
        <v>27000</v>
      </c>
    </row>
    <row r="62" spans="1:16" ht="27" customHeight="1" x14ac:dyDescent="0.2">
      <c r="A62" s="100"/>
      <c r="B62" s="73"/>
      <c r="C62" s="87" t="s">
        <v>3987</v>
      </c>
      <c r="D62" s="76" t="s">
        <v>51</v>
      </c>
      <c r="E62" s="13">
        <v>44435</v>
      </c>
      <c r="F62" s="74" t="s">
        <v>53</v>
      </c>
      <c r="G62" s="13">
        <v>44437</v>
      </c>
      <c r="H62" s="75" t="s">
        <v>3282</v>
      </c>
      <c r="I62" s="15">
        <v>60</v>
      </c>
      <c r="J62" s="15">
        <v>61</v>
      </c>
      <c r="K62" s="15">
        <v>30</v>
      </c>
      <c r="L62" s="15">
        <v>6</v>
      </c>
      <c r="M62" s="81">
        <v>27.45</v>
      </c>
      <c r="N62" s="70">
        <v>27</v>
      </c>
      <c r="O62" s="62">
        <v>3000</v>
      </c>
      <c r="P62" s="63">
        <f>Table2245236891011121314151617181920212224234567891011121314151617181920212223242526272829303132[[#This Row],[PEMBULATAN]]*O62</f>
        <v>81000</v>
      </c>
    </row>
    <row r="63" spans="1:16" ht="27" customHeight="1" x14ac:dyDescent="0.2">
      <c r="A63" s="100"/>
      <c r="B63" s="73"/>
      <c r="C63" s="87" t="s">
        <v>3988</v>
      </c>
      <c r="D63" s="76" t="s">
        <v>51</v>
      </c>
      <c r="E63" s="13">
        <v>44435</v>
      </c>
      <c r="F63" s="74" t="s">
        <v>53</v>
      </c>
      <c r="G63" s="13">
        <v>44437</v>
      </c>
      <c r="H63" s="75" t="s">
        <v>3282</v>
      </c>
      <c r="I63" s="15">
        <v>80</v>
      </c>
      <c r="J63" s="15">
        <v>67</v>
      </c>
      <c r="K63" s="15">
        <v>31</v>
      </c>
      <c r="L63" s="15">
        <v>14</v>
      </c>
      <c r="M63" s="81">
        <v>41.54</v>
      </c>
      <c r="N63" s="70">
        <v>42</v>
      </c>
      <c r="O63" s="62">
        <v>3000</v>
      </c>
      <c r="P63" s="63">
        <f>Table2245236891011121314151617181920212224234567891011121314151617181920212223242526272829303132[[#This Row],[PEMBULATAN]]*O63</f>
        <v>126000</v>
      </c>
    </row>
    <row r="64" spans="1:16" ht="27" customHeight="1" x14ac:dyDescent="0.2">
      <c r="A64" s="100"/>
      <c r="B64" s="73"/>
      <c r="C64" s="87" t="s">
        <v>3989</v>
      </c>
      <c r="D64" s="76" t="s">
        <v>51</v>
      </c>
      <c r="E64" s="13">
        <v>44435</v>
      </c>
      <c r="F64" s="74" t="s">
        <v>53</v>
      </c>
      <c r="G64" s="13">
        <v>44437</v>
      </c>
      <c r="H64" s="75" t="s">
        <v>3282</v>
      </c>
      <c r="I64" s="15">
        <v>80</v>
      </c>
      <c r="J64" s="15">
        <v>51</v>
      </c>
      <c r="K64" s="15">
        <v>30</v>
      </c>
      <c r="L64" s="15">
        <v>5</v>
      </c>
      <c r="M64" s="81">
        <v>30.6</v>
      </c>
      <c r="N64" s="70">
        <v>31</v>
      </c>
      <c r="O64" s="62">
        <v>3000</v>
      </c>
      <c r="P64" s="63">
        <f>Table2245236891011121314151617181920212224234567891011121314151617181920212223242526272829303132[[#This Row],[PEMBULATAN]]*O64</f>
        <v>93000</v>
      </c>
    </row>
    <row r="65" spans="1:16" ht="27" customHeight="1" x14ac:dyDescent="0.2">
      <c r="A65" s="100"/>
      <c r="B65" s="73"/>
      <c r="C65" s="87" t="s">
        <v>3990</v>
      </c>
      <c r="D65" s="76" t="s">
        <v>51</v>
      </c>
      <c r="E65" s="13">
        <v>44435</v>
      </c>
      <c r="F65" s="74" t="s">
        <v>53</v>
      </c>
      <c r="G65" s="13">
        <v>44437</v>
      </c>
      <c r="H65" s="75" t="s">
        <v>3282</v>
      </c>
      <c r="I65" s="15">
        <v>78</v>
      </c>
      <c r="J65" s="15">
        <v>52</v>
      </c>
      <c r="K65" s="15">
        <v>45</v>
      </c>
      <c r="L65" s="15">
        <v>13</v>
      </c>
      <c r="M65" s="81">
        <v>45.63</v>
      </c>
      <c r="N65" s="70">
        <v>46</v>
      </c>
      <c r="O65" s="62">
        <v>3000</v>
      </c>
      <c r="P65" s="63">
        <f>Table2245236891011121314151617181920212224234567891011121314151617181920212223242526272829303132[[#This Row],[PEMBULATAN]]*O65</f>
        <v>138000</v>
      </c>
    </row>
    <row r="66" spans="1:16" ht="27" customHeight="1" x14ac:dyDescent="0.2">
      <c r="A66" s="100"/>
      <c r="B66" s="73"/>
      <c r="C66" s="87" t="s">
        <v>3991</v>
      </c>
      <c r="D66" s="76" t="s">
        <v>51</v>
      </c>
      <c r="E66" s="13">
        <v>44435</v>
      </c>
      <c r="F66" s="74" t="s">
        <v>53</v>
      </c>
      <c r="G66" s="13">
        <v>44437</v>
      </c>
      <c r="H66" s="75" t="s">
        <v>3282</v>
      </c>
      <c r="I66" s="15">
        <v>50</v>
      </c>
      <c r="J66" s="15">
        <v>34</v>
      </c>
      <c r="K66" s="15">
        <v>20</v>
      </c>
      <c r="L66" s="15">
        <v>6</v>
      </c>
      <c r="M66" s="81">
        <v>8.5</v>
      </c>
      <c r="N66" s="70">
        <v>9</v>
      </c>
      <c r="O66" s="62">
        <v>3000</v>
      </c>
      <c r="P66" s="63">
        <f>Table2245236891011121314151617181920212224234567891011121314151617181920212223242526272829303132[[#This Row],[PEMBULATAN]]*O66</f>
        <v>27000</v>
      </c>
    </row>
    <row r="67" spans="1:16" ht="27" customHeight="1" x14ac:dyDescent="0.2">
      <c r="A67" s="100"/>
      <c r="B67" s="73"/>
      <c r="C67" s="87" t="s">
        <v>3992</v>
      </c>
      <c r="D67" s="76" t="s">
        <v>51</v>
      </c>
      <c r="E67" s="13">
        <v>44435</v>
      </c>
      <c r="F67" s="74" t="s">
        <v>53</v>
      </c>
      <c r="G67" s="13">
        <v>44437</v>
      </c>
      <c r="H67" s="75" t="s">
        <v>3282</v>
      </c>
      <c r="I67" s="15">
        <v>54</v>
      </c>
      <c r="J67" s="15">
        <v>40</v>
      </c>
      <c r="K67" s="15">
        <v>13</v>
      </c>
      <c r="L67" s="15">
        <v>5</v>
      </c>
      <c r="M67" s="81">
        <v>7.02</v>
      </c>
      <c r="N67" s="70">
        <v>7</v>
      </c>
      <c r="O67" s="62">
        <v>3000</v>
      </c>
      <c r="P67" s="63">
        <f>Table2245236891011121314151617181920212224234567891011121314151617181920212223242526272829303132[[#This Row],[PEMBULATAN]]*O67</f>
        <v>21000</v>
      </c>
    </row>
    <row r="68" spans="1:16" ht="27" customHeight="1" x14ac:dyDescent="0.2">
      <c r="A68" s="100"/>
      <c r="B68" s="73"/>
      <c r="C68" s="87" t="s">
        <v>3993</v>
      </c>
      <c r="D68" s="76" t="s">
        <v>51</v>
      </c>
      <c r="E68" s="13">
        <v>44435</v>
      </c>
      <c r="F68" s="74" t="s">
        <v>53</v>
      </c>
      <c r="G68" s="13">
        <v>44437</v>
      </c>
      <c r="H68" s="75" t="s">
        <v>3282</v>
      </c>
      <c r="I68" s="15">
        <v>91</v>
      </c>
      <c r="J68" s="15">
        <v>60</v>
      </c>
      <c r="K68" s="15">
        <v>21</v>
      </c>
      <c r="L68" s="15">
        <v>11</v>
      </c>
      <c r="M68" s="81">
        <v>28.664999999999999</v>
      </c>
      <c r="N68" s="70">
        <v>29</v>
      </c>
      <c r="O68" s="62">
        <v>3000</v>
      </c>
      <c r="P68" s="63">
        <f>Table2245236891011121314151617181920212224234567891011121314151617181920212223242526272829303132[[#This Row],[PEMBULATAN]]*O68</f>
        <v>87000</v>
      </c>
    </row>
    <row r="69" spans="1:16" ht="27" customHeight="1" x14ac:dyDescent="0.2">
      <c r="A69" s="100"/>
      <c r="B69" s="73"/>
      <c r="C69" s="87" t="s">
        <v>3994</v>
      </c>
      <c r="D69" s="76" t="s">
        <v>51</v>
      </c>
      <c r="E69" s="13">
        <v>44435</v>
      </c>
      <c r="F69" s="74" t="s">
        <v>53</v>
      </c>
      <c r="G69" s="13">
        <v>44437</v>
      </c>
      <c r="H69" s="75" t="s">
        <v>3282</v>
      </c>
      <c r="I69" s="15">
        <v>41</v>
      </c>
      <c r="J69" s="15">
        <v>80</v>
      </c>
      <c r="K69" s="15">
        <v>30</v>
      </c>
      <c r="L69" s="15">
        <v>5</v>
      </c>
      <c r="M69" s="81">
        <v>24.6</v>
      </c>
      <c r="N69" s="70">
        <v>25</v>
      </c>
      <c r="O69" s="62">
        <v>3000</v>
      </c>
      <c r="P69" s="63">
        <f>Table2245236891011121314151617181920212224234567891011121314151617181920212223242526272829303132[[#This Row],[PEMBULATAN]]*O69</f>
        <v>75000</v>
      </c>
    </row>
    <row r="70" spans="1:16" ht="27" customHeight="1" x14ac:dyDescent="0.2">
      <c r="A70" s="100"/>
      <c r="B70" s="73"/>
      <c r="C70" s="87" t="s">
        <v>3995</v>
      </c>
      <c r="D70" s="76" t="s">
        <v>51</v>
      </c>
      <c r="E70" s="13">
        <v>44435</v>
      </c>
      <c r="F70" s="74" t="s">
        <v>53</v>
      </c>
      <c r="G70" s="13">
        <v>44437</v>
      </c>
      <c r="H70" s="75" t="s">
        <v>3282</v>
      </c>
      <c r="I70" s="15">
        <v>33</v>
      </c>
      <c r="J70" s="15">
        <v>20</v>
      </c>
      <c r="K70" s="15">
        <v>20</v>
      </c>
      <c r="L70" s="15">
        <v>7</v>
      </c>
      <c r="M70" s="81">
        <v>3.3</v>
      </c>
      <c r="N70" s="70">
        <v>7</v>
      </c>
      <c r="O70" s="62">
        <v>3000</v>
      </c>
      <c r="P70" s="63">
        <f>Table2245236891011121314151617181920212224234567891011121314151617181920212223242526272829303132[[#This Row],[PEMBULATAN]]*O70</f>
        <v>21000</v>
      </c>
    </row>
    <row r="71" spans="1:16" ht="27" customHeight="1" x14ac:dyDescent="0.2">
      <c r="A71" s="100"/>
      <c r="B71" s="73"/>
      <c r="C71" s="87" t="s">
        <v>3996</v>
      </c>
      <c r="D71" s="76" t="s">
        <v>51</v>
      </c>
      <c r="E71" s="13">
        <v>44435</v>
      </c>
      <c r="F71" s="74" t="s">
        <v>53</v>
      </c>
      <c r="G71" s="13">
        <v>44437</v>
      </c>
      <c r="H71" s="75" t="s">
        <v>3282</v>
      </c>
      <c r="I71" s="15">
        <v>100</v>
      </c>
      <c r="J71" s="15">
        <v>17</v>
      </c>
      <c r="K71" s="15">
        <v>13</v>
      </c>
      <c r="L71" s="15">
        <v>1</v>
      </c>
      <c r="M71" s="81">
        <v>5.5250000000000004</v>
      </c>
      <c r="N71" s="70">
        <v>6</v>
      </c>
      <c r="O71" s="62">
        <v>3000</v>
      </c>
      <c r="P71" s="63">
        <f>Table2245236891011121314151617181920212224234567891011121314151617181920212223242526272829303132[[#This Row],[PEMBULATAN]]*O71</f>
        <v>18000</v>
      </c>
    </row>
    <row r="72" spans="1:16" ht="27" customHeight="1" x14ac:dyDescent="0.2">
      <c r="A72" s="100"/>
      <c r="B72" s="73"/>
      <c r="C72" s="87" t="s">
        <v>3997</v>
      </c>
      <c r="D72" s="76" t="s">
        <v>51</v>
      </c>
      <c r="E72" s="13">
        <v>44435</v>
      </c>
      <c r="F72" s="74" t="s">
        <v>53</v>
      </c>
      <c r="G72" s="13">
        <v>44437</v>
      </c>
      <c r="H72" s="75" t="s">
        <v>3282</v>
      </c>
      <c r="I72" s="15">
        <v>70</v>
      </c>
      <c r="J72" s="15">
        <v>62</v>
      </c>
      <c r="K72" s="15">
        <v>35</v>
      </c>
      <c r="L72" s="15">
        <v>11</v>
      </c>
      <c r="M72" s="81">
        <v>37.975000000000001</v>
      </c>
      <c r="N72" s="70">
        <v>38</v>
      </c>
      <c r="O72" s="62">
        <v>3000</v>
      </c>
      <c r="P72" s="63">
        <f>Table2245236891011121314151617181920212224234567891011121314151617181920212223242526272829303132[[#This Row],[PEMBULATAN]]*O72</f>
        <v>114000</v>
      </c>
    </row>
    <row r="73" spans="1:16" ht="27" customHeight="1" x14ac:dyDescent="0.2">
      <c r="A73" s="100"/>
      <c r="B73" s="73"/>
      <c r="C73" s="87" t="s">
        <v>3998</v>
      </c>
      <c r="D73" s="76" t="s">
        <v>51</v>
      </c>
      <c r="E73" s="13">
        <v>44435</v>
      </c>
      <c r="F73" s="74" t="s">
        <v>53</v>
      </c>
      <c r="G73" s="13">
        <v>44437</v>
      </c>
      <c r="H73" s="75" t="s">
        <v>3282</v>
      </c>
      <c r="I73" s="15">
        <v>123</v>
      </c>
      <c r="J73" s="15">
        <v>9</v>
      </c>
      <c r="K73" s="15">
        <v>5</v>
      </c>
      <c r="L73" s="15">
        <v>1</v>
      </c>
      <c r="M73" s="81">
        <v>1.38375</v>
      </c>
      <c r="N73" s="70">
        <v>1</v>
      </c>
      <c r="O73" s="62">
        <v>3000</v>
      </c>
      <c r="P73" s="63">
        <f>Table2245236891011121314151617181920212224234567891011121314151617181920212223242526272829303132[[#This Row],[PEMBULATAN]]*O73</f>
        <v>3000</v>
      </c>
    </row>
    <row r="74" spans="1:16" ht="27" customHeight="1" x14ac:dyDescent="0.2">
      <c r="A74" s="100"/>
      <c r="B74" s="73"/>
      <c r="C74" s="87" t="s">
        <v>3999</v>
      </c>
      <c r="D74" s="76" t="s">
        <v>51</v>
      </c>
      <c r="E74" s="13">
        <v>44435</v>
      </c>
      <c r="F74" s="74" t="s">
        <v>53</v>
      </c>
      <c r="G74" s="13">
        <v>44437</v>
      </c>
      <c r="H74" s="75" t="s">
        <v>3282</v>
      </c>
      <c r="I74" s="15">
        <v>80</v>
      </c>
      <c r="J74" s="15">
        <v>31</v>
      </c>
      <c r="K74" s="15">
        <v>12</v>
      </c>
      <c r="L74" s="15">
        <v>2</v>
      </c>
      <c r="M74" s="81">
        <v>7.44</v>
      </c>
      <c r="N74" s="70">
        <v>7</v>
      </c>
      <c r="O74" s="62">
        <v>3000</v>
      </c>
      <c r="P74" s="63">
        <f>Table2245236891011121314151617181920212224234567891011121314151617181920212223242526272829303132[[#This Row],[PEMBULATAN]]*O74</f>
        <v>21000</v>
      </c>
    </row>
    <row r="75" spans="1:16" ht="27" customHeight="1" x14ac:dyDescent="0.2">
      <c r="A75" s="100"/>
      <c r="B75" s="73"/>
      <c r="C75" s="87" t="s">
        <v>4000</v>
      </c>
      <c r="D75" s="76" t="s">
        <v>51</v>
      </c>
      <c r="E75" s="13">
        <v>44435</v>
      </c>
      <c r="F75" s="74" t="s">
        <v>53</v>
      </c>
      <c r="G75" s="13">
        <v>44437</v>
      </c>
      <c r="H75" s="75" t="s">
        <v>3282</v>
      </c>
      <c r="I75" s="15">
        <v>80</v>
      </c>
      <c r="J75" s="15">
        <v>47</v>
      </c>
      <c r="K75" s="15">
        <v>30</v>
      </c>
      <c r="L75" s="15">
        <v>7</v>
      </c>
      <c r="M75" s="81">
        <v>28.2</v>
      </c>
      <c r="N75" s="70">
        <v>28</v>
      </c>
      <c r="O75" s="62">
        <v>3000</v>
      </c>
      <c r="P75" s="63">
        <f>Table2245236891011121314151617181920212224234567891011121314151617181920212223242526272829303132[[#This Row],[PEMBULATAN]]*O75</f>
        <v>84000</v>
      </c>
    </row>
    <row r="76" spans="1:16" ht="27" customHeight="1" x14ac:dyDescent="0.2">
      <c r="A76" s="100"/>
      <c r="B76" s="73"/>
      <c r="C76" s="87" t="s">
        <v>4001</v>
      </c>
      <c r="D76" s="76" t="s">
        <v>51</v>
      </c>
      <c r="E76" s="13">
        <v>44435</v>
      </c>
      <c r="F76" s="74" t="s">
        <v>53</v>
      </c>
      <c r="G76" s="13">
        <v>44437</v>
      </c>
      <c r="H76" s="75" t="s">
        <v>3282</v>
      </c>
      <c r="I76" s="15">
        <v>62</v>
      </c>
      <c r="J76" s="15">
        <v>46</v>
      </c>
      <c r="K76" s="15">
        <v>58</v>
      </c>
      <c r="L76" s="15">
        <v>8</v>
      </c>
      <c r="M76" s="81">
        <v>41.353999999999999</v>
      </c>
      <c r="N76" s="70">
        <v>41</v>
      </c>
      <c r="O76" s="62">
        <v>3000</v>
      </c>
      <c r="P76" s="63">
        <f>Table2245236891011121314151617181920212224234567891011121314151617181920212223242526272829303132[[#This Row],[PEMBULATAN]]*O76</f>
        <v>123000</v>
      </c>
    </row>
    <row r="77" spans="1:16" ht="27" customHeight="1" x14ac:dyDescent="0.2">
      <c r="A77" s="100"/>
      <c r="B77" s="73"/>
      <c r="C77" s="87" t="s">
        <v>4002</v>
      </c>
      <c r="D77" s="76" t="s">
        <v>51</v>
      </c>
      <c r="E77" s="13">
        <v>44435</v>
      </c>
      <c r="F77" s="74" t="s">
        <v>53</v>
      </c>
      <c r="G77" s="13">
        <v>44437</v>
      </c>
      <c r="H77" s="75" t="s">
        <v>3282</v>
      </c>
      <c r="I77" s="15">
        <v>54</v>
      </c>
      <c r="J77" s="15">
        <v>46</v>
      </c>
      <c r="K77" s="15">
        <v>10</v>
      </c>
      <c r="L77" s="15">
        <v>3</v>
      </c>
      <c r="M77" s="81">
        <v>6.21</v>
      </c>
      <c r="N77" s="70">
        <v>6</v>
      </c>
      <c r="O77" s="62">
        <v>3000</v>
      </c>
      <c r="P77" s="63">
        <f>Table2245236891011121314151617181920212224234567891011121314151617181920212223242526272829303132[[#This Row],[PEMBULATAN]]*O77</f>
        <v>18000</v>
      </c>
    </row>
    <row r="78" spans="1:16" ht="27" customHeight="1" x14ac:dyDescent="0.2">
      <c r="A78" s="100"/>
      <c r="B78" s="73"/>
      <c r="C78" s="87" t="s">
        <v>4003</v>
      </c>
      <c r="D78" s="76" t="s">
        <v>51</v>
      </c>
      <c r="E78" s="13">
        <v>44435</v>
      </c>
      <c r="F78" s="74" t="s">
        <v>53</v>
      </c>
      <c r="G78" s="13">
        <v>44437</v>
      </c>
      <c r="H78" s="75" t="s">
        <v>3282</v>
      </c>
      <c r="I78" s="15">
        <v>68</v>
      </c>
      <c r="J78" s="15">
        <v>50</v>
      </c>
      <c r="K78" s="15">
        <v>30</v>
      </c>
      <c r="L78" s="15">
        <v>5</v>
      </c>
      <c r="M78" s="81">
        <v>25.5</v>
      </c>
      <c r="N78" s="70">
        <v>26</v>
      </c>
      <c r="O78" s="62">
        <v>3000</v>
      </c>
      <c r="P78" s="63">
        <f>Table2245236891011121314151617181920212224234567891011121314151617181920212223242526272829303132[[#This Row],[PEMBULATAN]]*O78</f>
        <v>78000</v>
      </c>
    </row>
    <row r="79" spans="1:16" ht="27" customHeight="1" x14ac:dyDescent="0.2">
      <c r="A79" s="100"/>
      <c r="B79" s="73"/>
      <c r="C79" s="87" t="s">
        <v>4004</v>
      </c>
      <c r="D79" s="76" t="s">
        <v>51</v>
      </c>
      <c r="E79" s="13">
        <v>44435</v>
      </c>
      <c r="F79" s="74" t="s">
        <v>53</v>
      </c>
      <c r="G79" s="13">
        <v>44437</v>
      </c>
      <c r="H79" s="75" t="s">
        <v>3282</v>
      </c>
      <c r="I79" s="15">
        <v>40</v>
      </c>
      <c r="J79" s="15">
        <v>21</v>
      </c>
      <c r="K79" s="15">
        <v>20</v>
      </c>
      <c r="L79" s="15">
        <v>1</v>
      </c>
      <c r="M79" s="81">
        <v>4.2</v>
      </c>
      <c r="N79" s="70">
        <v>4</v>
      </c>
      <c r="O79" s="62">
        <v>3000</v>
      </c>
      <c r="P79" s="63">
        <f>Table2245236891011121314151617181920212224234567891011121314151617181920212223242526272829303132[[#This Row],[PEMBULATAN]]*O79</f>
        <v>12000</v>
      </c>
    </row>
    <row r="80" spans="1:16" ht="27" customHeight="1" x14ac:dyDescent="0.2">
      <c r="A80" s="100"/>
      <c r="B80" s="73"/>
      <c r="C80" s="87" t="s">
        <v>4005</v>
      </c>
      <c r="D80" s="76" t="s">
        <v>51</v>
      </c>
      <c r="E80" s="13">
        <v>44435</v>
      </c>
      <c r="F80" s="74" t="s">
        <v>53</v>
      </c>
      <c r="G80" s="13">
        <v>44437</v>
      </c>
      <c r="H80" s="75" t="s">
        <v>3282</v>
      </c>
      <c r="I80" s="15">
        <v>118</v>
      </c>
      <c r="J80" s="15">
        <v>30</v>
      </c>
      <c r="K80" s="15">
        <v>22</v>
      </c>
      <c r="L80" s="15">
        <v>10</v>
      </c>
      <c r="M80" s="81">
        <v>19.47</v>
      </c>
      <c r="N80" s="70">
        <v>19</v>
      </c>
      <c r="O80" s="62">
        <v>3000</v>
      </c>
      <c r="P80" s="63">
        <f>Table2245236891011121314151617181920212224234567891011121314151617181920212223242526272829303132[[#This Row],[PEMBULATAN]]*O80</f>
        <v>57000</v>
      </c>
    </row>
    <row r="81" spans="1:16" ht="27" customHeight="1" x14ac:dyDescent="0.2">
      <c r="A81" s="100"/>
      <c r="B81" s="73"/>
      <c r="C81" s="87" t="s">
        <v>4006</v>
      </c>
      <c r="D81" s="76" t="s">
        <v>51</v>
      </c>
      <c r="E81" s="13">
        <v>44435</v>
      </c>
      <c r="F81" s="74" t="s">
        <v>53</v>
      </c>
      <c r="G81" s="13">
        <v>44437</v>
      </c>
      <c r="H81" s="75" t="s">
        <v>3282</v>
      </c>
      <c r="I81" s="15">
        <v>86</v>
      </c>
      <c r="J81" s="15">
        <v>15</v>
      </c>
      <c r="K81" s="15">
        <v>15</v>
      </c>
      <c r="L81" s="15">
        <v>3</v>
      </c>
      <c r="M81" s="81">
        <v>4.8375000000000004</v>
      </c>
      <c r="N81" s="70">
        <v>5</v>
      </c>
      <c r="O81" s="62">
        <v>3000</v>
      </c>
      <c r="P81" s="63">
        <f>Table2245236891011121314151617181920212224234567891011121314151617181920212223242526272829303132[[#This Row],[PEMBULATAN]]*O81</f>
        <v>15000</v>
      </c>
    </row>
    <row r="82" spans="1:16" ht="27" customHeight="1" x14ac:dyDescent="0.2">
      <c r="A82" s="100"/>
      <c r="B82" s="73"/>
      <c r="C82" s="87" t="s">
        <v>4007</v>
      </c>
      <c r="D82" s="76" t="s">
        <v>51</v>
      </c>
      <c r="E82" s="13">
        <v>44435</v>
      </c>
      <c r="F82" s="74" t="s">
        <v>53</v>
      </c>
      <c r="G82" s="13">
        <v>44437</v>
      </c>
      <c r="H82" s="75" t="s">
        <v>3282</v>
      </c>
      <c r="I82" s="15">
        <v>42</v>
      </c>
      <c r="J82" s="15">
        <v>37</v>
      </c>
      <c r="K82" s="15">
        <v>25</v>
      </c>
      <c r="L82" s="15">
        <v>7</v>
      </c>
      <c r="M82" s="81">
        <v>9.7125000000000004</v>
      </c>
      <c r="N82" s="70">
        <v>10</v>
      </c>
      <c r="O82" s="62">
        <v>3000</v>
      </c>
      <c r="P82" s="63">
        <f>Table2245236891011121314151617181920212224234567891011121314151617181920212223242526272829303132[[#This Row],[PEMBULATAN]]*O82</f>
        <v>30000</v>
      </c>
    </row>
    <row r="83" spans="1:16" ht="27" customHeight="1" x14ac:dyDescent="0.2">
      <c r="A83" s="100"/>
      <c r="B83" s="73"/>
      <c r="C83" s="87" t="s">
        <v>4008</v>
      </c>
      <c r="D83" s="76" t="s">
        <v>51</v>
      </c>
      <c r="E83" s="13">
        <v>44435</v>
      </c>
      <c r="F83" s="74" t="s">
        <v>53</v>
      </c>
      <c r="G83" s="13">
        <v>44437</v>
      </c>
      <c r="H83" s="75" t="s">
        <v>3282</v>
      </c>
      <c r="I83" s="15">
        <v>83</v>
      </c>
      <c r="J83" s="15">
        <v>52</v>
      </c>
      <c r="K83" s="15">
        <v>32</v>
      </c>
      <c r="L83" s="15">
        <v>10</v>
      </c>
      <c r="M83" s="81">
        <v>34.527999999999999</v>
      </c>
      <c r="N83" s="70">
        <v>35</v>
      </c>
      <c r="O83" s="62">
        <v>3000</v>
      </c>
      <c r="P83" s="63">
        <f>Table2245236891011121314151617181920212224234567891011121314151617181920212223242526272829303132[[#This Row],[PEMBULATAN]]*O83</f>
        <v>105000</v>
      </c>
    </row>
    <row r="84" spans="1:16" ht="27" customHeight="1" x14ac:dyDescent="0.2">
      <c r="A84" s="100"/>
      <c r="B84" s="73"/>
      <c r="C84" s="87" t="s">
        <v>4009</v>
      </c>
      <c r="D84" s="76" t="s">
        <v>51</v>
      </c>
      <c r="E84" s="13">
        <v>44435</v>
      </c>
      <c r="F84" s="74" t="s">
        <v>53</v>
      </c>
      <c r="G84" s="13">
        <v>44437</v>
      </c>
      <c r="H84" s="75" t="s">
        <v>3282</v>
      </c>
      <c r="I84" s="15">
        <v>80</v>
      </c>
      <c r="J84" s="15">
        <v>50</v>
      </c>
      <c r="K84" s="15">
        <v>23</v>
      </c>
      <c r="L84" s="15">
        <v>4</v>
      </c>
      <c r="M84" s="81">
        <v>23</v>
      </c>
      <c r="N84" s="70">
        <v>23</v>
      </c>
      <c r="O84" s="62">
        <v>3000</v>
      </c>
      <c r="P84" s="63">
        <f>Table2245236891011121314151617181920212224234567891011121314151617181920212223242526272829303132[[#This Row],[PEMBULATAN]]*O84</f>
        <v>69000</v>
      </c>
    </row>
    <row r="85" spans="1:16" ht="27" customHeight="1" x14ac:dyDescent="0.2">
      <c r="A85" s="100"/>
      <c r="B85" s="73"/>
      <c r="C85" s="87" t="s">
        <v>4010</v>
      </c>
      <c r="D85" s="76" t="s">
        <v>51</v>
      </c>
      <c r="E85" s="13">
        <v>44435</v>
      </c>
      <c r="F85" s="74" t="s">
        <v>53</v>
      </c>
      <c r="G85" s="13">
        <v>44437</v>
      </c>
      <c r="H85" s="75" t="s">
        <v>3282</v>
      </c>
      <c r="I85" s="15">
        <v>90</v>
      </c>
      <c r="J85" s="15">
        <v>42</v>
      </c>
      <c r="K85" s="15">
        <v>10</v>
      </c>
      <c r="L85" s="15">
        <v>2</v>
      </c>
      <c r="M85" s="81">
        <v>9.4499999999999993</v>
      </c>
      <c r="N85" s="70">
        <v>9</v>
      </c>
      <c r="O85" s="62">
        <v>3000</v>
      </c>
      <c r="P85" s="63">
        <f>Table2245236891011121314151617181920212224234567891011121314151617181920212223242526272829303132[[#This Row],[PEMBULATAN]]*O85</f>
        <v>27000</v>
      </c>
    </row>
    <row r="86" spans="1:16" ht="27" customHeight="1" x14ac:dyDescent="0.2">
      <c r="A86" s="100"/>
      <c r="B86" s="73"/>
      <c r="C86" s="87" t="s">
        <v>4011</v>
      </c>
      <c r="D86" s="76" t="s">
        <v>51</v>
      </c>
      <c r="E86" s="13">
        <v>44435</v>
      </c>
      <c r="F86" s="74" t="s">
        <v>53</v>
      </c>
      <c r="G86" s="13">
        <v>44437</v>
      </c>
      <c r="H86" s="75" t="s">
        <v>3282</v>
      </c>
      <c r="I86" s="15">
        <v>67</v>
      </c>
      <c r="J86" s="15">
        <v>50</v>
      </c>
      <c r="K86" s="15">
        <v>10</v>
      </c>
      <c r="L86" s="15">
        <v>4</v>
      </c>
      <c r="M86" s="81">
        <v>8.375</v>
      </c>
      <c r="N86" s="70">
        <v>8</v>
      </c>
      <c r="O86" s="62">
        <v>3000</v>
      </c>
      <c r="P86" s="63">
        <f>Table2245236891011121314151617181920212224234567891011121314151617181920212223242526272829303132[[#This Row],[PEMBULATAN]]*O86</f>
        <v>24000</v>
      </c>
    </row>
    <row r="87" spans="1:16" ht="27" customHeight="1" x14ac:dyDescent="0.2">
      <c r="A87" s="100"/>
      <c r="B87" s="73"/>
      <c r="C87" s="87" t="s">
        <v>4012</v>
      </c>
      <c r="D87" s="76" t="s">
        <v>51</v>
      </c>
      <c r="E87" s="13">
        <v>44435</v>
      </c>
      <c r="F87" s="74" t="s">
        <v>53</v>
      </c>
      <c r="G87" s="13">
        <v>44437</v>
      </c>
      <c r="H87" s="75" t="s">
        <v>3282</v>
      </c>
      <c r="I87" s="15">
        <v>80</v>
      </c>
      <c r="J87" s="15">
        <v>50</v>
      </c>
      <c r="K87" s="15">
        <v>32</v>
      </c>
      <c r="L87" s="15">
        <v>8</v>
      </c>
      <c r="M87" s="81">
        <v>32</v>
      </c>
      <c r="N87" s="70">
        <v>32</v>
      </c>
      <c r="O87" s="62">
        <v>3000</v>
      </c>
      <c r="P87" s="63">
        <f>Table2245236891011121314151617181920212224234567891011121314151617181920212223242526272829303132[[#This Row],[PEMBULATAN]]*O87</f>
        <v>96000</v>
      </c>
    </row>
    <row r="88" spans="1:16" ht="27" customHeight="1" x14ac:dyDescent="0.2">
      <c r="A88" s="100"/>
      <c r="B88" s="73"/>
      <c r="C88" s="87" t="s">
        <v>4013</v>
      </c>
      <c r="D88" s="76" t="s">
        <v>51</v>
      </c>
      <c r="E88" s="13">
        <v>44435</v>
      </c>
      <c r="F88" s="74" t="s">
        <v>53</v>
      </c>
      <c r="G88" s="13">
        <v>44437</v>
      </c>
      <c r="H88" s="75" t="s">
        <v>3282</v>
      </c>
      <c r="I88" s="15">
        <v>92</v>
      </c>
      <c r="J88" s="15">
        <v>84</v>
      </c>
      <c r="K88" s="15">
        <v>10</v>
      </c>
      <c r="L88" s="15">
        <v>10</v>
      </c>
      <c r="M88" s="81">
        <v>19.32</v>
      </c>
      <c r="N88" s="70">
        <v>19</v>
      </c>
      <c r="O88" s="62">
        <v>3000</v>
      </c>
      <c r="P88" s="63">
        <f>Table2245236891011121314151617181920212224234567891011121314151617181920212223242526272829303132[[#This Row],[PEMBULATAN]]*O88</f>
        <v>57000</v>
      </c>
    </row>
    <row r="89" spans="1:16" ht="27" customHeight="1" x14ac:dyDescent="0.2">
      <c r="A89" s="100"/>
      <c r="B89" s="73"/>
      <c r="C89" s="87" t="s">
        <v>4014</v>
      </c>
      <c r="D89" s="76" t="s">
        <v>51</v>
      </c>
      <c r="E89" s="13">
        <v>44435</v>
      </c>
      <c r="F89" s="74" t="s">
        <v>53</v>
      </c>
      <c r="G89" s="13">
        <v>44437</v>
      </c>
      <c r="H89" s="75" t="s">
        <v>3282</v>
      </c>
      <c r="I89" s="15">
        <v>96</v>
      </c>
      <c r="J89" s="15">
        <v>16</v>
      </c>
      <c r="K89" s="15">
        <v>16</v>
      </c>
      <c r="L89" s="15">
        <v>5</v>
      </c>
      <c r="M89" s="81">
        <v>6.1440000000000001</v>
      </c>
      <c r="N89" s="70">
        <v>6</v>
      </c>
      <c r="O89" s="62">
        <v>3000</v>
      </c>
      <c r="P89" s="63">
        <f>Table2245236891011121314151617181920212224234567891011121314151617181920212223242526272829303132[[#This Row],[PEMBULATAN]]*O89</f>
        <v>18000</v>
      </c>
    </row>
    <row r="90" spans="1:16" ht="27" customHeight="1" x14ac:dyDescent="0.2">
      <c r="A90" s="100"/>
      <c r="B90" s="73"/>
      <c r="C90" s="87" t="s">
        <v>4015</v>
      </c>
      <c r="D90" s="76" t="s">
        <v>51</v>
      </c>
      <c r="E90" s="13">
        <v>44435</v>
      </c>
      <c r="F90" s="74" t="s">
        <v>53</v>
      </c>
      <c r="G90" s="13">
        <v>44437</v>
      </c>
      <c r="H90" s="75" t="s">
        <v>3282</v>
      </c>
      <c r="I90" s="15">
        <v>92</v>
      </c>
      <c r="J90" s="15">
        <v>62</v>
      </c>
      <c r="K90" s="15">
        <v>25</v>
      </c>
      <c r="L90" s="15">
        <v>15</v>
      </c>
      <c r="M90" s="81">
        <v>35.65</v>
      </c>
      <c r="N90" s="70">
        <v>36</v>
      </c>
      <c r="O90" s="62">
        <v>3000</v>
      </c>
      <c r="P90" s="63">
        <f>Table2245236891011121314151617181920212224234567891011121314151617181920212223242526272829303132[[#This Row],[PEMBULATAN]]*O90</f>
        <v>108000</v>
      </c>
    </row>
    <row r="91" spans="1:16" ht="27" customHeight="1" x14ac:dyDescent="0.2">
      <c r="A91" s="100"/>
      <c r="B91" s="73"/>
      <c r="C91" s="87" t="s">
        <v>4016</v>
      </c>
      <c r="D91" s="76" t="s">
        <v>51</v>
      </c>
      <c r="E91" s="13">
        <v>44435</v>
      </c>
      <c r="F91" s="74" t="s">
        <v>53</v>
      </c>
      <c r="G91" s="13">
        <v>44437</v>
      </c>
      <c r="H91" s="75" t="s">
        <v>3282</v>
      </c>
      <c r="I91" s="15">
        <v>53</v>
      </c>
      <c r="J91" s="15">
        <v>32</v>
      </c>
      <c r="K91" s="15">
        <v>15</v>
      </c>
      <c r="L91" s="15">
        <v>4</v>
      </c>
      <c r="M91" s="81">
        <v>6.36</v>
      </c>
      <c r="N91" s="70">
        <v>6</v>
      </c>
      <c r="O91" s="62">
        <v>3000</v>
      </c>
      <c r="P91" s="63">
        <f>Table2245236891011121314151617181920212224234567891011121314151617181920212223242526272829303132[[#This Row],[PEMBULATAN]]*O91</f>
        <v>18000</v>
      </c>
    </row>
    <row r="92" spans="1:16" ht="27" customHeight="1" x14ac:dyDescent="0.2">
      <c r="A92" s="100"/>
      <c r="B92" s="73"/>
      <c r="C92" s="87" t="s">
        <v>4017</v>
      </c>
      <c r="D92" s="76" t="s">
        <v>51</v>
      </c>
      <c r="E92" s="13">
        <v>44435</v>
      </c>
      <c r="F92" s="74" t="s">
        <v>53</v>
      </c>
      <c r="G92" s="13">
        <v>44437</v>
      </c>
      <c r="H92" s="75" t="s">
        <v>3282</v>
      </c>
      <c r="I92" s="15">
        <v>70</v>
      </c>
      <c r="J92" s="15">
        <v>51</v>
      </c>
      <c r="K92" s="15">
        <v>30</v>
      </c>
      <c r="L92" s="15">
        <v>7</v>
      </c>
      <c r="M92" s="81">
        <v>26.774999999999999</v>
      </c>
      <c r="N92" s="70">
        <v>27</v>
      </c>
      <c r="O92" s="62">
        <v>3000</v>
      </c>
      <c r="P92" s="63">
        <f>Table2245236891011121314151617181920212224234567891011121314151617181920212223242526272829303132[[#This Row],[PEMBULATAN]]*O92</f>
        <v>81000</v>
      </c>
    </row>
    <row r="93" spans="1:16" ht="27" customHeight="1" x14ac:dyDescent="0.2">
      <c r="A93" s="100"/>
      <c r="B93" s="73"/>
      <c r="C93" s="87" t="s">
        <v>4018</v>
      </c>
      <c r="D93" s="76" t="s">
        <v>51</v>
      </c>
      <c r="E93" s="13">
        <v>44435</v>
      </c>
      <c r="F93" s="74" t="s">
        <v>53</v>
      </c>
      <c r="G93" s="13">
        <v>44437</v>
      </c>
      <c r="H93" s="75" t="s">
        <v>3282</v>
      </c>
      <c r="I93" s="15">
        <v>89</v>
      </c>
      <c r="J93" s="15">
        <v>35</v>
      </c>
      <c r="K93" s="15">
        <v>20</v>
      </c>
      <c r="L93" s="15">
        <v>7</v>
      </c>
      <c r="M93" s="81">
        <v>15.574999999999999</v>
      </c>
      <c r="N93" s="70">
        <v>16</v>
      </c>
      <c r="O93" s="62">
        <v>3000</v>
      </c>
      <c r="P93" s="63">
        <f>Table2245236891011121314151617181920212224234567891011121314151617181920212223242526272829303132[[#This Row],[PEMBULATAN]]*O93</f>
        <v>48000</v>
      </c>
    </row>
    <row r="94" spans="1:16" ht="27" customHeight="1" x14ac:dyDescent="0.2">
      <c r="A94" s="100"/>
      <c r="B94" s="73"/>
      <c r="C94" s="87" t="s">
        <v>4019</v>
      </c>
      <c r="D94" s="76" t="s">
        <v>51</v>
      </c>
      <c r="E94" s="13">
        <v>44435</v>
      </c>
      <c r="F94" s="74" t="s">
        <v>53</v>
      </c>
      <c r="G94" s="13">
        <v>44437</v>
      </c>
      <c r="H94" s="75" t="s">
        <v>3282</v>
      </c>
      <c r="I94" s="15">
        <v>103</v>
      </c>
      <c r="J94" s="15">
        <v>54</v>
      </c>
      <c r="K94" s="15">
        <v>30</v>
      </c>
      <c r="L94" s="15">
        <v>28</v>
      </c>
      <c r="M94" s="81">
        <v>41.715000000000003</v>
      </c>
      <c r="N94" s="70">
        <v>42</v>
      </c>
      <c r="O94" s="62">
        <v>3000</v>
      </c>
      <c r="P94" s="63">
        <f>Table2245236891011121314151617181920212224234567891011121314151617181920212223242526272829303132[[#This Row],[PEMBULATAN]]*O94</f>
        <v>126000</v>
      </c>
    </row>
    <row r="95" spans="1:16" ht="27" customHeight="1" x14ac:dyDescent="0.2">
      <c r="A95" s="100"/>
      <c r="B95" s="73"/>
      <c r="C95" s="87" t="s">
        <v>4020</v>
      </c>
      <c r="D95" s="76" t="s">
        <v>51</v>
      </c>
      <c r="E95" s="13">
        <v>44435</v>
      </c>
      <c r="F95" s="74" t="s">
        <v>53</v>
      </c>
      <c r="G95" s="13">
        <v>44437</v>
      </c>
      <c r="H95" s="75" t="s">
        <v>3282</v>
      </c>
      <c r="I95" s="15">
        <v>73</v>
      </c>
      <c r="J95" s="15">
        <v>51</v>
      </c>
      <c r="K95" s="15">
        <v>20</v>
      </c>
      <c r="L95" s="15">
        <v>7</v>
      </c>
      <c r="M95" s="81">
        <v>18.614999999999998</v>
      </c>
      <c r="N95" s="70">
        <v>19</v>
      </c>
      <c r="O95" s="62">
        <v>3000</v>
      </c>
      <c r="P95" s="63">
        <f>Table2245236891011121314151617181920212224234567891011121314151617181920212223242526272829303132[[#This Row],[PEMBULATAN]]*O95</f>
        <v>57000</v>
      </c>
    </row>
    <row r="96" spans="1:16" ht="27" customHeight="1" x14ac:dyDescent="0.2">
      <c r="A96" s="100"/>
      <c r="B96" s="73"/>
      <c r="C96" s="87" t="s">
        <v>4021</v>
      </c>
      <c r="D96" s="76" t="s">
        <v>51</v>
      </c>
      <c r="E96" s="13">
        <v>44435</v>
      </c>
      <c r="F96" s="74" t="s">
        <v>53</v>
      </c>
      <c r="G96" s="13">
        <v>44437</v>
      </c>
      <c r="H96" s="75" t="s">
        <v>3282</v>
      </c>
      <c r="I96" s="15">
        <v>91</v>
      </c>
      <c r="J96" s="15">
        <v>51</v>
      </c>
      <c r="K96" s="15">
        <v>30</v>
      </c>
      <c r="L96" s="15">
        <v>16</v>
      </c>
      <c r="M96" s="81">
        <v>34.807499999999997</v>
      </c>
      <c r="N96" s="70">
        <v>35</v>
      </c>
      <c r="O96" s="62">
        <v>3000</v>
      </c>
      <c r="P96" s="63">
        <f>Table2245236891011121314151617181920212224234567891011121314151617181920212223242526272829303132[[#This Row],[PEMBULATAN]]*O96</f>
        <v>105000</v>
      </c>
    </row>
    <row r="97" spans="1:16" ht="27" customHeight="1" x14ac:dyDescent="0.2">
      <c r="A97" s="100"/>
      <c r="B97" s="73"/>
      <c r="C97" s="87" t="s">
        <v>4022</v>
      </c>
      <c r="D97" s="76" t="s">
        <v>51</v>
      </c>
      <c r="E97" s="13">
        <v>44435</v>
      </c>
      <c r="F97" s="74" t="s">
        <v>53</v>
      </c>
      <c r="G97" s="13">
        <v>44437</v>
      </c>
      <c r="H97" s="75" t="s">
        <v>3282</v>
      </c>
      <c r="I97" s="15">
        <v>59</v>
      </c>
      <c r="J97" s="15">
        <v>42</v>
      </c>
      <c r="K97" s="15">
        <v>20</v>
      </c>
      <c r="L97" s="15">
        <v>8</v>
      </c>
      <c r="M97" s="81">
        <v>12.39</v>
      </c>
      <c r="N97" s="70">
        <v>12</v>
      </c>
      <c r="O97" s="62">
        <v>3000</v>
      </c>
      <c r="P97" s="63">
        <f>Table2245236891011121314151617181920212224234567891011121314151617181920212223242526272829303132[[#This Row],[PEMBULATAN]]*O97</f>
        <v>36000</v>
      </c>
    </row>
    <row r="98" spans="1:16" ht="27" customHeight="1" x14ac:dyDescent="0.2">
      <c r="A98" s="100"/>
      <c r="B98" s="73"/>
      <c r="C98" s="87" t="s">
        <v>4023</v>
      </c>
      <c r="D98" s="76" t="s">
        <v>51</v>
      </c>
      <c r="E98" s="13">
        <v>44435</v>
      </c>
      <c r="F98" s="74" t="s">
        <v>53</v>
      </c>
      <c r="G98" s="13">
        <v>44437</v>
      </c>
      <c r="H98" s="75" t="s">
        <v>3282</v>
      </c>
      <c r="I98" s="15">
        <v>42</v>
      </c>
      <c r="J98" s="15">
        <v>35</v>
      </c>
      <c r="K98" s="15">
        <v>45</v>
      </c>
      <c r="L98" s="15">
        <v>13</v>
      </c>
      <c r="M98" s="81">
        <v>16.537500000000001</v>
      </c>
      <c r="N98" s="70">
        <v>17</v>
      </c>
      <c r="O98" s="62">
        <v>3000</v>
      </c>
      <c r="P98" s="63">
        <f>Table2245236891011121314151617181920212224234567891011121314151617181920212223242526272829303132[[#This Row],[PEMBULATAN]]*O98</f>
        <v>51000</v>
      </c>
    </row>
    <row r="99" spans="1:16" ht="27" customHeight="1" x14ac:dyDescent="0.2">
      <c r="A99" s="100"/>
      <c r="B99" s="73"/>
      <c r="C99" s="87" t="s">
        <v>4024</v>
      </c>
      <c r="D99" s="76" t="s">
        <v>51</v>
      </c>
      <c r="E99" s="13">
        <v>44435</v>
      </c>
      <c r="F99" s="74" t="s">
        <v>53</v>
      </c>
      <c r="G99" s="13">
        <v>44437</v>
      </c>
      <c r="H99" s="75" t="s">
        <v>3282</v>
      </c>
      <c r="I99" s="15">
        <v>62</v>
      </c>
      <c r="J99" s="15">
        <v>51</v>
      </c>
      <c r="K99" s="15">
        <v>20</v>
      </c>
      <c r="L99" s="15">
        <v>8</v>
      </c>
      <c r="M99" s="81">
        <v>15.81</v>
      </c>
      <c r="N99" s="70">
        <v>16</v>
      </c>
      <c r="O99" s="62">
        <v>3000</v>
      </c>
      <c r="P99" s="63">
        <f>Table2245236891011121314151617181920212224234567891011121314151617181920212223242526272829303132[[#This Row],[PEMBULATAN]]*O99</f>
        <v>48000</v>
      </c>
    </row>
    <row r="100" spans="1:16" ht="27" customHeight="1" x14ac:dyDescent="0.2">
      <c r="A100" s="100"/>
      <c r="B100" s="73"/>
      <c r="C100" s="87" t="s">
        <v>4025</v>
      </c>
      <c r="D100" s="76" t="s">
        <v>51</v>
      </c>
      <c r="E100" s="13">
        <v>44435</v>
      </c>
      <c r="F100" s="74" t="s">
        <v>53</v>
      </c>
      <c r="G100" s="13">
        <v>44437</v>
      </c>
      <c r="H100" s="75" t="s">
        <v>3282</v>
      </c>
      <c r="I100" s="15">
        <v>97</v>
      </c>
      <c r="J100" s="15">
        <v>60</v>
      </c>
      <c r="K100" s="15">
        <v>33</v>
      </c>
      <c r="L100" s="15">
        <v>18</v>
      </c>
      <c r="M100" s="81">
        <v>48.015000000000001</v>
      </c>
      <c r="N100" s="70">
        <v>48</v>
      </c>
      <c r="O100" s="62">
        <v>3000</v>
      </c>
      <c r="P100" s="63">
        <f>Table2245236891011121314151617181920212224234567891011121314151617181920212223242526272829303132[[#This Row],[PEMBULATAN]]*O100</f>
        <v>144000</v>
      </c>
    </row>
    <row r="101" spans="1:16" ht="27" customHeight="1" x14ac:dyDescent="0.2">
      <c r="A101" s="100"/>
      <c r="B101" s="73"/>
      <c r="C101" s="87" t="s">
        <v>4026</v>
      </c>
      <c r="D101" s="76" t="s">
        <v>51</v>
      </c>
      <c r="E101" s="13">
        <v>44435</v>
      </c>
      <c r="F101" s="74" t="s">
        <v>53</v>
      </c>
      <c r="G101" s="13">
        <v>44437</v>
      </c>
      <c r="H101" s="75" t="s">
        <v>3282</v>
      </c>
      <c r="I101" s="15">
        <v>60</v>
      </c>
      <c r="J101" s="15">
        <v>53</v>
      </c>
      <c r="K101" s="15">
        <v>21</v>
      </c>
      <c r="L101" s="15">
        <v>4</v>
      </c>
      <c r="M101" s="81">
        <v>16.695</v>
      </c>
      <c r="N101" s="70">
        <v>17</v>
      </c>
      <c r="O101" s="62">
        <v>3000</v>
      </c>
      <c r="P101" s="63">
        <f>Table2245236891011121314151617181920212224234567891011121314151617181920212223242526272829303132[[#This Row],[PEMBULATAN]]*O101</f>
        <v>51000</v>
      </c>
    </row>
    <row r="102" spans="1:16" ht="27" customHeight="1" x14ac:dyDescent="0.2">
      <c r="A102" s="100"/>
      <c r="B102" s="73"/>
      <c r="C102" s="87" t="s">
        <v>4027</v>
      </c>
      <c r="D102" s="76" t="s">
        <v>51</v>
      </c>
      <c r="E102" s="13">
        <v>44435</v>
      </c>
      <c r="F102" s="74" t="s">
        <v>53</v>
      </c>
      <c r="G102" s="13">
        <v>44437</v>
      </c>
      <c r="H102" s="75" t="s">
        <v>3282</v>
      </c>
      <c r="I102" s="15">
        <v>94</v>
      </c>
      <c r="J102" s="15">
        <v>52</v>
      </c>
      <c r="K102" s="15">
        <v>23</v>
      </c>
      <c r="L102" s="15">
        <v>16</v>
      </c>
      <c r="M102" s="81">
        <v>28.106000000000002</v>
      </c>
      <c r="N102" s="70">
        <v>28</v>
      </c>
      <c r="O102" s="62">
        <v>3000</v>
      </c>
      <c r="P102" s="63">
        <f>Table2245236891011121314151617181920212224234567891011121314151617181920212223242526272829303132[[#This Row],[PEMBULATAN]]*O102</f>
        <v>84000</v>
      </c>
    </row>
    <row r="103" spans="1:16" ht="27" customHeight="1" x14ac:dyDescent="0.2">
      <c r="A103" s="100"/>
      <c r="B103" s="73"/>
      <c r="C103" s="87" t="s">
        <v>4028</v>
      </c>
      <c r="D103" s="76" t="s">
        <v>51</v>
      </c>
      <c r="E103" s="13">
        <v>44435</v>
      </c>
      <c r="F103" s="74" t="s">
        <v>53</v>
      </c>
      <c r="G103" s="13">
        <v>44437</v>
      </c>
      <c r="H103" s="75" t="s">
        <v>3282</v>
      </c>
      <c r="I103" s="15">
        <v>94</v>
      </c>
      <c r="J103" s="15">
        <v>15</v>
      </c>
      <c r="K103" s="15">
        <v>5</v>
      </c>
      <c r="L103" s="15">
        <v>1</v>
      </c>
      <c r="M103" s="81">
        <v>1.7625</v>
      </c>
      <c r="N103" s="70">
        <v>2</v>
      </c>
      <c r="O103" s="62">
        <v>3000</v>
      </c>
      <c r="P103" s="63">
        <f>Table2245236891011121314151617181920212224234567891011121314151617181920212223242526272829303132[[#This Row],[PEMBULATAN]]*O103</f>
        <v>6000</v>
      </c>
    </row>
    <row r="104" spans="1:16" ht="27" customHeight="1" x14ac:dyDescent="0.2">
      <c r="A104" s="100"/>
      <c r="B104" s="73"/>
      <c r="C104" s="87" t="s">
        <v>4029</v>
      </c>
      <c r="D104" s="76" t="s">
        <v>51</v>
      </c>
      <c r="E104" s="13">
        <v>44435</v>
      </c>
      <c r="F104" s="74" t="s">
        <v>53</v>
      </c>
      <c r="G104" s="13">
        <v>44437</v>
      </c>
      <c r="H104" s="75" t="s">
        <v>3282</v>
      </c>
      <c r="I104" s="15">
        <v>100</v>
      </c>
      <c r="J104" s="15">
        <v>51</v>
      </c>
      <c r="K104" s="15">
        <v>23</v>
      </c>
      <c r="L104" s="15">
        <v>9</v>
      </c>
      <c r="M104" s="81">
        <v>29.324999999999999</v>
      </c>
      <c r="N104" s="70">
        <v>29</v>
      </c>
      <c r="O104" s="62">
        <v>3000</v>
      </c>
      <c r="P104" s="63">
        <f>Table2245236891011121314151617181920212224234567891011121314151617181920212223242526272829303132[[#This Row],[PEMBULATAN]]*O104</f>
        <v>87000</v>
      </c>
    </row>
    <row r="105" spans="1:16" ht="27" customHeight="1" x14ac:dyDescent="0.2">
      <c r="A105" s="100"/>
      <c r="B105" s="73"/>
      <c r="C105" s="87" t="s">
        <v>4030</v>
      </c>
      <c r="D105" s="76" t="s">
        <v>51</v>
      </c>
      <c r="E105" s="13">
        <v>44435</v>
      </c>
      <c r="F105" s="74" t="s">
        <v>53</v>
      </c>
      <c r="G105" s="13">
        <v>44437</v>
      </c>
      <c r="H105" s="75" t="s">
        <v>3282</v>
      </c>
      <c r="I105" s="15">
        <v>85</v>
      </c>
      <c r="J105" s="15">
        <v>14</v>
      </c>
      <c r="K105" s="15">
        <v>14</v>
      </c>
      <c r="L105" s="15">
        <v>3</v>
      </c>
      <c r="M105" s="81">
        <v>4.165</v>
      </c>
      <c r="N105" s="70">
        <v>4</v>
      </c>
      <c r="O105" s="62">
        <v>3000</v>
      </c>
      <c r="P105" s="63">
        <f>Table2245236891011121314151617181920212224234567891011121314151617181920212223242526272829303132[[#This Row],[PEMBULATAN]]*O105</f>
        <v>12000</v>
      </c>
    </row>
    <row r="106" spans="1:16" ht="27" customHeight="1" x14ac:dyDescent="0.2">
      <c r="A106" s="100"/>
      <c r="B106" s="73"/>
      <c r="C106" s="87" t="s">
        <v>4031</v>
      </c>
      <c r="D106" s="76" t="s">
        <v>51</v>
      </c>
      <c r="E106" s="13">
        <v>44435</v>
      </c>
      <c r="F106" s="74" t="s">
        <v>53</v>
      </c>
      <c r="G106" s="13">
        <v>44437</v>
      </c>
      <c r="H106" s="75" t="s">
        <v>3282</v>
      </c>
      <c r="I106" s="15">
        <v>100</v>
      </c>
      <c r="J106" s="15">
        <v>43</v>
      </c>
      <c r="K106" s="15">
        <v>30</v>
      </c>
      <c r="L106" s="15">
        <v>14</v>
      </c>
      <c r="M106" s="81">
        <v>32.25</v>
      </c>
      <c r="N106" s="70">
        <v>32</v>
      </c>
      <c r="O106" s="62">
        <v>3000</v>
      </c>
      <c r="P106" s="63">
        <f>Table2245236891011121314151617181920212224234567891011121314151617181920212223242526272829303132[[#This Row],[PEMBULATAN]]*O106</f>
        <v>96000</v>
      </c>
    </row>
    <row r="107" spans="1:16" ht="27" customHeight="1" x14ac:dyDescent="0.2">
      <c r="A107" s="100"/>
      <c r="B107" s="73"/>
      <c r="C107" s="87" t="s">
        <v>4032</v>
      </c>
      <c r="D107" s="76" t="s">
        <v>51</v>
      </c>
      <c r="E107" s="13">
        <v>44435</v>
      </c>
      <c r="F107" s="74" t="s">
        <v>53</v>
      </c>
      <c r="G107" s="13">
        <v>44437</v>
      </c>
      <c r="H107" s="75" t="s">
        <v>3282</v>
      </c>
      <c r="I107" s="15">
        <v>50</v>
      </c>
      <c r="J107" s="15">
        <v>51</v>
      </c>
      <c r="K107" s="15">
        <v>30</v>
      </c>
      <c r="L107" s="15">
        <v>5</v>
      </c>
      <c r="M107" s="81">
        <v>19.125</v>
      </c>
      <c r="N107" s="70">
        <v>19</v>
      </c>
      <c r="O107" s="62">
        <v>3000</v>
      </c>
      <c r="P107" s="63">
        <f>Table2245236891011121314151617181920212224234567891011121314151617181920212223242526272829303132[[#This Row],[PEMBULATAN]]*O107</f>
        <v>57000</v>
      </c>
    </row>
    <row r="108" spans="1:16" ht="27" customHeight="1" x14ac:dyDescent="0.2">
      <c r="A108" s="100"/>
      <c r="B108" s="73"/>
      <c r="C108" s="87" t="s">
        <v>4033</v>
      </c>
      <c r="D108" s="76" t="s">
        <v>51</v>
      </c>
      <c r="E108" s="13">
        <v>44435</v>
      </c>
      <c r="F108" s="74" t="s">
        <v>53</v>
      </c>
      <c r="G108" s="13">
        <v>44437</v>
      </c>
      <c r="H108" s="75" t="s">
        <v>3282</v>
      </c>
      <c r="I108" s="15">
        <v>170</v>
      </c>
      <c r="J108" s="15">
        <v>15</v>
      </c>
      <c r="K108" s="15">
        <v>15</v>
      </c>
      <c r="L108" s="15">
        <v>3</v>
      </c>
      <c r="M108" s="81">
        <v>9.5625</v>
      </c>
      <c r="N108" s="70">
        <v>10</v>
      </c>
      <c r="O108" s="62">
        <v>3000</v>
      </c>
      <c r="P108" s="63">
        <f>Table2245236891011121314151617181920212224234567891011121314151617181920212223242526272829303132[[#This Row],[PEMBULATAN]]*O108</f>
        <v>30000</v>
      </c>
    </row>
    <row r="109" spans="1:16" ht="27" customHeight="1" x14ac:dyDescent="0.2">
      <c r="A109" s="100"/>
      <c r="B109" s="73"/>
      <c r="C109" s="87" t="s">
        <v>4034</v>
      </c>
      <c r="D109" s="76" t="s">
        <v>51</v>
      </c>
      <c r="E109" s="13">
        <v>44435</v>
      </c>
      <c r="F109" s="74" t="s">
        <v>53</v>
      </c>
      <c r="G109" s="13">
        <v>44437</v>
      </c>
      <c r="H109" s="75" t="s">
        <v>3282</v>
      </c>
      <c r="I109" s="15">
        <v>92</v>
      </c>
      <c r="J109" s="15">
        <v>60</v>
      </c>
      <c r="K109" s="15">
        <v>48</v>
      </c>
      <c r="L109" s="15">
        <v>11</v>
      </c>
      <c r="M109" s="81">
        <v>66.239999999999995</v>
      </c>
      <c r="N109" s="70">
        <v>66</v>
      </c>
      <c r="O109" s="62">
        <v>3000</v>
      </c>
      <c r="P109" s="63">
        <f>Table2245236891011121314151617181920212224234567891011121314151617181920212223242526272829303132[[#This Row],[PEMBULATAN]]*O109</f>
        <v>198000</v>
      </c>
    </row>
    <row r="110" spans="1:16" ht="27" customHeight="1" x14ac:dyDescent="0.2">
      <c r="A110" s="100"/>
      <c r="B110" s="73"/>
      <c r="C110" s="87" t="s">
        <v>4035</v>
      </c>
      <c r="D110" s="76" t="s">
        <v>51</v>
      </c>
      <c r="E110" s="13">
        <v>44435</v>
      </c>
      <c r="F110" s="74" t="s">
        <v>53</v>
      </c>
      <c r="G110" s="13">
        <v>44437</v>
      </c>
      <c r="H110" s="75" t="s">
        <v>3282</v>
      </c>
      <c r="I110" s="15">
        <v>50</v>
      </c>
      <c r="J110" s="15">
        <v>51</v>
      </c>
      <c r="K110" s="15">
        <v>20</v>
      </c>
      <c r="L110" s="15">
        <v>3</v>
      </c>
      <c r="M110" s="81">
        <v>12.75</v>
      </c>
      <c r="N110" s="70">
        <v>13</v>
      </c>
      <c r="O110" s="62">
        <v>3000</v>
      </c>
      <c r="P110" s="63">
        <f>Table2245236891011121314151617181920212224234567891011121314151617181920212223242526272829303132[[#This Row],[PEMBULATAN]]*O110</f>
        <v>39000</v>
      </c>
    </row>
    <row r="111" spans="1:16" ht="27" customHeight="1" x14ac:dyDescent="0.2">
      <c r="A111" s="100"/>
      <c r="B111" s="73"/>
      <c r="C111" s="87" t="s">
        <v>4036</v>
      </c>
      <c r="D111" s="76" t="s">
        <v>51</v>
      </c>
      <c r="E111" s="13">
        <v>44435</v>
      </c>
      <c r="F111" s="74" t="s">
        <v>53</v>
      </c>
      <c r="G111" s="13">
        <v>44437</v>
      </c>
      <c r="H111" s="75" t="s">
        <v>3282</v>
      </c>
      <c r="I111" s="15">
        <v>73</v>
      </c>
      <c r="J111" s="15">
        <v>50</v>
      </c>
      <c r="K111" s="15">
        <v>31</v>
      </c>
      <c r="L111" s="15">
        <v>7</v>
      </c>
      <c r="M111" s="81">
        <v>28.287500000000001</v>
      </c>
      <c r="N111" s="70">
        <v>28</v>
      </c>
      <c r="O111" s="62">
        <v>3000</v>
      </c>
      <c r="P111" s="63">
        <f>Table2245236891011121314151617181920212224234567891011121314151617181920212223242526272829303132[[#This Row],[PEMBULATAN]]*O111</f>
        <v>84000</v>
      </c>
    </row>
    <row r="112" spans="1:16" ht="27" customHeight="1" x14ac:dyDescent="0.2">
      <c r="A112" s="100"/>
      <c r="B112" s="73"/>
      <c r="C112" s="87" t="s">
        <v>4037</v>
      </c>
      <c r="D112" s="76" t="s">
        <v>51</v>
      </c>
      <c r="E112" s="13">
        <v>44435</v>
      </c>
      <c r="F112" s="74" t="s">
        <v>53</v>
      </c>
      <c r="G112" s="13">
        <v>44437</v>
      </c>
      <c r="H112" s="75" t="s">
        <v>3282</v>
      </c>
      <c r="I112" s="15">
        <v>50</v>
      </c>
      <c r="J112" s="15">
        <v>35</v>
      </c>
      <c r="K112" s="15">
        <v>20</v>
      </c>
      <c r="L112" s="15">
        <v>2</v>
      </c>
      <c r="M112" s="81">
        <v>8.75</v>
      </c>
      <c r="N112" s="70">
        <v>9</v>
      </c>
      <c r="O112" s="62">
        <v>3000</v>
      </c>
      <c r="P112" s="63">
        <f>Table2245236891011121314151617181920212224234567891011121314151617181920212223242526272829303132[[#This Row],[PEMBULATAN]]*O112</f>
        <v>27000</v>
      </c>
    </row>
    <row r="113" spans="1:16" ht="27" customHeight="1" x14ac:dyDescent="0.2">
      <c r="A113" s="100"/>
      <c r="B113" s="73"/>
      <c r="C113" s="87" t="s">
        <v>4038</v>
      </c>
      <c r="D113" s="76" t="s">
        <v>51</v>
      </c>
      <c r="E113" s="13">
        <v>44435</v>
      </c>
      <c r="F113" s="74" t="s">
        <v>53</v>
      </c>
      <c r="G113" s="13">
        <v>44437</v>
      </c>
      <c r="H113" s="75" t="s">
        <v>3282</v>
      </c>
      <c r="I113" s="15">
        <v>36</v>
      </c>
      <c r="J113" s="15">
        <v>20</v>
      </c>
      <c r="K113" s="15">
        <v>10</v>
      </c>
      <c r="L113" s="15">
        <v>1</v>
      </c>
      <c r="M113" s="81">
        <v>1.8</v>
      </c>
      <c r="N113" s="70">
        <v>2</v>
      </c>
      <c r="O113" s="62">
        <v>3000</v>
      </c>
      <c r="P113" s="63">
        <f>Table2245236891011121314151617181920212224234567891011121314151617181920212223242526272829303132[[#This Row],[PEMBULATAN]]*O113</f>
        <v>6000</v>
      </c>
    </row>
    <row r="114" spans="1:16" ht="27" customHeight="1" x14ac:dyDescent="0.2">
      <c r="A114" s="100"/>
      <c r="B114" s="73"/>
      <c r="C114" s="87" t="s">
        <v>4039</v>
      </c>
      <c r="D114" s="76" t="s">
        <v>51</v>
      </c>
      <c r="E114" s="13">
        <v>44435</v>
      </c>
      <c r="F114" s="74" t="s">
        <v>53</v>
      </c>
      <c r="G114" s="13">
        <v>44437</v>
      </c>
      <c r="H114" s="75" t="s">
        <v>3282</v>
      </c>
      <c r="I114" s="15">
        <v>85</v>
      </c>
      <c r="J114" s="15">
        <v>40</v>
      </c>
      <c r="K114" s="15">
        <v>14</v>
      </c>
      <c r="L114" s="15">
        <v>2</v>
      </c>
      <c r="M114" s="81">
        <v>11.9</v>
      </c>
      <c r="N114" s="70">
        <v>12</v>
      </c>
      <c r="O114" s="62">
        <v>3000</v>
      </c>
      <c r="P114" s="63">
        <f>Table2245236891011121314151617181920212224234567891011121314151617181920212223242526272829303132[[#This Row],[PEMBULATAN]]*O114</f>
        <v>36000</v>
      </c>
    </row>
    <row r="115" spans="1:16" ht="27" customHeight="1" x14ac:dyDescent="0.2">
      <c r="A115" s="100"/>
      <c r="B115" s="73"/>
      <c r="C115" s="87" t="s">
        <v>4040</v>
      </c>
      <c r="D115" s="76" t="s">
        <v>51</v>
      </c>
      <c r="E115" s="13">
        <v>44435</v>
      </c>
      <c r="F115" s="74" t="s">
        <v>53</v>
      </c>
      <c r="G115" s="13">
        <v>44437</v>
      </c>
      <c r="H115" s="75" t="s">
        <v>3282</v>
      </c>
      <c r="I115" s="15">
        <v>72</v>
      </c>
      <c r="J115" s="15">
        <v>61</v>
      </c>
      <c r="K115" s="15">
        <v>10</v>
      </c>
      <c r="L115" s="15">
        <v>2</v>
      </c>
      <c r="M115" s="81">
        <v>10.98</v>
      </c>
      <c r="N115" s="70">
        <v>11</v>
      </c>
      <c r="O115" s="62">
        <v>3000</v>
      </c>
      <c r="P115" s="63">
        <f>Table2245236891011121314151617181920212224234567891011121314151617181920212223242526272829303132[[#This Row],[PEMBULATAN]]*O115</f>
        <v>33000</v>
      </c>
    </row>
    <row r="116" spans="1:16" ht="27" customHeight="1" x14ac:dyDescent="0.2">
      <c r="A116" s="100"/>
      <c r="B116" s="73"/>
      <c r="C116" s="87" t="s">
        <v>4041</v>
      </c>
      <c r="D116" s="76" t="s">
        <v>51</v>
      </c>
      <c r="E116" s="13">
        <v>44435</v>
      </c>
      <c r="F116" s="74" t="s">
        <v>53</v>
      </c>
      <c r="G116" s="13">
        <v>44437</v>
      </c>
      <c r="H116" s="75" t="s">
        <v>3282</v>
      </c>
      <c r="I116" s="15">
        <v>63</v>
      </c>
      <c r="J116" s="15">
        <v>41</v>
      </c>
      <c r="K116" s="15">
        <v>20</v>
      </c>
      <c r="L116" s="15">
        <v>6</v>
      </c>
      <c r="M116" s="81">
        <v>12.914999999999999</v>
      </c>
      <c r="N116" s="70">
        <v>13</v>
      </c>
      <c r="O116" s="62">
        <v>3000</v>
      </c>
      <c r="P116" s="63">
        <f>Table2245236891011121314151617181920212224234567891011121314151617181920212223242526272829303132[[#This Row],[PEMBULATAN]]*O116</f>
        <v>39000</v>
      </c>
    </row>
    <row r="117" spans="1:16" ht="27" customHeight="1" x14ac:dyDescent="0.2">
      <c r="A117" s="100"/>
      <c r="B117" s="73"/>
      <c r="C117" s="87" t="s">
        <v>4042</v>
      </c>
      <c r="D117" s="76" t="s">
        <v>51</v>
      </c>
      <c r="E117" s="13">
        <v>44435</v>
      </c>
      <c r="F117" s="74" t="s">
        <v>53</v>
      </c>
      <c r="G117" s="13">
        <v>44437</v>
      </c>
      <c r="H117" s="75" t="s">
        <v>3282</v>
      </c>
      <c r="I117" s="15">
        <v>86</v>
      </c>
      <c r="J117" s="15">
        <v>53</v>
      </c>
      <c r="K117" s="15">
        <v>30</v>
      </c>
      <c r="L117" s="15">
        <v>30</v>
      </c>
      <c r="M117" s="81">
        <v>34.185000000000002</v>
      </c>
      <c r="N117" s="70">
        <v>34</v>
      </c>
      <c r="O117" s="62">
        <v>3000</v>
      </c>
      <c r="P117" s="63">
        <f>Table2245236891011121314151617181920212224234567891011121314151617181920212223242526272829303132[[#This Row],[PEMBULATAN]]*O117</f>
        <v>102000</v>
      </c>
    </row>
    <row r="118" spans="1:16" ht="27" customHeight="1" x14ac:dyDescent="0.2">
      <c r="A118" s="100"/>
      <c r="B118" s="73"/>
      <c r="C118" s="87" t="s">
        <v>4043</v>
      </c>
      <c r="D118" s="76" t="s">
        <v>51</v>
      </c>
      <c r="E118" s="13">
        <v>44435</v>
      </c>
      <c r="F118" s="74" t="s">
        <v>53</v>
      </c>
      <c r="G118" s="13">
        <v>44437</v>
      </c>
      <c r="H118" s="75" t="s">
        <v>3282</v>
      </c>
      <c r="I118" s="15">
        <v>70</v>
      </c>
      <c r="J118" s="15">
        <v>51</v>
      </c>
      <c r="K118" s="15">
        <v>20</v>
      </c>
      <c r="L118" s="15">
        <v>6</v>
      </c>
      <c r="M118" s="81">
        <v>17.850000000000001</v>
      </c>
      <c r="N118" s="70">
        <v>18</v>
      </c>
      <c r="O118" s="62">
        <v>3000</v>
      </c>
      <c r="P118" s="63">
        <f>Table2245236891011121314151617181920212224234567891011121314151617181920212223242526272829303132[[#This Row],[PEMBULATAN]]*O118</f>
        <v>54000</v>
      </c>
    </row>
    <row r="119" spans="1:16" ht="27" customHeight="1" x14ac:dyDescent="0.2">
      <c r="A119" s="100"/>
      <c r="B119" s="73"/>
      <c r="C119" s="87" t="s">
        <v>4044</v>
      </c>
      <c r="D119" s="76" t="s">
        <v>51</v>
      </c>
      <c r="E119" s="13">
        <v>44435</v>
      </c>
      <c r="F119" s="74" t="s">
        <v>53</v>
      </c>
      <c r="G119" s="13">
        <v>44437</v>
      </c>
      <c r="H119" s="75" t="s">
        <v>3282</v>
      </c>
      <c r="I119" s="15">
        <v>90</v>
      </c>
      <c r="J119" s="15">
        <v>40</v>
      </c>
      <c r="K119" s="15">
        <v>39</v>
      </c>
      <c r="L119" s="15">
        <v>4</v>
      </c>
      <c r="M119" s="81">
        <v>35.1</v>
      </c>
      <c r="N119" s="70">
        <v>35</v>
      </c>
      <c r="O119" s="62">
        <v>3000</v>
      </c>
      <c r="P119" s="63">
        <f>Table2245236891011121314151617181920212224234567891011121314151617181920212223242526272829303132[[#This Row],[PEMBULATAN]]*O119</f>
        <v>105000</v>
      </c>
    </row>
    <row r="120" spans="1:16" ht="27" customHeight="1" x14ac:dyDescent="0.2">
      <c r="A120" s="100"/>
      <c r="B120" s="73"/>
      <c r="C120" s="87" t="s">
        <v>4045</v>
      </c>
      <c r="D120" s="76" t="s">
        <v>51</v>
      </c>
      <c r="E120" s="13">
        <v>44435</v>
      </c>
      <c r="F120" s="74" t="s">
        <v>53</v>
      </c>
      <c r="G120" s="13">
        <v>44437</v>
      </c>
      <c r="H120" s="75" t="s">
        <v>3282</v>
      </c>
      <c r="I120" s="15">
        <v>83</v>
      </c>
      <c r="J120" s="15">
        <v>52</v>
      </c>
      <c r="K120" s="15">
        <v>30</v>
      </c>
      <c r="L120" s="15">
        <v>16</v>
      </c>
      <c r="M120" s="81">
        <v>32.369999999999997</v>
      </c>
      <c r="N120" s="70">
        <v>32</v>
      </c>
      <c r="O120" s="62">
        <v>3000</v>
      </c>
      <c r="P120" s="63">
        <f>Table2245236891011121314151617181920212224234567891011121314151617181920212223242526272829303132[[#This Row],[PEMBULATAN]]*O120</f>
        <v>96000</v>
      </c>
    </row>
    <row r="121" spans="1:16" ht="27" customHeight="1" x14ac:dyDescent="0.2">
      <c r="A121" s="100"/>
      <c r="B121" s="73"/>
      <c r="C121" s="87" t="s">
        <v>4046</v>
      </c>
      <c r="D121" s="76" t="s">
        <v>51</v>
      </c>
      <c r="E121" s="13">
        <v>44435</v>
      </c>
      <c r="F121" s="74" t="s">
        <v>53</v>
      </c>
      <c r="G121" s="13">
        <v>44437</v>
      </c>
      <c r="H121" s="75" t="s">
        <v>3282</v>
      </c>
      <c r="I121" s="15">
        <v>100</v>
      </c>
      <c r="J121" s="15">
        <v>40</v>
      </c>
      <c r="K121" s="15">
        <v>33</v>
      </c>
      <c r="L121" s="15">
        <v>25</v>
      </c>
      <c r="M121" s="81">
        <v>33</v>
      </c>
      <c r="N121" s="70">
        <v>33</v>
      </c>
      <c r="O121" s="62">
        <v>3000</v>
      </c>
      <c r="P121" s="63">
        <f>Table2245236891011121314151617181920212224234567891011121314151617181920212223242526272829303132[[#This Row],[PEMBULATAN]]*O121</f>
        <v>99000</v>
      </c>
    </row>
    <row r="122" spans="1:16" ht="27" customHeight="1" x14ac:dyDescent="0.2">
      <c r="A122" s="100"/>
      <c r="B122" s="73"/>
      <c r="C122" s="87" t="s">
        <v>4047</v>
      </c>
      <c r="D122" s="76" t="s">
        <v>51</v>
      </c>
      <c r="E122" s="13">
        <v>44435</v>
      </c>
      <c r="F122" s="74" t="s">
        <v>53</v>
      </c>
      <c r="G122" s="13">
        <v>44437</v>
      </c>
      <c r="H122" s="75" t="s">
        <v>3282</v>
      </c>
      <c r="I122" s="15">
        <v>100</v>
      </c>
      <c r="J122" s="15">
        <v>55</v>
      </c>
      <c r="K122" s="15">
        <v>32</v>
      </c>
      <c r="L122" s="15">
        <v>35</v>
      </c>
      <c r="M122" s="81">
        <v>44</v>
      </c>
      <c r="N122" s="70">
        <v>44</v>
      </c>
      <c r="O122" s="62">
        <v>3000</v>
      </c>
      <c r="P122" s="63">
        <f>Table2245236891011121314151617181920212224234567891011121314151617181920212223242526272829303132[[#This Row],[PEMBULATAN]]*O122</f>
        <v>132000</v>
      </c>
    </row>
    <row r="123" spans="1:16" ht="27" customHeight="1" x14ac:dyDescent="0.2">
      <c r="A123" s="100"/>
      <c r="B123" s="73"/>
      <c r="C123" s="87" t="s">
        <v>4048</v>
      </c>
      <c r="D123" s="76" t="s">
        <v>51</v>
      </c>
      <c r="E123" s="13">
        <v>44435</v>
      </c>
      <c r="F123" s="74" t="s">
        <v>53</v>
      </c>
      <c r="G123" s="13">
        <v>44437</v>
      </c>
      <c r="H123" s="75" t="s">
        <v>3282</v>
      </c>
      <c r="I123" s="15">
        <v>100</v>
      </c>
      <c r="J123" s="15">
        <v>60</v>
      </c>
      <c r="K123" s="15">
        <v>25</v>
      </c>
      <c r="L123" s="15">
        <v>13</v>
      </c>
      <c r="M123" s="81">
        <v>37.5</v>
      </c>
      <c r="N123" s="70">
        <v>38</v>
      </c>
      <c r="O123" s="62">
        <v>3000</v>
      </c>
      <c r="P123" s="63">
        <f>Table2245236891011121314151617181920212224234567891011121314151617181920212223242526272829303132[[#This Row],[PEMBULATAN]]*O123</f>
        <v>114000</v>
      </c>
    </row>
    <row r="124" spans="1:16" ht="27" customHeight="1" x14ac:dyDescent="0.2">
      <c r="A124" s="100"/>
      <c r="B124" s="73"/>
      <c r="C124" s="87" t="s">
        <v>4049</v>
      </c>
      <c r="D124" s="76" t="s">
        <v>51</v>
      </c>
      <c r="E124" s="13">
        <v>44435</v>
      </c>
      <c r="F124" s="74" t="s">
        <v>53</v>
      </c>
      <c r="G124" s="13">
        <v>44437</v>
      </c>
      <c r="H124" s="75" t="s">
        <v>3282</v>
      </c>
      <c r="I124" s="15">
        <v>83</v>
      </c>
      <c r="J124" s="15">
        <v>61</v>
      </c>
      <c r="K124" s="15">
        <v>30</v>
      </c>
      <c r="L124" s="15">
        <v>10</v>
      </c>
      <c r="M124" s="81">
        <v>37.972499999999997</v>
      </c>
      <c r="N124" s="70">
        <v>38</v>
      </c>
      <c r="O124" s="62">
        <v>3000</v>
      </c>
      <c r="P124" s="63">
        <f>Table2245236891011121314151617181920212224234567891011121314151617181920212223242526272829303132[[#This Row],[PEMBULATAN]]*O124</f>
        <v>114000</v>
      </c>
    </row>
    <row r="125" spans="1:16" ht="27" customHeight="1" x14ac:dyDescent="0.2">
      <c r="A125" s="100"/>
      <c r="B125" s="73"/>
      <c r="C125" s="87" t="s">
        <v>4050</v>
      </c>
      <c r="D125" s="76" t="s">
        <v>51</v>
      </c>
      <c r="E125" s="13">
        <v>44435</v>
      </c>
      <c r="F125" s="74" t="s">
        <v>53</v>
      </c>
      <c r="G125" s="13">
        <v>44437</v>
      </c>
      <c r="H125" s="75" t="s">
        <v>3282</v>
      </c>
      <c r="I125" s="15">
        <v>100</v>
      </c>
      <c r="J125" s="15">
        <v>60</v>
      </c>
      <c r="K125" s="15">
        <v>30</v>
      </c>
      <c r="L125" s="15">
        <v>11</v>
      </c>
      <c r="M125" s="81">
        <v>45</v>
      </c>
      <c r="N125" s="70">
        <v>45</v>
      </c>
      <c r="O125" s="62">
        <v>3000</v>
      </c>
      <c r="P125" s="63">
        <f>Table2245236891011121314151617181920212224234567891011121314151617181920212223242526272829303132[[#This Row],[PEMBULATAN]]*O125</f>
        <v>135000</v>
      </c>
    </row>
    <row r="126" spans="1:16" ht="27" customHeight="1" x14ac:dyDescent="0.2">
      <c r="A126" s="100"/>
      <c r="B126" s="73"/>
      <c r="C126" s="87" t="s">
        <v>4051</v>
      </c>
      <c r="D126" s="76" t="s">
        <v>51</v>
      </c>
      <c r="E126" s="13">
        <v>44435</v>
      </c>
      <c r="F126" s="74" t="s">
        <v>53</v>
      </c>
      <c r="G126" s="13">
        <v>44437</v>
      </c>
      <c r="H126" s="75" t="s">
        <v>3282</v>
      </c>
      <c r="I126" s="15">
        <v>80</v>
      </c>
      <c r="J126" s="15">
        <v>51</v>
      </c>
      <c r="K126" s="15">
        <v>30</v>
      </c>
      <c r="L126" s="15">
        <v>9</v>
      </c>
      <c r="M126" s="81">
        <v>30.6</v>
      </c>
      <c r="N126" s="70">
        <v>31</v>
      </c>
      <c r="O126" s="62">
        <v>3000</v>
      </c>
      <c r="P126" s="63">
        <f>Table2245236891011121314151617181920212224234567891011121314151617181920212223242526272829303132[[#This Row],[PEMBULATAN]]*O126</f>
        <v>93000</v>
      </c>
    </row>
    <row r="127" spans="1:16" ht="27" customHeight="1" x14ac:dyDescent="0.2">
      <c r="A127" s="100"/>
      <c r="B127" s="73"/>
      <c r="C127" s="87" t="s">
        <v>4052</v>
      </c>
      <c r="D127" s="76" t="s">
        <v>51</v>
      </c>
      <c r="E127" s="13">
        <v>44435</v>
      </c>
      <c r="F127" s="74" t="s">
        <v>53</v>
      </c>
      <c r="G127" s="13">
        <v>44437</v>
      </c>
      <c r="H127" s="75" t="s">
        <v>3282</v>
      </c>
      <c r="I127" s="15">
        <v>82</v>
      </c>
      <c r="J127" s="15">
        <v>51</v>
      </c>
      <c r="K127" s="15">
        <v>30</v>
      </c>
      <c r="L127" s="15">
        <v>8</v>
      </c>
      <c r="M127" s="81">
        <v>31.364999999999998</v>
      </c>
      <c r="N127" s="70">
        <v>31</v>
      </c>
      <c r="O127" s="62">
        <v>3000</v>
      </c>
      <c r="P127" s="63">
        <f>Table2245236891011121314151617181920212224234567891011121314151617181920212223242526272829303132[[#This Row],[PEMBULATAN]]*O127</f>
        <v>93000</v>
      </c>
    </row>
    <row r="128" spans="1:16" ht="27" customHeight="1" x14ac:dyDescent="0.2">
      <c r="A128" s="100"/>
      <c r="B128" s="73"/>
      <c r="C128" s="87" t="s">
        <v>4053</v>
      </c>
      <c r="D128" s="76" t="s">
        <v>51</v>
      </c>
      <c r="E128" s="13">
        <v>44435</v>
      </c>
      <c r="F128" s="74" t="s">
        <v>53</v>
      </c>
      <c r="G128" s="13">
        <v>44437</v>
      </c>
      <c r="H128" s="75" t="s">
        <v>3282</v>
      </c>
      <c r="I128" s="15">
        <v>84</v>
      </c>
      <c r="J128" s="15">
        <v>67</v>
      </c>
      <c r="K128" s="15">
        <v>30</v>
      </c>
      <c r="L128" s="15">
        <v>3</v>
      </c>
      <c r="M128" s="81">
        <v>42.21</v>
      </c>
      <c r="N128" s="70">
        <v>42</v>
      </c>
      <c r="O128" s="62">
        <v>3000</v>
      </c>
      <c r="P128" s="63">
        <f>Table2245236891011121314151617181920212224234567891011121314151617181920212223242526272829303132[[#This Row],[PEMBULATAN]]*O128</f>
        <v>126000</v>
      </c>
    </row>
    <row r="129" spans="1:16" ht="27" customHeight="1" x14ac:dyDescent="0.2">
      <c r="A129" s="100"/>
      <c r="B129" s="73"/>
      <c r="C129" s="87" t="s">
        <v>4054</v>
      </c>
      <c r="D129" s="76" t="s">
        <v>51</v>
      </c>
      <c r="E129" s="13">
        <v>44435</v>
      </c>
      <c r="F129" s="74" t="s">
        <v>53</v>
      </c>
      <c r="G129" s="13">
        <v>44437</v>
      </c>
      <c r="H129" s="75" t="s">
        <v>3282</v>
      </c>
      <c r="I129" s="15">
        <v>91</v>
      </c>
      <c r="J129" s="15">
        <v>50</v>
      </c>
      <c r="K129" s="15">
        <v>20</v>
      </c>
      <c r="L129" s="15">
        <v>16</v>
      </c>
      <c r="M129" s="81">
        <v>22.75</v>
      </c>
      <c r="N129" s="70">
        <v>23</v>
      </c>
      <c r="O129" s="62">
        <v>3000</v>
      </c>
      <c r="P129" s="63">
        <f>Table2245236891011121314151617181920212224234567891011121314151617181920212223242526272829303132[[#This Row],[PEMBULATAN]]*O129</f>
        <v>69000</v>
      </c>
    </row>
    <row r="130" spans="1:16" ht="27" customHeight="1" x14ac:dyDescent="0.2">
      <c r="A130" s="100"/>
      <c r="B130" s="73"/>
      <c r="C130" s="87" t="s">
        <v>4055</v>
      </c>
      <c r="D130" s="76" t="s">
        <v>51</v>
      </c>
      <c r="E130" s="13">
        <v>44435</v>
      </c>
      <c r="F130" s="74" t="s">
        <v>53</v>
      </c>
      <c r="G130" s="13">
        <v>44437</v>
      </c>
      <c r="H130" s="75" t="s">
        <v>3282</v>
      </c>
      <c r="I130" s="15">
        <v>62</v>
      </c>
      <c r="J130" s="15">
        <v>33</v>
      </c>
      <c r="K130" s="15">
        <v>68</v>
      </c>
      <c r="L130" s="15">
        <v>11</v>
      </c>
      <c r="M130" s="81">
        <v>34.781999999999996</v>
      </c>
      <c r="N130" s="70">
        <v>35</v>
      </c>
      <c r="O130" s="62">
        <v>3000</v>
      </c>
      <c r="P130" s="63">
        <f>Table2245236891011121314151617181920212224234567891011121314151617181920212223242526272829303132[[#This Row],[PEMBULATAN]]*O130</f>
        <v>105000</v>
      </c>
    </row>
    <row r="131" spans="1:16" ht="27" customHeight="1" x14ac:dyDescent="0.2">
      <c r="A131" s="100"/>
      <c r="B131" s="73"/>
      <c r="C131" s="87" t="s">
        <v>4056</v>
      </c>
      <c r="D131" s="76" t="s">
        <v>51</v>
      </c>
      <c r="E131" s="13">
        <v>44435</v>
      </c>
      <c r="F131" s="74" t="s">
        <v>53</v>
      </c>
      <c r="G131" s="13">
        <v>44437</v>
      </c>
      <c r="H131" s="75" t="s">
        <v>3282</v>
      </c>
      <c r="I131" s="15">
        <v>43</v>
      </c>
      <c r="J131" s="15">
        <v>46</v>
      </c>
      <c r="K131" s="15">
        <v>90</v>
      </c>
      <c r="L131" s="15">
        <v>40</v>
      </c>
      <c r="M131" s="81">
        <v>44.505000000000003</v>
      </c>
      <c r="N131" s="70">
        <v>45</v>
      </c>
      <c r="O131" s="62">
        <v>3000</v>
      </c>
      <c r="P131" s="63">
        <f>Table2245236891011121314151617181920212224234567891011121314151617181920212223242526272829303132[[#This Row],[PEMBULATAN]]*O131</f>
        <v>135000</v>
      </c>
    </row>
    <row r="132" spans="1:16" ht="27" customHeight="1" x14ac:dyDescent="0.2">
      <c r="A132" s="100"/>
      <c r="B132" s="73"/>
      <c r="C132" s="87" t="s">
        <v>4057</v>
      </c>
      <c r="D132" s="76" t="s">
        <v>51</v>
      </c>
      <c r="E132" s="13">
        <v>44435</v>
      </c>
      <c r="F132" s="74" t="s">
        <v>53</v>
      </c>
      <c r="G132" s="13">
        <v>44437</v>
      </c>
      <c r="H132" s="75" t="s">
        <v>3282</v>
      </c>
      <c r="I132" s="15">
        <v>42</v>
      </c>
      <c r="J132" s="15">
        <v>30</v>
      </c>
      <c r="K132" s="15">
        <v>20</v>
      </c>
      <c r="L132" s="15">
        <v>1</v>
      </c>
      <c r="M132" s="81">
        <v>6.3</v>
      </c>
      <c r="N132" s="70">
        <v>6</v>
      </c>
      <c r="O132" s="62">
        <v>3000</v>
      </c>
      <c r="P132" s="63">
        <f>Table2245236891011121314151617181920212224234567891011121314151617181920212223242526272829303132[[#This Row],[PEMBULATAN]]*O132</f>
        <v>18000</v>
      </c>
    </row>
    <row r="133" spans="1:16" ht="27" customHeight="1" x14ac:dyDescent="0.2">
      <c r="A133" s="100"/>
      <c r="B133" s="73"/>
      <c r="C133" s="87" t="s">
        <v>4058</v>
      </c>
      <c r="D133" s="76" t="s">
        <v>51</v>
      </c>
      <c r="E133" s="13">
        <v>44435</v>
      </c>
      <c r="F133" s="74" t="s">
        <v>53</v>
      </c>
      <c r="G133" s="13">
        <v>44437</v>
      </c>
      <c r="H133" s="75" t="s">
        <v>3282</v>
      </c>
      <c r="I133" s="15">
        <v>50</v>
      </c>
      <c r="J133" s="15">
        <v>30</v>
      </c>
      <c r="K133" s="15">
        <v>15</v>
      </c>
      <c r="L133" s="15">
        <v>2</v>
      </c>
      <c r="M133" s="81">
        <v>5.625</v>
      </c>
      <c r="N133" s="70">
        <v>6</v>
      </c>
      <c r="O133" s="62">
        <v>3000</v>
      </c>
      <c r="P133" s="63">
        <f>Table2245236891011121314151617181920212224234567891011121314151617181920212223242526272829303132[[#This Row],[PEMBULATAN]]*O133</f>
        <v>18000</v>
      </c>
    </row>
    <row r="134" spans="1:16" ht="27" customHeight="1" x14ac:dyDescent="0.2">
      <c r="A134" s="100"/>
      <c r="B134" s="73"/>
      <c r="C134" s="87" t="s">
        <v>4059</v>
      </c>
      <c r="D134" s="76" t="s">
        <v>51</v>
      </c>
      <c r="E134" s="13">
        <v>44435</v>
      </c>
      <c r="F134" s="74" t="s">
        <v>53</v>
      </c>
      <c r="G134" s="13">
        <v>44437</v>
      </c>
      <c r="H134" s="75" t="s">
        <v>3282</v>
      </c>
      <c r="I134" s="15">
        <v>37</v>
      </c>
      <c r="J134" s="15">
        <v>28</v>
      </c>
      <c r="K134" s="15">
        <v>30</v>
      </c>
      <c r="L134" s="15">
        <v>5</v>
      </c>
      <c r="M134" s="81">
        <v>7.77</v>
      </c>
      <c r="N134" s="70">
        <v>8</v>
      </c>
      <c r="O134" s="62">
        <v>3000</v>
      </c>
      <c r="P134" s="63">
        <f>Table2245236891011121314151617181920212224234567891011121314151617181920212223242526272829303132[[#This Row],[PEMBULATAN]]*O134</f>
        <v>24000</v>
      </c>
    </row>
    <row r="135" spans="1:16" ht="27" customHeight="1" x14ac:dyDescent="0.2">
      <c r="A135" s="100"/>
      <c r="B135" s="73"/>
      <c r="C135" s="87" t="s">
        <v>4060</v>
      </c>
      <c r="D135" s="76" t="s">
        <v>51</v>
      </c>
      <c r="E135" s="13">
        <v>44435</v>
      </c>
      <c r="F135" s="74" t="s">
        <v>53</v>
      </c>
      <c r="G135" s="13">
        <v>44437</v>
      </c>
      <c r="H135" s="75" t="s">
        <v>3282</v>
      </c>
      <c r="I135" s="15">
        <v>50</v>
      </c>
      <c r="J135" s="15">
        <v>54</v>
      </c>
      <c r="K135" s="15">
        <v>10</v>
      </c>
      <c r="L135" s="15">
        <v>4</v>
      </c>
      <c r="M135" s="81">
        <v>6.75</v>
      </c>
      <c r="N135" s="70">
        <v>7</v>
      </c>
      <c r="O135" s="62">
        <v>3000</v>
      </c>
      <c r="P135" s="63">
        <f>Table2245236891011121314151617181920212224234567891011121314151617181920212223242526272829303132[[#This Row],[PEMBULATAN]]*O135</f>
        <v>21000</v>
      </c>
    </row>
    <row r="136" spans="1:16" ht="27" customHeight="1" x14ac:dyDescent="0.2">
      <c r="A136" s="100"/>
      <c r="B136" s="73"/>
      <c r="C136" s="87" t="s">
        <v>4061</v>
      </c>
      <c r="D136" s="76" t="s">
        <v>51</v>
      </c>
      <c r="E136" s="13">
        <v>44435</v>
      </c>
      <c r="F136" s="74" t="s">
        <v>53</v>
      </c>
      <c r="G136" s="13">
        <v>44437</v>
      </c>
      <c r="H136" s="75" t="s">
        <v>3282</v>
      </c>
      <c r="I136" s="15">
        <v>146</v>
      </c>
      <c r="J136" s="15">
        <v>32</v>
      </c>
      <c r="K136" s="15">
        <v>22</v>
      </c>
      <c r="L136" s="15">
        <v>40</v>
      </c>
      <c r="M136" s="81">
        <v>25.696000000000002</v>
      </c>
      <c r="N136" s="70">
        <v>40</v>
      </c>
      <c r="O136" s="62">
        <v>3000</v>
      </c>
      <c r="P136" s="63">
        <f>Table2245236891011121314151617181920212224234567891011121314151617181920212223242526272829303132[[#This Row],[PEMBULATAN]]*O136</f>
        <v>120000</v>
      </c>
    </row>
    <row r="137" spans="1:16" ht="27" customHeight="1" x14ac:dyDescent="0.2">
      <c r="A137" s="100"/>
      <c r="B137" s="73"/>
      <c r="C137" s="87" t="s">
        <v>4062</v>
      </c>
      <c r="D137" s="76" t="s">
        <v>51</v>
      </c>
      <c r="E137" s="13">
        <v>44435</v>
      </c>
      <c r="F137" s="74" t="s">
        <v>53</v>
      </c>
      <c r="G137" s="13">
        <v>44437</v>
      </c>
      <c r="H137" s="75" t="s">
        <v>3282</v>
      </c>
      <c r="I137" s="15">
        <v>60</v>
      </c>
      <c r="J137" s="15">
        <v>40</v>
      </c>
      <c r="K137" s="15">
        <v>86</v>
      </c>
      <c r="L137" s="15">
        <v>22</v>
      </c>
      <c r="M137" s="81">
        <v>51.6</v>
      </c>
      <c r="N137" s="70">
        <v>52</v>
      </c>
      <c r="O137" s="62">
        <v>3000</v>
      </c>
      <c r="P137" s="63">
        <f>Table2245236891011121314151617181920212224234567891011121314151617181920212223242526272829303132[[#This Row],[PEMBULATAN]]*O137</f>
        <v>156000</v>
      </c>
    </row>
    <row r="138" spans="1:16" ht="27" customHeight="1" x14ac:dyDescent="0.2">
      <c r="A138" s="100"/>
      <c r="B138" s="73"/>
      <c r="C138" s="87" t="s">
        <v>4063</v>
      </c>
      <c r="D138" s="76" t="s">
        <v>51</v>
      </c>
      <c r="E138" s="13">
        <v>44435</v>
      </c>
      <c r="F138" s="74" t="s">
        <v>53</v>
      </c>
      <c r="G138" s="13">
        <v>44437</v>
      </c>
      <c r="H138" s="75" t="s">
        <v>3282</v>
      </c>
      <c r="I138" s="15">
        <v>83</v>
      </c>
      <c r="J138" s="15">
        <v>67</v>
      </c>
      <c r="K138" s="15">
        <v>23</v>
      </c>
      <c r="L138" s="15">
        <v>20</v>
      </c>
      <c r="M138" s="81">
        <v>31.975750000000001</v>
      </c>
      <c r="N138" s="70">
        <v>32</v>
      </c>
      <c r="O138" s="62">
        <v>3000</v>
      </c>
      <c r="P138" s="63">
        <f>Table2245236891011121314151617181920212224234567891011121314151617181920212223242526272829303132[[#This Row],[PEMBULATAN]]*O138</f>
        <v>96000</v>
      </c>
    </row>
    <row r="139" spans="1:16" ht="27" customHeight="1" x14ac:dyDescent="0.2">
      <c r="A139" s="97"/>
      <c r="B139" s="73"/>
      <c r="C139" s="87" t="s">
        <v>4064</v>
      </c>
      <c r="D139" s="76" t="s">
        <v>51</v>
      </c>
      <c r="E139" s="13">
        <v>44435</v>
      </c>
      <c r="F139" s="74" t="s">
        <v>53</v>
      </c>
      <c r="G139" s="13">
        <v>44437</v>
      </c>
      <c r="H139" s="75" t="s">
        <v>3282</v>
      </c>
      <c r="I139" s="15">
        <v>90</v>
      </c>
      <c r="J139" s="15">
        <v>41</v>
      </c>
      <c r="K139" s="15">
        <v>20</v>
      </c>
      <c r="L139" s="15">
        <v>6</v>
      </c>
      <c r="M139" s="81">
        <v>18.45</v>
      </c>
      <c r="N139" s="70">
        <v>18</v>
      </c>
      <c r="O139" s="62">
        <v>3000</v>
      </c>
      <c r="P139" s="63">
        <f>Table2245236891011121314151617181920212224234567891011121314151617181920212223242526272829303132[[#This Row],[PEMBULATAN]]*O139</f>
        <v>54000</v>
      </c>
    </row>
    <row r="140" spans="1:16" ht="27" customHeight="1" x14ac:dyDescent="0.2">
      <c r="A140" s="97"/>
      <c r="B140" s="73"/>
      <c r="C140" s="87" t="s">
        <v>4065</v>
      </c>
      <c r="D140" s="76" t="s">
        <v>51</v>
      </c>
      <c r="E140" s="13">
        <v>44435</v>
      </c>
      <c r="F140" s="74" t="s">
        <v>53</v>
      </c>
      <c r="G140" s="13">
        <v>44437</v>
      </c>
      <c r="H140" s="75" t="s">
        <v>3282</v>
      </c>
      <c r="I140" s="15">
        <v>90</v>
      </c>
      <c r="J140" s="15">
        <v>55</v>
      </c>
      <c r="K140" s="15">
        <v>31</v>
      </c>
      <c r="L140" s="15">
        <v>22</v>
      </c>
      <c r="M140" s="81">
        <v>38.362499999999997</v>
      </c>
      <c r="N140" s="70">
        <v>38</v>
      </c>
      <c r="O140" s="62">
        <v>3000</v>
      </c>
      <c r="P140" s="63">
        <f>Table2245236891011121314151617181920212224234567891011121314151617181920212223242526272829303132[[#This Row],[PEMBULATAN]]*O140</f>
        <v>114000</v>
      </c>
    </row>
    <row r="141" spans="1:16" ht="27" customHeight="1" x14ac:dyDescent="0.2">
      <c r="A141" s="97"/>
      <c r="B141" s="73"/>
      <c r="C141" s="87" t="s">
        <v>4066</v>
      </c>
      <c r="D141" s="76" t="s">
        <v>51</v>
      </c>
      <c r="E141" s="13">
        <v>44435</v>
      </c>
      <c r="F141" s="74" t="s">
        <v>53</v>
      </c>
      <c r="G141" s="13">
        <v>44437</v>
      </c>
      <c r="H141" s="75" t="s">
        <v>3282</v>
      </c>
      <c r="I141" s="15">
        <v>80</v>
      </c>
      <c r="J141" s="15">
        <v>61</v>
      </c>
      <c r="K141" s="15">
        <v>30</v>
      </c>
      <c r="L141" s="15">
        <v>8</v>
      </c>
      <c r="M141" s="81">
        <v>36.6</v>
      </c>
      <c r="N141" s="70">
        <v>37</v>
      </c>
      <c r="O141" s="62">
        <v>3000</v>
      </c>
      <c r="P141" s="63">
        <f>Table2245236891011121314151617181920212224234567891011121314151617181920212223242526272829303132[[#This Row],[PEMBULATAN]]*O141</f>
        <v>111000</v>
      </c>
    </row>
    <row r="142" spans="1:16" ht="27" customHeight="1" x14ac:dyDescent="0.2">
      <c r="A142" s="97"/>
      <c r="B142" s="73"/>
      <c r="C142" s="87" t="s">
        <v>4067</v>
      </c>
      <c r="D142" s="76" t="s">
        <v>51</v>
      </c>
      <c r="E142" s="13">
        <v>44435</v>
      </c>
      <c r="F142" s="74" t="s">
        <v>53</v>
      </c>
      <c r="G142" s="13">
        <v>44437</v>
      </c>
      <c r="H142" s="75" t="s">
        <v>3282</v>
      </c>
      <c r="I142" s="15">
        <v>81</v>
      </c>
      <c r="J142" s="15">
        <v>51</v>
      </c>
      <c r="K142" s="15">
        <v>30</v>
      </c>
      <c r="L142" s="15">
        <v>13</v>
      </c>
      <c r="M142" s="81">
        <v>30.982500000000002</v>
      </c>
      <c r="N142" s="70">
        <v>31</v>
      </c>
      <c r="O142" s="62">
        <v>3000</v>
      </c>
      <c r="P142" s="63">
        <f>Table2245236891011121314151617181920212224234567891011121314151617181920212223242526272829303132[[#This Row],[PEMBULATAN]]*O142</f>
        <v>93000</v>
      </c>
    </row>
    <row r="143" spans="1:16" ht="27" customHeight="1" x14ac:dyDescent="0.2">
      <c r="A143" s="97"/>
      <c r="B143" s="73"/>
      <c r="C143" s="87" t="s">
        <v>4068</v>
      </c>
      <c r="D143" s="76" t="s">
        <v>51</v>
      </c>
      <c r="E143" s="13">
        <v>44435</v>
      </c>
      <c r="F143" s="74" t="s">
        <v>53</v>
      </c>
      <c r="G143" s="13">
        <v>44437</v>
      </c>
      <c r="H143" s="75" t="s">
        <v>3282</v>
      </c>
      <c r="I143" s="15">
        <v>90</v>
      </c>
      <c r="J143" s="15">
        <v>41</v>
      </c>
      <c r="K143" s="15">
        <v>20</v>
      </c>
      <c r="L143" s="15">
        <v>13</v>
      </c>
      <c r="M143" s="81">
        <v>18.45</v>
      </c>
      <c r="N143" s="70">
        <v>18</v>
      </c>
      <c r="O143" s="62">
        <v>3000</v>
      </c>
      <c r="P143" s="63">
        <f>Table2245236891011121314151617181920212224234567891011121314151617181920212223242526272829303132[[#This Row],[PEMBULATAN]]*O143</f>
        <v>54000</v>
      </c>
    </row>
    <row r="144" spans="1:16" ht="27" customHeight="1" x14ac:dyDescent="0.2">
      <c r="A144" s="97"/>
      <c r="B144" s="73"/>
      <c r="C144" s="87" t="s">
        <v>4069</v>
      </c>
      <c r="D144" s="76" t="s">
        <v>51</v>
      </c>
      <c r="E144" s="13">
        <v>44435</v>
      </c>
      <c r="F144" s="74" t="s">
        <v>53</v>
      </c>
      <c r="G144" s="13">
        <v>44437</v>
      </c>
      <c r="H144" s="75" t="s">
        <v>3282</v>
      </c>
      <c r="I144" s="15">
        <v>90</v>
      </c>
      <c r="J144" s="15">
        <v>55</v>
      </c>
      <c r="K144" s="15">
        <v>32</v>
      </c>
      <c r="L144" s="15">
        <v>25</v>
      </c>
      <c r="M144" s="81">
        <v>39.6</v>
      </c>
      <c r="N144" s="70">
        <v>40</v>
      </c>
      <c r="O144" s="62">
        <v>3000</v>
      </c>
      <c r="P144" s="63">
        <f>Table2245236891011121314151617181920212224234567891011121314151617181920212223242526272829303132[[#This Row],[PEMBULATAN]]*O144</f>
        <v>120000</v>
      </c>
    </row>
    <row r="145" spans="1:16" ht="27" customHeight="1" x14ac:dyDescent="0.2">
      <c r="A145" s="97"/>
      <c r="B145" s="73"/>
      <c r="C145" s="87" t="s">
        <v>4070</v>
      </c>
      <c r="D145" s="76" t="s">
        <v>51</v>
      </c>
      <c r="E145" s="13">
        <v>44435</v>
      </c>
      <c r="F145" s="74" t="s">
        <v>53</v>
      </c>
      <c r="G145" s="13">
        <v>44437</v>
      </c>
      <c r="H145" s="75" t="s">
        <v>3282</v>
      </c>
      <c r="I145" s="15">
        <v>87</v>
      </c>
      <c r="J145" s="15">
        <v>22</v>
      </c>
      <c r="K145" s="15">
        <v>56</v>
      </c>
      <c r="L145" s="15">
        <v>7</v>
      </c>
      <c r="M145" s="81">
        <v>26.795999999999999</v>
      </c>
      <c r="N145" s="70">
        <v>27</v>
      </c>
      <c r="O145" s="62">
        <v>3000</v>
      </c>
      <c r="P145" s="63">
        <f>Table2245236891011121314151617181920212224234567891011121314151617181920212223242526272829303132[[#This Row],[PEMBULATAN]]*O145</f>
        <v>81000</v>
      </c>
    </row>
    <row r="146" spans="1:16" ht="27" customHeight="1" x14ac:dyDescent="0.2">
      <c r="A146" s="97"/>
      <c r="B146" s="73"/>
      <c r="C146" s="87" t="s">
        <v>4071</v>
      </c>
      <c r="D146" s="76" t="s">
        <v>51</v>
      </c>
      <c r="E146" s="13">
        <v>44435</v>
      </c>
      <c r="F146" s="74" t="s">
        <v>53</v>
      </c>
      <c r="G146" s="13">
        <v>44437</v>
      </c>
      <c r="H146" s="75" t="s">
        <v>3282</v>
      </c>
      <c r="I146" s="15">
        <v>90</v>
      </c>
      <c r="J146" s="15">
        <v>83</v>
      </c>
      <c r="K146" s="15">
        <v>20</v>
      </c>
      <c r="L146" s="15">
        <v>8</v>
      </c>
      <c r="M146" s="81">
        <v>37.35</v>
      </c>
      <c r="N146" s="70">
        <v>37</v>
      </c>
      <c r="O146" s="62">
        <v>3000</v>
      </c>
      <c r="P146" s="63">
        <f>Table2245236891011121314151617181920212224234567891011121314151617181920212223242526272829303132[[#This Row],[PEMBULATAN]]*O146</f>
        <v>111000</v>
      </c>
    </row>
    <row r="147" spans="1:16" ht="27" customHeight="1" x14ac:dyDescent="0.2">
      <c r="A147" s="97"/>
      <c r="B147" s="73"/>
      <c r="C147" s="87" t="s">
        <v>4072</v>
      </c>
      <c r="D147" s="76" t="s">
        <v>51</v>
      </c>
      <c r="E147" s="13">
        <v>44435</v>
      </c>
      <c r="F147" s="74" t="s">
        <v>53</v>
      </c>
      <c r="G147" s="13">
        <v>44437</v>
      </c>
      <c r="H147" s="75" t="s">
        <v>3282</v>
      </c>
      <c r="I147" s="15">
        <v>109</v>
      </c>
      <c r="J147" s="15">
        <v>10</v>
      </c>
      <c r="K147" s="15">
        <v>10</v>
      </c>
      <c r="L147" s="15">
        <v>1</v>
      </c>
      <c r="M147" s="81">
        <v>2.7250000000000001</v>
      </c>
      <c r="N147" s="70">
        <v>3</v>
      </c>
      <c r="O147" s="62">
        <v>3000</v>
      </c>
      <c r="P147" s="63">
        <f>Table2245236891011121314151617181920212224234567891011121314151617181920212223242526272829303132[[#This Row],[PEMBULATAN]]*O147</f>
        <v>9000</v>
      </c>
    </row>
    <row r="148" spans="1:16" ht="27" customHeight="1" x14ac:dyDescent="0.2">
      <c r="A148" s="97"/>
      <c r="B148" s="73"/>
      <c r="C148" s="87" t="s">
        <v>4073</v>
      </c>
      <c r="D148" s="76" t="s">
        <v>51</v>
      </c>
      <c r="E148" s="13">
        <v>44435</v>
      </c>
      <c r="F148" s="74" t="s">
        <v>53</v>
      </c>
      <c r="G148" s="13">
        <v>44437</v>
      </c>
      <c r="H148" s="75" t="s">
        <v>3282</v>
      </c>
      <c r="I148" s="15">
        <v>80</v>
      </c>
      <c r="J148" s="15">
        <v>49</v>
      </c>
      <c r="K148" s="15">
        <v>19</v>
      </c>
      <c r="L148" s="15">
        <v>10</v>
      </c>
      <c r="M148" s="81">
        <v>18.62</v>
      </c>
      <c r="N148" s="70">
        <v>19</v>
      </c>
      <c r="O148" s="62">
        <v>3000</v>
      </c>
      <c r="P148" s="63">
        <f>Table2245236891011121314151617181920212224234567891011121314151617181920212223242526272829303132[[#This Row],[PEMBULATAN]]*O148</f>
        <v>57000</v>
      </c>
    </row>
    <row r="149" spans="1:16" ht="27" customHeight="1" x14ac:dyDescent="0.2">
      <c r="A149" s="97"/>
      <c r="B149" s="73"/>
      <c r="C149" s="87" t="s">
        <v>4074</v>
      </c>
      <c r="D149" s="76" t="s">
        <v>51</v>
      </c>
      <c r="E149" s="13">
        <v>44435</v>
      </c>
      <c r="F149" s="74" t="s">
        <v>53</v>
      </c>
      <c r="G149" s="13">
        <v>44437</v>
      </c>
      <c r="H149" s="75" t="s">
        <v>3282</v>
      </c>
      <c r="I149" s="15">
        <v>94</v>
      </c>
      <c r="J149" s="15">
        <v>60</v>
      </c>
      <c r="K149" s="15">
        <v>37</v>
      </c>
      <c r="L149" s="15">
        <v>26</v>
      </c>
      <c r="M149" s="81">
        <v>52.17</v>
      </c>
      <c r="N149" s="70">
        <v>52</v>
      </c>
      <c r="O149" s="62">
        <v>3000</v>
      </c>
      <c r="P149" s="63">
        <f>Table2245236891011121314151617181920212224234567891011121314151617181920212223242526272829303132[[#This Row],[PEMBULATAN]]*O149</f>
        <v>156000</v>
      </c>
    </row>
    <row r="150" spans="1:16" ht="27" customHeight="1" x14ac:dyDescent="0.2">
      <c r="A150" s="97"/>
      <c r="B150" s="73"/>
      <c r="C150" s="87" t="s">
        <v>4075</v>
      </c>
      <c r="D150" s="76" t="s">
        <v>51</v>
      </c>
      <c r="E150" s="13">
        <v>44435</v>
      </c>
      <c r="F150" s="74" t="s">
        <v>53</v>
      </c>
      <c r="G150" s="13">
        <v>44437</v>
      </c>
      <c r="H150" s="75" t="s">
        <v>3282</v>
      </c>
      <c r="I150" s="15">
        <v>90</v>
      </c>
      <c r="J150" s="15">
        <v>58</v>
      </c>
      <c r="K150" s="15">
        <v>22</v>
      </c>
      <c r="L150" s="15">
        <v>13</v>
      </c>
      <c r="M150" s="81">
        <v>28.71</v>
      </c>
      <c r="N150" s="70">
        <v>29</v>
      </c>
      <c r="O150" s="62">
        <v>3000</v>
      </c>
      <c r="P150" s="63">
        <f>Table2245236891011121314151617181920212224234567891011121314151617181920212223242526272829303132[[#This Row],[PEMBULATAN]]*O150</f>
        <v>87000</v>
      </c>
    </row>
    <row r="151" spans="1:16" ht="27" customHeight="1" x14ac:dyDescent="0.2">
      <c r="A151" s="97"/>
      <c r="B151" s="73"/>
      <c r="C151" s="87" t="s">
        <v>4076</v>
      </c>
      <c r="D151" s="76" t="s">
        <v>51</v>
      </c>
      <c r="E151" s="13">
        <v>44435</v>
      </c>
      <c r="F151" s="74" t="s">
        <v>53</v>
      </c>
      <c r="G151" s="13">
        <v>44437</v>
      </c>
      <c r="H151" s="75" t="s">
        <v>3282</v>
      </c>
      <c r="I151" s="15">
        <v>100</v>
      </c>
      <c r="J151" s="15">
        <v>50</v>
      </c>
      <c r="K151" s="15">
        <v>30</v>
      </c>
      <c r="L151" s="15">
        <v>7</v>
      </c>
      <c r="M151" s="81">
        <v>37.5</v>
      </c>
      <c r="N151" s="70">
        <v>38</v>
      </c>
      <c r="O151" s="62">
        <v>3000</v>
      </c>
      <c r="P151" s="63">
        <f>Table2245236891011121314151617181920212224234567891011121314151617181920212223242526272829303132[[#This Row],[PEMBULATAN]]*O151</f>
        <v>114000</v>
      </c>
    </row>
    <row r="152" spans="1:16" ht="27" customHeight="1" x14ac:dyDescent="0.2">
      <c r="A152" s="97"/>
      <c r="B152" s="73"/>
      <c r="C152" s="87" t="s">
        <v>4077</v>
      </c>
      <c r="D152" s="76" t="s">
        <v>51</v>
      </c>
      <c r="E152" s="13">
        <v>44435</v>
      </c>
      <c r="F152" s="74" t="s">
        <v>53</v>
      </c>
      <c r="G152" s="13">
        <v>44437</v>
      </c>
      <c r="H152" s="75" t="s">
        <v>3282</v>
      </c>
      <c r="I152" s="15">
        <v>100</v>
      </c>
      <c r="J152" s="15">
        <v>61</v>
      </c>
      <c r="K152" s="15">
        <v>35</v>
      </c>
      <c r="L152" s="15">
        <v>30</v>
      </c>
      <c r="M152" s="81">
        <v>53.375</v>
      </c>
      <c r="N152" s="70">
        <v>53</v>
      </c>
      <c r="O152" s="62">
        <v>3000</v>
      </c>
      <c r="P152" s="63">
        <f>Table2245236891011121314151617181920212224234567891011121314151617181920212223242526272829303132[[#This Row],[PEMBULATAN]]*O152</f>
        <v>159000</v>
      </c>
    </row>
    <row r="153" spans="1:16" ht="27" customHeight="1" x14ac:dyDescent="0.2">
      <c r="A153" s="97"/>
      <c r="B153" s="73"/>
      <c r="C153" s="87" t="s">
        <v>4078</v>
      </c>
      <c r="D153" s="76" t="s">
        <v>51</v>
      </c>
      <c r="E153" s="13">
        <v>44435</v>
      </c>
      <c r="F153" s="74" t="s">
        <v>53</v>
      </c>
      <c r="G153" s="13">
        <v>44437</v>
      </c>
      <c r="H153" s="75" t="s">
        <v>3282</v>
      </c>
      <c r="I153" s="15">
        <v>90</v>
      </c>
      <c r="J153" s="15">
        <v>60</v>
      </c>
      <c r="K153" s="15">
        <v>28</v>
      </c>
      <c r="L153" s="15">
        <v>10</v>
      </c>
      <c r="M153" s="81">
        <v>37.799999999999997</v>
      </c>
      <c r="N153" s="70">
        <v>38</v>
      </c>
      <c r="O153" s="62">
        <v>3000</v>
      </c>
      <c r="P153" s="63">
        <f>Table2245236891011121314151617181920212224234567891011121314151617181920212223242526272829303132[[#This Row],[PEMBULATAN]]*O153</f>
        <v>114000</v>
      </c>
    </row>
    <row r="154" spans="1:16" ht="27" customHeight="1" x14ac:dyDescent="0.2">
      <c r="A154" s="97"/>
      <c r="B154" s="73"/>
      <c r="C154" s="87" t="s">
        <v>4079</v>
      </c>
      <c r="D154" s="76" t="s">
        <v>51</v>
      </c>
      <c r="E154" s="13">
        <v>44435</v>
      </c>
      <c r="F154" s="74" t="s">
        <v>53</v>
      </c>
      <c r="G154" s="13">
        <v>44437</v>
      </c>
      <c r="H154" s="75" t="s">
        <v>3282</v>
      </c>
      <c r="I154" s="15">
        <v>90</v>
      </c>
      <c r="J154" s="15">
        <v>50</v>
      </c>
      <c r="K154" s="15">
        <v>31</v>
      </c>
      <c r="L154" s="15">
        <v>17</v>
      </c>
      <c r="M154" s="81">
        <v>34.875</v>
      </c>
      <c r="N154" s="70">
        <v>35</v>
      </c>
      <c r="O154" s="62">
        <v>3000</v>
      </c>
      <c r="P154" s="63">
        <f>Table2245236891011121314151617181920212224234567891011121314151617181920212223242526272829303132[[#This Row],[PEMBULATAN]]*O154</f>
        <v>105000</v>
      </c>
    </row>
    <row r="155" spans="1:16" ht="27" customHeight="1" x14ac:dyDescent="0.2">
      <c r="A155" s="97"/>
      <c r="B155" s="73"/>
      <c r="C155" s="87" t="s">
        <v>4080</v>
      </c>
      <c r="D155" s="76" t="s">
        <v>51</v>
      </c>
      <c r="E155" s="13">
        <v>44435</v>
      </c>
      <c r="F155" s="74" t="s">
        <v>53</v>
      </c>
      <c r="G155" s="13">
        <v>44437</v>
      </c>
      <c r="H155" s="75" t="s">
        <v>3282</v>
      </c>
      <c r="I155" s="15">
        <v>107</v>
      </c>
      <c r="J155" s="15">
        <v>15</v>
      </c>
      <c r="K155" s="15">
        <v>66</v>
      </c>
      <c r="L155" s="15">
        <v>22</v>
      </c>
      <c r="M155" s="81">
        <v>26.482500000000002</v>
      </c>
      <c r="N155" s="70">
        <v>26</v>
      </c>
      <c r="O155" s="62">
        <v>3000</v>
      </c>
      <c r="P155" s="63">
        <f>Table2245236891011121314151617181920212224234567891011121314151617181920212223242526272829303132[[#This Row],[PEMBULATAN]]*O155</f>
        <v>78000</v>
      </c>
    </row>
    <row r="156" spans="1:16" ht="27" customHeight="1" x14ac:dyDescent="0.2">
      <c r="A156" s="97"/>
      <c r="B156" s="73"/>
      <c r="C156" s="87" t="s">
        <v>4081</v>
      </c>
      <c r="D156" s="76" t="s">
        <v>51</v>
      </c>
      <c r="E156" s="13">
        <v>44435</v>
      </c>
      <c r="F156" s="74" t="s">
        <v>53</v>
      </c>
      <c r="G156" s="13">
        <v>44437</v>
      </c>
      <c r="H156" s="75" t="s">
        <v>3282</v>
      </c>
      <c r="I156" s="15">
        <v>52</v>
      </c>
      <c r="J156" s="15">
        <v>22</v>
      </c>
      <c r="K156" s="15">
        <v>60</v>
      </c>
      <c r="L156" s="15">
        <v>8</v>
      </c>
      <c r="M156" s="81">
        <v>17.16</v>
      </c>
      <c r="N156" s="70">
        <v>17</v>
      </c>
      <c r="O156" s="62">
        <v>3000</v>
      </c>
      <c r="P156" s="63">
        <f>Table2245236891011121314151617181920212224234567891011121314151617181920212223242526272829303132[[#This Row],[PEMBULATAN]]*O156</f>
        <v>51000</v>
      </c>
    </row>
    <row r="157" spans="1:16" ht="27" customHeight="1" x14ac:dyDescent="0.2">
      <c r="A157" s="97"/>
      <c r="B157" s="73"/>
      <c r="C157" s="87" t="s">
        <v>4082</v>
      </c>
      <c r="D157" s="76" t="s">
        <v>51</v>
      </c>
      <c r="E157" s="13">
        <v>44435</v>
      </c>
      <c r="F157" s="74" t="s">
        <v>53</v>
      </c>
      <c r="G157" s="13">
        <v>44437</v>
      </c>
      <c r="H157" s="75" t="s">
        <v>3282</v>
      </c>
      <c r="I157" s="15">
        <v>48</v>
      </c>
      <c r="J157" s="15">
        <v>52</v>
      </c>
      <c r="K157" s="15">
        <v>5</v>
      </c>
      <c r="L157" s="15">
        <v>4</v>
      </c>
      <c r="M157" s="81">
        <v>3.12</v>
      </c>
      <c r="N157" s="70">
        <v>4</v>
      </c>
      <c r="O157" s="62">
        <v>3000</v>
      </c>
      <c r="P157" s="63">
        <f>Table2245236891011121314151617181920212224234567891011121314151617181920212223242526272829303132[[#This Row],[PEMBULATAN]]*O157</f>
        <v>12000</v>
      </c>
    </row>
    <row r="158" spans="1:16" ht="27" customHeight="1" x14ac:dyDescent="0.2">
      <c r="A158" s="97"/>
      <c r="B158" s="73"/>
      <c r="C158" s="87" t="s">
        <v>4083</v>
      </c>
      <c r="D158" s="76" t="s">
        <v>51</v>
      </c>
      <c r="E158" s="13">
        <v>44435</v>
      </c>
      <c r="F158" s="74" t="s">
        <v>53</v>
      </c>
      <c r="G158" s="13">
        <v>44437</v>
      </c>
      <c r="H158" s="75" t="s">
        <v>3282</v>
      </c>
      <c r="I158" s="15">
        <v>56</v>
      </c>
      <c r="J158" s="15">
        <v>37</v>
      </c>
      <c r="K158" s="15">
        <v>45</v>
      </c>
      <c r="L158" s="15">
        <v>30</v>
      </c>
      <c r="M158" s="81">
        <v>23.31</v>
      </c>
      <c r="N158" s="70">
        <v>30</v>
      </c>
      <c r="O158" s="62">
        <v>3000</v>
      </c>
      <c r="P158" s="63">
        <f>Table2245236891011121314151617181920212224234567891011121314151617181920212223242526272829303132[[#This Row],[PEMBULATAN]]*O158</f>
        <v>90000</v>
      </c>
    </row>
    <row r="159" spans="1:16" ht="27" customHeight="1" x14ac:dyDescent="0.2">
      <c r="A159" s="97"/>
      <c r="B159" s="73"/>
      <c r="C159" s="87" t="s">
        <v>4084</v>
      </c>
      <c r="D159" s="76" t="s">
        <v>51</v>
      </c>
      <c r="E159" s="13">
        <v>44435</v>
      </c>
      <c r="F159" s="74" t="s">
        <v>53</v>
      </c>
      <c r="G159" s="13">
        <v>44437</v>
      </c>
      <c r="H159" s="75" t="s">
        <v>3282</v>
      </c>
      <c r="I159" s="15">
        <v>48</v>
      </c>
      <c r="J159" s="15">
        <v>30</v>
      </c>
      <c r="K159" s="15">
        <v>29</v>
      </c>
      <c r="L159" s="15">
        <v>1</v>
      </c>
      <c r="M159" s="81">
        <v>10.44</v>
      </c>
      <c r="N159" s="70">
        <v>10</v>
      </c>
      <c r="O159" s="62">
        <v>3000</v>
      </c>
      <c r="P159" s="63">
        <f>Table2245236891011121314151617181920212224234567891011121314151617181920212223242526272829303132[[#This Row],[PEMBULATAN]]*O159</f>
        <v>30000</v>
      </c>
    </row>
    <row r="160" spans="1:16" ht="27" customHeight="1" x14ac:dyDescent="0.2">
      <c r="A160" s="97"/>
      <c r="B160" s="73"/>
      <c r="C160" s="87" t="s">
        <v>4085</v>
      </c>
      <c r="D160" s="76" t="s">
        <v>51</v>
      </c>
      <c r="E160" s="13">
        <v>44435</v>
      </c>
      <c r="F160" s="74" t="s">
        <v>53</v>
      </c>
      <c r="G160" s="13">
        <v>44437</v>
      </c>
      <c r="H160" s="75" t="s">
        <v>3282</v>
      </c>
      <c r="I160" s="15">
        <v>40</v>
      </c>
      <c r="J160" s="15">
        <v>28</v>
      </c>
      <c r="K160" s="15">
        <v>18</v>
      </c>
      <c r="L160" s="15">
        <v>7</v>
      </c>
      <c r="M160" s="81">
        <v>5.04</v>
      </c>
      <c r="N160" s="70">
        <v>7</v>
      </c>
      <c r="O160" s="62">
        <v>3000</v>
      </c>
      <c r="P160" s="63">
        <f>Table2245236891011121314151617181920212224234567891011121314151617181920212223242526272829303132[[#This Row],[PEMBULATAN]]*O160</f>
        <v>21000</v>
      </c>
    </row>
    <row r="161" spans="1:16" ht="27" customHeight="1" x14ac:dyDescent="0.2">
      <c r="A161" s="97"/>
      <c r="B161" s="73"/>
      <c r="C161" s="87" t="s">
        <v>4086</v>
      </c>
      <c r="D161" s="76" t="s">
        <v>51</v>
      </c>
      <c r="E161" s="13">
        <v>44435</v>
      </c>
      <c r="F161" s="74" t="s">
        <v>53</v>
      </c>
      <c r="G161" s="13">
        <v>44437</v>
      </c>
      <c r="H161" s="75" t="s">
        <v>3282</v>
      </c>
      <c r="I161" s="15">
        <v>52</v>
      </c>
      <c r="J161" s="15">
        <v>41</v>
      </c>
      <c r="K161" s="15">
        <v>15</v>
      </c>
      <c r="L161" s="15">
        <v>1</v>
      </c>
      <c r="M161" s="81">
        <v>7.9950000000000001</v>
      </c>
      <c r="N161" s="70">
        <v>8</v>
      </c>
      <c r="O161" s="62">
        <v>3000</v>
      </c>
      <c r="P161" s="63">
        <f>Table2245236891011121314151617181920212224234567891011121314151617181920212223242526272829303132[[#This Row],[PEMBULATAN]]*O161</f>
        <v>24000</v>
      </c>
    </row>
    <row r="162" spans="1:16" ht="27" customHeight="1" x14ac:dyDescent="0.2">
      <c r="A162" s="97"/>
      <c r="B162" s="73"/>
      <c r="C162" s="87" t="s">
        <v>4087</v>
      </c>
      <c r="D162" s="76" t="s">
        <v>51</v>
      </c>
      <c r="E162" s="13">
        <v>44435</v>
      </c>
      <c r="F162" s="74" t="s">
        <v>53</v>
      </c>
      <c r="G162" s="13">
        <v>44437</v>
      </c>
      <c r="H162" s="75" t="s">
        <v>3282</v>
      </c>
      <c r="I162" s="15">
        <v>48</v>
      </c>
      <c r="J162" s="15">
        <v>43</v>
      </c>
      <c r="K162" s="15">
        <v>33</v>
      </c>
      <c r="L162" s="15">
        <v>1</v>
      </c>
      <c r="M162" s="81">
        <v>17.027999999999999</v>
      </c>
      <c r="N162" s="70">
        <v>17</v>
      </c>
      <c r="O162" s="62">
        <v>3000</v>
      </c>
      <c r="P162" s="63">
        <f>Table2245236891011121314151617181920212224234567891011121314151617181920212223242526272829303132[[#This Row],[PEMBULATAN]]*O162</f>
        <v>51000</v>
      </c>
    </row>
    <row r="163" spans="1:16" ht="27" customHeight="1" x14ac:dyDescent="0.2">
      <c r="A163" s="97"/>
      <c r="B163" s="73"/>
      <c r="C163" s="87" t="s">
        <v>4088</v>
      </c>
      <c r="D163" s="76" t="s">
        <v>51</v>
      </c>
      <c r="E163" s="13">
        <v>44435</v>
      </c>
      <c r="F163" s="74" t="s">
        <v>53</v>
      </c>
      <c r="G163" s="13">
        <v>44437</v>
      </c>
      <c r="H163" s="75" t="s">
        <v>3282</v>
      </c>
      <c r="I163" s="15">
        <v>84</v>
      </c>
      <c r="J163" s="15">
        <v>15</v>
      </c>
      <c r="K163" s="15">
        <v>15</v>
      </c>
      <c r="L163" s="15">
        <v>3</v>
      </c>
      <c r="M163" s="81">
        <v>4.7249999999999996</v>
      </c>
      <c r="N163" s="70">
        <v>5</v>
      </c>
      <c r="O163" s="62">
        <v>3000</v>
      </c>
      <c r="P163" s="63">
        <f>Table2245236891011121314151617181920212224234567891011121314151617181920212223242526272829303132[[#This Row],[PEMBULATAN]]*O163</f>
        <v>15000</v>
      </c>
    </row>
    <row r="164" spans="1:16" ht="27" customHeight="1" x14ac:dyDescent="0.2">
      <c r="A164" s="97"/>
      <c r="B164" s="73"/>
      <c r="C164" s="87" t="s">
        <v>4089</v>
      </c>
      <c r="D164" s="76" t="s">
        <v>51</v>
      </c>
      <c r="E164" s="13">
        <v>44435</v>
      </c>
      <c r="F164" s="74" t="s">
        <v>53</v>
      </c>
      <c r="G164" s="13">
        <v>44437</v>
      </c>
      <c r="H164" s="75" t="s">
        <v>3282</v>
      </c>
      <c r="I164" s="15">
        <v>70</v>
      </c>
      <c r="J164" s="15">
        <v>40</v>
      </c>
      <c r="K164" s="15">
        <v>31</v>
      </c>
      <c r="L164" s="15">
        <v>7</v>
      </c>
      <c r="M164" s="81">
        <v>21.7</v>
      </c>
      <c r="N164" s="70">
        <v>22</v>
      </c>
      <c r="O164" s="62">
        <v>3000</v>
      </c>
      <c r="P164" s="63">
        <f>Table2245236891011121314151617181920212224234567891011121314151617181920212223242526272829303132[[#This Row],[PEMBULATAN]]*O164</f>
        <v>66000</v>
      </c>
    </row>
    <row r="165" spans="1:16" ht="27" customHeight="1" x14ac:dyDescent="0.2">
      <c r="A165" s="97"/>
      <c r="B165" s="73"/>
      <c r="C165" s="87" t="s">
        <v>4090</v>
      </c>
      <c r="D165" s="76" t="s">
        <v>51</v>
      </c>
      <c r="E165" s="13">
        <v>44435</v>
      </c>
      <c r="F165" s="74" t="s">
        <v>53</v>
      </c>
      <c r="G165" s="13">
        <v>44437</v>
      </c>
      <c r="H165" s="75" t="s">
        <v>3282</v>
      </c>
      <c r="I165" s="15">
        <v>40</v>
      </c>
      <c r="J165" s="15">
        <v>35</v>
      </c>
      <c r="K165" s="15">
        <v>20</v>
      </c>
      <c r="L165" s="15">
        <v>5</v>
      </c>
      <c r="M165" s="81">
        <v>7</v>
      </c>
      <c r="N165" s="70">
        <v>7</v>
      </c>
      <c r="O165" s="62">
        <v>3000</v>
      </c>
      <c r="P165" s="63">
        <f>Table2245236891011121314151617181920212224234567891011121314151617181920212223242526272829303132[[#This Row],[PEMBULATAN]]*O165</f>
        <v>21000</v>
      </c>
    </row>
    <row r="166" spans="1:16" ht="27" customHeight="1" x14ac:dyDescent="0.2">
      <c r="A166" s="97"/>
      <c r="B166" s="73"/>
      <c r="C166" s="87" t="s">
        <v>4091</v>
      </c>
      <c r="D166" s="76" t="s">
        <v>51</v>
      </c>
      <c r="E166" s="13">
        <v>44435</v>
      </c>
      <c r="F166" s="74" t="s">
        <v>53</v>
      </c>
      <c r="G166" s="13">
        <v>44437</v>
      </c>
      <c r="H166" s="75" t="s">
        <v>3282</v>
      </c>
      <c r="I166" s="15">
        <v>91</v>
      </c>
      <c r="J166" s="15">
        <v>60</v>
      </c>
      <c r="K166" s="15">
        <v>34</v>
      </c>
      <c r="L166" s="15">
        <v>9</v>
      </c>
      <c r="M166" s="81">
        <v>46.41</v>
      </c>
      <c r="N166" s="70">
        <v>46</v>
      </c>
      <c r="O166" s="62">
        <v>3000</v>
      </c>
      <c r="P166" s="63">
        <f>Table2245236891011121314151617181920212224234567891011121314151617181920212223242526272829303132[[#This Row],[PEMBULATAN]]*O166</f>
        <v>138000</v>
      </c>
    </row>
    <row r="167" spans="1:16" ht="27" customHeight="1" x14ac:dyDescent="0.2">
      <c r="A167" s="97"/>
      <c r="B167" s="73"/>
      <c r="C167" s="87" t="s">
        <v>4092</v>
      </c>
      <c r="D167" s="76" t="s">
        <v>51</v>
      </c>
      <c r="E167" s="13">
        <v>44435</v>
      </c>
      <c r="F167" s="74" t="s">
        <v>53</v>
      </c>
      <c r="G167" s="13">
        <v>44437</v>
      </c>
      <c r="H167" s="75" t="s">
        <v>3282</v>
      </c>
      <c r="I167" s="15">
        <v>80</v>
      </c>
      <c r="J167" s="15">
        <v>53</v>
      </c>
      <c r="K167" s="15">
        <v>46</v>
      </c>
      <c r="L167" s="15">
        <v>14</v>
      </c>
      <c r="M167" s="81">
        <v>48.76</v>
      </c>
      <c r="N167" s="70">
        <v>49</v>
      </c>
      <c r="O167" s="62">
        <v>3000</v>
      </c>
      <c r="P167" s="63">
        <f>Table2245236891011121314151617181920212224234567891011121314151617181920212223242526272829303132[[#This Row],[PEMBULATAN]]*O167</f>
        <v>147000</v>
      </c>
    </row>
    <row r="168" spans="1:16" ht="27" customHeight="1" x14ac:dyDescent="0.2">
      <c r="A168" s="97"/>
      <c r="B168" s="73"/>
      <c r="C168" s="87" t="s">
        <v>4093</v>
      </c>
      <c r="D168" s="76" t="s">
        <v>51</v>
      </c>
      <c r="E168" s="13">
        <v>44435</v>
      </c>
      <c r="F168" s="74" t="s">
        <v>53</v>
      </c>
      <c r="G168" s="13">
        <v>44437</v>
      </c>
      <c r="H168" s="75" t="s">
        <v>3282</v>
      </c>
      <c r="I168" s="15">
        <v>100</v>
      </c>
      <c r="J168" s="15">
        <v>53</v>
      </c>
      <c r="K168" s="15">
        <v>32</v>
      </c>
      <c r="L168" s="15">
        <v>28</v>
      </c>
      <c r="M168" s="81">
        <v>42.4</v>
      </c>
      <c r="N168" s="70">
        <v>42</v>
      </c>
      <c r="O168" s="62">
        <v>3000</v>
      </c>
      <c r="P168" s="63">
        <f>Table2245236891011121314151617181920212224234567891011121314151617181920212223242526272829303132[[#This Row],[PEMBULATAN]]*O168</f>
        <v>126000</v>
      </c>
    </row>
    <row r="169" spans="1:16" ht="27" customHeight="1" x14ac:dyDescent="0.2">
      <c r="A169" s="97"/>
      <c r="B169" s="73"/>
      <c r="C169" s="87" t="s">
        <v>4094</v>
      </c>
      <c r="D169" s="76" t="s">
        <v>51</v>
      </c>
      <c r="E169" s="13">
        <v>44435</v>
      </c>
      <c r="F169" s="74" t="s">
        <v>53</v>
      </c>
      <c r="G169" s="13">
        <v>44437</v>
      </c>
      <c r="H169" s="75" t="s">
        <v>3282</v>
      </c>
      <c r="I169" s="15">
        <v>90</v>
      </c>
      <c r="J169" s="15">
        <v>51</v>
      </c>
      <c r="K169" s="15">
        <v>21</v>
      </c>
      <c r="L169" s="15">
        <v>11</v>
      </c>
      <c r="M169" s="81">
        <v>24.0975</v>
      </c>
      <c r="N169" s="70">
        <v>24</v>
      </c>
      <c r="O169" s="62">
        <v>3000</v>
      </c>
      <c r="P169" s="63">
        <f>Table2245236891011121314151617181920212224234567891011121314151617181920212223242526272829303132[[#This Row],[PEMBULATAN]]*O169</f>
        <v>72000</v>
      </c>
    </row>
    <row r="170" spans="1:16" ht="27" customHeight="1" x14ac:dyDescent="0.2">
      <c r="A170" s="97"/>
      <c r="B170" s="73"/>
      <c r="C170" s="87" t="s">
        <v>4095</v>
      </c>
      <c r="D170" s="76" t="s">
        <v>51</v>
      </c>
      <c r="E170" s="13">
        <v>44435</v>
      </c>
      <c r="F170" s="74" t="s">
        <v>53</v>
      </c>
      <c r="G170" s="13">
        <v>44437</v>
      </c>
      <c r="H170" s="75" t="s">
        <v>3282</v>
      </c>
      <c r="I170" s="15">
        <v>90</v>
      </c>
      <c r="J170" s="15">
        <v>60</v>
      </c>
      <c r="K170" s="15">
        <v>31</v>
      </c>
      <c r="L170" s="15">
        <v>13</v>
      </c>
      <c r="M170" s="81">
        <v>41.85</v>
      </c>
      <c r="N170" s="70">
        <v>42</v>
      </c>
      <c r="O170" s="62">
        <v>3000</v>
      </c>
      <c r="P170" s="63">
        <f>Table2245236891011121314151617181920212224234567891011121314151617181920212223242526272829303132[[#This Row],[PEMBULATAN]]*O170</f>
        <v>126000</v>
      </c>
    </row>
    <row r="171" spans="1:16" ht="27" customHeight="1" x14ac:dyDescent="0.2">
      <c r="A171" s="97"/>
      <c r="B171" s="73"/>
      <c r="C171" s="87" t="s">
        <v>4096</v>
      </c>
      <c r="D171" s="76" t="s">
        <v>51</v>
      </c>
      <c r="E171" s="13">
        <v>44435</v>
      </c>
      <c r="F171" s="74" t="s">
        <v>53</v>
      </c>
      <c r="G171" s="13">
        <v>44437</v>
      </c>
      <c r="H171" s="75" t="s">
        <v>3282</v>
      </c>
      <c r="I171" s="15">
        <v>80</v>
      </c>
      <c r="J171" s="15">
        <v>40</v>
      </c>
      <c r="K171" s="15">
        <v>20</v>
      </c>
      <c r="L171" s="15">
        <v>4</v>
      </c>
      <c r="M171" s="81">
        <v>16</v>
      </c>
      <c r="N171" s="70">
        <v>16</v>
      </c>
      <c r="O171" s="62">
        <v>3000</v>
      </c>
      <c r="P171" s="63">
        <f>Table2245236891011121314151617181920212224234567891011121314151617181920212223242526272829303132[[#This Row],[PEMBULATAN]]*O171</f>
        <v>48000</v>
      </c>
    </row>
    <row r="172" spans="1:16" ht="27" customHeight="1" x14ac:dyDescent="0.2">
      <c r="A172" s="97"/>
      <c r="B172" s="73"/>
      <c r="C172" s="87" t="s">
        <v>4097</v>
      </c>
      <c r="D172" s="76" t="s">
        <v>51</v>
      </c>
      <c r="E172" s="13">
        <v>44435</v>
      </c>
      <c r="F172" s="74" t="s">
        <v>53</v>
      </c>
      <c r="G172" s="13">
        <v>44437</v>
      </c>
      <c r="H172" s="75" t="s">
        <v>3282</v>
      </c>
      <c r="I172" s="15">
        <v>61</v>
      </c>
      <c r="J172" s="15">
        <v>60</v>
      </c>
      <c r="K172" s="15">
        <v>30</v>
      </c>
      <c r="L172" s="15">
        <v>25</v>
      </c>
      <c r="M172" s="81">
        <v>27.45</v>
      </c>
      <c r="N172" s="70">
        <v>27</v>
      </c>
      <c r="O172" s="62">
        <v>3000</v>
      </c>
      <c r="P172" s="63">
        <f>Table2245236891011121314151617181920212224234567891011121314151617181920212223242526272829303132[[#This Row],[PEMBULATAN]]*O172</f>
        <v>81000</v>
      </c>
    </row>
    <row r="173" spans="1:16" ht="27" customHeight="1" x14ac:dyDescent="0.2">
      <c r="A173" s="97"/>
      <c r="B173" s="73"/>
      <c r="C173" s="87" t="s">
        <v>4098</v>
      </c>
      <c r="D173" s="76" t="s">
        <v>51</v>
      </c>
      <c r="E173" s="13">
        <v>44435</v>
      </c>
      <c r="F173" s="74" t="s">
        <v>53</v>
      </c>
      <c r="G173" s="13">
        <v>44437</v>
      </c>
      <c r="H173" s="75" t="s">
        <v>3282</v>
      </c>
      <c r="I173" s="15">
        <v>90</v>
      </c>
      <c r="J173" s="15">
        <v>61</v>
      </c>
      <c r="K173" s="15">
        <v>28</v>
      </c>
      <c r="L173" s="15">
        <v>17</v>
      </c>
      <c r="M173" s="81">
        <v>38.43</v>
      </c>
      <c r="N173" s="70">
        <v>38</v>
      </c>
      <c r="O173" s="62">
        <v>3000</v>
      </c>
      <c r="P173" s="63">
        <f>Table2245236891011121314151617181920212224234567891011121314151617181920212223242526272829303132[[#This Row],[PEMBULATAN]]*O173</f>
        <v>114000</v>
      </c>
    </row>
    <row r="174" spans="1:16" ht="27" customHeight="1" x14ac:dyDescent="0.2">
      <c r="A174" s="97"/>
      <c r="B174" s="73"/>
      <c r="C174" s="87" t="s">
        <v>4099</v>
      </c>
      <c r="D174" s="76" t="s">
        <v>51</v>
      </c>
      <c r="E174" s="13">
        <v>44435</v>
      </c>
      <c r="F174" s="74" t="s">
        <v>53</v>
      </c>
      <c r="G174" s="13">
        <v>44437</v>
      </c>
      <c r="H174" s="75" t="s">
        <v>3282</v>
      </c>
      <c r="I174" s="15">
        <v>50</v>
      </c>
      <c r="J174" s="15">
        <v>41</v>
      </c>
      <c r="K174" s="15">
        <v>20</v>
      </c>
      <c r="L174" s="15">
        <v>7</v>
      </c>
      <c r="M174" s="81">
        <v>10.25</v>
      </c>
      <c r="N174" s="70">
        <v>10</v>
      </c>
      <c r="O174" s="62">
        <v>3000</v>
      </c>
      <c r="P174" s="63">
        <f>Table2245236891011121314151617181920212224234567891011121314151617181920212223242526272829303132[[#This Row],[PEMBULATAN]]*O174</f>
        <v>30000</v>
      </c>
    </row>
    <row r="175" spans="1:16" ht="27" customHeight="1" x14ac:dyDescent="0.2">
      <c r="A175" s="97"/>
      <c r="B175" s="73"/>
      <c r="C175" s="87" t="s">
        <v>4100</v>
      </c>
      <c r="D175" s="76" t="s">
        <v>51</v>
      </c>
      <c r="E175" s="13">
        <v>44435</v>
      </c>
      <c r="F175" s="74" t="s">
        <v>53</v>
      </c>
      <c r="G175" s="13">
        <v>44437</v>
      </c>
      <c r="H175" s="75" t="s">
        <v>3282</v>
      </c>
      <c r="I175" s="15">
        <v>100</v>
      </c>
      <c r="J175" s="15">
        <v>60</v>
      </c>
      <c r="K175" s="15">
        <v>20</v>
      </c>
      <c r="L175" s="15">
        <v>9</v>
      </c>
      <c r="M175" s="81">
        <v>30</v>
      </c>
      <c r="N175" s="70">
        <v>30</v>
      </c>
      <c r="O175" s="62">
        <v>3000</v>
      </c>
      <c r="P175" s="63">
        <f>Table2245236891011121314151617181920212224234567891011121314151617181920212223242526272829303132[[#This Row],[PEMBULATAN]]*O175</f>
        <v>90000</v>
      </c>
    </row>
    <row r="176" spans="1:16" ht="27" customHeight="1" x14ac:dyDescent="0.2">
      <c r="A176" s="97"/>
      <c r="B176" s="73"/>
      <c r="C176" s="87" t="s">
        <v>4101</v>
      </c>
      <c r="D176" s="76" t="s">
        <v>51</v>
      </c>
      <c r="E176" s="13">
        <v>44435</v>
      </c>
      <c r="F176" s="74" t="s">
        <v>53</v>
      </c>
      <c r="G176" s="13">
        <v>44437</v>
      </c>
      <c r="H176" s="75" t="s">
        <v>3282</v>
      </c>
      <c r="I176" s="15">
        <v>70</v>
      </c>
      <c r="J176" s="15">
        <v>33</v>
      </c>
      <c r="K176" s="15">
        <v>53</v>
      </c>
      <c r="L176" s="15">
        <v>18</v>
      </c>
      <c r="M176" s="81">
        <v>30.607500000000002</v>
      </c>
      <c r="N176" s="70">
        <v>31</v>
      </c>
      <c r="O176" s="62">
        <v>3000</v>
      </c>
      <c r="P176" s="63">
        <f>Table2245236891011121314151617181920212224234567891011121314151617181920212223242526272829303132[[#This Row],[PEMBULATAN]]*O176</f>
        <v>93000</v>
      </c>
    </row>
    <row r="177" spans="1:16" ht="27" customHeight="1" x14ac:dyDescent="0.2">
      <c r="A177" s="97"/>
      <c r="B177" s="73"/>
      <c r="C177" s="87" t="s">
        <v>4102</v>
      </c>
      <c r="D177" s="76" t="s">
        <v>51</v>
      </c>
      <c r="E177" s="13">
        <v>44435</v>
      </c>
      <c r="F177" s="74" t="s">
        <v>53</v>
      </c>
      <c r="G177" s="13">
        <v>44437</v>
      </c>
      <c r="H177" s="75" t="s">
        <v>3282</v>
      </c>
      <c r="I177" s="15">
        <v>95</v>
      </c>
      <c r="J177" s="15">
        <v>50</v>
      </c>
      <c r="K177" s="15">
        <v>30</v>
      </c>
      <c r="L177" s="15">
        <v>18</v>
      </c>
      <c r="M177" s="81">
        <v>35.625</v>
      </c>
      <c r="N177" s="70">
        <v>36</v>
      </c>
      <c r="O177" s="62">
        <v>3000</v>
      </c>
      <c r="P177" s="63">
        <f>Table2245236891011121314151617181920212224234567891011121314151617181920212223242526272829303132[[#This Row],[PEMBULATAN]]*O177</f>
        <v>108000</v>
      </c>
    </row>
    <row r="178" spans="1:16" ht="27" customHeight="1" x14ac:dyDescent="0.2">
      <c r="A178" s="97"/>
      <c r="B178" s="73"/>
      <c r="C178" s="87" t="s">
        <v>4103</v>
      </c>
      <c r="D178" s="76" t="s">
        <v>51</v>
      </c>
      <c r="E178" s="13">
        <v>44435</v>
      </c>
      <c r="F178" s="74" t="s">
        <v>53</v>
      </c>
      <c r="G178" s="13">
        <v>44437</v>
      </c>
      <c r="H178" s="75" t="s">
        <v>3282</v>
      </c>
      <c r="I178" s="15">
        <v>50</v>
      </c>
      <c r="J178" s="15">
        <v>31</v>
      </c>
      <c r="K178" s="15">
        <v>20</v>
      </c>
      <c r="L178" s="15">
        <v>3</v>
      </c>
      <c r="M178" s="81">
        <v>7.75</v>
      </c>
      <c r="N178" s="70">
        <v>8</v>
      </c>
      <c r="O178" s="62">
        <v>3000</v>
      </c>
      <c r="P178" s="63">
        <f>Table2245236891011121314151617181920212224234567891011121314151617181920212223242526272829303132[[#This Row],[PEMBULATAN]]*O178</f>
        <v>24000</v>
      </c>
    </row>
    <row r="179" spans="1:16" ht="27" customHeight="1" x14ac:dyDescent="0.2">
      <c r="A179" s="97"/>
      <c r="B179" s="73"/>
      <c r="C179" s="87" t="s">
        <v>4104</v>
      </c>
      <c r="D179" s="76" t="s">
        <v>51</v>
      </c>
      <c r="E179" s="13">
        <v>44435</v>
      </c>
      <c r="F179" s="74" t="s">
        <v>53</v>
      </c>
      <c r="G179" s="13">
        <v>44437</v>
      </c>
      <c r="H179" s="75" t="s">
        <v>3282</v>
      </c>
      <c r="I179" s="15">
        <v>96</v>
      </c>
      <c r="J179" s="15">
        <v>53</v>
      </c>
      <c r="K179" s="15">
        <v>21</v>
      </c>
      <c r="L179" s="15">
        <v>15</v>
      </c>
      <c r="M179" s="81">
        <v>26.712</v>
      </c>
      <c r="N179" s="70">
        <v>27</v>
      </c>
      <c r="O179" s="62">
        <v>3000</v>
      </c>
      <c r="P179" s="63">
        <f>Table2245236891011121314151617181920212224234567891011121314151617181920212223242526272829303132[[#This Row],[PEMBULATAN]]*O179</f>
        <v>81000</v>
      </c>
    </row>
    <row r="180" spans="1:16" ht="27" customHeight="1" x14ac:dyDescent="0.2">
      <c r="A180" s="97"/>
      <c r="B180" s="73"/>
      <c r="C180" s="87" t="s">
        <v>4105</v>
      </c>
      <c r="D180" s="76" t="s">
        <v>51</v>
      </c>
      <c r="E180" s="13">
        <v>44435</v>
      </c>
      <c r="F180" s="74" t="s">
        <v>53</v>
      </c>
      <c r="G180" s="13">
        <v>44437</v>
      </c>
      <c r="H180" s="75" t="s">
        <v>3282</v>
      </c>
      <c r="I180" s="15">
        <v>70</v>
      </c>
      <c r="J180" s="15">
        <v>61</v>
      </c>
      <c r="K180" s="15">
        <v>15</v>
      </c>
      <c r="L180" s="15">
        <v>13</v>
      </c>
      <c r="M180" s="81">
        <v>16.012499999999999</v>
      </c>
      <c r="N180" s="70">
        <v>16</v>
      </c>
      <c r="O180" s="62">
        <v>3000</v>
      </c>
      <c r="P180" s="63">
        <f>Table2245236891011121314151617181920212224234567891011121314151617181920212223242526272829303132[[#This Row],[PEMBULATAN]]*O180</f>
        <v>48000</v>
      </c>
    </row>
    <row r="181" spans="1:16" ht="27" customHeight="1" x14ac:dyDescent="0.2">
      <c r="A181" s="97"/>
      <c r="B181" s="73"/>
      <c r="C181" s="87" t="s">
        <v>4106</v>
      </c>
      <c r="D181" s="76" t="s">
        <v>51</v>
      </c>
      <c r="E181" s="13">
        <v>44435</v>
      </c>
      <c r="F181" s="74" t="s">
        <v>53</v>
      </c>
      <c r="G181" s="13">
        <v>44437</v>
      </c>
      <c r="H181" s="75" t="s">
        <v>3282</v>
      </c>
      <c r="I181" s="15">
        <v>80</v>
      </c>
      <c r="J181" s="15">
        <v>51</v>
      </c>
      <c r="K181" s="15">
        <v>23</v>
      </c>
      <c r="L181" s="15">
        <v>10</v>
      </c>
      <c r="M181" s="81">
        <v>23.46</v>
      </c>
      <c r="N181" s="70">
        <v>23</v>
      </c>
      <c r="O181" s="62">
        <v>3000</v>
      </c>
      <c r="P181" s="63">
        <f>Table2245236891011121314151617181920212224234567891011121314151617181920212223242526272829303132[[#This Row],[PEMBULATAN]]*O181</f>
        <v>69000</v>
      </c>
    </row>
    <row r="182" spans="1:16" ht="27" customHeight="1" x14ac:dyDescent="0.2">
      <c r="A182" s="97"/>
      <c r="B182" s="73"/>
      <c r="C182" s="87" t="s">
        <v>4107</v>
      </c>
      <c r="D182" s="76" t="s">
        <v>51</v>
      </c>
      <c r="E182" s="13">
        <v>44435</v>
      </c>
      <c r="F182" s="74" t="s">
        <v>53</v>
      </c>
      <c r="G182" s="13">
        <v>44437</v>
      </c>
      <c r="H182" s="75" t="s">
        <v>3282</v>
      </c>
      <c r="I182" s="15">
        <v>83</v>
      </c>
      <c r="J182" s="15">
        <v>60</v>
      </c>
      <c r="K182" s="15">
        <v>20</v>
      </c>
      <c r="L182" s="15">
        <v>10</v>
      </c>
      <c r="M182" s="81">
        <v>24.9</v>
      </c>
      <c r="N182" s="70">
        <v>25</v>
      </c>
      <c r="O182" s="62">
        <v>3000</v>
      </c>
      <c r="P182" s="63">
        <f>Table2245236891011121314151617181920212224234567891011121314151617181920212223242526272829303132[[#This Row],[PEMBULATAN]]*O182</f>
        <v>75000</v>
      </c>
    </row>
    <row r="183" spans="1:16" ht="27" customHeight="1" x14ac:dyDescent="0.2">
      <c r="A183" s="97"/>
      <c r="B183" s="73"/>
      <c r="C183" s="87" t="s">
        <v>4108</v>
      </c>
      <c r="D183" s="76" t="s">
        <v>51</v>
      </c>
      <c r="E183" s="13">
        <v>44435</v>
      </c>
      <c r="F183" s="74" t="s">
        <v>53</v>
      </c>
      <c r="G183" s="13">
        <v>44437</v>
      </c>
      <c r="H183" s="75" t="s">
        <v>3282</v>
      </c>
      <c r="I183" s="15">
        <v>50</v>
      </c>
      <c r="J183" s="15">
        <v>57</v>
      </c>
      <c r="K183" s="15">
        <v>31</v>
      </c>
      <c r="L183" s="15">
        <v>12</v>
      </c>
      <c r="M183" s="81">
        <v>22.087499999999999</v>
      </c>
      <c r="N183" s="70">
        <v>22</v>
      </c>
      <c r="O183" s="62">
        <v>3000</v>
      </c>
      <c r="P183" s="63">
        <f>Table2245236891011121314151617181920212224234567891011121314151617181920212223242526272829303132[[#This Row],[PEMBULATAN]]*O183</f>
        <v>66000</v>
      </c>
    </row>
    <row r="184" spans="1:16" ht="27" customHeight="1" x14ac:dyDescent="0.2">
      <c r="A184" s="97"/>
      <c r="B184" s="73"/>
      <c r="C184" s="87" t="s">
        <v>4109</v>
      </c>
      <c r="D184" s="76" t="s">
        <v>51</v>
      </c>
      <c r="E184" s="13">
        <v>44435</v>
      </c>
      <c r="F184" s="74" t="s">
        <v>53</v>
      </c>
      <c r="G184" s="13">
        <v>44437</v>
      </c>
      <c r="H184" s="75" t="s">
        <v>3282</v>
      </c>
      <c r="I184" s="15">
        <v>81</v>
      </c>
      <c r="J184" s="15">
        <v>62</v>
      </c>
      <c r="K184" s="15">
        <v>30</v>
      </c>
      <c r="L184" s="15">
        <v>13</v>
      </c>
      <c r="M184" s="81">
        <v>37.664999999999999</v>
      </c>
      <c r="N184" s="70">
        <v>38</v>
      </c>
      <c r="O184" s="62">
        <v>3000</v>
      </c>
      <c r="P184" s="63">
        <f>Table2245236891011121314151617181920212224234567891011121314151617181920212223242526272829303132[[#This Row],[PEMBULATAN]]*O184</f>
        <v>114000</v>
      </c>
    </row>
    <row r="185" spans="1:16" ht="27" customHeight="1" x14ac:dyDescent="0.2">
      <c r="A185" s="97"/>
      <c r="B185" s="73"/>
      <c r="C185" s="87" t="s">
        <v>4110</v>
      </c>
      <c r="D185" s="76" t="s">
        <v>51</v>
      </c>
      <c r="E185" s="13">
        <v>44435</v>
      </c>
      <c r="F185" s="74" t="s">
        <v>53</v>
      </c>
      <c r="G185" s="13">
        <v>44437</v>
      </c>
      <c r="H185" s="75" t="s">
        <v>3282</v>
      </c>
      <c r="I185" s="15">
        <v>65</v>
      </c>
      <c r="J185" s="15">
        <v>50</v>
      </c>
      <c r="K185" s="15">
        <v>21</v>
      </c>
      <c r="L185" s="15">
        <v>10</v>
      </c>
      <c r="M185" s="81">
        <v>17.0625</v>
      </c>
      <c r="N185" s="70">
        <v>17</v>
      </c>
      <c r="O185" s="62">
        <v>3000</v>
      </c>
      <c r="P185" s="63">
        <f>Table2245236891011121314151617181920212224234567891011121314151617181920212223242526272829303132[[#This Row],[PEMBULATAN]]*O185</f>
        <v>51000</v>
      </c>
    </row>
    <row r="186" spans="1:16" ht="27" customHeight="1" x14ac:dyDescent="0.2">
      <c r="A186" s="97"/>
      <c r="B186" s="73"/>
      <c r="C186" s="87" t="s">
        <v>4111</v>
      </c>
      <c r="D186" s="76" t="s">
        <v>51</v>
      </c>
      <c r="E186" s="13">
        <v>44435</v>
      </c>
      <c r="F186" s="74" t="s">
        <v>53</v>
      </c>
      <c r="G186" s="13">
        <v>44437</v>
      </c>
      <c r="H186" s="75" t="s">
        <v>3282</v>
      </c>
      <c r="I186" s="15">
        <v>90</v>
      </c>
      <c r="J186" s="15">
        <v>64</v>
      </c>
      <c r="K186" s="15">
        <v>30</v>
      </c>
      <c r="L186" s="15">
        <v>25</v>
      </c>
      <c r="M186" s="81">
        <v>43.2</v>
      </c>
      <c r="N186" s="70">
        <v>43</v>
      </c>
      <c r="O186" s="62">
        <v>3000</v>
      </c>
      <c r="P186" s="63">
        <f>Table2245236891011121314151617181920212224234567891011121314151617181920212223242526272829303132[[#This Row],[PEMBULATAN]]*O186</f>
        <v>129000</v>
      </c>
    </row>
    <row r="187" spans="1:16" ht="27" customHeight="1" x14ac:dyDescent="0.2">
      <c r="A187" s="97"/>
      <c r="B187" s="73"/>
      <c r="C187" s="87" t="s">
        <v>4112</v>
      </c>
      <c r="D187" s="76" t="s">
        <v>51</v>
      </c>
      <c r="E187" s="13">
        <v>44435</v>
      </c>
      <c r="F187" s="74" t="s">
        <v>53</v>
      </c>
      <c r="G187" s="13">
        <v>44437</v>
      </c>
      <c r="H187" s="75" t="s">
        <v>3282</v>
      </c>
      <c r="I187" s="15">
        <v>94</v>
      </c>
      <c r="J187" s="15">
        <v>32</v>
      </c>
      <c r="K187" s="15">
        <v>47</v>
      </c>
      <c r="L187" s="15">
        <v>20</v>
      </c>
      <c r="M187" s="81">
        <v>35.344000000000001</v>
      </c>
      <c r="N187" s="70">
        <v>35</v>
      </c>
      <c r="O187" s="62">
        <v>3000</v>
      </c>
      <c r="P187" s="63">
        <f>Table2245236891011121314151617181920212224234567891011121314151617181920212223242526272829303132[[#This Row],[PEMBULATAN]]*O187</f>
        <v>105000</v>
      </c>
    </row>
    <row r="188" spans="1:16" ht="27" customHeight="1" x14ac:dyDescent="0.2">
      <c r="A188" s="97"/>
      <c r="B188" s="73"/>
      <c r="C188" s="87" t="s">
        <v>4113</v>
      </c>
      <c r="D188" s="76" t="s">
        <v>51</v>
      </c>
      <c r="E188" s="13">
        <v>44435</v>
      </c>
      <c r="F188" s="74" t="s">
        <v>53</v>
      </c>
      <c r="G188" s="13">
        <v>44437</v>
      </c>
      <c r="H188" s="75" t="s">
        <v>3282</v>
      </c>
      <c r="I188" s="15">
        <v>94</v>
      </c>
      <c r="J188" s="15">
        <v>50</v>
      </c>
      <c r="K188" s="15">
        <v>31</v>
      </c>
      <c r="L188" s="15">
        <v>33</v>
      </c>
      <c r="M188" s="81">
        <v>36.424999999999997</v>
      </c>
      <c r="N188" s="70">
        <v>36</v>
      </c>
      <c r="O188" s="62">
        <v>3000</v>
      </c>
      <c r="P188" s="63">
        <f>Table2245236891011121314151617181920212224234567891011121314151617181920212223242526272829303132[[#This Row],[PEMBULATAN]]*O188</f>
        <v>108000</v>
      </c>
    </row>
    <row r="189" spans="1:16" ht="27" customHeight="1" x14ac:dyDescent="0.2">
      <c r="A189" s="97"/>
      <c r="B189" s="73"/>
      <c r="C189" s="87" t="s">
        <v>4114</v>
      </c>
      <c r="D189" s="76" t="s">
        <v>51</v>
      </c>
      <c r="E189" s="13">
        <v>44435</v>
      </c>
      <c r="F189" s="74" t="s">
        <v>53</v>
      </c>
      <c r="G189" s="13">
        <v>44437</v>
      </c>
      <c r="H189" s="75" t="s">
        <v>3282</v>
      </c>
      <c r="I189" s="15">
        <v>54</v>
      </c>
      <c r="J189" s="15">
        <v>40</v>
      </c>
      <c r="K189" s="15">
        <v>29</v>
      </c>
      <c r="L189" s="15">
        <v>5</v>
      </c>
      <c r="M189" s="81">
        <v>15.66</v>
      </c>
      <c r="N189" s="70">
        <v>16</v>
      </c>
      <c r="O189" s="62">
        <v>3000</v>
      </c>
      <c r="P189" s="63">
        <f>Table2245236891011121314151617181920212224234567891011121314151617181920212223242526272829303132[[#This Row],[PEMBULATAN]]*O189</f>
        <v>48000</v>
      </c>
    </row>
    <row r="190" spans="1:16" ht="27" customHeight="1" x14ac:dyDescent="0.2">
      <c r="A190" s="97"/>
      <c r="B190" s="73"/>
      <c r="C190" s="87" t="s">
        <v>4115</v>
      </c>
      <c r="D190" s="76" t="s">
        <v>51</v>
      </c>
      <c r="E190" s="13">
        <v>44435</v>
      </c>
      <c r="F190" s="74" t="s">
        <v>53</v>
      </c>
      <c r="G190" s="13">
        <v>44437</v>
      </c>
      <c r="H190" s="75" t="s">
        <v>3282</v>
      </c>
      <c r="I190" s="15">
        <v>48</v>
      </c>
      <c r="J190" s="15">
        <v>45</v>
      </c>
      <c r="K190" s="15">
        <v>43</v>
      </c>
      <c r="L190" s="15">
        <v>14</v>
      </c>
      <c r="M190" s="81">
        <v>23.22</v>
      </c>
      <c r="N190" s="70">
        <v>23</v>
      </c>
      <c r="O190" s="62">
        <v>3000</v>
      </c>
      <c r="P190" s="63">
        <f>Table2245236891011121314151617181920212224234567891011121314151617181920212223242526272829303132[[#This Row],[PEMBULATAN]]*O190</f>
        <v>69000</v>
      </c>
    </row>
    <row r="191" spans="1:16" ht="27" customHeight="1" x14ac:dyDescent="0.2">
      <c r="A191" s="97"/>
      <c r="B191" s="73"/>
      <c r="C191" s="87" t="s">
        <v>4116</v>
      </c>
      <c r="D191" s="76" t="s">
        <v>51</v>
      </c>
      <c r="E191" s="13">
        <v>44435</v>
      </c>
      <c r="F191" s="74" t="s">
        <v>53</v>
      </c>
      <c r="G191" s="13">
        <v>44437</v>
      </c>
      <c r="H191" s="75" t="s">
        <v>3282</v>
      </c>
      <c r="I191" s="15">
        <v>93</v>
      </c>
      <c r="J191" s="15">
        <v>44</v>
      </c>
      <c r="K191" s="15">
        <v>30</v>
      </c>
      <c r="L191" s="15">
        <v>8</v>
      </c>
      <c r="M191" s="81">
        <v>30.69</v>
      </c>
      <c r="N191" s="70">
        <v>31</v>
      </c>
      <c r="O191" s="62">
        <v>3000</v>
      </c>
      <c r="P191" s="63">
        <f>Table2245236891011121314151617181920212224234567891011121314151617181920212223242526272829303132[[#This Row],[PEMBULATAN]]*O191</f>
        <v>93000</v>
      </c>
    </row>
    <row r="192" spans="1:16" ht="27" customHeight="1" x14ac:dyDescent="0.2">
      <c r="A192" s="97"/>
      <c r="B192" s="73"/>
      <c r="C192" s="87" t="s">
        <v>4117</v>
      </c>
      <c r="D192" s="76" t="s">
        <v>51</v>
      </c>
      <c r="E192" s="13">
        <v>44435</v>
      </c>
      <c r="F192" s="74" t="s">
        <v>53</v>
      </c>
      <c r="G192" s="13">
        <v>44437</v>
      </c>
      <c r="H192" s="75" t="s">
        <v>3282</v>
      </c>
      <c r="I192" s="15">
        <v>48</v>
      </c>
      <c r="J192" s="15">
        <v>35</v>
      </c>
      <c r="K192" s="15">
        <v>22</v>
      </c>
      <c r="L192" s="15">
        <v>5</v>
      </c>
      <c r="M192" s="81">
        <v>9.24</v>
      </c>
      <c r="N192" s="70">
        <v>9</v>
      </c>
      <c r="O192" s="62">
        <v>3000</v>
      </c>
      <c r="P192" s="63">
        <f>Table2245236891011121314151617181920212224234567891011121314151617181920212223242526272829303132[[#This Row],[PEMBULATAN]]*O192</f>
        <v>27000</v>
      </c>
    </row>
    <row r="193" spans="1:16" ht="27" customHeight="1" x14ac:dyDescent="0.2">
      <c r="A193" s="97"/>
      <c r="B193" s="73"/>
      <c r="C193" s="87" t="s">
        <v>4118</v>
      </c>
      <c r="D193" s="76" t="s">
        <v>51</v>
      </c>
      <c r="E193" s="13">
        <v>44435</v>
      </c>
      <c r="F193" s="74" t="s">
        <v>53</v>
      </c>
      <c r="G193" s="13">
        <v>44437</v>
      </c>
      <c r="H193" s="75" t="s">
        <v>3282</v>
      </c>
      <c r="I193" s="15">
        <v>50</v>
      </c>
      <c r="J193" s="15">
        <v>60</v>
      </c>
      <c r="K193" s="15">
        <v>15</v>
      </c>
      <c r="L193" s="15">
        <v>2</v>
      </c>
      <c r="M193" s="81">
        <v>11.25</v>
      </c>
      <c r="N193" s="70">
        <v>11</v>
      </c>
      <c r="O193" s="62">
        <v>3000</v>
      </c>
      <c r="P193" s="63">
        <f>Table2245236891011121314151617181920212224234567891011121314151617181920212223242526272829303132[[#This Row],[PEMBULATAN]]*O193</f>
        <v>33000</v>
      </c>
    </row>
    <row r="194" spans="1:16" ht="27" customHeight="1" x14ac:dyDescent="0.2">
      <c r="A194" s="97"/>
      <c r="B194" s="73"/>
      <c r="C194" s="87" t="s">
        <v>4119</v>
      </c>
      <c r="D194" s="76" t="s">
        <v>51</v>
      </c>
      <c r="E194" s="13">
        <v>44435</v>
      </c>
      <c r="F194" s="74" t="s">
        <v>53</v>
      </c>
      <c r="G194" s="13">
        <v>44437</v>
      </c>
      <c r="H194" s="75" t="s">
        <v>3282</v>
      </c>
      <c r="I194" s="15">
        <v>67</v>
      </c>
      <c r="J194" s="15">
        <v>44</v>
      </c>
      <c r="K194" s="15">
        <v>36</v>
      </c>
      <c r="L194" s="15">
        <v>9</v>
      </c>
      <c r="M194" s="81">
        <v>26.532</v>
      </c>
      <c r="N194" s="70">
        <v>27</v>
      </c>
      <c r="O194" s="62">
        <v>3000</v>
      </c>
      <c r="P194" s="63">
        <f>Table2245236891011121314151617181920212224234567891011121314151617181920212223242526272829303132[[#This Row],[PEMBULATAN]]*O194</f>
        <v>81000</v>
      </c>
    </row>
    <row r="195" spans="1:16" ht="27" customHeight="1" x14ac:dyDescent="0.2">
      <c r="A195" s="97"/>
      <c r="B195" s="73"/>
      <c r="C195" s="87" t="s">
        <v>4120</v>
      </c>
      <c r="D195" s="76" t="s">
        <v>51</v>
      </c>
      <c r="E195" s="13">
        <v>44435</v>
      </c>
      <c r="F195" s="74" t="s">
        <v>53</v>
      </c>
      <c r="G195" s="13">
        <v>44437</v>
      </c>
      <c r="H195" s="75" t="s">
        <v>3282</v>
      </c>
      <c r="I195" s="15">
        <v>63</v>
      </c>
      <c r="J195" s="15">
        <v>63</v>
      </c>
      <c r="K195" s="15">
        <v>4</v>
      </c>
      <c r="L195" s="15">
        <v>2</v>
      </c>
      <c r="M195" s="81">
        <v>3.9689999999999999</v>
      </c>
      <c r="N195" s="70">
        <v>4</v>
      </c>
      <c r="O195" s="62">
        <v>3000</v>
      </c>
      <c r="P195" s="63">
        <f>Table2245236891011121314151617181920212224234567891011121314151617181920212223242526272829303132[[#This Row],[PEMBULATAN]]*O195</f>
        <v>12000</v>
      </c>
    </row>
    <row r="196" spans="1:16" ht="27" customHeight="1" x14ac:dyDescent="0.2">
      <c r="A196" s="97"/>
      <c r="B196" s="73"/>
      <c r="C196" s="87" t="s">
        <v>4121</v>
      </c>
      <c r="D196" s="76" t="s">
        <v>51</v>
      </c>
      <c r="E196" s="13">
        <v>44435</v>
      </c>
      <c r="F196" s="74" t="s">
        <v>53</v>
      </c>
      <c r="G196" s="13">
        <v>44437</v>
      </c>
      <c r="H196" s="75" t="s">
        <v>3282</v>
      </c>
      <c r="I196" s="15">
        <v>63</v>
      </c>
      <c r="J196" s="15">
        <v>63</v>
      </c>
      <c r="K196" s="15">
        <v>4</v>
      </c>
      <c r="L196" s="15">
        <v>2</v>
      </c>
      <c r="M196" s="81">
        <v>3.9689999999999999</v>
      </c>
      <c r="N196" s="70">
        <v>4</v>
      </c>
      <c r="O196" s="62">
        <v>3000</v>
      </c>
      <c r="P196" s="63">
        <f>Table2245236891011121314151617181920212224234567891011121314151617181920212223242526272829303132[[#This Row],[PEMBULATAN]]*O196</f>
        <v>12000</v>
      </c>
    </row>
    <row r="197" spans="1:16" ht="27" customHeight="1" x14ac:dyDescent="0.2">
      <c r="A197" s="97"/>
      <c r="B197" s="73"/>
      <c r="C197" s="87" t="s">
        <v>4122</v>
      </c>
      <c r="D197" s="76" t="s">
        <v>51</v>
      </c>
      <c r="E197" s="13">
        <v>44435</v>
      </c>
      <c r="F197" s="74" t="s">
        <v>53</v>
      </c>
      <c r="G197" s="13">
        <v>44437</v>
      </c>
      <c r="H197" s="75" t="s">
        <v>3282</v>
      </c>
      <c r="I197" s="15">
        <v>89</v>
      </c>
      <c r="J197" s="15">
        <v>38</v>
      </c>
      <c r="K197" s="15">
        <v>45</v>
      </c>
      <c r="L197" s="15">
        <v>7</v>
      </c>
      <c r="M197" s="81">
        <v>38.047499999999999</v>
      </c>
      <c r="N197" s="70">
        <v>38</v>
      </c>
      <c r="O197" s="62">
        <v>3000</v>
      </c>
      <c r="P197" s="63">
        <f>Table2245236891011121314151617181920212224234567891011121314151617181920212223242526272829303132[[#This Row],[PEMBULATAN]]*O197</f>
        <v>114000</v>
      </c>
    </row>
    <row r="198" spans="1:16" ht="27" customHeight="1" x14ac:dyDescent="0.2">
      <c r="A198" s="97"/>
      <c r="B198" s="73"/>
      <c r="C198" s="87" t="s">
        <v>4123</v>
      </c>
      <c r="D198" s="76" t="s">
        <v>51</v>
      </c>
      <c r="E198" s="13">
        <v>44435</v>
      </c>
      <c r="F198" s="74" t="s">
        <v>53</v>
      </c>
      <c r="G198" s="13">
        <v>44437</v>
      </c>
      <c r="H198" s="75" t="s">
        <v>3282</v>
      </c>
      <c r="I198" s="15">
        <v>70</v>
      </c>
      <c r="J198" s="15">
        <v>41</v>
      </c>
      <c r="K198" s="15">
        <v>20</v>
      </c>
      <c r="L198" s="15">
        <v>11</v>
      </c>
      <c r="M198" s="81">
        <v>14.35</v>
      </c>
      <c r="N198" s="70">
        <v>14</v>
      </c>
      <c r="O198" s="62">
        <v>3000</v>
      </c>
      <c r="P198" s="63">
        <f>Table2245236891011121314151617181920212224234567891011121314151617181920212223242526272829303132[[#This Row],[PEMBULATAN]]*O198</f>
        <v>42000</v>
      </c>
    </row>
    <row r="199" spans="1:16" ht="27" customHeight="1" x14ac:dyDescent="0.2">
      <c r="A199" s="97"/>
      <c r="B199" s="73"/>
      <c r="C199" s="87" t="s">
        <v>4124</v>
      </c>
      <c r="D199" s="76" t="s">
        <v>51</v>
      </c>
      <c r="E199" s="13">
        <v>44435</v>
      </c>
      <c r="F199" s="74" t="s">
        <v>53</v>
      </c>
      <c r="G199" s="13">
        <v>44437</v>
      </c>
      <c r="H199" s="75" t="s">
        <v>3282</v>
      </c>
      <c r="I199" s="15">
        <v>90</v>
      </c>
      <c r="J199" s="15">
        <v>42</v>
      </c>
      <c r="K199" s="15">
        <v>27</v>
      </c>
      <c r="L199" s="15">
        <v>10</v>
      </c>
      <c r="M199" s="81">
        <v>25.515000000000001</v>
      </c>
      <c r="N199" s="70">
        <v>26</v>
      </c>
      <c r="O199" s="62">
        <v>3000</v>
      </c>
      <c r="P199" s="63">
        <f>Table2245236891011121314151617181920212224234567891011121314151617181920212223242526272829303132[[#This Row],[PEMBULATAN]]*O199</f>
        <v>78000</v>
      </c>
    </row>
    <row r="200" spans="1:16" ht="27" customHeight="1" x14ac:dyDescent="0.2">
      <c r="A200" s="97"/>
      <c r="B200" s="73"/>
      <c r="C200" s="87" t="s">
        <v>4125</v>
      </c>
      <c r="D200" s="76" t="s">
        <v>51</v>
      </c>
      <c r="E200" s="13">
        <v>44435</v>
      </c>
      <c r="F200" s="74" t="s">
        <v>53</v>
      </c>
      <c r="G200" s="13">
        <v>44437</v>
      </c>
      <c r="H200" s="75" t="s">
        <v>3282</v>
      </c>
      <c r="I200" s="15">
        <v>82</v>
      </c>
      <c r="J200" s="15">
        <v>25</v>
      </c>
      <c r="K200" s="15">
        <v>25</v>
      </c>
      <c r="L200" s="15">
        <v>6</v>
      </c>
      <c r="M200" s="81">
        <v>12.8125</v>
      </c>
      <c r="N200" s="70">
        <v>13</v>
      </c>
      <c r="O200" s="62">
        <v>3000</v>
      </c>
      <c r="P200" s="63">
        <f>Table2245236891011121314151617181920212224234567891011121314151617181920212223242526272829303132[[#This Row],[PEMBULATAN]]*O200</f>
        <v>39000</v>
      </c>
    </row>
    <row r="201" spans="1:16" ht="27" customHeight="1" x14ac:dyDescent="0.2">
      <c r="A201" s="97"/>
      <c r="B201" s="73"/>
      <c r="C201" s="87" t="s">
        <v>4126</v>
      </c>
      <c r="D201" s="76" t="s">
        <v>51</v>
      </c>
      <c r="E201" s="13">
        <v>44435</v>
      </c>
      <c r="F201" s="74" t="s">
        <v>53</v>
      </c>
      <c r="G201" s="13">
        <v>44437</v>
      </c>
      <c r="H201" s="75" t="s">
        <v>3282</v>
      </c>
      <c r="I201" s="15">
        <v>52</v>
      </c>
      <c r="J201" s="15">
        <v>27</v>
      </c>
      <c r="K201" s="15">
        <v>52</v>
      </c>
      <c r="L201" s="15">
        <v>10</v>
      </c>
      <c r="M201" s="81">
        <v>18.251999999999999</v>
      </c>
      <c r="N201" s="70">
        <v>18</v>
      </c>
      <c r="O201" s="62">
        <v>3000</v>
      </c>
      <c r="P201" s="63">
        <f>Table2245236891011121314151617181920212224234567891011121314151617181920212223242526272829303132[[#This Row],[PEMBULATAN]]*O201</f>
        <v>54000</v>
      </c>
    </row>
    <row r="202" spans="1:16" ht="27" customHeight="1" x14ac:dyDescent="0.2">
      <c r="A202" s="97"/>
      <c r="B202" s="73"/>
      <c r="C202" s="87" t="s">
        <v>4127</v>
      </c>
      <c r="D202" s="76" t="s">
        <v>51</v>
      </c>
      <c r="E202" s="13">
        <v>44435</v>
      </c>
      <c r="F202" s="74" t="s">
        <v>53</v>
      </c>
      <c r="G202" s="13">
        <v>44437</v>
      </c>
      <c r="H202" s="75" t="s">
        <v>3282</v>
      </c>
      <c r="I202" s="15">
        <v>59</v>
      </c>
      <c r="J202" s="15">
        <v>33</v>
      </c>
      <c r="K202" s="15">
        <v>36</v>
      </c>
      <c r="L202" s="15">
        <v>8</v>
      </c>
      <c r="M202" s="81">
        <v>17.523</v>
      </c>
      <c r="N202" s="70">
        <v>18</v>
      </c>
      <c r="O202" s="62">
        <v>3000</v>
      </c>
      <c r="P202" s="63">
        <f>Table2245236891011121314151617181920212224234567891011121314151617181920212223242526272829303132[[#This Row],[PEMBULATAN]]*O202</f>
        <v>54000</v>
      </c>
    </row>
    <row r="203" spans="1:16" ht="27" customHeight="1" x14ac:dyDescent="0.2">
      <c r="A203" s="97"/>
      <c r="B203" s="73"/>
      <c r="C203" s="87" t="s">
        <v>4128</v>
      </c>
      <c r="D203" s="76" t="s">
        <v>51</v>
      </c>
      <c r="E203" s="13">
        <v>44435</v>
      </c>
      <c r="F203" s="74" t="s">
        <v>53</v>
      </c>
      <c r="G203" s="13">
        <v>44437</v>
      </c>
      <c r="H203" s="75" t="s">
        <v>3282</v>
      </c>
      <c r="I203" s="15">
        <v>82</v>
      </c>
      <c r="J203" s="15">
        <v>33</v>
      </c>
      <c r="K203" s="15">
        <v>63</v>
      </c>
      <c r="L203" s="15">
        <v>24</v>
      </c>
      <c r="M203" s="81">
        <v>42.619500000000002</v>
      </c>
      <c r="N203" s="70">
        <v>43</v>
      </c>
      <c r="O203" s="62">
        <v>3000</v>
      </c>
      <c r="P203" s="63">
        <f>Table2245236891011121314151617181920212224234567891011121314151617181920212223242526272829303132[[#This Row],[PEMBULATAN]]*O203</f>
        <v>129000</v>
      </c>
    </row>
    <row r="204" spans="1:16" ht="27" customHeight="1" x14ac:dyDescent="0.2">
      <c r="A204" s="97"/>
      <c r="B204" s="73"/>
      <c r="C204" s="87" t="s">
        <v>4129</v>
      </c>
      <c r="D204" s="76" t="s">
        <v>51</v>
      </c>
      <c r="E204" s="13">
        <v>44435</v>
      </c>
      <c r="F204" s="74" t="s">
        <v>53</v>
      </c>
      <c r="G204" s="13">
        <v>44437</v>
      </c>
      <c r="H204" s="75" t="s">
        <v>3282</v>
      </c>
      <c r="I204" s="15">
        <v>59</v>
      </c>
      <c r="J204" s="15">
        <v>46</v>
      </c>
      <c r="K204" s="15">
        <v>38</v>
      </c>
      <c r="L204" s="15">
        <v>7</v>
      </c>
      <c r="M204" s="81">
        <v>25.783000000000001</v>
      </c>
      <c r="N204" s="70">
        <v>26</v>
      </c>
      <c r="O204" s="62">
        <v>3000</v>
      </c>
      <c r="P204" s="63">
        <f>Table2245236891011121314151617181920212224234567891011121314151617181920212223242526272829303132[[#This Row],[PEMBULATAN]]*O204</f>
        <v>78000</v>
      </c>
    </row>
    <row r="205" spans="1:16" ht="27" customHeight="1" x14ac:dyDescent="0.2">
      <c r="A205" s="97"/>
      <c r="B205" s="73"/>
      <c r="C205" s="87" t="s">
        <v>4130</v>
      </c>
      <c r="D205" s="76" t="s">
        <v>51</v>
      </c>
      <c r="E205" s="13">
        <v>44435</v>
      </c>
      <c r="F205" s="74" t="s">
        <v>53</v>
      </c>
      <c r="G205" s="13">
        <v>44437</v>
      </c>
      <c r="H205" s="75" t="s">
        <v>3282</v>
      </c>
      <c r="I205" s="15">
        <v>75</v>
      </c>
      <c r="J205" s="15">
        <v>67</v>
      </c>
      <c r="K205" s="15">
        <v>34</v>
      </c>
      <c r="L205" s="15">
        <v>28</v>
      </c>
      <c r="M205" s="81">
        <v>42.712499999999999</v>
      </c>
      <c r="N205" s="70">
        <v>43</v>
      </c>
      <c r="O205" s="62">
        <v>3000</v>
      </c>
      <c r="P205" s="63">
        <f>Table2245236891011121314151617181920212224234567891011121314151617181920212223242526272829303132[[#This Row],[PEMBULATAN]]*O205</f>
        <v>129000</v>
      </c>
    </row>
    <row r="206" spans="1:16" ht="27" customHeight="1" x14ac:dyDescent="0.2">
      <c r="A206" s="97"/>
      <c r="B206" s="73"/>
      <c r="C206" s="87" t="s">
        <v>4131</v>
      </c>
      <c r="D206" s="76" t="s">
        <v>51</v>
      </c>
      <c r="E206" s="13">
        <v>44435</v>
      </c>
      <c r="F206" s="74" t="s">
        <v>53</v>
      </c>
      <c r="G206" s="13">
        <v>44437</v>
      </c>
      <c r="H206" s="75" t="s">
        <v>3282</v>
      </c>
      <c r="I206" s="15">
        <v>91</v>
      </c>
      <c r="J206" s="15">
        <v>46</v>
      </c>
      <c r="K206" s="15">
        <v>24</v>
      </c>
      <c r="L206" s="15">
        <v>25</v>
      </c>
      <c r="M206" s="81">
        <v>25.116</v>
      </c>
      <c r="N206" s="70">
        <v>25</v>
      </c>
      <c r="O206" s="62">
        <v>3000</v>
      </c>
      <c r="P206" s="63">
        <f>Table2245236891011121314151617181920212224234567891011121314151617181920212223242526272829303132[[#This Row],[PEMBULATAN]]*O206</f>
        <v>75000</v>
      </c>
    </row>
    <row r="207" spans="1:16" ht="27" customHeight="1" x14ac:dyDescent="0.2">
      <c r="A207" s="97"/>
      <c r="B207" s="73"/>
      <c r="C207" s="87" t="s">
        <v>4132</v>
      </c>
      <c r="D207" s="76" t="s">
        <v>51</v>
      </c>
      <c r="E207" s="13">
        <v>44435</v>
      </c>
      <c r="F207" s="74" t="s">
        <v>53</v>
      </c>
      <c r="G207" s="13">
        <v>44437</v>
      </c>
      <c r="H207" s="75" t="s">
        <v>3282</v>
      </c>
      <c r="I207" s="15">
        <v>37</v>
      </c>
      <c r="J207" s="15">
        <v>44</v>
      </c>
      <c r="K207" s="15">
        <v>50</v>
      </c>
      <c r="L207" s="15">
        <v>21</v>
      </c>
      <c r="M207" s="81">
        <v>20.350000000000001</v>
      </c>
      <c r="N207" s="70">
        <v>21</v>
      </c>
      <c r="O207" s="62">
        <v>3000</v>
      </c>
      <c r="P207" s="63">
        <f>Table2245236891011121314151617181920212224234567891011121314151617181920212223242526272829303132[[#This Row],[PEMBULATAN]]*O207</f>
        <v>63000</v>
      </c>
    </row>
    <row r="208" spans="1:16" ht="27" customHeight="1" x14ac:dyDescent="0.2">
      <c r="A208" s="97"/>
      <c r="B208" s="73"/>
      <c r="C208" s="87" t="s">
        <v>4133</v>
      </c>
      <c r="D208" s="76" t="s">
        <v>51</v>
      </c>
      <c r="E208" s="13">
        <v>44435</v>
      </c>
      <c r="F208" s="74" t="s">
        <v>53</v>
      </c>
      <c r="G208" s="13">
        <v>44437</v>
      </c>
      <c r="H208" s="75" t="s">
        <v>3282</v>
      </c>
      <c r="I208" s="15">
        <v>46</v>
      </c>
      <c r="J208" s="15">
        <v>28</v>
      </c>
      <c r="K208" s="15">
        <v>27</v>
      </c>
      <c r="L208" s="15">
        <v>2</v>
      </c>
      <c r="M208" s="81">
        <v>8.6940000000000008</v>
      </c>
      <c r="N208" s="70">
        <v>9</v>
      </c>
      <c r="O208" s="62">
        <v>3000</v>
      </c>
      <c r="P208" s="63">
        <f>Table2245236891011121314151617181920212224234567891011121314151617181920212223242526272829303132[[#This Row],[PEMBULATAN]]*O208</f>
        <v>27000</v>
      </c>
    </row>
    <row r="209" spans="1:16" ht="27" customHeight="1" x14ac:dyDescent="0.2">
      <c r="A209" s="97"/>
      <c r="B209" s="73"/>
      <c r="C209" s="87" t="s">
        <v>4134</v>
      </c>
      <c r="D209" s="76" t="s">
        <v>51</v>
      </c>
      <c r="E209" s="13">
        <v>44435</v>
      </c>
      <c r="F209" s="74" t="s">
        <v>53</v>
      </c>
      <c r="G209" s="13">
        <v>44437</v>
      </c>
      <c r="H209" s="75" t="s">
        <v>3282</v>
      </c>
      <c r="I209" s="15">
        <v>71</v>
      </c>
      <c r="J209" s="15">
        <v>36</v>
      </c>
      <c r="K209" s="15">
        <v>35</v>
      </c>
      <c r="L209" s="15">
        <v>16</v>
      </c>
      <c r="M209" s="81">
        <v>22.364999999999998</v>
      </c>
      <c r="N209" s="70">
        <v>22</v>
      </c>
      <c r="O209" s="62">
        <v>3000</v>
      </c>
      <c r="P209" s="63">
        <f>Table2245236891011121314151617181920212224234567891011121314151617181920212223242526272829303132[[#This Row],[PEMBULATAN]]*O209</f>
        <v>66000</v>
      </c>
    </row>
    <row r="210" spans="1:16" ht="27" customHeight="1" x14ac:dyDescent="0.2">
      <c r="A210" s="97"/>
      <c r="B210" s="73"/>
      <c r="C210" s="87" t="s">
        <v>4135</v>
      </c>
      <c r="D210" s="76" t="s">
        <v>51</v>
      </c>
      <c r="E210" s="13">
        <v>44435</v>
      </c>
      <c r="F210" s="74" t="s">
        <v>53</v>
      </c>
      <c r="G210" s="13">
        <v>44437</v>
      </c>
      <c r="H210" s="75" t="s">
        <v>3282</v>
      </c>
      <c r="I210" s="15">
        <v>90</v>
      </c>
      <c r="J210" s="15">
        <v>54</v>
      </c>
      <c r="K210" s="15">
        <v>31</v>
      </c>
      <c r="L210" s="15">
        <v>23</v>
      </c>
      <c r="M210" s="81">
        <v>37.664999999999999</v>
      </c>
      <c r="N210" s="70">
        <v>38</v>
      </c>
      <c r="O210" s="62">
        <v>3000</v>
      </c>
      <c r="P210" s="63">
        <f>Table2245236891011121314151617181920212224234567891011121314151617181920212223242526272829303132[[#This Row],[PEMBULATAN]]*O210</f>
        <v>114000</v>
      </c>
    </row>
    <row r="211" spans="1:16" ht="27" customHeight="1" x14ac:dyDescent="0.2">
      <c r="A211" s="97"/>
      <c r="B211" s="73"/>
      <c r="C211" s="71" t="s">
        <v>4136</v>
      </c>
      <c r="D211" s="76" t="s">
        <v>51</v>
      </c>
      <c r="E211" s="13">
        <v>44435</v>
      </c>
      <c r="F211" s="74" t="s">
        <v>53</v>
      </c>
      <c r="G211" s="13">
        <v>44437</v>
      </c>
      <c r="H211" s="75" t="s">
        <v>3282</v>
      </c>
      <c r="I211" s="15">
        <v>137</v>
      </c>
      <c r="J211" s="15">
        <v>76</v>
      </c>
      <c r="K211" s="15">
        <v>23</v>
      </c>
      <c r="L211" s="15">
        <v>20</v>
      </c>
      <c r="M211" s="81">
        <v>59.869</v>
      </c>
      <c r="N211" s="70">
        <v>60</v>
      </c>
      <c r="O211" s="62">
        <v>3000</v>
      </c>
      <c r="P211" s="63">
        <f>Table2245236891011121314151617181920212224234567891011121314151617181920212223242526272829303132[[#This Row],[PEMBULATAN]]*O211</f>
        <v>180000</v>
      </c>
    </row>
    <row r="212" spans="1:16" ht="27" customHeight="1" x14ac:dyDescent="0.2">
      <c r="A212" s="97"/>
      <c r="B212" s="73"/>
      <c r="C212" s="71" t="s">
        <v>4137</v>
      </c>
      <c r="D212" s="76" t="s">
        <v>51</v>
      </c>
      <c r="E212" s="13">
        <v>44435</v>
      </c>
      <c r="F212" s="74" t="s">
        <v>53</v>
      </c>
      <c r="G212" s="13">
        <v>44437</v>
      </c>
      <c r="H212" s="75" t="s">
        <v>3282</v>
      </c>
      <c r="I212" s="15">
        <v>100</v>
      </c>
      <c r="J212" s="15">
        <v>5</v>
      </c>
      <c r="K212" s="15">
        <v>5</v>
      </c>
      <c r="L212" s="15">
        <v>1</v>
      </c>
      <c r="M212" s="81">
        <v>0.625</v>
      </c>
      <c r="N212" s="70">
        <v>1</v>
      </c>
      <c r="O212" s="62">
        <v>3000</v>
      </c>
      <c r="P212" s="63">
        <f>Table2245236891011121314151617181920212224234567891011121314151617181920212223242526272829303132[[#This Row],[PEMBULATAN]]*O212</f>
        <v>3000</v>
      </c>
    </row>
    <row r="213" spans="1:16" ht="27" customHeight="1" x14ac:dyDescent="0.2">
      <c r="A213" s="97"/>
      <c r="B213" s="73"/>
      <c r="C213" s="71" t="s">
        <v>4138</v>
      </c>
      <c r="D213" s="76" t="s">
        <v>51</v>
      </c>
      <c r="E213" s="13">
        <v>44435</v>
      </c>
      <c r="F213" s="74" t="s">
        <v>53</v>
      </c>
      <c r="G213" s="13">
        <v>44437</v>
      </c>
      <c r="H213" s="75" t="s">
        <v>3282</v>
      </c>
      <c r="I213" s="15">
        <v>93</v>
      </c>
      <c r="J213" s="15">
        <v>50</v>
      </c>
      <c r="K213" s="15">
        <v>21</v>
      </c>
      <c r="L213" s="15">
        <v>9</v>
      </c>
      <c r="M213" s="81">
        <v>24.412500000000001</v>
      </c>
      <c r="N213" s="70">
        <v>24</v>
      </c>
      <c r="O213" s="62">
        <v>3000</v>
      </c>
      <c r="P213" s="63">
        <f>Table2245236891011121314151617181920212224234567891011121314151617181920212223242526272829303132[[#This Row],[PEMBULATAN]]*O213</f>
        <v>72000</v>
      </c>
    </row>
    <row r="214" spans="1:16" ht="27" customHeight="1" x14ac:dyDescent="0.2">
      <c r="A214" s="97"/>
      <c r="B214" s="73"/>
      <c r="C214" s="71" t="s">
        <v>4139</v>
      </c>
      <c r="D214" s="76" t="s">
        <v>51</v>
      </c>
      <c r="E214" s="13">
        <v>44435</v>
      </c>
      <c r="F214" s="74" t="s">
        <v>53</v>
      </c>
      <c r="G214" s="13">
        <v>44437</v>
      </c>
      <c r="H214" s="75" t="s">
        <v>3282</v>
      </c>
      <c r="I214" s="15">
        <v>93</v>
      </c>
      <c r="J214" s="15">
        <v>41</v>
      </c>
      <c r="K214" s="15">
        <v>20</v>
      </c>
      <c r="L214" s="15">
        <v>8</v>
      </c>
      <c r="M214" s="81">
        <v>19.065000000000001</v>
      </c>
      <c r="N214" s="70">
        <v>19</v>
      </c>
      <c r="O214" s="62">
        <v>3000</v>
      </c>
      <c r="P214" s="63">
        <f>Table2245236891011121314151617181920212224234567891011121314151617181920212223242526272829303132[[#This Row],[PEMBULATAN]]*O214</f>
        <v>57000</v>
      </c>
    </row>
    <row r="215" spans="1:16" ht="27" customHeight="1" x14ac:dyDescent="0.2">
      <c r="A215" s="97"/>
      <c r="B215" s="73"/>
      <c r="C215" s="71" t="s">
        <v>4140</v>
      </c>
      <c r="D215" s="76" t="s">
        <v>51</v>
      </c>
      <c r="E215" s="13">
        <v>44435</v>
      </c>
      <c r="F215" s="74" t="s">
        <v>53</v>
      </c>
      <c r="G215" s="13">
        <v>44437</v>
      </c>
      <c r="H215" s="75" t="s">
        <v>3282</v>
      </c>
      <c r="I215" s="15">
        <v>93</v>
      </c>
      <c r="J215" s="15">
        <v>58</v>
      </c>
      <c r="K215" s="15">
        <v>55</v>
      </c>
      <c r="L215" s="15">
        <v>25</v>
      </c>
      <c r="M215" s="81">
        <v>74.167500000000004</v>
      </c>
      <c r="N215" s="70">
        <v>74</v>
      </c>
      <c r="O215" s="62">
        <v>3000</v>
      </c>
      <c r="P215" s="63">
        <f>Table2245236891011121314151617181920212224234567891011121314151617181920212223242526272829303132[[#This Row],[PEMBULATAN]]*O215</f>
        <v>222000</v>
      </c>
    </row>
    <row r="216" spans="1:16" ht="27" customHeight="1" x14ac:dyDescent="0.2">
      <c r="A216" s="97"/>
      <c r="B216" s="73"/>
      <c r="C216" s="71" t="s">
        <v>4141</v>
      </c>
      <c r="D216" s="76" t="s">
        <v>51</v>
      </c>
      <c r="E216" s="13">
        <v>44435</v>
      </c>
      <c r="F216" s="74" t="s">
        <v>53</v>
      </c>
      <c r="G216" s="13">
        <v>44437</v>
      </c>
      <c r="H216" s="75" t="s">
        <v>3282</v>
      </c>
      <c r="I216" s="15">
        <v>81</v>
      </c>
      <c r="J216" s="15">
        <v>41</v>
      </c>
      <c r="K216" s="15">
        <v>21</v>
      </c>
      <c r="L216" s="15">
        <v>7</v>
      </c>
      <c r="M216" s="81">
        <v>17.43525</v>
      </c>
      <c r="N216" s="70">
        <v>17</v>
      </c>
      <c r="O216" s="62">
        <v>3000</v>
      </c>
      <c r="P216" s="63">
        <f>Table2245236891011121314151617181920212224234567891011121314151617181920212223242526272829303132[[#This Row],[PEMBULATAN]]*O216</f>
        <v>51000</v>
      </c>
    </row>
    <row r="217" spans="1:16" ht="27" customHeight="1" x14ac:dyDescent="0.2">
      <c r="A217" s="97"/>
      <c r="B217" s="73"/>
      <c r="C217" s="71" t="s">
        <v>4142</v>
      </c>
      <c r="D217" s="76" t="s">
        <v>51</v>
      </c>
      <c r="E217" s="13">
        <v>44435</v>
      </c>
      <c r="F217" s="74" t="s">
        <v>53</v>
      </c>
      <c r="G217" s="13">
        <v>44437</v>
      </c>
      <c r="H217" s="75" t="s">
        <v>3282</v>
      </c>
      <c r="I217" s="15">
        <v>63</v>
      </c>
      <c r="J217" s="15">
        <v>40</v>
      </c>
      <c r="K217" s="15">
        <v>40</v>
      </c>
      <c r="L217" s="15">
        <v>12</v>
      </c>
      <c r="M217" s="81">
        <v>25.2</v>
      </c>
      <c r="N217" s="70">
        <v>25</v>
      </c>
      <c r="O217" s="62">
        <v>3000</v>
      </c>
      <c r="P217" s="63">
        <f>Table2245236891011121314151617181920212224234567891011121314151617181920212223242526272829303132[[#This Row],[PEMBULATAN]]*O217</f>
        <v>75000</v>
      </c>
    </row>
    <row r="218" spans="1:16" ht="27" customHeight="1" x14ac:dyDescent="0.2">
      <c r="A218" s="97"/>
      <c r="B218" s="73"/>
      <c r="C218" s="71" t="s">
        <v>4143</v>
      </c>
      <c r="D218" s="76" t="s">
        <v>51</v>
      </c>
      <c r="E218" s="13">
        <v>44435</v>
      </c>
      <c r="F218" s="74" t="s">
        <v>53</v>
      </c>
      <c r="G218" s="13">
        <v>44437</v>
      </c>
      <c r="H218" s="75" t="s">
        <v>3282</v>
      </c>
      <c r="I218" s="15">
        <v>50</v>
      </c>
      <c r="J218" s="15">
        <v>50</v>
      </c>
      <c r="K218" s="15">
        <v>30</v>
      </c>
      <c r="L218" s="15">
        <v>1</v>
      </c>
      <c r="M218" s="81">
        <v>18.75</v>
      </c>
      <c r="N218" s="70">
        <v>19</v>
      </c>
      <c r="O218" s="62">
        <v>3000</v>
      </c>
      <c r="P218" s="63">
        <f>Table2245236891011121314151617181920212224234567891011121314151617181920212223242526272829303132[[#This Row],[PEMBULATAN]]*O218</f>
        <v>57000</v>
      </c>
    </row>
    <row r="219" spans="1:16" ht="27" customHeight="1" x14ac:dyDescent="0.2">
      <c r="A219" s="97"/>
      <c r="B219" s="73"/>
      <c r="C219" s="71" t="s">
        <v>4144</v>
      </c>
      <c r="D219" s="76" t="s">
        <v>51</v>
      </c>
      <c r="E219" s="13">
        <v>44435</v>
      </c>
      <c r="F219" s="74" t="s">
        <v>53</v>
      </c>
      <c r="G219" s="13">
        <v>44437</v>
      </c>
      <c r="H219" s="75" t="s">
        <v>3282</v>
      </c>
      <c r="I219" s="15">
        <v>54</v>
      </c>
      <c r="J219" s="15">
        <v>41</v>
      </c>
      <c r="K219" s="15">
        <v>10</v>
      </c>
      <c r="L219" s="15">
        <v>3</v>
      </c>
      <c r="M219" s="81">
        <v>5.5350000000000001</v>
      </c>
      <c r="N219" s="70">
        <v>6</v>
      </c>
      <c r="O219" s="62">
        <v>3000</v>
      </c>
      <c r="P219" s="63">
        <f>Table2245236891011121314151617181920212224234567891011121314151617181920212223242526272829303132[[#This Row],[PEMBULATAN]]*O219</f>
        <v>18000</v>
      </c>
    </row>
    <row r="220" spans="1:16" ht="27" customHeight="1" x14ac:dyDescent="0.2">
      <c r="A220" s="97"/>
      <c r="B220" s="73"/>
      <c r="C220" s="71" t="s">
        <v>4145</v>
      </c>
      <c r="D220" s="76" t="s">
        <v>51</v>
      </c>
      <c r="E220" s="13">
        <v>44435</v>
      </c>
      <c r="F220" s="74" t="s">
        <v>53</v>
      </c>
      <c r="G220" s="13">
        <v>44437</v>
      </c>
      <c r="H220" s="75" t="s">
        <v>3282</v>
      </c>
      <c r="I220" s="15">
        <v>44</v>
      </c>
      <c r="J220" s="15">
        <v>23</v>
      </c>
      <c r="K220" s="15">
        <v>32</v>
      </c>
      <c r="L220" s="15">
        <v>7</v>
      </c>
      <c r="M220" s="81">
        <v>8.0960000000000001</v>
      </c>
      <c r="N220" s="70">
        <v>8</v>
      </c>
      <c r="O220" s="62">
        <v>3000</v>
      </c>
      <c r="P220" s="63">
        <f>Table2245236891011121314151617181920212224234567891011121314151617181920212223242526272829303132[[#This Row],[PEMBULATAN]]*O220</f>
        <v>24000</v>
      </c>
    </row>
    <row r="221" spans="1:16" ht="27" customHeight="1" x14ac:dyDescent="0.2">
      <c r="A221" s="97"/>
      <c r="B221" s="73"/>
      <c r="C221" s="71" t="s">
        <v>4146</v>
      </c>
      <c r="D221" s="76" t="s">
        <v>51</v>
      </c>
      <c r="E221" s="13">
        <v>44435</v>
      </c>
      <c r="F221" s="74" t="s">
        <v>53</v>
      </c>
      <c r="G221" s="13">
        <v>44437</v>
      </c>
      <c r="H221" s="75" t="s">
        <v>3282</v>
      </c>
      <c r="I221" s="15">
        <v>46</v>
      </c>
      <c r="J221" s="15">
        <v>32</v>
      </c>
      <c r="K221" s="15">
        <v>16</v>
      </c>
      <c r="L221" s="15">
        <v>4</v>
      </c>
      <c r="M221" s="81">
        <v>5.8879999999999999</v>
      </c>
      <c r="N221" s="70">
        <v>6</v>
      </c>
      <c r="O221" s="62">
        <v>3000</v>
      </c>
      <c r="P221" s="63">
        <f>Table2245236891011121314151617181920212224234567891011121314151617181920212223242526272829303132[[#This Row],[PEMBULATAN]]*O221</f>
        <v>18000</v>
      </c>
    </row>
    <row r="222" spans="1:16" ht="27" customHeight="1" x14ac:dyDescent="0.2">
      <c r="A222" s="97"/>
      <c r="B222" s="73"/>
      <c r="C222" s="71" t="s">
        <v>4147</v>
      </c>
      <c r="D222" s="76" t="s">
        <v>51</v>
      </c>
      <c r="E222" s="13">
        <v>44435</v>
      </c>
      <c r="F222" s="74" t="s">
        <v>53</v>
      </c>
      <c r="G222" s="13">
        <v>44437</v>
      </c>
      <c r="H222" s="75" t="s">
        <v>3282</v>
      </c>
      <c r="I222" s="15">
        <v>50</v>
      </c>
      <c r="J222" s="15">
        <v>27</v>
      </c>
      <c r="K222" s="15">
        <v>50</v>
      </c>
      <c r="L222" s="15">
        <v>6</v>
      </c>
      <c r="M222" s="81">
        <v>16.875</v>
      </c>
      <c r="N222" s="70">
        <v>17</v>
      </c>
      <c r="O222" s="62">
        <v>3000</v>
      </c>
      <c r="P222" s="63">
        <f>Table2245236891011121314151617181920212224234567891011121314151617181920212223242526272829303132[[#This Row],[PEMBULATAN]]*O222</f>
        <v>51000</v>
      </c>
    </row>
    <row r="223" spans="1:16" ht="27" customHeight="1" x14ac:dyDescent="0.2">
      <c r="A223" s="97"/>
      <c r="B223" s="73"/>
      <c r="C223" s="71" t="s">
        <v>4148</v>
      </c>
      <c r="D223" s="76" t="s">
        <v>51</v>
      </c>
      <c r="E223" s="13">
        <v>44435</v>
      </c>
      <c r="F223" s="74" t="s">
        <v>53</v>
      </c>
      <c r="G223" s="13">
        <v>44437</v>
      </c>
      <c r="H223" s="75" t="s">
        <v>3282</v>
      </c>
      <c r="I223" s="15">
        <v>81</v>
      </c>
      <c r="J223" s="15">
        <v>60</v>
      </c>
      <c r="K223" s="15">
        <v>40</v>
      </c>
      <c r="L223" s="15">
        <v>18</v>
      </c>
      <c r="M223" s="81">
        <v>48.6</v>
      </c>
      <c r="N223" s="70">
        <v>49</v>
      </c>
      <c r="O223" s="62">
        <v>3000</v>
      </c>
      <c r="P223" s="63">
        <f>Table2245236891011121314151617181920212224234567891011121314151617181920212223242526272829303132[[#This Row],[PEMBULATAN]]*O223</f>
        <v>147000</v>
      </c>
    </row>
    <row r="224" spans="1:16" ht="27" customHeight="1" x14ac:dyDescent="0.2">
      <c r="A224" s="97"/>
      <c r="B224" s="73"/>
      <c r="C224" s="71" t="s">
        <v>4149</v>
      </c>
      <c r="D224" s="76" t="s">
        <v>51</v>
      </c>
      <c r="E224" s="13">
        <v>44435</v>
      </c>
      <c r="F224" s="74" t="s">
        <v>53</v>
      </c>
      <c r="G224" s="13">
        <v>44437</v>
      </c>
      <c r="H224" s="75" t="s">
        <v>3282</v>
      </c>
      <c r="I224" s="15">
        <v>74</v>
      </c>
      <c r="J224" s="15">
        <v>55</v>
      </c>
      <c r="K224" s="15">
        <v>40</v>
      </c>
      <c r="L224" s="15">
        <v>10</v>
      </c>
      <c r="M224" s="81">
        <v>40.700000000000003</v>
      </c>
      <c r="N224" s="70">
        <v>41</v>
      </c>
      <c r="O224" s="62">
        <v>3000</v>
      </c>
      <c r="P224" s="63">
        <f>Table2245236891011121314151617181920212224234567891011121314151617181920212223242526272829303132[[#This Row],[PEMBULATAN]]*O224</f>
        <v>123000</v>
      </c>
    </row>
    <row r="225" spans="1:16" ht="27" customHeight="1" x14ac:dyDescent="0.2">
      <c r="A225" s="97"/>
      <c r="B225" s="73"/>
      <c r="C225" s="71" t="s">
        <v>4150</v>
      </c>
      <c r="D225" s="76" t="s">
        <v>51</v>
      </c>
      <c r="E225" s="13">
        <v>44435</v>
      </c>
      <c r="F225" s="74" t="s">
        <v>53</v>
      </c>
      <c r="G225" s="13">
        <v>44437</v>
      </c>
      <c r="H225" s="75" t="s">
        <v>3282</v>
      </c>
      <c r="I225" s="15">
        <v>58</v>
      </c>
      <c r="J225" s="15">
        <v>43</v>
      </c>
      <c r="K225" s="15">
        <v>40</v>
      </c>
      <c r="L225" s="15">
        <v>18</v>
      </c>
      <c r="M225" s="81">
        <v>24.94</v>
      </c>
      <c r="N225" s="70">
        <v>25</v>
      </c>
      <c r="O225" s="62">
        <v>3000</v>
      </c>
      <c r="P225" s="63">
        <f>Table2245236891011121314151617181920212224234567891011121314151617181920212223242526272829303132[[#This Row],[PEMBULATAN]]*O225</f>
        <v>75000</v>
      </c>
    </row>
    <row r="226" spans="1:16" ht="27" customHeight="1" x14ac:dyDescent="0.2">
      <c r="A226" s="97"/>
      <c r="B226" s="73"/>
      <c r="C226" s="71" t="s">
        <v>4151</v>
      </c>
      <c r="D226" s="76" t="s">
        <v>51</v>
      </c>
      <c r="E226" s="13">
        <v>44435</v>
      </c>
      <c r="F226" s="74" t="s">
        <v>53</v>
      </c>
      <c r="G226" s="13">
        <v>44437</v>
      </c>
      <c r="H226" s="75" t="s">
        <v>3282</v>
      </c>
      <c r="I226" s="15">
        <v>90</v>
      </c>
      <c r="J226" s="15">
        <v>51</v>
      </c>
      <c r="K226" s="15">
        <v>32</v>
      </c>
      <c r="L226" s="15">
        <v>25</v>
      </c>
      <c r="M226" s="81">
        <v>36.72</v>
      </c>
      <c r="N226" s="70">
        <v>37</v>
      </c>
      <c r="O226" s="62">
        <v>3000</v>
      </c>
      <c r="P226" s="63">
        <f>Table2245236891011121314151617181920212224234567891011121314151617181920212223242526272829303132[[#This Row],[PEMBULATAN]]*O226</f>
        <v>111000</v>
      </c>
    </row>
    <row r="227" spans="1:16" ht="27" customHeight="1" x14ac:dyDescent="0.2">
      <c r="A227" s="97"/>
      <c r="B227" s="73"/>
      <c r="C227" s="71" t="s">
        <v>4152</v>
      </c>
      <c r="D227" s="76" t="s">
        <v>51</v>
      </c>
      <c r="E227" s="13">
        <v>44435</v>
      </c>
      <c r="F227" s="74" t="s">
        <v>53</v>
      </c>
      <c r="G227" s="13">
        <v>44437</v>
      </c>
      <c r="H227" s="75" t="s">
        <v>3282</v>
      </c>
      <c r="I227" s="15">
        <v>90</v>
      </c>
      <c r="J227" s="15">
        <v>50</v>
      </c>
      <c r="K227" s="15">
        <v>33</v>
      </c>
      <c r="L227" s="15">
        <v>24</v>
      </c>
      <c r="M227" s="81">
        <v>37.125</v>
      </c>
      <c r="N227" s="70">
        <v>37</v>
      </c>
      <c r="O227" s="62">
        <v>3000</v>
      </c>
      <c r="P227" s="63">
        <f>Table2245236891011121314151617181920212224234567891011121314151617181920212223242526272829303132[[#This Row],[PEMBULATAN]]*O227</f>
        <v>111000</v>
      </c>
    </row>
    <row r="228" spans="1:16" ht="27" customHeight="1" x14ac:dyDescent="0.2">
      <c r="A228" s="97"/>
      <c r="B228" s="73"/>
      <c r="C228" s="71" t="s">
        <v>4153</v>
      </c>
      <c r="D228" s="76" t="s">
        <v>51</v>
      </c>
      <c r="E228" s="13">
        <v>44435</v>
      </c>
      <c r="F228" s="74" t="s">
        <v>53</v>
      </c>
      <c r="G228" s="13">
        <v>44437</v>
      </c>
      <c r="H228" s="75" t="s">
        <v>3282</v>
      </c>
      <c r="I228" s="15">
        <v>71</v>
      </c>
      <c r="J228" s="15">
        <v>46</v>
      </c>
      <c r="K228" s="15">
        <v>20</v>
      </c>
      <c r="L228" s="15">
        <v>3</v>
      </c>
      <c r="M228" s="81">
        <v>16.329999999999998</v>
      </c>
      <c r="N228" s="70">
        <v>16</v>
      </c>
      <c r="O228" s="62">
        <v>3000</v>
      </c>
      <c r="P228" s="63">
        <f>Table2245236891011121314151617181920212224234567891011121314151617181920212223242526272829303132[[#This Row],[PEMBULATAN]]*O228</f>
        <v>48000</v>
      </c>
    </row>
    <row r="229" spans="1:16" ht="27" customHeight="1" x14ac:dyDescent="0.2">
      <c r="A229" s="97"/>
      <c r="B229" s="73"/>
      <c r="C229" s="71" t="s">
        <v>4154</v>
      </c>
      <c r="D229" s="76" t="s">
        <v>51</v>
      </c>
      <c r="E229" s="13">
        <v>44435</v>
      </c>
      <c r="F229" s="74" t="s">
        <v>53</v>
      </c>
      <c r="G229" s="13">
        <v>44437</v>
      </c>
      <c r="H229" s="75" t="s">
        <v>3282</v>
      </c>
      <c r="I229" s="15">
        <v>80</v>
      </c>
      <c r="J229" s="15">
        <v>61</v>
      </c>
      <c r="K229" s="15">
        <v>20</v>
      </c>
      <c r="L229" s="15">
        <v>8</v>
      </c>
      <c r="M229" s="81">
        <v>24.4</v>
      </c>
      <c r="N229" s="70">
        <v>24</v>
      </c>
      <c r="O229" s="62">
        <v>3000</v>
      </c>
      <c r="P229" s="63">
        <f>Table2245236891011121314151617181920212224234567891011121314151617181920212223242526272829303132[[#This Row],[PEMBULATAN]]*O229</f>
        <v>72000</v>
      </c>
    </row>
    <row r="230" spans="1:16" ht="27" customHeight="1" x14ac:dyDescent="0.2">
      <c r="A230" s="97"/>
      <c r="B230" s="73"/>
      <c r="C230" s="71" t="s">
        <v>4155</v>
      </c>
      <c r="D230" s="76" t="s">
        <v>51</v>
      </c>
      <c r="E230" s="13">
        <v>44435</v>
      </c>
      <c r="F230" s="74" t="s">
        <v>53</v>
      </c>
      <c r="G230" s="13">
        <v>44437</v>
      </c>
      <c r="H230" s="75" t="s">
        <v>3282</v>
      </c>
      <c r="I230" s="15">
        <v>90</v>
      </c>
      <c r="J230" s="15">
        <v>53</v>
      </c>
      <c r="K230" s="15">
        <v>30</v>
      </c>
      <c r="L230" s="15">
        <v>19</v>
      </c>
      <c r="M230" s="81">
        <v>35.774999999999999</v>
      </c>
      <c r="N230" s="70">
        <v>36</v>
      </c>
      <c r="O230" s="62">
        <v>3000</v>
      </c>
      <c r="P230" s="63">
        <f>Table2245236891011121314151617181920212224234567891011121314151617181920212223242526272829303132[[#This Row],[PEMBULATAN]]*O230</f>
        <v>108000</v>
      </c>
    </row>
    <row r="231" spans="1:16" ht="27" customHeight="1" x14ac:dyDescent="0.2">
      <c r="A231" s="97"/>
      <c r="B231" s="73"/>
      <c r="C231" s="71" t="s">
        <v>4156</v>
      </c>
      <c r="D231" s="76" t="s">
        <v>51</v>
      </c>
      <c r="E231" s="13">
        <v>44435</v>
      </c>
      <c r="F231" s="74" t="s">
        <v>53</v>
      </c>
      <c r="G231" s="13">
        <v>44437</v>
      </c>
      <c r="H231" s="75" t="s">
        <v>3282</v>
      </c>
      <c r="I231" s="15">
        <v>72</v>
      </c>
      <c r="J231" s="15">
        <v>50</v>
      </c>
      <c r="K231" s="15">
        <v>20</v>
      </c>
      <c r="L231" s="15">
        <v>8</v>
      </c>
      <c r="M231" s="81">
        <v>18</v>
      </c>
      <c r="N231" s="70">
        <v>18</v>
      </c>
      <c r="O231" s="62">
        <v>3000</v>
      </c>
      <c r="P231" s="63">
        <f>Table2245236891011121314151617181920212224234567891011121314151617181920212223242526272829303132[[#This Row],[PEMBULATAN]]*O231</f>
        <v>54000</v>
      </c>
    </row>
    <row r="232" spans="1:16" ht="27" customHeight="1" x14ac:dyDescent="0.2">
      <c r="A232" s="97"/>
      <c r="B232" s="73"/>
      <c r="C232" s="71" t="s">
        <v>4157</v>
      </c>
      <c r="D232" s="76" t="s">
        <v>51</v>
      </c>
      <c r="E232" s="13">
        <v>44435</v>
      </c>
      <c r="F232" s="74" t="s">
        <v>53</v>
      </c>
      <c r="G232" s="13">
        <v>44437</v>
      </c>
      <c r="H232" s="75" t="s">
        <v>3282</v>
      </c>
      <c r="I232" s="15">
        <v>60</v>
      </c>
      <c r="J232" s="15">
        <v>52</v>
      </c>
      <c r="K232" s="15">
        <v>22</v>
      </c>
      <c r="L232" s="15">
        <v>4</v>
      </c>
      <c r="M232" s="81">
        <v>17.16</v>
      </c>
      <c r="N232" s="70">
        <v>17</v>
      </c>
      <c r="O232" s="62">
        <v>3000</v>
      </c>
      <c r="P232" s="63">
        <f>Table2245236891011121314151617181920212224234567891011121314151617181920212223242526272829303132[[#This Row],[PEMBULATAN]]*O232</f>
        <v>51000</v>
      </c>
    </row>
    <row r="233" spans="1:16" ht="27" customHeight="1" x14ac:dyDescent="0.2">
      <c r="A233" s="97"/>
      <c r="B233" s="73"/>
      <c r="C233" s="71" t="s">
        <v>4158</v>
      </c>
      <c r="D233" s="76" t="s">
        <v>51</v>
      </c>
      <c r="E233" s="13">
        <v>44435</v>
      </c>
      <c r="F233" s="74" t="s">
        <v>53</v>
      </c>
      <c r="G233" s="13">
        <v>44437</v>
      </c>
      <c r="H233" s="75" t="s">
        <v>3282</v>
      </c>
      <c r="I233" s="15">
        <v>90</v>
      </c>
      <c r="J233" s="15">
        <v>43</v>
      </c>
      <c r="K233" s="15">
        <v>25</v>
      </c>
      <c r="L233" s="15">
        <v>11</v>
      </c>
      <c r="M233" s="81">
        <v>24.1875</v>
      </c>
      <c r="N233" s="70">
        <v>24</v>
      </c>
      <c r="O233" s="62">
        <v>3000</v>
      </c>
      <c r="P233" s="63">
        <f>Table2245236891011121314151617181920212224234567891011121314151617181920212223242526272829303132[[#This Row],[PEMBULATAN]]*O233</f>
        <v>72000</v>
      </c>
    </row>
    <row r="234" spans="1:16" ht="27" customHeight="1" x14ac:dyDescent="0.2">
      <c r="A234" s="97"/>
      <c r="B234" s="73"/>
      <c r="C234" s="71" t="s">
        <v>4159</v>
      </c>
      <c r="D234" s="76" t="s">
        <v>51</v>
      </c>
      <c r="E234" s="13">
        <v>44435</v>
      </c>
      <c r="F234" s="74" t="s">
        <v>53</v>
      </c>
      <c r="G234" s="13">
        <v>44437</v>
      </c>
      <c r="H234" s="75" t="s">
        <v>3282</v>
      </c>
      <c r="I234" s="15">
        <v>82</v>
      </c>
      <c r="J234" s="15">
        <v>53</v>
      </c>
      <c r="K234" s="15">
        <v>31</v>
      </c>
      <c r="L234" s="15">
        <v>15</v>
      </c>
      <c r="M234" s="81">
        <v>33.6815</v>
      </c>
      <c r="N234" s="70">
        <v>34</v>
      </c>
      <c r="O234" s="62">
        <v>3000</v>
      </c>
      <c r="P234" s="63">
        <f>Table2245236891011121314151617181920212224234567891011121314151617181920212223242526272829303132[[#This Row],[PEMBULATAN]]*O234</f>
        <v>102000</v>
      </c>
    </row>
    <row r="235" spans="1:16" ht="27" customHeight="1" x14ac:dyDescent="0.2">
      <c r="A235" s="97"/>
      <c r="B235" s="73"/>
      <c r="C235" s="71" t="s">
        <v>4160</v>
      </c>
      <c r="D235" s="76" t="s">
        <v>51</v>
      </c>
      <c r="E235" s="13">
        <v>44435</v>
      </c>
      <c r="F235" s="74" t="s">
        <v>53</v>
      </c>
      <c r="G235" s="13">
        <v>44437</v>
      </c>
      <c r="H235" s="75" t="s">
        <v>3282</v>
      </c>
      <c r="I235" s="15">
        <v>84</v>
      </c>
      <c r="J235" s="15">
        <v>57</v>
      </c>
      <c r="K235" s="15">
        <v>23</v>
      </c>
      <c r="L235" s="15">
        <v>13</v>
      </c>
      <c r="M235" s="81">
        <v>27.530999999999999</v>
      </c>
      <c r="N235" s="70">
        <v>28</v>
      </c>
      <c r="O235" s="62">
        <v>3000</v>
      </c>
      <c r="P235" s="63">
        <f>Table2245236891011121314151617181920212224234567891011121314151617181920212223242526272829303132[[#This Row],[PEMBULATAN]]*O235</f>
        <v>84000</v>
      </c>
    </row>
    <row r="236" spans="1:16" ht="27" customHeight="1" x14ac:dyDescent="0.2">
      <c r="A236" s="97"/>
      <c r="B236" s="73"/>
      <c r="C236" s="71" t="s">
        <v>4161</v>
      </c>
      <c r="D236" s="76" t="s">
        <v>51</v>
      </c>
      <c r="E236" s="13">
        <v>44435</v>
      </c>
      <c r="F236" s="74" t="s">
        <v>53</v>
      </c>
      <c r="G236" s="13">
        <v>44437</v>
      </c>
      <c r="H236" s="75" t="s">
        <v>3282</v>
      </c>
      <c r="I236" s="15">
        <v>90</v>
      </c>
      <c r="J236" s="15">
        <v>47</v>
      </c>
      <c r="K236" s="15">
        <v>30</v>
      </c>
      <c r="L236" s="15">
        <v>20</v>
      </c>
      <c r="M236" s="81">
        <v>31.725000000000001</v>
      </c>
      <c r="N236" s="70">
        <v>32</v>
      </c>
      <c r="O236" s="62">
        <v>3000</v>
      </c>
      <c r="P236" s="63">
        <f>Table2245236891011121314151617181920212224234567891011121314151617181920212223242526272829303132[[#This Row],[PEMBULATAN]]*O236</f>
        <v>96000</v>
      </c>
    </row>
    <row r="237" spans="1:16" ht="27" customHeight="1" x14ac:dyDescent="0.2">
      <c r="A237" s="97"/>
      <c r="B237" s="73"/>
      <c r="C237" s="71" t="s">
        <v>4162</v>
      </c>
      <c r="D237" s="76" t="s">
        <v>51</v>
      </c>
      <c r="E237" s="13">
        <v>44435</v>
      </c>
      <c r="F237" s="74" t="s">
        <v>53</v>
      </c>
      <c r="G237" s="13">
        <v>44437</v>
      </c>
      <c r="H237" s="75" t="s">
        <v>3282</v>
      </c>
      <c r="I237" s="15">
        <v>80</v>
      </c>
      <c r="J237" s="15">
        <v>53</v>
      </c>
      <c r="K237" s="15">
        <v>30</v>
      </c>
      <c r="L237" s="15">
        <v>27</v>
      </c>
      <c r="M237" s="81">
        <v>31.8</v>
      </c>
      <c r="N237" s="70">
        <v>32</v>
      </c>
      <c r="O237" s="62">
        <v>3000</v>
      </c>
      <c r="P237" s="63">
        <f>Table2245236891011121314151617181920212224234567891011121314151617181920212223242526272829303132[[#This Row],[PEMBULATAN]]*O237</f>
        <v>96000</v>
      </c>
    </row>
    <row r="238" spans="1:16" ht="27" customHeight="1" x14ac:dyDescent="0.2">
      <c r="A238" s="97"/>
      <c r="B238" s="73"/>
      <c r="C238" s="71" t="s">
        <v>4163</v>
      </c>
      <c r="D238" s="76" t="s">
        <v>51</v>
      </c>
      <c r="E238" s="13">
        <v>44435</v>
      </c>
      <c r="F238" s="74" t="s">
        <v>53</v>
      </c>
      <c r="G238" s="13">
        <v>44437</v>
      </c>
      <c r="H238" s="75" t="s">
        <v>3282</v>
      </c>
      <c r="I238" s="15">
        <v>76</v>
      </c>
      <c r="J238" s="15">
        <v>58</v>
      </c>
      <c r="K238" s="15">
        <v>10</v>
      </c>
      <c r="L238" s="15">
        <v>11</v>
      </c>
      <c r="M238" s="81">
        <v>11.02</v>
      </c>
      <c r="N238" s="70">
        <v>11</v>
      </c>
      <c r="O238" s="62">
        <v>3000</v>
      </c>
      <c r="P238" s="63">
        <f>Table2245236891011121314151617181920212224234567891011121314151617181920212223242526272829303132[[#This Row],[PEMBULATAN]]*O238</f>
        <v>33000</v>
      </c>
    </row>
    <row r="239" spans="1:16" ht="27" customHeight="1" x14ac:dyDescent="0.2">
      <c r="A239" s="97"/>
      <c r="B239" s="73"/>
      <c r="C239" s="71" t="s">
        <v>4164</v>
      </c>
      <c r="D239" s="76" t="s">
        <v>51</v>
      </c>
      <c r="E239" s="13">
        <v>44435</v>
      </c>
      <c r="F239" s="74" t="s">
        <v>53</v>
      </c>
      <c r="G239" s="13">
        <v>44437</v>
      </c>
      <c r="H239" s="75" t="s">
        <v>3282</v>
      </c>
      <c r="I239" s="15">
        <v>83</v>
      </c>
      <c r="J239" s="15">
        <v>53</v>
      </c>
      <c r="K239" s="15">
        <v>30</v>
      </c>
      <c r="L239" s="15">
        <v>15</v>
      </c>
      <c r="M239" s="81">
        <v>32.9925</v>
      </c>
      <c r="N239" s="70">
        <v>33</v>
      </c>
      <c r="O239" s="62">
        <v>3000</v>
      </c>
      <c r="P239" s="63">
        <f>Table2245236891011121314151617181920212224234567891011121314151617181920212223242526272829303132[[#This Row],[PEMBULATAN]]*O239</f>
        <v>99000</v>
      </c>
    </row>
    <row r="240" spans="1:16" ht="27" customHeight="1" x14ac:dyDescent="0.2">
      <c r="A240" s="97"/>
      <c r="B240" s="73"/>
      <c r="C240" s="71" t="s">
        <v>4165</v>
      </c>
      <c r="D240" s="76" t="s">
        <v>51</v>
      </c>
      <c r="E240" s="13">
        <v>44435</v>
      </c>
      <c r="F240" s="74" t="s">
        <v>53</v>
      </c>
      <c r="G240" s="13">
        <v>44437</v>
      </c>
      <c r="H240" s="75" t="s">
        <v>3282</v>
      </c>
      <c r="I240" s="15">
        <v>80</v>
      </c>
      <c r="J240" s="15">
        <v>48</v>
      </c>
      <c r="K240" s="15">
        <v>28</v>
      </c>
      <c r="L240" s="15">
        <v>14</v>
      </c>
      <c r="M240" s="81">
        <v>26.88</v>
      </c>
      <c r="N240" s="70">
        <v>27</v>
      </c>
      <c r="O240" s="62">
        <v>3000</v>
      </c>
      <c r="P240" s="63">
        <f>Table2245236891011121314151617181920212224234567891011121314151617181920212223242526272829303132[[#This Row],[PEMBULATAN]]*O240</f>
        <v>81000</v>
      </c>
    </row>
    <row r="241" spans="1:16" ht="27" customHeight="1" x14ac:dyDescent="0.2">
      <c r="A241" s="97"/>
      <c r="B241" s="73"/>
      <c r="C241" s="71" t="s">
        <v>4166</v>
      </c>
      <c r="D241" s="76" t="s">
        <v>51</v>
      </c>
      <c r="E241" s="13">
        <v>44435</v>
      </c>
      <c r="F241" s="74" t="s">
        <v>53</v>
      </c>
      <c r="G241" s="13">
        <v>44437</v>
      </c>
      <c r="H241" s="75" t="s">
        <v>3282</v>
      </c>
      <c r="I241" s="15">
        <v>92</v>
      </c>
      <c r="J241" s="15">
        <v>38</v>
      </c>
      <c r="K241" s="15">
        <v>30</v>
      </c>
      <c r="L241" s="15">
        <v>8</v>
      </c>
      <c r="M241" s="81">
        <v>26.22</v>
      </c>
      <c r="N241" s="70">
        <v>26</v>
      </c>
      <c r="O241" s="62">
        <v>3000</v>
      </c>
      <c r="P241" s="63">
        <f>Table2245236891011121314151617181920212224234567891011121314151617181920212223242526272829303132[[#This Row],[PEMBULATAN]]*O241</f>
        <v>78000</v>
      </c>
    </row>
    <row r="242" spans="1:16" ht="22.5" customHeight="1" x14ac:dyDescent="0.2">
      <c r="A242" s="121" t="s">
        <v>31</v>
      </c>
      <c r="B242" s="122"/>
      <c r="C242" s="122"/>
      <c r="D242" s="122"/>
      <c r="E242" s="122"/>
      <c r="F242" s="122"/>
      <c r="G242" s="122"/>
      <c r="H242" s="122"/>
      <c r="I242" s="122"/>
      <c r="J242" s="122"/>
      <c r="K242" s="122"/>
      <c r="L242" s="123"/>
      <c r="M242" s="77">
        <f>SUBTOTAL(109,Table2245236891011121314151617181920212224234567891011121314151617181920212223242526272829303132[KG VOLUME])</f>
        <v>5617.3932499999964</v>
      </c>
      <c r="N242" s="66">
        <f>SUM(N3:N241)</f>
        <v>5660</v>
      </c>
      <c r="O242" s="124">
        <f>SUM(P3:P241)</f>
        <v>16980000</v>
      </c>
      <c r="P242" s="125"/>
    </row>
    <row r="243" spans="1:16" ht="22.5" customHeight="1" x14ac:dyDescent="0.2">
      <c r="A243" s="82"/>
      <c r="B243" s="54" t="s">
        <v>43</v>
      </c>
      <c r="C243" s="53"/>
      <c r="D243" s="55" t="s">
        <v>44</v>
      </c>
      <c r="E243" s="82"/>
      <c r="F243" s="82"/>
      <c r="G243" s="82"/>
      <c r="H243" s="82"/>
      <c r="I243" s="82"/>
      <c r="J243" s="82"/>
      <c r="K243" s="82"/>
      <c r="L243" s="82"/>
      <c r="M243" s="83"/>
      <c r="N243" s="85" t="s">
        <v>50</v>
      </c>
      <c r="O243" s="84"/>
      <c r="P243" s="84">
        <f>O242*10%</f>
        <v>1698000</v>
      </c>
    </row>
    <row r="244" spans="1:16" ht="22.5" customHeight="1" thickBot="1" x14ac:dyDescent="0.25">
      <c r="A244" s="82"/>
      <c r="B244" s="54"/>
      <c r="C244" s="53"/>
      <c r="D244" s="55"/>
      <c r="E244" s="82"/>
      <c r="F244" s="82"/>
      <c r="G244" s="82"/>
      <c r="H244" s="82"/>
      <c r="I244" s="82"/>
      <c r="J244" s="82"/>
      <c r="K244" s="82"/>
      <c r="L244" s="82"/>
      <c r="M244" s="83"/>
      <c r="N244" s="98" t="s">
        <v>58</v>
      </c>
      <c r="O244" s="99"/>
      <c r="P244" s="99">
        <f>O242-P243</f>
        <v>15282000</v>
      </c>
    </row>
    <row r="245" spans="1:16" x14ac:dyDescent="0.2">
      <c r="A245" s="11"/>
      <c r="H245" s="61"/>
      <c r="N245" s="60" t="s">
        <v>32</v>
      </c>
      <c r="P245" s="67">
        <f>P244*1%</f>
        <v>152820</v>
      </c>
    </row>
    <row r="246" spans="1:16" ht="15.75" thickBot="1" x14ac:dyDescent="0.25">
      <c r="A246" s="11"/>
      <c r="H246" s="61"/>
      <c r="N246" s="60" t="s">
        <v>56</v>
      </c>
      <c r="P246" s="69">
        <f>P244*2%</f>
        <v>305640</v>
      </c>
    </row>
    <row r="247" spans="1:16" x14ac:dyDescent="0.2">
      <c r="A247" s="11"/>
      <c r="H247" s="61"/>
      <c r="N247" s="64" t="s">
        <v>33</v>
      </c>
      <c r="O247" s="65"/>
      <c r="P247" s="68">
        <f>P244+P245-P246</f>
        <v>15129180</v>
      </c>
    </row>
    <row r="248" spans="1:16" x14ac:dyDescent="0.2">
      <c r="B248" s="54"/>
      <c r="C248" s="53"/>
      <c r="D248" s="55"/>
    </row>
    <row r="250" spans="1:16" x14ac:dyDescent="0.2">
      <c r="A250" s="11"/>
      <c r="H250" s="61"/>
      <c r="P250" s="69"/>
    </row>
    <row r="251" spans="1:16" x14ac:dyDescent="0.2">
      <c r="A251" s="11"/>
      <c r="H251" s="61"/>
      <c r="O251" s="56"/>
      <c r="P251" s="69"/>
    </row>
    <row r="252" spans="1:16" s="3" customFormat="1" x14ac:dyDescent="0.25">
      <c r="A252" s="11"/>
      <c r="B252" s="2"/>
      <c r="C252" s="2"/>
      <c r="E252" s="12"/>
      <c r="H252" s="61"/>
      <c r="N252" s="14"/>
      <c r="O252" s="14"/>
      <c r="P252" s="14"/>
    </row>
    <row r="253" spans="1:16" s="3" customFormat="1" x14ac:dyDescent="0.25">
      <c r="A253" s="11"/>
      <c r="B253" s="2"/>
      <c r="C253" s="2"/>
      <c r="E253" s="12"/>
      <c r="H253" s="61"/>
      <c r="N253" s="14"/>
      <c r="O253" s="14"/>
      <c r="P253" s="14"/>
    </row>
    <row r="254" spans="1:16" s="3" customFormat="1" x14ac:dyDescent="0.25">
      <c r="A254" s="11"/>
      <c r="B254" s="2"/>
      <c r="C254" s="2"/>
      <c r="E254" s="12"/>
      <c r="H254" s="61"/>
      <c r="N254" s="14"/>
      <c r="O254" s="14"/>
      <c r="P254" s="14"/>
    </row>
    <row r="255" spans="1:16" s="3" customFormat="1" x14ac:dyDescent="0.25">
      <c r="A255" s="11"/>
      <c r="B255" s="2"/>
      <c r="C255" s="2"/>
      <c r="E255" s="12"/>
      <c r="H255" s="61"/>
      <c r="N255" s="14"/>
      <c r="O255" s="14"/>
      <c r="P255" s="14"/>
    </row>
    <row r="256" spans="1:16" s="3" customFormat="1" x14ac:dyDescent="0.25">
      <c r="A256" s="11"/>
      <c r="B256" s="2"/>
      <c r="C256" s="2"/>
      <c r="E256" s="12"/>
      <c r="H256" s="61"/>
      <c r="N256" s="14"/>
      <c r="O256" s="14"/>
      <c r="P256" s="14"/>
    </row>
    <row r="257" spans="1:16" s="3" customFormat="1" x14ac:dyDescent="0.25">
      <c r="A257" s="11"/>
      <c r="B257" s="2"/>
      <c r="C257" s="2"/>
      <c r="E257" s="12"/>
      <c r="H257" s="61"/>
      <c r="N257" s="14"/>
      <c r="O257" s="14"/>
      <c r="P257" s="14"/>
    </row>
    <row r="258" spans="1:16" s="3" customFormat="1" x14ac:dyDescent="0.25">
      <c r="A258" s="11"/>
      <c r="B258" s="2"/>
      <c r="C258" s="2"/>
      <c r="E258" s="12"/>
      <c r="H258" s="61"/>
      <c r="N258" s="14"/>
      <c r="O258" s="14"/>
      <c r="P258" s="14"/>
    </row>
    <row r="259" spans="1:16" s="3" customFormat="1" x14ac:dyDescent="0.25">
      <c r="A259" s="11"/>
      <c r="B259" s="2"/>
      <c r="C259" s="2"/>
      <c r="E259" s="12"/>
      <c r="H259" s="61"/>
      <c r="N259" s="14"/>
      <c r="O259" s="14"/>
      <c r="P259" s="14"/>
    </row>
    <row r="260" spans="1:16" s="3" customFormat="1" x14ac:dyDescent="0.25">
      <c r="A260" s="11"/>
      <c r="B260" s="2"/>
      <c r="C260" s="2"/>
      <c r="E260" s="12"/>
      <c r="H260" s="61"/>
      <c r="N260" s="14"/>
      <c r="O260" s="14"/>
      <c r="P260" s="14"/>
    </row>
    <row r="261" spans="1:16" s="3" customFormat="1" x14ac:dyDescent="0.25">
      <c r="A261" s="11"/>
      <c r="B261" s="2"/>
      <c r="C261" s="2"/>
      <c r="E261" s="12"/>
      <c r="H261" s="61"/>
      <c r="N261" s="14"/>
      <c r="O261" s="14"/>
      <c r="P261" s="14"/>
    </row>
    <row r="262" spans="1:16" s="3" customFormat="1" x14ac:dyDescent="0.25">
      <c r="A262" s="11"/>
      <c r="B262" s="2"/>
      <c r="C262" s="2"/>
      <c r="E262" s="12"/>
      <c r="H262" s="61"/>
      <c r="N262" s="14"/>
      <c r="O262" s="14"/>
      <c r="P262" s="14"/>
    </row>
    <row r="263" spans="1:16" s="3" customFormat="1" x14ac:dyDescent="0.25">
      <c r="A263" s="11"/>
      <c r="B263" s="2"/>
      <c r="C263" s="2"/>
      <c r="E263" s="12"/>
      <c r="H263" s="61"/>
      <c r="N263" s="14"/>
      <c r="O263" s="14"/>
      <c r="P263" s="14"/>
    </row>
  </sheetData>
  <mergeCells count="2">
    <mergeCell ref="A242:L242"/>
    <mergeCell ref="O242:P242"/>
  </mergeCells>
  <conditionalFormatting sqref="B3">
    <cfRule type="duplicateValues" dxfId="373" priority="1"/>
  </conditionalFormatting>
  <conditionalFormatting sqref="B4:B241">
    <cfRule type="duplicateValues" dxfId="372" priority="88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9"/>
  <sheetViews>
    <sheetView zoomScale="110" zoomScaleNormal="110" workbookViewId="0">
      <pane xSplit="3" ySplit="2" topLeftCell="D261" activePane="bottomRight" state="frozen"/>
      <selection activeCell="H5" sqref="H5"/>
      <selection pane="topRight" activeCell="H5" sqref="H5"/>
      <selection pane="bottomLeft" activeCell="H5" sqref="H5"/>
      <selection pane="bottomRight" activeCell="N3" sqref="N3:N26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7109375" style="2" customWidth="1"/>
    <col min="4" max="4" width="10.7109375" style="3" customWidth="1"/>
    <col min="5" max="5" width="8" style="12" customWidth="1"/>
    <col min="6" max="6" width="12.28515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0" customHeight="1" x14ac:dyDescent="0.2">
      <c r="A3" s="96" t="s">
        <v>6234</v>
      </c>
      <c r="B3" s="72" t="s">
        <v>4167</v>
      </c>
      <c r="C3" s="9" t="s">
        <v>4168</v>
      </c>
      <c r="D3" s="74" t="s">
        <v>52</v>
      </c>
      <c r="E3" s="13">
        <v>44435</v>
      </c>
      <c r="F3" s="74" t="s">
        <v>2281</v>
      </c>
      <c r="G3" s="13">
        <v>44440</v>
      </c>
      <c r="H3" s="10" t="s">
        <v>3485</v>
      </c>
      <c r="I3" s="1">
        <v>54</v>
      </c>
      <c r="J3" s="1">
        <v>40</v>
      </c>
      <c r="K3" s="1">
        <v>39</v>
      </c>
      <c r="L3" s="1">
        <v>8</v>
      </c>
      <c r="M3" s="80">
        <v>21.06</v>
      </c>
      <c r="N3" s="8">
        <v>21</v>
      </c>
      <c r="O3" s="62">
        <v>3000</v>
      </c>
      <c r="P3" s="63">
        <f>Table224523689101112131415161718192021222423456789101112131415161718192021222324252627282930313233[[#This Row],[PEMBULATAN]]*O3</f>
        <v>63000</v>
      </c>
    </row>
    <row r="4" spans="1:16" ht="30" customHeight="1" x14ac:dyDescent="0.2">
      <c r="A4" s="100"/>
      <c r="B4" s="73"/>
      <c r="C4" s="9" t="s">
        <v>4169</v>
      </c>
      <c r="D4" s="74" t="s">
        <v>52</v>
      </c>
      <c r="E4" s="13">
        <v>44435</v>
      </c>
      <c r="F4" s="74" t="s">
        <v>2281</v>
      </c>
      <c r="G4" s="13">
        <v>44440</v>
      </c>
      <c r="H4" s="10" t="s">
        <v>3485</v>
      </c>
      <c r="I4" s="1">
        <v>47</v>
      </c>
      <c r="J4" s="1">
        <v>47</v>
      </c>
      <c r="K4" s="1">
        <v>40</v>
      </c>
      <c r="L4" s="1">
        <v>13</v>
      </c>
      <c r="M4" s="80">
        <v>22.09</v>
      </c>
      <c r="N4" s="8">
        <v>22</v>
      </c>
      <c r="O4" s="62">
        <v>3000</v>
      </c>
      <c r="P4" s="63">
        <f>Table224523689101112131415161718192021222423456789101112131415161718192021222324252627282930313233[[#This Row],[PEMBULATAN]]*O4</f>
        <v>66000</v>
      </c>
    </row>
    <row r="5" spans="1:16" ht="30" customHeight="1" x14ac:dyDescent="0.2">
      <c r="A5" s="97"/>
      <c r="B5" s="73"/>
      <c r="C5" s="87" t="s">
        <v>4170</v>
      </c>
      <c r="D5" s="76" t="s">
        <v>52</v>
      </c>
      <c r="E5" s="13">
        <v>44435</v>
      </c>
      <c r="F5" s="74" t="s">
        <v>2281</v>
      </c>
      <c r="G5" s="13">
        <v>44440</v>
      </c>
      <c r="H5" s="75" t="s">
        <v>3485</v>
      </c>
      <c r="I5" s="15">
        <v>45</v>
      </c>
      <c r="J5" s="15">
        <v>45</v>
      </c>
      <c r="K5" s="15">
        <v>24</v>
      </c>
      <c r="L5" s="15">
        <v>10</v>
      </c>
      <c r="M5" s="81">
        <v>12.15</v>
      </c>
      <c r="N5" s="70">
        <v>12</v>
      </c>
      <c r="O5" s="62">
        <v>3000</v>
      </c>
      <c r="P5" s="63">
        <f>Table224523689101112131415161718192021222423456789101112131415161718192021222324252627282930313233[[#This Row],[PEMBULATAN]]*O5</f>
        <v>36000</v>
      </c>
    </row>
    <row r="6" spans="1:16" ht="30" customHeight="1" x14ac:dyDescent="0.2">
      <c r="A6" s="97"/>
      <c r="B6" s="73"/>
      <c r="C6" s="87" t="s">
        <v>4171</v>
      </c>
      <c r="D6" s="76" t="s">
        <v>52</v>
      </c>
      <c r="E6" s="13">
        <v>44435</v>
      </c>
      <c r="F6" s="74" t="s">
        <v>2281</v>
      </c>
      <c r="G6" s="13">
        <v>44440</v>
      </c>
      <c r="H6" s="75" t="s">
        <v>3485</v>
      </c>
      <c r="I6" s="15">
        <v>62</v>
      </c>
      <c r="J6" s="15">
        <v>49</v>
      </c>
      <c r="K6" s="15">
        <v>32</v>
      </c>
      <c r="L6" s="15">
        <v>9</v>
      </c>
      <c r="M6" s="81">
        <v>24.303999999999998</v>
      </c>
      <c r="N6" s="70">
        <v>24</v>
      </c>
      <c r="O6" s="62">
        <v>3000</v>
      </c>
      <c r="P6" s="63">
        <f>Table224523689101112131415161718192021222423456789101112131415161718192021222324252627282930313233[[#This Row],[PEMBULATAN]]*O6</f>
        <v>72000</v>
      </c>
    </row>
    <row r="7" spans="1:16" ht="30" customHeight="1" x14ac:dyDescent="0.2">
      <c r="A7" s="97"/>
      <c r="B7" s="73"/>
      <c r="C7" s="87" t="s">
        <v>4172</v>
      </c>
      <c r="D7" s="76" t="s">
        <v>52</v>
      </c>
      <c r="E7" s="13">
        <v>44435</v>
      </c>
      <c r="F7" s="74" t="s">
        <v>2281</v>
      </c>
      <c r="G7" s="13">
        <v>44440</v>
      </c>
      <c r="H7" s="75" t="s">
        <v>3485</v>
      </c>
      <c r="I7" s="15">
        <v>85</v>
      </c>
      <c r="J7" s="15">
        <v>53</v>
      </c>
      <c r="K7" s="15">
        <v>30</v>
      </c>
      <c r="L7" s="15">
        <v>25</v>
      </c>
      <c r="M7" s="81">
        <v>33.787500000000001</v>
      </c>
      <c r="N7" s="70">
        <v>34</v>
      </c>
      <c r="O7" s="62">
        <v>3000</v>
      </c>
      <c r="P7" s="63">
        <f>Table224523689101112131415161718192021222423456789101112131415161718192021222324252627282930313233[[#This Row],[PEMBULATAN]]*O7</f>
        <v>102000</v>
      </c>
    </row>
    <row r="8" spans="1:16" ht="30" customHeight="1" x14ac:dyDescent="0.2">
      <c r="A8" s="97"/>
      <c r="B8" s="73"/>
      <c r="C8" s="87" t="s">
        <v>4173</v>
      </c>
      <c r="D8" s="76" t="s">
        <v>52</v>
      </c>
      <c r="E8" s="13">
        <v>44435</v>
      </c>
      <c r="F8" s="74" t="s">
        <v>2281</v>
      </c>
      <c r="G8" s="13">
        <v>44440</v>
      </c>
      <c r="H8" s="75" t="s">
        <v>3485</v>
      </c>
      <c r="I8" s="15">
        <v>73</v>
      </c>
      <c r="J8" s="15">
        <v>55</v>
      </c>
      <c r="K8" s="15">
        <v>33</v>
      </c>
      <c r="L8" s="15">
        <v>11</v>
      </c>
      <c r="M8" s="81">
        <v>33.123750000000001</v>
      </c>
      <c r="N8" s="70">
        <v>33</v>
      </c>
      <c r="O8" s="62">
        <v>3000</v>
      </c>
      <c r="P8" s="63">
        <f>Table224523689101112131415161718192021222423456789101112131415161718192021222324252627282930313233[[#This Row],[PEMBULATAN]]*O8</f>
        <v>99000</v>
      </c>
    </row>
    <row r="9" spans="1:16" ht="30" customHeight="1" x14ac:dyDescent="0.2">
      <c r="A9" s="97"/>
      <c r="B9" s="88"/>
      <c r="C9" s="87" t="s">
        <v>4174</v>
      </c>
      <c r="D9" s="76" t="s">
        <v>52</v>
      </c>
      <c r="E9" s="13">
        <v>44435</v>
      </c>
      <c r="F9" s="74" t="s">
        <v>2281</v>
      </c>
      <c r="G9" s="13">
        <v>44440</v>
      </c>
      <c r="H9" s="75" t="s">
        <v>3485</v>
      </c>
      <c r="I9" s="15">
        <v>63</v>
      </c>
      <c r="J9" s="15">
        <v>35</v>
      </c>
      <c r="K9" s="15">
        <v>42</v>
      </c>
      <c r="L9" s="15">
        <v>13</v>
      </c>
      <c r="M9" s="81">
        <v>23.1525</v>
      </c>
      <c r="N9" s="70">
        <v>23</v>
      </c>
      <c r="O9" s="62">
        <v>3000</v>
      </c>
      <c r="P9" s="63">
        <f>Table224523689101112131415161718192021222423456789101112131415161718192021222324252627282930313233[[#This Row],[PEMBULATAN]]*O9</f>
        <v>69000</v>
      </c>
    </row>
    <row r="10" spans="1:16" ht="30" customHeight="1" x14ac:dyDescent="0.2">
      <c r="A10" s="97"/>
      <c r="B10" s="73" t="s">
        <v>4175</v>
      </c>
      <c r="C10" s="87" t="s">
        <v>4176</v>
      </c>
      <c r="D10" s="76" t="s">
        <v>52</v>
      </c>
      <c r="E10" s="13">
        <v>44435</v>
      </c>
      <c r="F10" s="74" t="s">
        <v>2281</v>
      </c>
      <c r="G10" s="13">
        <v>44440</v>
      </c>
      <c r="H10" s="75" t="s">
        <v>3485</v>
      </c>
      <c r="I10" s="15">
        <v>100</v>
      </c>
      <c r="J10" s="15">
        <v>80</v>
      </c>
      <c r="K10" s="15">
        <v>37</v>
      </c>
      <c r="L10" s="15">
        <v>19</v>
      </c>
      <c r="M10" s="81">
        <v>74</v>
      </c>
      <c r="N10" s="70">
        <v>74</v>
      </c>
      <c r="O10" s="62">
        <v>3000</v>
      </c>
      <c r="P10" s="63">
        <f>Table224523689101112131415161718192021222423456789101112131415161718192021222324252627282930313233[[#This Row],[PEMBULATAN]]*O10</f>
        <v>222000</v>
      </c>
    </row>
    <row r="11" spans="1:16" ht="30" customHeight="1" x14ac:dyDescent="0.2">
      <c r="A11" s="97"/>
      <c r="B11" s="73"/>
      <c r="C11" s="87" t="s">
        <v>4177</v>
      </c>
      <c r="D11" s="76" t="s">
        <v>52</v>
      </c>
      <c r="E11" s="13">
        <v>44435</v>
      </c>
      <c r="F11" s="74" t="s">
        <v>2281</v>
      </c>
      <c r="G11" s="13">
        <v>44440</v>
      </c>
      <c r="H11" s="75" t="s">
        <v>3485</v>
      </c>
      <c r="I11" s="15">
        <v>90</v>
      </c>
      <c r="J11" s="15">
        <v>60</v>
      </c>
      <c r="K11" s="15">
        <v>30</v>
      </c>
      <c r="L11" s="15">
        <v>29</v>
      </c>
      <c r="M11" s="81">
        <v>40.5</v>
      </c>
      <c r="N11" s="70">
        <v>41</v>
      </c>
      <c r="O11" s="62">
        <v>3000</v>
      </c>
      <c r="P11" s="63">
        <f>Table224523689101112131415161718192021222423456789101112131415161718192021222324252627282930313233[[#This Row],[PEMBULATAN]]*O11</f>
        <v>123000</v>
      </c>
    </row>
    <row r="12" spans="1:16" ht="30" customHeight="1" x14ac:dyDescent="0.2">
      <c r="A12" s="97"/>
      <c r="B12" s="73"/>
      <c r="C12" s="87" t="s">
        <v>4178</v>
      </c>
      <c r="D12" s="76" t="s">
        <v>52</v>
      </c>
      <c r="E12" s="13">
        <v>44435</v>
      </c>
      <c r="F12" s="74" t="s">
        <v>2281</v>
      </c>
      <c r="G12" s="13">
        <v>44440</v>
      </c>
      <c r="H12" s="75" t="s">
        <v>3485</v>
      </c>
      <c r="I12" s="15">
        <v>88</v>
      </c>
      <c r="J12" s="15">
        <v>89</v>
      </c>
      <c r="K12" s="15">
        <v>30</v>
      </c>
      <c r="L12" s="15">
        <v>27</v>
      </c>
      <c r="M12" s="81">
        <v>58.74</v>
      </c>
      <c r="N12" s="70">
        <v>59</v>
      </c>
      <c r="O12" s="62">
        <v>3000</v>
      </c>
      <c r="P12" s="63">
        <f>Table224523689101112131415161718192021222423456789101112131415161718192021222324252627282930313233[[#This Row],[PEMBULATAN]]*O12</f>
        <v>177000</v>
      </c>
    </row>
    <row r="13" spans="1:16" ht="30" customHeight="1" x14ac:dyDescent="0.2">
      <c r="A13" s="97"/>
      <c r="B13" s="73"/>
      <c r="C13" s="87" t="s">
        <v>4179</v>
      </c>
      <c r="D13" s="76" t="s">
        <v>52</v>
      </c>
      <c r="E13" s="13">
        <v>44435</v>
      </c>
      <c r="F13" s="74" t="s">
        <v>2281</v>
      </c>
      <c r="G13" s="13">
        <v>44440</v>
      </c>
      <c r="H13" s="75" t="s">
        <v>3485</v>
      </c>
      <c r="I13" s="15">
        <v>67</v>
      </c>
      <c r="J13" s="15">
        <v>60</v>
      </c>
      <c r="K13" s="15">
        <v>25</v>
      </c>
      <c r="L13" s="15">
        <v>1</v>
      </c>
      <c r="M13" s="81">
        <v>25.125</v>
      </c>
      <c r="N13" s="70">
        <v>25</v>
      </c>
      <c r="O13" s="62">
        <v>3000</v>
      </c>
      <c r="P13" s="63">
        <f>Table224523689101112131415161718192021222423456789101112131415161718192021222324252627282930313233[[#This Row],[PEMBULATAN]]*O13</f>
        <v>75000</v>
      </c>
    </row>
    <row r="14" spans="1:16" ht="30" customHeight="1" x14ac:dyDescent="0.2">
      <c r="A14" s="97"/>
      <c r="B14" s="73"/>
      <c r="C14" s="87" t="s">
        <v>4180</v>
      </c>
      <c r="D14" s="76" t="s">
        <v>52</v>
      </c>
      <c r="E14" s="13">
        <v>44435</v>
      </c>
      <c r="F14" s="74" t="s">
        <v>2281</v>
      </c>
      <c r="G14" s="13">
        <v>44440</v>
      </c>
      <c r="H14" s="75" t="s">
        <v>3485</v>
      </c>
      <c r="I14" s="15">
        <v>120</v>
      </c>
      <c r="J14" s="15">
        <v>70</v>
      </c>
      <c r="K14" s="15">
        <v>20</v>
      </c>
      <c r="L14" s="15">
        <v>22</v>
      </c>
      <c r="M14" s="81">
        <v>42</v>
      </c>
      <c r="N14" s="70">
        <v>42</v>
      </c>
      <c r="O14" s="62">
        <v>3000</v>
      </c>
      <c r="P14" s="63">
        <f>Table224523689101112131415161718192021222423456789101112131415161718192021222324252627282930313233[[#This Row],[PEMBULATAN]]*O14</f>
        <v>126000</v>
      </c>
    </row>
    <row r="15" spans="1:16" ht="30" customHeight="1" x14ac:dyDescent="0.2">
      <c r="A15" s="97"/>
      <c r="B15" s="73"/>
      <c r="C15" s="87" t="s">
        <v>4181</v>
      </c>
      <c r="D15" s="76" t="s">
        <v>52</v>
      </c>
      <c r="E15" s="13">
        <v>44435</v>
      </c>
      <c r="F15" s="74" t="s">
        <v>2281</v>
      </c>
      <c r="G15" s="13">
        <v>44440</v>
      </c>
      <c r="H15" s="75" t="s">
        <v>3485</v>
      </c>
      <c r="I15" s="15">
        <v>90</v>
      </c>
      <c r="J15" s="15">
        <v>70</v>
      </c>
      <c r="K15" s="15">
        <v>40</v>
      </c>
      <c r="L15" s="15">
        <v>11</v>
      </c>
      <c r="M15" s="81">
        <v>63</v>
      </c>
      <c r="N15" s="70">
        <v>63</v>
      </c>
      <c r="O15" s="62">
        <v>3000</v>
      </c>
      <c r="P15" s="63">
        <f>Table224523689101112131415161718192021222423456789101112131415161718192021222324252627282930313233[[#This Row],[PEMBULATAN]]*O15</f>
        <v>189000</v>
      </c>
    </row>
    <row r="16" spans="1:16" ht="30" customHeight="1" x14ac:dyDescent="0.2">
      <c r="A16" s="97"/>
      <c r="B16" s="73"/>
      <c r="C16" s="87" t="s">
        <v>4182</v>
      </c>
      <c r="D16" s="76" t="s">
        <v>52</v>
      </c>
      <c r="E16" s="13">
        <v>44435</v>
      </c>
      <c r="F16" s="74" t="s">
        <v>2281</v>
      </c>
      <c r="G16" s="13">
        <v>44440</v>
      </c>
      <c r="H16" s="75" t="s">
        <v>3485</v>
      </c>
      <c r="I16" s="15">
        <v>76</v>
      </c>
      <c r="J16" s="15">
        <v>64</v>
      </c>
      <c r="K16" s="15">
        <v>30</v>
      </c>
      <c r="L16" s="15">
        <v>10</v>
      </c>
      <c r="M16" s="81">
        <v>36.479999999999997</v>
      </c>
      <c r="N16" s="70">
        <v>36</v>
      </c>
      <c r="O16" s="62">
        <v>3000</v>
      </c>
      <c r="P16" s="63">
        <f>Table224523689101112131415161718192021222423456789101112131415161718192021222324252627282930313233[[#This Row],[PEMBULATAN]]*O16</f>
        <v>108000</v>
      </c>
    </row>
    <row r="17" spans="1:16" ht="30" customHeight="1" x14ac:dyDescent="0.2">
      <c r="A17" s="97"/>
      <c r="B17" s="73"/>
      <c r="C17" s="87" t="s">
        <v>4183</v>
      </c>
      <c r="D17" s="76" t="s">
        <v>52</v>
      </c>
      <c r="E17" s="13">
        <v>44435</v>
      </c>
      <c r="F17" s="74" t="s">
        <v>2281</v>
      </c>
      <c r="G17" s="13">
        <v>44440</v>
      </c>
      <c r="H17" s="75" t="s">
        <v>3485</v>
      </c>
      <c r="I17" s="15">
        <v>100</v>
      </c>
      <c r="J17" s="15">
        <v>60</v>
      </c>
      <c r="K17" s="15">
        <v>40</v>
      </c>
      <c r="L17" s="15">
        <v>24</v>
      </c>
      <c r="M17" s="81">
        <v>60</v>
      </c>
      <c r="N17" s="70">
        <v>60</v>
      </c>
      <c r="O17" s="62">
        <v>3000</v>
      </c>
      <c r="P17" s="63">
        <f>Table224523689101112131415161718192021222423456789101112131415161718192021222324252627282930313233[[#This Row],[PEMBULATAN]]*O17</f>
        <v>180000</v>
      </c>
    </row>
    <row r="18" spans="1:16" ht="30" customHeight="1" x14ac:dyDescent="0.2">
      <c r="A18" s="97"/>
      <c r="B18" s="73"/>
      <c r="C18" s="87" t="s">
        <v>4184</v>
      </c>
      <c r="D18" s="76" t="s">
        <v>52</v>
      </c>
      <c r="E18" s="13">
        <v>44435</v>
      </c>
      <c r="F18" s="74" t="s">
        <v>2281</v>
      </c>
      <c r="G18" s="13">
        <v>44440</v>
      </c>
      <c r="H18" s="75" t="s">
        <v>3485</v>
      </c>
      <c r="I18" s="15">
        <v>60</v>
      </c>
      <c r="J18" s="15">
        <v>60</v>
      </c>
      <c r="K18" s="15">
        <v>28</v>
      </c>
      <c r="L18" s="15">
        <v>7</v>
      </c>
      <c r="M18" s="81">
        <v>25.2</v>
      </c>
      <c r="N18" s="70">
        <v>25</v>
      </c>
      <c r="O18" s="62">
        <v>3000</v>
      </c>
      <c r="P18" s="63">
        <f>Table224523689101112131415161718192021222423456789101112131415161718192021222324252627282930313233[[#This Row],[PEMBULATAN]]*O18</f>
        <v>75000</v>
      </c>
    </row>
    <row r="19" spans="1:16" ht="30" customHeight="1" x14ac:dyDescent="0.2">
      <c r="A19" s="97"/>
      <c r="B19" s="73"/>
      <c r="C19" s="87" t="s">
        <v>4185</v>
      </c>
      <c r="D19" s="76" t="s">
        <v>52</v>
      </c>
      <c r="E19" s="13">
        <v>44435</v>
      </c>
      <c r="F19" s="74" t="s">
        <v>2281</v>
      </c>
      <c r="G19" s="13">
        <v>44440</v>
      </c>
      <c r="H19" s="75" t="s">
        <v>3485</v>
      </c>
      <c r="I19" s="15">
        <v>93</v>
      </c>
      <c r="J19" s="15">
        <v>52</v>
      </c>
      <c r="K19" s="15">
        <v>37</v>
      </c>
      <c r="L19" s="15">
        <v>12</v>
      </c>
      <c r="M19" s="81">
        <v>44.732999999999997</v>
      </c>
      <c r="N19" s="70">
        <v>45</v>
      </c>
      <c r="O19" s="62">
        <v>3000</v>
      </c>
      <c r="P19" s="63">
        <f>Table224523689101112131415161718192021222423456789101112131415161718192021222324252627282930313233[[#This Row],[PEMBULATAN]]*O19</f>
        <v>135000</v>
      </c>
    </row>
    <row r="20" spans="1:16" ht="30" customHeight="1" x14ac:dyDescent="0.2">
      <c r="A20" s="97"/>
      <c r="B20" s="73"/>
      <c r="C20" s="87" t="s">
        <v>4186</v>
      </c>
      <c r="D20" s="76" t="s">
        <v>52</v>
      </c>
      <c r="E20" s="13">
        <v>44435</v>
      </c>
      <c r="F20" s="74" t="s">
        <v>2281</v>
      </c>
      <c r="G20" s="13">
        <v>44440</v>
      </c>
      <c r="H20" s="75" t="s">
        <v>3485</v>
      </c>
      <c r="I20" s="15">
        <v>100</v>
      </c>
      <c r="J20" s="15">
        <v>70</v>
      </c>
      <c r="K20" s="15">
        <v>20</v>
      </c>
      <c r="L20" s="15">
        <v>11</v>
      </c>
      <c r="M20" s="81">
        <v>35</v>
      </c>
      <c r="N20" s="70">
        <v>35</v>
      </c>
      <c r="O20" s="62">
        <v>3000</v>
      </c>
      <c r="P20" s="63">
        <f>Table224523689101112131415161718192021222423456789101112131415161718192021222324252627282930313233[[#This Row],[PEMBULATAN]]*O20</f>
        <v>105000</v>
      </c>
    </row>
    <row r="21" spans="1:16" ht="30" customHeight="1" x14ac:dyDescent="0.2">
      <c r="A21" s="97"/>
      <c r="B21" s="73"/>
      <c r="C21" s="87" t="s">
        <v>4187</v>
      </c>
      <c r="D21" s="76" t="s">
        <v>52</v>
      </c>
      <c r="E21" s="13">
        <v>44435</v>
      </c>
      <c r="F21" s="74" t="s">
        <v>2281</v>
      </c>
      <c r="G21" s="13">
        <v>44440</v>
      </c>
      <c r="H21" s="75" t="s">
        <v>3485</v>
      </c>
      <c r="I21" s="15">
        <v>100</v>
      </c>
      <c r="J21" s="15">
        <v>60</v>
      </c>
      <c r="K21" s="15">
        <v>35</v>
      </c>
      <c r="L21" s="15">
        <v>19</v>
      </c>
      <c r="M21" s="81">
        <v>52.5</v>
      </c>
      <c r="N21" s="70">
        <v>53</v>
      </c>
      <c r="O21" s="62">
        <v>3000</v>
      </c>
      <c r="P21" s="63">
        <f>Table224523689101112131415161718192021222423456789101112131415161718192021222324252627282930313233[[#This Row],[PEMBULATAN]]*O21</f>
        <v>159000</v>
      </c>
    </row>
    <row r="22" spans="1:16" ht="30" customHeight="1" x14ac:dyDescent="0.2">
      <c r="A22" s="97"/>
      <c r="B22" s="73"/>
      <c r="C22" s="87" t="s">
        <v>4188</v>
      </c>
      <c r="D22" s="76" t="s">
        <v>52</v>
      </c>
      <c r="E22" s="13">
        <v>44435</v>
      </c>
      <c r="F22" s="74" t="s">
        <v>2281</v>
      </c>
      <c r="G22" s="13">
        <v>44440</v>
      </c>
      <c r="H22" s="75" t="s">
        <v>3485</v>
      </c>
      <c r="I22" s="15">
        <v>50</v>
      </c>
      <c r="J22" s="15">
        <v>50</v>
      </c>
      <c r="K22" s="15">
        <v>20</v>
      </c>
      <c r="L22" s="15">
        <v>5</v>
      </c>
      <c r="M22" s="81">
        <v>12.5</v>
      </c>
      <c r="N22" s="70">
        <v>13</v>
      </c>
      <c r="O22" s="62">
        <v>3000</v>
      </c>
      <c r="P22" s="63">
        <f>Table224523689101112131415161718192021222423456789101112131415161718192021222324252627282930313233[[#This Row],[PEMBULATAN]]*O22</f>
        <v>39000</v>
      </c>
    </row>
    <row r="23" spans="1:16" ht="30" customHeight="1" x14ac:dyDescent="0.2">
      <c r="A23" s="97"/>
      <c r="B23" s="73"/>
      <c r="C23" s="87" t="s">
        <v>4189</v>
      </c>
      <c r="D23" s="76" t="s">
        <v>52</v>
      </c>
      <c r="E23" s="13">
        <v>44435</v>
      </c>
      <c r="F23" s="74" t="s">
        <v>2281</v>
      </c>
      <c r="G23" s="13">
        <v>44440</v>
      </c>
      <c r="H23" s="75" t="s">
        <v>3485</v>
      </c>
      <c r="I23" s="15">
        <v>50</v>
      </c>
      <c r="J23" s="15">
        <v>60</v>
      </c>
      <c r="K23" s="15">
        <v>10</v>
      </c>
      <c r="L23" s="15">
        <v>2</v>
      </c>
      <c r="M23" s="81">
        <v>7.5</v>
      </c>
      <c r="N23" s="70">
        <v>8</v>
      </c>
      <c r="O23" s="62">
        <v>3000</v>
      </c>
      <c r="P23" s="63">
        <f>Table224523689101112131415161718192021222423456789101112131415161718192021222324252627282930313233[[#This Row],[PEMBULATAN]]*O23</f>
        <v>24000</v>
      </c>
    </row>
    <row r="24" spans="1:16" ht="30" customHeight="1" x14ac:dyDescent="0.2">
      <c r="A24" s="97"/>
      <c r="B24" s="73"/>
      <c r="C24" s="87" t="s">
        <v>4190</v>
      </c>
      <c r="D24" s="76" t="s">
        <v>52</v>
      </c>
      <c r="E24" s="13">
        <v>44435</v>
      </c>
      <c r="F24" s="74" t="s">
        <v>2281</v>
      </c>
      <c r="G24" s="13">
        <v>44440</v>
      </c>
      <c r="H24" s="75" t="s">
        <v>3485</v>
      </c>
      <c r="I24" s="15">
        <v>80</v>
      </c>
      <c r="J24" s="15">
        <v>60</v>
      </c>
      <c r="K24" s="15">
        <v>20</v>
      </c>
      <c r="L24" s="15">
        <v>12</v>
      </c>
      <c r="M24" s="81">
        <v>24</v>
      </c>
      <c r="N24" s="70">
        <v>24</v>
      </c>
      <c r="O24" s="62">
        <v>3000</v>
      </c>
      <c r="P24" s="63">
        <f>Table224523689101112131415161718192021222423456789101112131415161718192021222324252627282930313233[[#This Row],[PEMBULATAN]]*O24</f>
        <v>72000</v>
      </c>
    </row>
    <row r="25" spans="1:16" ht="30" customHeight="1" x14ac:dyDescent="0.2">
      <c r="A25" s="97"/>
      <c r="B25" s="73"/>
      <c r="C25" s="87" t="s">
        <v>4191</v>
      </c>
      <c r="D25" s="76" t="s">
        <v>52</v>
      </c>
      <c r="E25" s="13">
        <v>44435</v>
      </c>
      <c r="F25" s="74" t="s">
        <v>2281</v>
      </c>
      <c r="G25" s="13">
        <v>44440</v>
      </c>
      <c r="H25" s="75" t="s">
        <v>3485</v>
      </c>
      <c r="I25" s="15">
        <v>95</v>
      </c>
      <c r="J25" s="15">
        <v>62</v>
      </c>
      <c r="K25" s="15">
        <v>36</v>
      </c>
      <c r="L25" s="15">
        <v>6</v>
      </c>
      <c r="M25" s="81">
        <v>53.01</v>
      </c>
      <c r="N25" s="70">
        <v>53</v>
      </c>
      <c r="O25" s="62">
        <v>3000</v>
      </c>
      <c r="P25" s="63">
        <f>Table224523689101112131415161718192021222423456789101112131415161718192021222324252627282930313233[[#This Row],[PEMBULATAN]]*O25</f>
        <v>159000</v>
      </c>
    </row>
    <row r="26" spans="1:16" ht="30" customHeight="1" x14ac:dyDescent="0.2">
      <c r="A26" s="97"/>
      <c r="B26" s="73"/>
      <c r="C26" s="87" t="s">
        <v>4192</v>
      </c>
      <c r="D26" s="76" t="s">
        <v>52</v>
      </c>
      <c r="E26" s="13">
        <v>44435</v>
      </c>
      <c r="F26" s="74" t="s">
        <v>2281</v>
      </c>
      <c r="G26" s="13">
        <v>44440</v>
      </c>
      <c r="H26" s="75" t="s">
        <v>3485</v>
      </c>
      <c r="I26" s="15">
        <v>60</v>
      </c>
      <c r="J26" s="15">
        <v>40</v>
      </c>
      <c r="K26" s="15">
        <v>20</v>
      </c>
      <c r="L26" s="15">
        <v>6</v>
      </c>
      <c r="M26" s="81">
        <v>12</v>
      </c>
      <c r="N26" s="70">
        <v>12</v>
      </c>
      <c r="O26" s="62">
        <v>3000</v>
      </c>
      <c r="P26" s="63">
        <f>Table224523689101112131415161718192021222423456789101112131415161718192021222324252627282930313233[[#This Row],[PEMBULATAN]]*O26</f>
        <v>36000</v>
      </c>
    </row>
    <row r="27" spans="1:16" ht="30" customHeight="1" x14ac:dyDescent="0.2">
      <c r="A27" s="97"/>
      <c r="B27" s="73"/>
      <c r="C27" s="87" t="s">
        <v>4193</v>
      </c>
      <c r="D27" s="76" t="s">
        <v>52</v>
      </c>
      <c r="E27" s="13">
        <v>44435</v>
      </c>
      <c r="F27" s="74" t="s">
        <v>2281</v>
      </c>
      <c r="G27" s="13">
        <v>44440</v>
      </c>
      <c r="H27" s="75" t="s">
        <v>3485</v>
      </c>
      <c r="I27" s="15">
        <v>95</v>
      </c>
      <c r="J27" s="15">
        <v>65</v>
      </c>
      <c r="K27" s="15">
        <v>28</v>
      </c>
      <c r="L27" s="15">
        <v>23</v>
      </c>
      <c r="M27" s="81">
        <v>43.225000000000001</v>
      </c>
      <c r="N27" s="70">
        <v>43</v>
      </c>
      <c r="O27" s="62">
        <v>3000</v>
      </c>
      <c r="P27" s="63">
        <f>Table224523689101112131415161718192021222423456789101112131415161718192021222324252627282930313233[[#This Row],[PEMBULATAN]]*O27</f>
        <v>129000</v>
      </c>
    </row>
    <row r="28" spans="1:16" ht="30" customHeight="1" x14ac:dyDescent="0.2">
      <c r="A28" s="97"/>
      <c r="B28" s="73"/>
      <c r="C28" s="87" t="s">
        <v>4194</v>
      </c>
      <c r="D28" s="76" t="s">
        <v>52</v>
      </c>
      <c r="E28" s="13">
        <v>44435</v>
      </c>
      <c r="F28" s="74" t="s">
        <v>2281</v>
      </c>
      <c r="G28" s="13">
        <v>44440</v>
      </c>
      <c r="H28" s="75" t="s">
        <v>3485</v>
      </c>
      <c r="I28" s="15">
        <v>90</v>
      </c>
      <c r="J28" s="15">
        <v>63</v>
      </c>
      <c r="K28" s="15">
        <v>23</v>
      </c>
      <c r="L28" s="15">
        <v>11</v>
      </c>
      <c r="M28" s="81">
        <v>32.602499999999999</v>
      </c>
      <c r="N28" s="70">
        <v>33</v>
      </c>
      <c r="O28" s="62">
        <v>3000</v>
      </c>
      <c r="P28" s="63">
        <f>Table224523689101112131415161718192021222423456789101112131415161718192021222324252627282930313233[[#This Row],[PEMBULATAN]]*O28</f>
        <v>99000</v>
      </c>
    </row>
    <row r="29" spans="1:16" ht="30" customHeight="1" x14ac:dyDescent="0.2">
      <c r="A29" s="97"/>
      <c r="B29" s="73"/>
      <c r="C29" s="87" t="s">
        <v>4195</v>
      </c>
      <c r="D29" s="76" t="s">
        <v>52</v>
      </c>
      <c r="E29" s="13">
        <v>44435</v>
      </c>
      <c r="F29" s="74" t="s">
        <v>2281</v>
      </c>
      <c r="G29" s="13">
        <v>44440</v>
      </c>
      <c r="H29" s="75" t="s">
        <v>3485</v>
      </c>
      <c r="I29" s="15">
        <v>95</v>
      </c>
      <c r="J29" s="15">
        <v>60</v>
      </c>
      <c r="K29" s="15">
        <v>30</v>
      </c>
      <c r="L29" s="15">
        <v>23</v>
      </c>
      <c r="M29" s="81">
        <v>42.75</v>
      </c>
      <c r="N29" s="70">
        <v>43</v>
      </c>
      <c r="O29" s="62">
        <v>3000</v>
      </c>
      <c r="P29" s="63">
        <f>Table224523689101112131415161718192021222423456789101112131415161718192021222324252627282930313233[[#This Row],[PEMBULATAN]]*O29</f>
        <v>129000</v>
      </c>
    </row>
    <row r="30" spans="1:16" ht="30" customHeight="1" x14ac:dyDescent="0.2">
      <c r="A30" s="97"/>
      <c r="B30" s="73"/>
      <c r="C30" s="87" t="s">
        <v>4196</v>
      </c>
      <c r="D30" s="76" t="s">
        <v>52</v>
      </c>
      <c r="E30" s="13">
        <v>44435</v>
      </c>
      <c r="F30" s="74" t="s">
        <v>2281</v>
      </c>
      <c r="G30" s="13">
        <v>44440</v>
      </c>
      <c r="H30" s="75" t="s">
        <v>3485</v>
      </c>
      <c r="I30" s="15">
        <v>60</v>
      </c>
      <c r="J30" s="15">
        <v>60</v>
      </c>
      <c r="K30" s="15">
        <v>20</v>
      </c>
      <c r="L30" s="15">
        <v>5</v>
      </c>
      <c r="M30" s="81">
        <v>18</v>
      </c>
      <c r="N30" s="70">
        <v>18</v>
      </c>
      <c r="O30" s="62">
        <v>3000</v>
      </c>
      <c r="P30" s="63">
        <f>Table224523689101112131415161718192021222423456789101112131415161718192021222324252627282930313233[[#This Row],[PEMBULATAN]]*O30</f>
        <v>54000</v>
      </c>
    </row>
    <row r="31" spans="1:16" ht="30" customHeight="1" x14ac:dyDescent="0.2">
      <c r="A31" s="97"/>
      <c r="B31" s="73"/>
      <c r="C31" s="87" t="s">
        <v>4197</v>
      </c>
      <c r="D31" s="76" t="s">
        <v>52</v>
      </c>
      <c r="E31" s="13">
        <v>44435</v>
      </c>
      <c r="F31" s="74" t="s">
        <v>2281</v>
      </c>
      <c r="G31" s="13">
        <v>44440</v>
      </c>
      <c r="H31" s="75" t="s">
        <v>3485</v>
      </c>
      <c r="I31" s="15">
        <v>110</v>
      </c>
      <c r="J31" s="15">
        <v>60</v>
      </c>
      <c r="K31" s="15">
        <v>50</v>
      </c>
      <c r="L31" s="15">
        <v>14</v>
      </c>
      <c r="M31" s="81">
        <v>82.5</v>
      </c>
      <c r="N31" s="70">
        <v>83</v>
      </c>
      <c r="O31" s="62">
        <v>3000</v>
      </c>
      <c r="P31" s="63">
        <f>Table224523689101112131415161718192021222423456789101112131415161718192021222324252627282930313233[[#This Row],[PEMBULATAN]]*O31</f>
        <v>249000</v>
      </c>
    </row>
    <row r="32" spans="1:16" ht="30" customHeight="1" x14ac:dyDescent="0.2">
      <c r="A32" s="97"/>
      <c r="B32" s="73"/>
      <c r="C32" s="87" t="s">
        <v>4198</v>
      </c>
      <c r="D32" s="76" t="s">
        <v>52</v>
      </c>
      <c r="E32" s="13">
        <v>44435</v>
      </c>
      <c r="F32" s="74" t="s">
        <v>2281</v>
      </c>
      <c r="G32" s="13">
        <v>44440</v>
      </c>
      <c r="H32" s="75" t="s">
        <v>3485</v>
      </c>
      <c r="I32" s="15">
        <v>100</v>
      </c>
      <c r="J32" s="15">
        <v>42</v>
      </c>
      <c r="K32" s="15">
        <v>41</v>
      </c>
      <c r="L32" s="15">
        <v>6</v>
      </c>
      <c r="M32" s="81">
        <v>43.05</v>
      </c>
      <c r="N32" s="70">
        <v>43</v>
      </c>
      <c r="O32" s="62">
        <v>3000</v>
      </c>
      <c r="P32" s="63">
        <f>Table224523689101112131415161718192021222423456789101112131415161718192021222324252627282930313233[[#This Row],[PEMBULATAN]]*O32</f>
        <v>129000</v>
      </c>
    </row>
    <row r="33" spans="1:16" ht="30" customHeight="1" x14ac:dyDescent="0.2">
      <c r="A33" s="97"/>
      <c r="B33" s="73"/>
      <c r="C33" s="87" t="s">
        <v>4199</v>
      </c>
      <c r="D33" s="76" t="s">
        <v>52</v>
      </c>
      <c r="E33" s="13">
        <v>44435</v>
      </c>
      <c r="F33" s="74" t="s">
        <v>2281</v>
      </c>
      <c r="G33" s="13">
        <v>44440</v>
      </c>
      <c r="H33" s="75" t="s">
        <v>3485</v>
      </c>
      <c r="I33" s="15">
        <v>96</v>
      </c>
      <c r="J33" s="15">
        <v>60</v>
      </c>
      <c r="K33" s="15">
        <v>27</v>
      </c>
      <c r="L33" s="15">
        <v>19</v>
      </c>
      <c r="M33" s="81">
        <v>38.880000000000003</v>
      </c>
      <c r="N33" s="70">
        <v>39</v>
      </c>
      <c r="O33" s="62">
        <v>3000</v>
      </c>
      <c r="P33" s="63">
        <f>Table224523689101112131415161718192021222423456789101112131415161718192021222324252627282930313233[[#This Row],[PEMBULATAN]]*O33</f>
        <v>117000</v>
      </c>
    </row>
    <row r="34" spans="1:16" ht="30" customHeight="1" x14ac:dyDescent="0.2">
      <c r="A34" s="97"/>
      <c r="B34" s="73"/>
      <c r="C34" s="87" t="s">
        <v>4200</v>
      </c>
      <c r="D34" s="76" t="s">
        <v>52</v>
      </c>
      <c r="E34" s="13">
        <v>44435</v>
      </c>
      <c r="F34" s="74" t="s">
        <v>2281</v>
      </c>
      <c r="G34" s="13">
        <v>44440</v>
      </c>
      <c r="H34" s="75" t="s">
        <v>3485</v>
      </c>
      <c r="I34" s="15">
        <v>100</v>
      </c>
      <c r="J34" s="15">
        <v>50</v>
      </c>
      <c r="K34" s="15">
        <v>40</v>
      </c>
      <c r="L34" s="15">
        <v>9</v>
      </c>
      <c r="M34" s="81">
        <v>50</v>
      </c>
      <c r="N34" s="70">
        <v>50</v>
      </c>
      <c r="O34" s="62">
        <v>3000</v>
      </c>
      <c r="P34" s="63">
        <f>Table224523689101112131415161718192021222423456789101112131415161718192021222324252627282930313233[[#This Row],[PEMBULATAN]]*O34</f>
        <v>150000</v>
      </c>
    </row>
    <row r="35" spans="1:16" ht="30" customHeight="1" x14ac:dyDescent="0.2">
      <c r="A35" s="97"/>
      <c r="B35" s="73"/>
      <c r="C35" s="87" t="s">
        <v>4201</v>
      </c>
      <c r="D35" s="76" t="s">
        <v>52</v>
      </c>
      <c r="E35" s="13">
        <v>44435</v>
      </c>
      <c r="F35" s="74" t="s">
        <v>2281</v>
      </c>
      <c r="G35" s="13">
        <v>44440</v>
      </c>
      <c r="H35" s="75" t="s">
        <v>3485</v>
      </c>
      <c r="I35" s="15">
        <v>83</v>
      </c>
      <c r="J35" s="15">
        <v>53</v>
      </c>
      <c r="K35" s="15">
        <v>27</v>
      </c>
      <c r="L35" s="15">
        <v>15</v>
      </c>
      <c r="M35" s="81">
        <v>29.693249999999999</v>
      </c>
      <c r="N35" s="70">
        <v>30</v>
      </c>
      <c r="O35" s="62">
        <v>3000</v>
      </c>
      <c r="P35" s="63">
        <f>Table224523689101112131415161718192021222423456789101112131415161718192021222324252627282930313233[[#This Row],[PEMBULATAN]]*O35</f>
        <v>90000</v>
      </c>
    </row>
    <row r="36" spans="1:16" ht="30" customHeight="1" x14ac:dyDescent="0.2">
      <c r="A36" s="97"/>
      <c r="B36" s="73"/>
      <c r="C36" s="87" t="s">
        <v>4202</v>
      </c>
      <c r="D36" s="76" t="s">
        <v>52</v>
      </c>
      <c r="E36" s="13">
        <v>44435</v>
      </c>
      <c r="F36" s="74" t="s">
        <v>2281</v>
      </c>
      <c r="G36" s="13">
        <v>44440</v>
      </c>
      <c r="H36" s="75" t="s">
        <v>3485</v>
      </c>
      <c r="I36" s="15">
        <v>121</v>
      </c>
      <c r="J36" s="15">
        <v>5</v>
      </c>
      <c r="K36" s="15">
        <v>3</v>
      </c>
      <c r="L36" s="15">
        <v>1</v>
      </c>
      <c r="M36" s="81">
        <v>0.45374999999999999</v>
      </c>
      <c r="N36" s="70">
        <v>1</v>
      </c>
      <c r="O36" s="62">
        <v>3000</v>
      </c>
      <c r="P36" s="63">
        <f>Table224523689101112131415161718192021222423456789101112131415161718192021222324252627282930313233[[#This Row],[PEMBULATAN]]*O36</f>
        <v>3000</v>
      </c>
    </row>
    <row r="37" spans="1:16" ht="30" customHeight="1" x14ac:dyDescent="0.2">
      <c r="A37" s="97"/>
      <c r="B37" s="73"/>
      <c r="C37" s="87" t="s">
        <v>4203</v>
      </c>
      <c r="D37" s="76" t="s">
        <v>52</v>
      </c>
      <c r="E37" s="13">
        <v>44435</v>
      </c>
      <c r="F37" s="74" t="s">
        <v>2281</v>
      </c>
      <c r="G37" s="13">
        <v>44440</v>
      </c>
      <c r="H37" s="75" t="s">
        <v>3485</v>
      </c>
      <c r="I37" s="15">
        <v>62</v>
      </c>
      <c r="J37" s="15">
        <v>35</v>
      </c>
      <c r="K37" s="15">
        <v>20</v>
      </c>
      <c r="L37" s="15">
        <v>2</v>
      </c>
      <c r="M37" s="81">
        <v>10.85</v>
      </c>
      <c r="N37" s="70">
        <v>11</v>
      </c>
      <c r="O37" s="62">
        <v>3000</v>
      </c>
      <c r="P37" s="63">
        <f>Table224523689101112131415161718192021222423456789101112131415161718192021222324252627282930313233[[#This Row],[PEMBULATAN]]*O37</f>
        <v>33000</v>
      </c>
    </row>
    <row r="38" spans="1:16" ht="30" customHeight="1" x14ac:dyDescent="0.2">
      <c r="A38" s="97"/>
      <c r="B38" s="73"/>
      <c r="C38" s="87" t="s">
        <v>4204</v>
      </c>
      <c r="D38" s="76" t="s">
        <v>52</v>
      </c>
      <c r="E38" s="13">
        <v>44435</v>
      </c>
      <c r="F38" s="74" t="s">
        <v>2281</v>
      </c>
      <c r="G38" s="13">
        <v>44440</v>
      </c>
      <c r="H38" s="75" t="s">
        <v>3485</v>
      </c>
      <c r="I38" s="15">
        <v>40</v>
      </c>
      <c r="J38" s="15">
        <v>32</v>
      </c>
      <c r="K38" s="15">
        <v>30</v>
      </c>
      <c r="L38" s="15">
        <v>5</v>
      </c>
      <c r="M38" s="81">
        <v>9.6</v>
      </c>
      <c r="N38" s="70">
        <v>10</v>
      </c>
      <c r="O38" s="62">
        <v>3000</v>
      </c>
      <c r="P38" s="63">
        <f>Table224523689101112131415161718192021222423456789101112131415161718192021222324252627282930313233[[#This Row],[PEMBULATAN]]*O38</f>
        <v>30000</v>
      </c>
    </row>
    <row r="39" spans="1:16" ht="30" customHeight="1" x14ac:dyDescent="0.2">
      <c r="A39" s="97"/>
      <c r="B39" s="73"/>
      <c r="C39" s="87" t="s">
        <v>4205</v>
      </c>
      <c r="D39" s="76" t="s">
        <v>52</v>
      </c>
      <c r="E39" s="13">
        <v>44435</v>
      </c>
      <c r="F39" s="74" t="s">
        <v>2281</v>
      </c>
      <c r="G39" s="13">
        <v>44440</v>
      </c>
      <c r="H39" s="75" t="s">
        <v>3485</v>
      </c>
      <c r="I39" s="15">
        <v>60</v>
      </c>
      <c r="J39" s="15">
        <v>27</v>
      </c>
      <c r="K39" s="15">
        <v>18</v>
      </c>
      <c r="L39" s="15">
        <v>3</v>
      </c>
      <c r="M39" s="81">
        <v>7.29</v>
      </c>
      <c r="N39" s="70">
        <v>7</v>
      </c>
      <c r="O39" s="62">
        <v>3000</v>
      </c>
      <c r="P39" s="63">
        <f>Table224523689101112131415161718192021222423456789101112131415161718192021222324252627282930313233[[#This Row],[PEMBULATAN]]*O39</f>
        <v>21000</v>
      </c>
    </row>
    <row r="40" spans="1:16" ht="30" customHeight="1" x14ac:dyDescent="0.2">
      <c r="A40" s="97"/>
      <c r="B40" s="73"/>
      <c r="C40" s="87" t="s">
        <v>4206</v>
      </c>
      <c r="D40" s="76" t="s">
        <v>52</v>
      </c>
      <c r="E40" s="13">
        <v>44435</v>
      </c>
      <c r="F40" s="74" t="s">
        <v>2281</v>
      </c>
      <c r="G40" s="13">
        <v>44440</v>
      </c>
      <c r="H40" s="75" t="s">
        <v>3485</v>
      </c>
      <c r="I40" s="15">
        <v>46</v>
      </c>
      <c r="J40" s="15">
        <v>30</v>
      </c>
      <c r="K40" s="15">
        <v>16</v>
      </c>
      <c r="L40" s="15">
        <v>6</v>
      </c>
      <c r="M40" s="81">
        <v>5.52</v>
      </c>
      <c r="N40" s="70">
        <v>6</v>
      </c>
      <c r="O40" s="62">
        <v>3000</v>
      </c>
      <c r="P40" s="63">
        <f>Table224523689101112131415161718192021222423456789101112131415161718192021222324252627282930313233[[#This Row],[PEMBULATAN]]*O40</f>
        <v>18000</v>
      </c>
    </row>
    <row r="41" spans="1:16" ht="30" customHeight="1" x14ac:dyDescent="0.2">
      <c r="A41" s="97"/>
      <c r="B41" s="73"/>
      <c r="C41" s="87" t="s">
        <v>4207</v>
      </c>
      <c r="D41" s="76" t="s">
        <v>52</v>
      </c>
      <c r="E41" s="13">
        <v>44435</v>
      </c>
      <c r="F41" s="74" t="s">
        <v>2281</v>
      </c>
      <c r="G41" s="13">
        <v>44440</v>
      </c>
      <c r="H41" s="75" t="s">
        <v>3485</v>
      </c>
      <c r="I41" s="15">
        <v>44</v>
      </c>
      <c r="J41" s="15">
        <v>44</v>
      </c>
      <c r="K41" s="15">
        <v>30</v>
      </c>
      <c r="L41" s="15">
        <v>1</v>
      </c>
      <c r="M41" s="81">
        <v>14.52</v>
      </c>
      <c r="N41" s="70">
        <v>15</v>
      </c>
      <c r="O41" s="62">
        <v>3000</v>
      </c>
      <c r="P41" s="63">
        <f>Table224523689101112131415161718192021222423456789101112131415161718192021222324252627282930313233[[#This Row],[PEMBULATAN]]*O41</f>
        <v>45000</v>
      </c>
    </row>
    <row r="42" spans="1:16" ht="30" customHeight="1" x14ac:dyDescent="0.2">
      <c r="A42" s="97"/>
      <c r="B42" s="73"/>
      <c r="C42" s="87" t="s">
        <v>4208</v>
      </c>
      <c r="D42" s="76" t="s">
        <v>52</v>
      </c>
      <c r="E42" s="13">
        <v>44435</v>
      </c>
      <c r="F42" s="74" t="s">
        <v>2281</v>
      </c>
      <c r="G42" s="13">
        <v>44440</v>
      </c>
      <c r="H42" s="75" t="s">
        <v>3485</v>
      </c>
      <c r="I42" s="15">
        <v>138</v>
      </c>
      <c r="J42" s="15">
        <v>22</v>
      </c>
      <c r="K42" s="15">
        <v>22</v>
      </c>
      <c r="L42" s="15">
        <v>5</v>
      </c>
      <c r="M42" s="81">
        <v>16.698</v>
      </c>
      <c r="N42" s="70">
        <v>17</v>
      </c>
      <c r="O42" s="62">
        <v>3000</v>
      </c>
      <c r="P42" s="63">
        <f>Table224523689101112131415161718192021222423456789101112131415161718192021222324252627282930313233[[#This Row],[PEMBULATAN]]*O42</f>
        <v>51000</v>
      </c>
    </row>
    <row r="43" spans="1:16" ht="30" customHeight="1" x14ac:dyDescent="0.2">
      <c r="A43" s="97"/>
      <c r="B43" s="73"/>
      <c r="C43" s="87" t="s">
        <v>4209</v>
      </c>
      <c r="D43" s="76" t="s">
        <v>52</v>
      </c>
      <c r="E43" s="13">
        <v>44435</v>
      </c>
      <c r="F43" s="74" t="s">
        <v>2281</v>
      </c>
      <c r="G43" s="13">
        <v>44440</v>
      </c>
      <c r="H43" s="75" t="s">
        <v>3485</v>
      </c>
      <c r="I43" s="15">
        <v>81</v>
      </c>
      <c r="J43" s="15">
        <v>51</v>
      </c>
      <c r="K43" s="15">
        <v>23</v>
      </c>
      <c r="L43" s="15">
        <v>10</v>
      </c>
      <c r="M43" s="81">
        <v>23.753250000000001</v>
      </c>
      <c r="N43" s="70">
        <v>24</v>
      </c>
      <c r="O43" s="62">
        <v>3000</v>
      </c>
      <c r="P43" s="63">
        <f>Table224523689101112131415161718192021222423456789101112131415161718192021222324252627282930313233[[#This Row],[PEMBULATAN]]*O43</f>
        <v>72000</v>
      </c>
    </row>
    <row r="44" spans="1:16" ht="30" customHeight="1" x14ac:dyDescent="0.2">
      <c r="A44" s="97"/>
      <c r="B44" s="73"/>
      <c r="C44" s="87" t="s">
        <v>4210</v>
      </c>
      <c r="D44" s="76" t="s">
        <v>52</v>
      </c>
      <c r="E44" s="13">
        <v>44435</v>
      </c>
      <c r="F44" s="74" t="s">
        <v>2281</v>
      </c>
      <c r="G44" s="13">
        <v>44440</v>
      </c>
      <c r="H44" s="75" t="s">
        <v>3485</v>
      </c>
      <c r="I44" s="15">
        <v>39</v>
      </c>
      <c r="J44" s="15">
        <v>27</v>
      </c>
      <c r="K44" s="15">
        <v>20</v>
      </c>
      <c r="L44" s="15">
        <v>20</v>
      </c>
      <c r="M44" s="81">
        <v>5.2649999999999997</v>
      </c>
      <c r="N44" s="70">
        <v>20</v>
      </c>
      <c r="O44" s="62">
        <v>3000</v>
      </c>
      <c r="P44" s="63">
        <f>Table224523689101112131415161718192021222423456789101112131415161718192021222324252627282930313233[[#This Row],[PEMBULATAN]]*O44</f>
        <v>60000</v>
      </c>
    </row>
    <row r="45" spans="1:16" ht="30" customHeight="1" x14ac:dyDescent="0.2">
      <c r="A45" s="97"/>
      <c r="B45" s="73"/>
      <c r="C45" s="87" t="s">
        <v>4211</v>
      </c>
      <c r="D45" s="76" t="s">
        <v>52</v>
      </c>
      <c r="E45" s="13">
        <v>44435</v>
      </c>
      <c r="F45" s="74" t="s">
        <v>2281</v>
      </c>
      <c r="G45" s="13">
        <v>44440</v>
      </c>
      <c r="H45" s="75" t="s">
        <v>3485</v>
      </c>
      <c r="I45" s="15">
        <v>37</v>
      </c>
      <c r="J45" s="15">
        <v>37</v>
      </c>
      <c r="K45" s="15">
        <v>37</v>
      </c>
      <c r="L45" s="15">
        <v>7</v>
      </c>
      <c r="M45" s="81">
        <v>12.66325</v>
      </c>
      <c r="N45" s="70">
        <v>13</v>
      </c>
      <c r="O45" s="62">
        <v>3000</v>
      </c>
      <c r="P45" s="63">
        <f>Table224523689101112131415161718192021222423456789101112131415161718192021222324252627282930313233[[#This Row],[PEMBULATAN]]*O45</f>
        <v>39000</v>
      </c>
    </row>
    <row r="46" spans="1:16" ht="30" customHeight="1" x14ac:dyDescent="0.2">
      <c r="A46" s="97"/>
      <c r="B46" s="73"/>
      <c r="C46" s="87" t="s">
        <v>4212</v>
      </c>
      <c r="D46" s="76" t="s">
        <v>52</v>
      </c>
      <c r="E46" s="13">
        <v>44435</v>
      </c>
      <c r="F46" s="74" t="s">
        <v>2281</v>
      </c>
      <c r="G46" s="13">
        <v>44440</v>
      </c>
      <c r="H46" s="75" t="s">
        <v>3485</v>
      </c>
      <c r="I46" s="15">
        <v>37</v>
      </c>
      <c r="J46" s="15">
        <v>29</v>
      </c>
      <c r="K46" s="15">
        <v>30</v>
      </c>
      <c r="L46" s="15">
        <v>9</v>
      </c>
      <c r="M46" s="81">
        <v>8.0474999999999994</v>
      </c>
      <c r="N46" s="70">
        <v>9</v>
      </c>
      <c r="O46" s="62">
        <v>3000</v>
      </c>
      <c r="P46" s="63">
        <f>Table224523689101112131415161718192021222423456789101112131415161718192021222324252627282930313233[[#This Row],[PEMBULATAN]]*O46</f>
        <v>27000</v>
      </c>
    </row>
    <row r="47" spans="1:16" ht="30" customHeight="1" x14ac:dyDescent="0.2">
      <c r="A47" s="97"/>
      <c r="B47" s="73"/>
      <c r="C47" s="87" t="s">
        <v>4213</v>
      </c>
      <c r="D47" s="76" t="s">
        <v>52</v>
      </c>
      <c r="E47" s="13">
        <v>44435</v>
      </c>
      <c r="F47" s="74" t="s">
        <v>2281</v>
      </c>
      <c r="G47" s="13">
        <v>44440</v>
      </c>
      <c r="H47" s="75" t="s">
        <v>3485</v>
      </c>
      <c r="I47" s="15">
        <v>55</v>
      </c>
      <c r="J47" s="15">
        <v>55</v>
      </c>
      <c r="K47" s="15">
        <v>56</v>
      </c>
      <c r="L47" s="15">
        <v>13</v>
      </c>
      <c r="M47" s="81">
        <v>42.35</v>
      </c>
      <c r="N47" s="70">
        <v>42</v>
      </c>
      <c r="O47" s="62">
        <v>3000</v>
      </c>
      <c r="P47" s="63">
        <f>Table224523689101112131415161718192021222423456789101112131415161718192021222324252627282930313233[[#This Row],[PEMBULATAN]]*O47</f>
        <v>126000</v>
      </c>
    </row>
    <row r="48" spans="1:16" ht="30" customHeight="1" x14ac:dyDescent="0.2">
      <c r="A48" s="97"/>
      <c r="B48" s="73"/>
      <c r="C48" s="87" t="s">
        <v>4214</v>
      </c>
      <c r="D48" s="76" t="s">
        <v>52</v>
      </c>
      <c r="E48" s="13">
        <v>44435</v>
      </c>
      <c r="F48" s="74" t="s">
        <v>2281</v>
      </c>
      <c r="G48" s="13">
        <v>44440</v>
      </c>
      <c r="H48" s="75" t="s">
        <v>3485</v>
      </c>
      <c r="I48" s="15">
        <v>100</v>
      </c>
      <c r="J48" s="15">
        <v>70</v>
      </c>
      <c r="K48" s="15">
        <v>20</v>
      </c>
      <c r="L48" s="15">
        <v>16</v>
      </c>
      <c r="M48" s="81">
        <v>35</v>
      </c>
      <c r="N48" s="70">
        <v>35</v>
      </c>
      <c r="O48" s="62">
        <v>3000</v>
      </c>
      <c r="P48" s="63">
        <f>Table224523689101112131415161718192021222423456789101112131415161718192021222324252627282930313233[[#This Row],[PEMBULATAN]]*O48</f>
        <v>105000</v>
      </c>
    </row>
    <row r="49" spans="1:16" ht="30" customHeight="1" x14ac:dyDescent="0.2">
      <c r="A49" s="97"/>
      <c r="B49" s="73"/>
      <c r="C49" s="87" t="s">
        <v>4215</v>
      </c>
      <c r="D49" s="76" t="s">
        <v>52</v>
      </c>
      <c r="E49" s="13">
        <v>44435</v>
      </c>
      <c r="F49" s="74" t="s">
        <v>2281</v>
      </c>
      <c r="G49" s="13">
        <v>44440</v>
      </c>
      <c r="H49" s="75" t="s">
        <v>3485</v>
      </c>
      <c r="I49" s="15">
        <v>80</v>
      </c>
      <c r="J49" s="15">
        <v>60</v>
      </c>
      <c r="K49" s="15">
        <v>25</v>
      </c>
      <c r="L49" s="15">
        <v>9</v>
      </c>
      <c r="M49" s="81">
        <v>30</v>
      </c>
      <c r="N49" s="70">
        <v>30</v>
      </c>
      <c r="O49" s="62">
        <v>3000</v>
      </c>
      <c r="P49" s="63">
        <f>Table224523689101112131415161718192021222423456789101112131415161718192021222324252627282930313233[[#This Row],[PEMBULATAN]]*O49</f>
        <v>90000</v>
      </c>
    </row>
    <row r="50" spans="1:16" ht="30" customHeight="1" x14ac:dyDescent="0.2">
      <c r="A50" s="97"/>
      <c r="B50" s="73"/>
      <c r="C50" s="87" t="s">
        <v>4216</v>
      </c>
      <c r="D50" s="76" t="s">
        <v>52</v>
      </c>
      <c r="E50" s="13">
        <v>44435</v>
      </c>
      <c r="F50" s="74" t="s">
        <v>2281</v>
      </c>
      <c r="G50" s="13">
        <v>44440</v>
      </c>
      <c r="H50" s="75" t="s">
        <v>3485</v>
      </c>
      <c r="I50" s="15">
        <v>110</v>
      </c>
      <c r="J50" s="15">
        <v>60</v>
      </c>
      <c r="K50" s="15">
        <v>32</v>
      </c>
      <c r="L50" s="15">
        <v>20</v>
      </c>
      <c r="M50" s="81">
        <v>52.8</v>
      </c>
      <c r="N50" s="70">
        <v>53</v>
      </c>
      <c r="O50" s="62">
        <v>3000</v>
      </c>
      <c r="P50" s="63">
        <f>Table224523689101112131415161718192021222423456789101112131415161718192021222324252627282930313233[[#This Row],[PEMBULATAN]]*O50</f>
        <v>159000</v>
      </c>
    </row>
    <row r="51" spans="1:16" ht="30" customHeight="1" x14ac:dyDescent="0.2">
      <c r="A51" s="97"/>
      <c r="B51" s="73"/>
      <c r="C51" s="87" t="s">
        <v>4217</v>
      </c>
      <c r="D51" s="76" t="s">
        <v>52</v>
      </c>
      <c r="E51" s="13">
        <v>44435</v>
      </c>
      <c r="F51" s="74" t="s">
        <v>2281</v>
      </c>
      <c r="G51" s="13">
        <v>44440</v>
      </c>
      <c r="H51" s="75" t="s">
        <v>3485</v>
      </c>
      <c r="I51" s="15">
        <v>63</v>
      </c>
      <c r="J51" s="15">
        <v>45</v>
      </c>
      <c r="K51" s="15">
        <v>28</v>
      </c>
      <c r="L51" s="15">
        <v>8</v>
      </c>
      <c r="M51" s="81">
        <v>19.844999999999999</v>
      </c>
      <c r="N51" s="70">
        <v>20</v>
      </c>
      <c r="O51" s="62">
        <v>3000</v>
      </c>
      <c r="P51" s="63">
        <f>Table224523689101112131415161718192021222423456789101112131415161718192021222324252627282930313233[[#This Row],[PEMBULATAN]]*O51</f>
        <v>60000</v>
      </c>
    </row>
    <row r="52" spans="1:16" ht="30" customHeight="1" x14ac:dyDescent="0.2">
      <c r="A52" s="97"/>
      <c r="B52" s="73"/>
      <c r="C52" s="87" t="s">
        <v>4218</v>
      </c>
      <c r="D52" s="76" t="s">
        <v>52</v>
      </c>
      <c r="E52" s="13">
        <v>44435</v>
      </c>
      <c r="F52" s="74" t="s">
        <v>2281</v>
      </c>
      <c r="G52" s="13">
        <v>44440</v>
      </c>
      <c r="H52" s="75" t="s">
        <v>3485</v>
      </c>
      <c r="I52" s="15">
        <v>70</v>
      </c>
      <c r="J52" s="15">
        <v>60</v>
      </c>
      <c r="K52" s="15">
        <v>30</v>
      </c>
      <c r="L52" s="15">
        <v>7</v>
      </c>
      <c r="M52" s="81">
        <v>31.5</v>
      </c>
      <c r="N52" s="70">
        <v>32</v>
      </c>
      <c r="O52" s="62">
        <v>3000</v>
      </c>
      <c r="P52" s="63">
        <f>Table224523689101112131415161718192021222423456789101112131415161718192021222324252627282930313233[[#This Row],[PEMBULATAN]]*O52</f>
        <v>96000</v>
      </c>
    </row>
    <row r="53" spans="1:16" ht="30" customHeight="1" x14ac:dyDescent="0.2">
      <c r="A53" s="97"/>
      <c r="B53" s="73"/>
      <c r="C53" s="87" t="s">
        <v>4219</v>
      </c>
      <c r="D53" s="76" t="s">
        <v>52</v>
      </c>
      <c r="E53" s="13">
        <v>44435</v>
      </c>
      <c r="F53" s="74" t="s">
        <v>2281</v>
      </c>
      <c r="G53" s="13">
        <v>44440</v>
      </c>
      <c r="H53" s="75" t="s">
        <v>3485</v>
      </c>
      <c r="I53" s="15">
        <v>40</v>
      </c>
      <c r="J53" s="15">
        <v>50</v>
      </c>
      <c r="K53" s="15">
        <v>20</v>
      </c>
      <c r="L53" s="15">
        <v>7</v>
      </c>
      <c r="M53" s="81">
        <v>10</v>
      </c>
      <c r="N53" s="70">
        <v>10</v>
      </c>
      <c r="O53" s="62">
        <v>3000</v>
      </c>
      <c r="P53" s="63">
        <f>Table224523689101112131415161718192021222423456789101112131415161718192021222324252627282930313233[[#This Row],[PEMBULATAN]]*O53</f>
        <v>30000</v>
      </c>
    </row>
    <row r="54" spans="1:16" ht="30" customHeight="1" x14ac:dyDescent="0.2">
      <c r="A54" s="97"/>
      <c r="B54" s="73"/>
      <c r="C54" s="87" t="s">
        <v>4220</v>
      </c>
      <c r="D54" s="76" t="s">
        <v>52</v>
      </c>
      <c r="E54" s="13">
        <v>44435</v>
      </c>
      <c r="F54" s="74" t="s">
        <v>2281</v>
      </c>
      <c r="G54" s="13">
        <v>44440</v>
      </c>
      <c r="H54" s="75" t="s">
        <v>3485</v>
      </c>
      <c r="I54" s="15">
        <v>49</v>
      </c>
      <c r="J54" s="15">
        <v>43</v>
      </c>
      <c r="K54" s="15">
        <v>20</v>
      </c>
      <c r="L54" s="15">
        <v>5</v>
      </c>
      <c r="M54" s="81">
        <v>10.535</v>
      </c>
      <c r="N54" s="70">
        <v>11</v>
      </c>
      <c r="O54" s="62">
        <v>3000</v>
      </c>
      <c r="P54" s="63">
        <f>Table224523689101112131415161718192021222423456789101112131415161718192021222324252627282930313233[[#This Row],[PEMBULATAN]]*O54</f>
        <v>33000</v>
      </c>
    </row>
    <row r="55" spans="1:16" ht="30" customHeight="1" x14ac:dyDescent="0.2">
      <c r="A55" s="97"/>
      <c r="B55" s="73"/>
      <c r="C55" s="87" t="s">
        <v>4221</v>
      </c>
      <c r="D55" s="76" t="s">
        <v>52</v>
      </c>
      <c r="E55" s="13">
        <v>44435</v>
      </c>
      <c r="F55" s="74" t="s">
        <v>2281</v>
      </c>
      <c r="G55" s="13">
        <v>44440</v>
      </c>
      <c r="H55" s="75" t="s">
        <v>3485</v>
      </c>
      <c r="I55" s="15">
        <v>110</v>
      </c>
      <c r="J55" s="15">
        <v>60</v>
      </c>
      <c r="K55" s="15">
        <v>25</v>
      </c>
      <c r="L55" s="15">
        <v>15</v>
      </c>
      <c r="M55" s="81">
        <v>41.25</v>
      </c>
      <c r="N55" s="70">
        <v>41</v>
      </c>
      <c r="O55" s="62">
        <v>3000</v>
      </c>
      <c r="P55" s="63">
        <f>Table224523689101112131415161718192021222423456789101112131415161718192021222324252627282930313233[[#This Row],[PEMBULATAN]]*O55</f>
        <v>123000</v>
      </c>
    </row>
    <row r="56" spans="1:16" ht="30" customHeight="1" x14ac:dyDescent="0.2">
      <c r="A56" s="97"/>
      <c r="B56" s="73"/>
      <c r="C56" s="87" t="s">
        <v>4222</v>
      </c>
      <c r="D56" s="76" t="s">
        <v>52</v>
      </c>
      <c r="E56" s="13">
        <v>44435</v>
      </c>
      <c r="F56" s="74" t="s">
        <v>2281</v>
      </c>
      <c r="G56" s="13">
        <v>44440</v>
      </c>
      <c r="H56" s="75" t="s">
        <v>3485</v>
      </c>
      <c r="I56" s="15">
        <v>89</v>
      </c>
      <c r="J56" s="15">
        <v>59</v>
      </c>
      <c r="K56" s="15">
        <v>34</v>
      </c>
      <c r="L56" s="15">
        <v>8</v>
      </c>
      <c r="M56" s="81">
        <v>44.633499999999998</v>
      </c>
      <c r="N56" s="70">
        <v>45</v>
      </c>
      <c r="O56" s="62">
        <v>3000</v>
      </c>
      <c r="P56" s="63">
        <f>Table224523689101112131415161718192021222423456789101112131415161718192021222324252627282930313233[[#This Row],[PEMBULATAN]]*O56</f>
        <v>135000</v>
      </c>
    </row>
    <row r="57" spans="1:16" ht="30" customHeight="1" x14ac:dyDescent="0.2">
      <c r="A57" s="97"/>
      <c r="B57" s="73"/>
      <c r="C57" s="87" t="s">
        <v>4223</v>
      </c>
      <c r="D57" s="76" t="s">
        <v>52</v>
      </c>
      <c r="E57" s="13">
        <v>44435</v>
      </c>
      <c r="F57" s="74" t="s">
        <v>2281</v>
      </c>
      <c r="G57" s="13">
        <v>44440</v>
      </c>
      <c r="H57" s="75" t="s">
        <v>3485</v>
      </c>
      <c r="I57" s="15">
        <v>110</v>
      </c>
      <c r="J57" s="15">
        <v>60</v>
      </c>
      <c r="K57" s="15">
        <v>40</v>
      </c>
      <c r="L57" s="15">
        <v>19</v>
      </c>
      <c r="M57" s="81">
        <v>66</v>
      </c>
      <c r="N57" s="70">
        <v>66</v>
      </c>
      <c r="O57" s="62">
        <v>3000</v>
      </c>
      <c r="P57" s="63">
        <f>Table224523689101112131415161718192021222423456789101112131415161718192021222324252627282930313233[[#This Row],[PEMBULATAN]]*O57</f>
        <v>198000</v>
      </c>
    </row>
    <row r="58" spans="1:16" ht="30" customHeight="1" x14ac:dyDescent="0.2">
      <c r="A58" s="97"/>
      <c r="B58" s="73"/>
      <c r="C58" s="87" t="s">
        <v>4224</v>
      </c>
      <c r="D58" s="76" t="s">
        <v>52</v>
      </c>
      <c r="E58" s="13">
        <v>44435</v>
      </c>
      <c r="F58" s="74" t="s">
        <v>2281</v>
      </c>
      <c r="G58" s="13">
        <v>44440</v>
      </c>
      <c r="H58" s="75" t="s">
        <v>3485</v>
      </c>
      <c r="I58" s="15">
        <v>90</v>
      </c>
      <c r="J58" s="15">
        <v>70</v>
      </c>
      <c r="K58" s="15">
        <v>20</v>
      </c>
      <c r="L58" s="15">
        <v>16</v>
      </c>
      <c r="M58" s="81">
        <v>31.5</v>
      </c>
      <c r="N58" s="70">
        <v>32</v>
      </c>
      <c r="O58" s="62">
        <v>3000</v>
      </c>
      <c r="P58" s="63">
        <f>Table224523689101112131415161718192021222423456789101112131415161718192021222324252627282930313233[[#This Row],[PEMBULATAN]]*O58</f>
        <v>96000</v>
      </c>
    </row>
    <row r="59" spans="1:16" ht="30" customHeight="1" x14ac:dyDescent="0.2">
      <c r="A59" s="97"/>
      <c r="B59" s="73"/>
      <c r="C59" s="87" t="s">
        <v>4225</v>
      </c>
      <c r="D59" s="76" t="s">
        <v>52</v>
      </c>
      <c r="E59" s="13">
        <v>44435</v>
      </c>
      <c r="F59" s="74" t="s">
        <v>2281</v>
      </c>
      <c r="G59" s="13">
        <v>44440</v>
      </c>
      <c r="H59" s="75" t="s">
        <v>3485</v>
      </c>
      <c r="I59" s="15">
        <v>102</v>
      </c>
      <c r="J59" s="15">
        <v>70</v>
      </c>
      <c r="K59" s="15">
        <v>40</v>
      </c>
      <c r="L59" s="15">
        <v>23</v>
      </c>
      <c r="M59" s="81">
        <v>71.400000000000006</v>
      </c>
      <c r="N59" s="70">
        <v>71</v>
      </c>
      <c r="O59" s="62">
        <v>3000</v>
      </c>
      <c r="P59" s="63">
        <f>Table224523689101112131415161718192021222423456789101112131415161718192021222324252627282930313233[[#This Row],[PEMBULATAN]]*O59</f>
        <v>213000</v>
      </c>
    </row>
    <row r="60" spans="1:16" ht="30" customHeight="1" x14ac:dyDescent="0.2">
      <c r="A60" s="97"/>
      <c r="B60" s="73"/>
      <c r="C60" s="87" t="s">
        <v>4226</v>
      </c>
      <c r="D60" s="76" t="s">
        <v>52</v>
      </c>
      <c r="E60" s="13">
        <v>44435</v>
      </c>
      <c r="F60" s="74" t="s">
        <v>2281</v>
      </c>
      <c r="G60" s="13">
        <v>44440</v>
      </c>
      <c r="H60" s="75" t="s">
        <v>3485</v>
      </c>
      <c r="I60" s="15">
        <v>90</v>
      </c>
      <c r="J60" s="15">
        <v>70</v>
      </c>
      <c r="K60" s="15">
        <v>20</v>
      </c>
      <c r="L60" s="15">
        <v>8</v>
      </c>
      <c r="M60" s="81">
        <v>31.5</v>
      </c>
      <c r="N60" s="70">
        <v>32</v>
      </c>
      <c r="O60" s="62">
        <v>3000</v>
      </c>
      <c r="P60" s="63">
        <f>Table224523689101112131415161718192021222423456789101112131415161718192021222324252627282930313233[[#This Row],[PEMBULATAN]]*O60</f>
        <v>96000</v>
      </c>
    </row>
    <row r="61" spans="1:16" ht="30" customHeight="1" x14ac:dyDescent="0.2">
      <c r="A61" s="97"/>
      <c r="B61" s="73"/>
      <c r="C61" s="87" t="s">
        <v>4227</v>
      </c>
      <c r="D61" s="76" t="s">
        <v>52</v>
      </c>
      <c r="E61" s="13">
        <v>44435</v>
      </c>
      <c r="F61" s="74" t="s">
        <v>2281</v>
      </c>
      <c r="G61" s="13">
        <v>44440</v>
      </c>
      <c r="H61" s="75" t="s">
        <v>3485</v>
      </c>
      <c r="I61" s="15">
        <v>50</v>
      </c>
      <c r="J61" s="15">
        <v>53</v>
      </c>
      <c r="K61" s="15">
        <v>28</v>
      </c>
      <c r="L61" s="15">
        <v>4</v>
      </c>
      <c r="M61" s="81">
        <v>18.55</v>
      </c>
      <c r="N61" s="70">
        <v>19</v>
      </c>
      <c r="O61" s="62">
        <v>3000</v>
      </c>
      <c r="P61" s="63">
        <f>Table224523689101112131415161718192021222423456789101112131415161718192021222324252627282930313233[[#This Row],[PEMBULATAN]]*O61</f>
        <v>57000</v>
      </c>
    </row>
    <row r="62" spans="1:16" ht="30" customHeight="1" x14ac:dyDescent="0.2">
      <c r="A62" s="97"/>
      <c r="B62" s="73"/>
      <c r="C62" s="87" t="s">
        <v>4228</v>
      </c>
      <c r="D62" s="76" t="s">
        <v>52</v>
      </c>
      <c r="E62" s="13">
        <v>44435</v>
      </c>
      <c r="F62" s="74" t="s">
        <v>2281</v>
      </c>
      <c r="G62" s="13">
        <v>44440</v>
      </c>
      <c r="H62" s="75" t="s">
        <v>3485</v>
      </c>
      <c r="I62" s="15">
        <v>92</v>
      </c>
      <c r="J62" s="15">
        <v>58</v>
      </c>
      <c r="K62" s="15">
        <v>25</v>
      </c>
      <c r="L62" s="15">
        <v>10</v>
      </c>
      <c r="M62" s="81">
        <v>33.35</v>
      </c>
      <c r="N62" s="70">
        <v>33</v>
      </c>
      <c r="O62" s="62">
        <v>3000</v>
      </c>
      <c r="P62" s="63">
        <f>Table224523689101112131415161718192021222423456789101112131415161718192021222324252627282930313233[[#This Row],[PEMBULATAN]]*O62</f>
        <v>99000</v>
      </c>
    </row>
    <row r="63" spans="1:16" ht="30" customHeight="1" x14ac:dyDescent="0.2">
      <c r="A63" s="97"/>
      <c r="B63" s="73"/>
      <c r="C63" s="87" t="s">
        <v>4229</v>
      </c>
      <c r="D63" s="76" t="s">
        <v>52</v>
      </c>
      <c r="E63" s="13">
        <v>44435</v>
      </c>
      <c r="F63" s="74" t="s">
        <v>2281</v>
      </c>
      <c r="G63" s="13">
        <v>44440</v>
      </c>
      <c r="H63" s="75" t="s">
        <v>3485</v>
      </c>
      <c r="I63" s="15">
        <v>90</v>
      </c>
      <c r="J63" s="15">
        <v>60</v>
      </c>
      <c r="K63" s="15">
        <v>30</v>
      </c>
      <c r="L63" s="15">
        <v>16</v>
      </c>
      <c r="M63" s="81">
        <v>40.5</v>
      </c>
      <c r="N63" s="70">
        <v>41</v>
      </c>
      <c r="O63" s="62">
        <v>3000</v>
      </c>
      <c r="P63" s="63">
        <f>Table224523689101112131415161718192021222423456789101112131415161718192021222324252627282930313233[[#This Row],[PEMBULATAN]]*O63</f>
        <v>123000</v>
      </c>
    </row>
    <row r="64" spans="1:16" ht="30" customHeight="1" x14ac:dyDescent="0.2">
      <c r="A64" s="97"/>
      <c r="B64" s="73"/>
      <c r="C64" s="87" t="s">
        <v>4230</v>
      </c>
      <c r="D64" s="76" t="s">
        <v>52</v>
      </c>
      <c r="E64" s="13">
        <v>44435</v>
      </c>
      <c r="F64" s="74" t="s">
        <v>2281</v>
      </c>
      <c r="G64" s="13">
        <v>44440</v>
      </c>
      <c r="H64" s="75" t="s">
        <v>3485</v>
      </c>
      <c r="I64" s="15">
        <v>69</v>
      </c>
      <c r="J64" s="15">
        <v>68</v>
      </c>
      <c r="K64" s="15">
        <v>23</v>
      </c>
      <c r="L64" s="15">
        <v>9</v>
      </c>
      <c r="M64" s="81">
        <v>26.978999999999999</v>
      </c>
      <c r="N64" s="70">
        <v>27</v>
      </c>
      <c r="O64" s="62">
        <v>3000</v>
      </c>
      <c r="P64" s="63">
        <f>Table224523689101112131415161718192021222423456789101112131415161718192021222324252627282930313233[[#This Row],[PEMBULATAN]]*O64</f>
        <v>81000</v>
      </c>
    </row>
    <row r="65" spans="1:16" ht="30" customHeight="1" x14ac:dyDescent="0.2">
      <c r="A65" s="97"/>
      <c r="B65" s="73"/>
      <c r="C65" s="87" t="s">
        <v>4231</v>
      </c>
      <c r="D65" s="76" t="s">
        <v>52</v>
      </c>
      <c r="E65" s="13">
        <v>44435</v>
      </c>
      <c r="F65" s="74" t="s">
        <v>2281</v>
      </c>
      <c r="G65" s="13">
        <v>44440</v>
      </c>
      <c r="H65" s="75" t="s">
        <v>3485</v>
      </c>
      <c r="I65" s="15">
        <v>90</v>
      </c>
      <c r="J65" s="15">
        <v>70</v>
      </c>
      <c r="K65" s="15">
        <v>20</v>
      </c>
      <c r="L65" s="15">
        <v>16</v>
      </c>
      <c r="M65" s="81">
        <v>31.5</v>
      </c>
      <c r="N65" s="70">
        <v>32</v>
      </c>
      <c r="O65" s="62">
        <v>3000</v>
      </c>
      <c r="P65" s="63">
        <f>Table224523689101112131415161718192021222423456789101112131415161718192021222324252627282930313233[[#This Row],[PEMBULATAN]]*O65</f>
        <v>96000</v>
      </c>
    </row>
    <row r="66" spans="1:16" ht="30" customHeight="1" x14ac:dyDescent="0.2">
      <c r="A66" s="97"/>
      <c r="B66" s="73"/>
      <c r="C66" s="87" t="s">
        <v>4232</v>
      </c>
      <c r="D66" s="76" t="s">
        <v>52</v>
      </c>
      <c r="E66" s="13">
        <v>44435</v>
      </c>
      <c r="F66" s="74" t="s">
        <v>2281</v>
      </c>
      <c r="G66" s="13">
        <v>44440</v>
      </c>
      <c r="H66" s="75" t="s">
        <v>3485</v>
      </c>
      <c r="I66" s="15">
        <v>90</v>
      </c>
      <c r="J66" s="15">
        <v>60</v>
      </c>
      <c r="K66" s="15">
        <v>30</v>
      </c>
      <c r="L66" s="15">
        <v>9</v>
      </c>
      <c r="M66" s="81">
        <v>40.5</v>
      </c>
      <c r="N66" s="70">
        <v>41</v>
      </c>
      <c r="O66" s="62">
        <v>3000</v>
      </c>
      <c r="P66" s="63">
        <f>Table224523689101112131415161718192021222423456789101112131415161718192021222324252627282930313233[[#This Row],[PEMBULATAN]]*O66</f>
        <v>123000</v>
      </c>
    </row>
    <row r="67" spans="1:16" ht="30" customHeight="1" x14ac:dyDescent="0.2">
      <c r="A67" s="97"/>
      <c r="B67" s="73"/>
      <c r="C67" s="87" t="s">
        <v>4233</v>
      </c>
      <c r="D67" s="76" t="s">
        <v>52</v>
      </c>
      <c r="E67" s="13">
        <v>44435</v>
      </c>
      <c r="F67" s="74" t="s">
        <v>2281</v>
      </c>
      <c r="G67" s="13">
        <v>44440</v>
      </c>
      <c r="H67" s="75" t="s">
        <v>3485</v>
      </c>
      <c r="I67" s="15">
        <v>55</v>
      </c>
      <c r="J67" s="15">
        <v>52</v>
      </c>
      <c r="K67" s="15">
        <v>29</v>
      </c>
      <c r="L67" s="15">
        <v>4</v>
      </c>
      <c r="M67" s="81">
        <v>20.734999999999999</v>
      </c>
      <c r="N67" s="70">
        <v>21</v>
      </c>
      <c r="O67" s="62">
        <v>3000</v>
      </c>
      <c r="P67" s="63">
        <f>Table224523689101112131415161718192021222423456789101112131415161718192021222324252627282930313233[[#This Row],[PEMBULATAN]]*O67</f>
        <v>63000</v>
      </c>
    </row>
    <row r="68" spans="1:16" ht="30" customHeight="1" x14ac:dyDescent="0.2">
      <c r="A68" s="97"/>
      <c r="B68" s="73"/>
      <c r="C68" s="87" t="s">
        <v>4234</v>
      </c>
      <c r="D68" s="76" t="s">
        <v>52</v>
      </c>
      <c r="E68" s="13">
        <v>44435</v>
      </c>
      <c r="F68" s="74" t="s">
        <v>2281</v>
      </c>
      <c r="G68" s="13">
        <v>44440</v>
      </c>
      <c r="H68" s="75" t="s">
        <v>3485</v>
      </c>
      <c r="I68" s="15">
        <v>93</v>
      </c>
      <c r="J68" s="15">
        <v>70</v>
      </c>
      <c r="K68" s="15">
        <v>40</v>
      </c>
      <c r="L68" s="15">
        <v>19</v>
      </c>
      <c r="M68" s="81">
        <v>65.099999999999994</v>
      </c>
      <c r="N68" s="70">
        <v>65</v>
      </c>
      <c r="O68" s="62">
        <v>3000</v>
      </c>
      <c r="P68" s="63">
        <f>Table224523689101112131415161718192021222423456789101112131415161718192021222324252627282930313233[[#This Row],[PEMBULATAN]]*O68</f>
        <v>195000</v>
      </c>
    </row>
    <row r="69" spans="1:16" ht="30" customHeight="1" x14ac:dyDescent="0.2">
      <c r="A69" s="97"/>
      <c r="B69" s="73"/>
      <c r="C69" s="87" t="s">
        <v>4235</v>
      </c>
      <c r="D69" s="76" t="s">
        <v>52</v>
      </c>
      <c r="E69" s="13">
        <v>44435</v>
      </c>
      <c r="F69" s="74" t="s">
        <v>2281</v>
      </c>
      <c r="G69" s="13">
        <v>44440</v>
      </c>
      <c r="H69" s="75" t="s">
        <v>3485</v>
      </c>
      <c r="I69" s="15">
        <v>90</v>
      </c>
      <c r="J69" s="15">
        <v>60</v>
      </c>
      <c r="K69" s="15">
        <v>29</v>
      </c>
      <c r="L69" s="15">
        <v>15</v>
      </c>
      <c r="M69" s="81">
        <v>39.15</v>
      </c>
      <c r="N69" s="70">
        <v>39</v>
      </c>
      <c r="O69" s="62">
        <v>3000</v>
      </c>
      <c r="P69" s="63">
        <f>Table224523689101112131415161718192021222423456789101112131415161718192021222324252627282930313233[[#This Row],[PEMBULATAN]]*O69</f>
        <v>117000</v>
      </c>
    </row>
    <row r="70" spans="1:16" ht="30" customHeight="1" x14ac:dyDescent="0.2">
      <c r="A70" s="97"/>
      <c r="B70" s="73"/>
      <c r="C70" s="87" t="s">
        <v>4236</v>
      </c>
      <c r="D70" s="76" t="s">
        <v>52</v>
      </c>
      <c r="E70" s="13">
        <v>44435</v>
      </c>
      <c r="F70" s="74" t="s">
        <v>2281</v>
      </c>
      <c r="G70" s="13">
        <v>44440</v>
      </c>
      <c r="H70" s="75" t="s">
        <v>3485</v>
      </c>
      <c r="I70" s="15">
        <v>100</v>
      </c>
      <c r="J70" s="15">
        <v>70</v>
      </c>
      <c r="K70" s="15">
        <v>30</v>
      </c>
      <c r="L70" s="15">
        <v>14</v>
      </c>
      <c r="M70" s="81">
        <v>52.5</v>
      </c>
      <c r="N70" s="70">
        <v>53</v>
      </c>
      <c r="O70" s="62">
        <v>3000</v>
      </c>
      <c r="P70" s="63">
        <f>Table224523689101112131415161718192021222423456789101112131415161718192021222324252627282930313233[[#This Row],[PEMBULATAN]]*O70</f>
        <v>159000</v>
      </c>
    </row>
    <row r="71" spans="1:16" ht="30" customHeight="1" x14ac:dyDescent="0.2">
      <c r="A71" s="97"/>
      <c r="B71" s="73"/>
      <c r="C71" s="87" t="s">
        <v>4237</v>
      </c>
      <c r="D71" s="76" t="s">
        <v>52</v>
      </c>
      <c r="E71" s="13">
        <v>44435</v>
      </c>
      <c r="F71" s="74" t="s">
        <v>2281</v>
      </c>
      <c r="G71" s="13">
        <v>44440</v>
      </c>
      <c r="H71" s="75" t="s">
        <v>3485</v>
      </c>
      <c r="I71" s="15">
        <v>90</v>
      </c>
      <c r="J71" s="15">
        <v>60</v>
      </c>
      <c r="K71" s="15">
        <v>30</v>
      </c>
      <c r="L71" s="15">
        <v>14</v>
      </c>
      <c r="M71" s="81">
        <v>40.5</v>
      </c>
      <c r="N71" s="70">
        <v>41</v>
      </c>
      <c r="O71" s="62">
        <v>3000</v>
      </c>
      <c r="P71" s="63">
        <f>Table224523689101112131415161718192021222423456789101112131415161718192021222324252627282930313233[[#This Row],[PEMBULATAN]]*O71</f>
        <v>123000</v>
      </c>
    </row>
    <row r="72" spans="1:16" ht="30" customHeight="1" x14ac:dyDescent="0.2">
      <c r="A72" s="97"/>
      <c r="B72" s="73"/>
      <c r="C72" s="87" t="s">
        <v>4238</v>
      </c>
      <c r="D72" s="76" t="s">
        <v>52</v>
      </c>
      <c r="E72" s="13">
        <v>44435</v>
      </c>
      <c r="F72" s="74" t="s">
        <v>2281</v>
      </c>
      <c r="G72" s="13">
        <v>44440</v>
      </c>
      <c r="H72" s="75" t="s">
        <v>3485</v>
      </c>
      <c r="I72" s="15">
        <v>88</v>
      </c>
      <c r="J72" s="15">
        <v>67</v>
      </c>
      <c r="K72" s="15">
        <v>24</v>
      </c>
      <c r="L72" s="15">
        <v>12</v>
      </c>
      <c r="M72" s="81">
        <v>35.375999999999998</v>
      </c>
      <c r="N72" s="70">
        <v>35</v>
      </c>
      <c r="O72" s="62">
        <v>3000</v>
      </c>
      <c r="P72" s="63">
        <f>Table224523689101112131415161718192021222423456789101112131415161718192021222324252627282930313233[[#This Row],[PEMBULATAN]]*O72</f>
        <v>105000</v>
      </c>
    </row>
    <row r="73" spans="1:16" ht="30" customHeight="1" x14ac:dyDescent="0.2">
      <c r="A73" s="97"/>
      <c r="B73" s="73"/>
      <c r="C73" s="87" t="s">
        <v>4239</v>
      </c>
      <c r="D73" s="76" t="s">
        <v>52</v>
      </c>
      <c r="E73" s="13">
        <v>44435</v>
      </c>
      <c r="F73" s="74" t="s">
        <v>2281</v>
      </c>
      <c r="G73" s="13">
        <v>44440</v>
      </c>
      <c r="H73" s="75" t="s">
        <v>3485</v>
      </c>
      <c r="I73" s="15">
        <v>35</v>
      </c>
      <c r="J73" s="15">
        <v>20</v>
      </c>
      <c r="K73" s="15">
        <v>15</v>
      </c>
      <c r="L73" s="15">
        <v>2</v>
      </c>
      <c r="M73" s="81">
        <v>2.625</v>
      </c>
      <c r="N73" s="70">
        <v>3</v>
      </c>
      <c r="O73" s="62">
        <v>3000</v>
      </c>
      <c r="P73" s="63">
        <f>Table224523689101112131415161718192021222423456789101112131415161718192021222324252627282930313233[[#This Row],[PEMBULATAN]]*O73</f>
        <v>9000</v>
      </c>
    </row>
    <row r="74" spans="1:16" ht="30" customHeight="1" x14ac:dyDescent="0.2">
      <c r="A74" s="97"/>
      <c r="B74" s="73"/>
      <c r="C74" s="87" t="s">
        <v>4240</v>
      </c>
      <c r="D74" s="76" t="s">
        <v>52</v>
      </c>
      <c r="E74" s="13">
        <v>44435</v>
      </c>
      <c r="F74" s="74" t="s">
        <v>2281</v>
      </c>
      <c r="G74" s="13">
        <v>44440</v>
      </c>
      <c r="H74" s="75" t="s">
        <v>3485</v>
      </c>
      <c r="I74" s="15">
        <v>56</v>
      </c>
      <c r="J74" s="15">
        <v>67</v>
      </c>
      <c r="K74" s="15">
        <v>22</v>
      </c>
      <c r="L74" s="15">
        <v>10</v>
      </c>
      <c r="M74" s="81">
        <v>20.635999999999999</v>
      </c>
      <c r="N74" s="70">
        <v>21</v>
      </c>
      <c r="O74" s="62">
        <v>3000</v>
      </c>
      <c r="P74" s="63">
        <f>Table224523689101112131415161718192021222423456789101112131415161718192021222324252627282930313233[[#This Row],[PEMBULATAN]]*O74</f>
        <v>63000</v>
      </c>
    </row>
    <row r="75" spans="1:16" ht="30" customHeight="1" x14ac:dyDescent="0.2">
      <c r="A75" s="97"/>
      <c r="B75" s="73"/>
      <c r="C75" s="87" t="s">
        <v>4241</v>
      </c>
      <c r="D75" s="76" t="s">
        <v>52</v>
      </c>
      <c r="E75" s="13">
        <v>44435</v>
      </c>
      <c r="F75" s="74" t="s">
        <v>2281</v>
      </c>
      <c r="G75" s="13">
        <v>44440</v>
      </c>
      <c r="H75" s="75" t="s">
        <v>3485</v>
      </c>
      <c r="I75" s="15">
        <v>68</v>
      </c>
      <c r="J75" s="15">
        <v>59</v>
      </c>
      <c r="K75" s="15">
        <v>30</v>
      </c>
      <c r="L75" s="15">
        <v>29</v>
      </c>
      <c r="M75" s="81">
        <v>30.09</v>
      </c>
      <c r="N75" s="70">
        <v>30</v>
      </c>
      <c r="O75" s="62">
        <v>3000</v>
      </c>
      <c r="P75" s="63">
        <f>Table224523689101112131415161718192021222423456789101112131415161718192021222324252627282930313233[[#This Row],[PEMBULATAN]]*O75</f>
        <v>90000</v>
      </c>
    </row>
    <row r="76" spans="1:16" ht="30" customHeight="1" x14ac:dyDescent="0.2">
      <c r="A76" s="97"/>
      <c r="B76" s="73"/>
      <c r="C76" s="87" t="s">
        <v>4242</v>
      </c>
      <c r="D76" s="76" t="s">
        <v>52</v>
      </c>
      <c r="E76" s="13">
        <v>44435</v>
      </c>
      <c r="F76" s="74" t="s">
        <v>2281</v>
      </c>
      <c r="G76" s="13">
        <v>44440</v>
      </c>
      <c r="H76" s="75" t="s">
        <v>3485</v>
      </c>
      <c r="I76" s="15">
        <v>95</v>
      </c>
      <c r="J76" s="15">
        <v>60</v>
      </c>
      <c r="K76" s="15">
        <v>23</v>
      </c>
      <c r="L76" s="15">
        <v>14</v>
      </c>
      <c r="M76" s="81">
        <v>32.774999999999999</v>
      </c>
      <c r="N76" s="70">
        <v>33</v>
      </c>
      <c r="O76" s="62">
        <v>3000</v>
      </c>
      <c r="P76" s="63">
        <f>Table224523689101112131415161718192021222423456789101112131415161718192021222324252627282930313233[[#This Row],[PEMBULATAN]]*O76</f>
        <v>99000</v>
      </c>
    </row>
    <row r="77" spans="1:16" ht="30" customHeight="1" x14ac:dyDescent="0.2">
      <c r="A77" s="97"/>
      <c r="B77" s="73"/>
      <c r="C77" s="87" t="s">
        <v>4243</v>
      </c>
      <c r="D77" s="76" t="s">
        <v>52</v>
      </c>
      <c r="E77" s="13">
        <v>44435</v>
      </c>
      <c r="F77" s="74" t="s">
        <v>2281</v>
      </c>
      <c r="G77" s="13">
        <v>44440</v>
      </c>
      <c r="H77" s="75" t="s">
        <v>3485</v>
      </c>
      <c r="I77" s="15">
        <v>70</v>
      </c>
      <c r="J77" s="15">
        <v>30</v>
      </c>
      <c r="K77" s="15">
        <v>25</v>
      </c>
      <c r="L77" s="15">
        <v>12</v>
      </c>
      <c r="M77" s="81">
        <v>13.125</v>
      </c>
      <c r="N77" s="70">
        <v>13</v>
      </c>
      <c r="O77" s="62">
        <v>3000</v>
      </c>
      <c r="P77" s="63">
        <f>Table224523689101112131415161718192021222423456789101112131415161718192021222324252627282930313233[[#This Row],[PEMBULATAN]]*O77</f>
        <v>39000</v>
      </c>
    </row>
    <row r="78" spans="1:16" ht="30" customHeight="1" x14ac:dyDescent="0.2">
      <c r="A78" s="97"/>
      <c r="B78" s="73"/>
      <c r="C78" s="87" t="s">
        <v>4244</v>
      </c>
      <c r="D78" s="76" t="s">
        <v>52</v>
      </c>
      <c r="E78" s="13">
        <v>44435</v>
      </c>
      <c r="F78" s="74" t="s">
        <v>2281</v>
      </c>
      <c r="G78" s="13">
        <v>44440</v>
      </c>
      <c r="H78" s="75" t="s">
        <v>3485</v>
      </c>
      <c r="I78" s="15">
        <v>95</v>
      </c>
      <c r="J78" s="15">
        <v>78</v>
      </c>
      <c r="K78" s="15">
        <v>19</v>
      </c>
      <c r="L78" s="15">
        <v>11</v>
      </c>
      <c r="M78" s="81">
        <v>35.197499999999998</v>
      </c>
      <c r="N78" s="70">
        <v>35</v>
      </c>
      <c r="O78" s="62">
        <v>3000</v>
      </c>
      <c r="P78" s="63">
        <f>Table224523689101112131415161718192021222423456789101112131415161718192021222324252627282930313233[[#This Row],[PEMBULATAN]]*O78</f>
        <v>105000</v>
      </c>
    </row>
    <row r="79" spans="1:16" ht="30" customHeight="1" x14ac:dyDescent="0.2">
      <c r="A79" s="97"/>
      <c r="B79" s="73"/>
      <c r="C79" s="87" t="s">
        <v>4245</v>
      </c>
      <c r="D79" s="76" t="s">
        <v>52</v>
      </c>
      <c r="E79" s="13">
        <v>44435</v>
      </c>
      <c r="F79" s="74" t="s">
        <v>2281</v>
      </c>
      <c r="G79" s="13">
        <v>44440</v>
      </c>
      <c r="H79" s="75" t="s">
        <v>3485</v>
      </c>
      <c r="I79" s="15">
        <v>98</v>
      </c>
      <c r="J79" s="15">
        <v>70</v>
      </c>
      <c r="K79" s="15">
        <v>30</v>
      </c>
      <c r="L79" s="15">
        <v>18</v>
      </c>
      <c r="M79" s="81">
        <v>51.45</v>
      </c>
      <c r="N79" s="70">
        <v>51</v>
      </c>
      <c r="O79" s="62">
        <v>3000</v>
      </c>
      <c r="P79" s="63">
        <f>Table224523689101112131415161718192021222423456789101112131415161718192021222324252627282930313233[[#This Row],[PEMBULATAN]]*O79</f>
        <v>153000</v>
      </c>
    </row>
    <row r="80" spans="1:16" ht="30" customHeight="1" x14ac:dyDescent="0.2">
      <c r="A80" s="97"/>
      <c r="B80" s="73"/>
      <c r="C80" s="87" t="s">
        <v>4246</v>
      </c>
      <c r="D80" s="76" t="s">
        <v>52</v>
      </c>
      <c r="E80" s="13">
        <v>44435</v>
      </c>
      <c r="F80" s="74" t="s">
        <v>2281</v>
      </c>
      <c r="G80" s="13">
        <v>44440</v>
      </c>
      <c r="H80" s="75" t="s">
        <v>3485</v>
      </c>
      <c r="I80" s="15">
        <v>90</v>
      </c>
      <c r="J80" s="15">
        <v>60</v>
      </c>
      <c r="K80" s="15">
        <v>25</v>
      </c>
      <c r="L80" s="15">
        <v>4</v>
      </c>
      <c r="M80" s="81">
        <v>33.75</v>
      </c>
      <c r="N80" s="70">
        <v>34</v>
      </c>
      <c r="O80" s="62">
        <v>3000</v>
      </c>
      <c r="P80" s="63">
        <f>Table224523689101112131415161718192021222423456789101112131415161718192021222324252627282930313233[[#This Row],[PEMBULATAN]]*O80</f>
        <v>102000</v>
      </c>
    </row>
    <row r="81" spans="1:16" ht="30" customHeight="1" x14ac:dyDescent="0.2">
      <c r="A81" s="97"/>
      <c r="B81" s="73"/>
      <c r="C81" s="87" t="s">
        <v>4247</v>
      </c>
      <c r="D81" s="76" t="s">
        <v>52</v>
      </c>
      <c r="E81" s="13">
        <v>44435</v>
      </c>
      <c r="F81" s="74" t="s">
        <v>2281</v>
      </c>
      <c r="G81" s="13">
        <v>44440</v>
      </c>
      <c r="H81" s="75" t="s">
        <v>3485</v>
      </c>
      <c r="I81" s="15">
        <v>60</v>
      </c>
      <c r="J81" s="15">
        <v>50</v>
      </c>
      <c r="K81" s="15">
        <v>25</v>
      </c>
      <c r="L81" s="15">
        <v>5</v>
      </c>
      <c r="M81" s="81">
        <v>18.75</v>
      </c>
      <c r="N81" s="70">
        <v>19</v>
      </c>
      <c r="O81" s="62">
        <v>3000</v>
      </c>
      <c r="P81" s="63">
        <f>Table224523689101112131415161718192021222423456789101112131415161718192021222324252627282930313233[[#This Row],[PEMBULATAN]]*O81</f>
        <v>57000</v>
      </c>
    </row>
    <row r="82" spans="1:16" ht="30" customHeight="1" x14ac:dyDescent="0.2">
      <c r="A82" s="97"/>
      <c r="B82" s="73"/>
      <c r="C82" s="87" t="s">
        <v>4248</v>
      </c>
      <c r="D82" s="76" t="s">
        <v>52</v>
      </c>
      <c r="E82" s="13">
        <v>44435</v>
      </c>
      <c r="F82" s="74" t="s">
        <v>2281</v>
      </c>
      <c r="G82" s="13">
        <v>44440</v>
      </c>
      <c r="H82" s="75" t="s">
        <v>3485</v>
      </c>
      <c r="I82" s="15">
        <v>90</v>
      </c>
      <c r="J82" s="15">
        <v>60</v>
      </c>
      <c r="K82" s="15">
        <v>40</v>
      </c>
      <c r="L82" s="15">
        <v>29</v>
      </c>
      <c r="M82" s="81">
        <v>54</v>
      </c>
      <c r="N82" s="70">
        <v>54</v>
      </c>
      <c r="O82" s="62">
        <v>3000</v>
      </c>
      <c r="P82" s="63">
        <f>Table224523689101112131415161718192021222423456789101112131415161718192021222324252627282930313233[[#This Row],[PEMBULATAN]]*O82</f>
        <v>162000</v>
      </c>
    </row>
    <row r="83" spans="1:16" ht="30" customHeight="1" x14ac:dyDescent="0.2">
      <c r="A83" s="97"/>
      <c r="B83" s="73"/>
      <c r="C83" s="87" t="s">
        <v>4249</v>
      </c>
      <c r="D83" s="76" t="s">
        <v>52</v>
      </c>
      <c r="E83" s="13">
        <v>44435</v>
      </c>
      <c r="F83" s="74" t="s">
        <v>2281</v>
      </c>
      <c r="G83" s="13">
        <v>44440</v>
      </c>
      <c r="H83" s="75" t="s">
        <v>3485</v>
      </c>
      <c r="I83" s="15">
        <v>105</v>
      </c>
      <c r="J83" s="15">
        <v>65</v>
      </c>
      <c r="K83" s="15">
        <v>36</v>
      </c>
      <c r="L83" s="15">
        <v>11</v>
      </c>
      <c r="M83" s="81">
        <v>61.424999999999997</v>
      </c>
      <c r="N83" s="70">
        <v>61</v>
      </c>
      <c r="O83" s="62">
        <v>3000</v>
      </c>
      <c r="P83" s="63">
        <f>Table224523689101112131415161718192021222423456789101112131415161718192021222324252627282930313233[[#This Row],[PEMBULATAN]]*O83</f>
        <v>183000</v>
      </c>
    </row>
    <row r="84" spans="1:16" ht="30" customHeight="1" x14ac:dyDescent="0.2">
      <c r="A84" s="97"/>
      <c r="B84" s="73"/>
      <c r="C84" s="87" t="s">
        <v>4250</v>
      </c>
      <c r="D84" s="76" t="s">
        <v>52</v>
      </c>
      <c r="E84" s="13">
        <v>44435</v>
      </c>
      <c r="F84" s="74" t="s">
        <v>2281</v>
      </c>
      <c r="G84" s="13">
        <v>44440</v>
      </c>
      <c r="H84" s="75" t="s">
        <v>3485</v>
      </c>
      <c r="I84" s="15">
        <v>62</v>
      </c>
      <c r="J84" s="15">
        <v>55</v>
      </c>
      <c r="K84" s="15">
        <v>20</v>
      </c>
      <c r="L84" s="15">
        <v>4</v>
      </c>
      <c r="M84" s="81">
        <v>17.05</v>
      </c>
      <c r="N84" s="70">
        <v>17</v>
      </c>
      <c r="O84" s="62">
        <v>3000</v>
      </c>
      <c r="P84" s="63">
        <f>Table224523689101112131415161718192021222423456789101112131415161718192021222324252627282930313233[[#This Row],[PEMBULATAN]]*O84</f>
        <v>51000</v>
      </c>
    </row>
    <row r="85" spans="1:16" ht="30" customHeight="1" x14ac:dyDescent="0.2">
      <c r="A85" s="97"/>
      <c r="B85" s="73"/>
      <c r="C85" s="87" t="s">
        <v>4251</v>
      </c>
      <c r="D85" s="76" t="s">
        <v>52</v>
      </c>
      <c r="E85" s="13">
        <v>44435</v>
      </c>
      <c r="F85" s="74" t="s">
        <v>2281</v>
      </c>
      <c r="G85" s="13">
        <v>44440</v>
      </c>
      <c r="H85" s="75" t="s">
        <v>3485</v>
      </c>
      <c r="I85" s="15">
        <v>97</v>
      </c>
      <c r="J85" s="15">
        <v>54</v>
      </c>
      <c r="K85" s="15">
        <v>36</v>
      </c>
      <c r="L85" s="15">
        <v>22</v>
      </c>
      <c r="M85" s="81">
        <v>47.142000000000003</v>
      </c>
      <c r="N85" s="70">
        <v>47</v>
      </c>
      <c r="O85" s="62">
        <v>3000</v>
      </c>
      <c r="P85" s="63">
        <f>Table224523689101112131415161718192021222423456789101112131415161718192021222324252627282930313233[[#This Row],[PEMBULATAN]]*O85</f>
        <v>141000</v>
      </c>
    </row>
    <row r="86" spans="1:16" ht="30" customHeight="1" x14ac:dyDescent="0.2">
      <c r="A86" s="97"/>
      <c r="B86" s="73"/>
      <c r="C86" s="87" t="s">
        <v>4252</v>
      </c>
      <c r="D86" s="76" t="s">
        <v>52</v>
      </c>
      <c r="E86" s="13">
        <v>44435</v>
      </c>
      <c r="F86" s="74" t="s">
        <v>2281</v>
      </c>
      <c r="G86" s="13">
        <v>44440</v>
      </c>
      <c r="H86" s="75" t="s">
        <v>3485</v>
      </c>
      <c r="I86" s="15">
        <v>38</v>
      </c>
      <c r="J86" s="15">
        <v>70</v>
      </c>
      <c r="K86" s="15">
        <v>38</v>
      </c>
      <c r="L86" s="15">
        <v>6</v>
      </c>
      <c r="M86" s="81">
        <v>25.27</v>
      </c>
      <c r="N86" s="70">
        <v>25</v>
      </c>
      <c r="O86" s="62">
        <v>3000</v>
      </c>
      <c r="P86" s="63">
        <f>Table224523689101112131415161718192021222423456789101112131415161718192021222324252627282930313233[[#This Row],[PEMBULATAN]]*O86</f>
        <v>75000</v>
      </c>
    </row>
    <row r="87" spans="1:16" ht="30" customHeight="1" x14ac:dyDescent="0.2">
      <c r="A87" s="97"/>
      <c r="B87" s="73"/>
      <c r="C87" s="87" t="s">
        <v>4253</v>
      </c>
      <c r="D87" s="76" t="s">
        <v>52</v>
      </c>
      <c r="E87" s="13">
        <v>44435</v>
      </c>
      <c r="F87" s="74" t="s">
        <v>2281</v>
      </c>
      <c r="G87" s="13">
        <v>44440</v>
      </c>
      <c r="H87" s="75" t="s">
        <v>3485</v>
      </c>
      <c r="I87" s="15">
        <v>100</v>
      </c>
      <c r="J87" s="15">
        <v>58</v>
      </c>
      <c r="K87" s="15">
        <v>28</v>
      </c>
      <c r="L87" s="15">
        <v>12</v>
      </c>
      <c r="M87" s="81">
        <v>40.6</v>
      </c>
      <c r="N87" s="70">
        <v>41</v>
      </c>
      <c r="O87" s="62">
        <v>3000</v>
      </c>
      <c r="P87" s="63">
        <f>Table224523689101112131415161718192021222423456789101112131415161718192021222324252627282930313233[[#This Row],[PEMBULATAN]]*O87</f>
        <v>123000</v>
      </c>
    </row>
    <row r="88" spans="1:16" ht="30" customHeight="1" x14ac:dyDescent="0.2">
      <c r="A88" s="97"/>
      <c r="B88" s="73"/>
      <c r="C88" s="87" t="s">
        <v>4254</v>
      </c>
      <c r="D88" s="76" t="s">
        <v>52</v>
      </c>
      <c r="E88" s="13">
        <v>44435</v>
      </c>
      <c r="F88" s="74" t="s">
        <v>2281</v>
      </c>
      <c r="G88" s="13">
        <v>44440</v>
      </c>
      <c r="H88" s="75" t="s">
        <v>3485</v>
      </c>
      <c r="I88" s="15">
        <v>83</v>
      </c>
      <c r="J88" s="15">
        <v>60</v>
      </c>
      <c r="K88" s="15">
        <v>32</v>
      </c>
      <c r="L88" s="15">
        <v>11</v>
      </c>
      <c r="M88" s="81">
        <v>39.840000000000003</v>
      </c>
      <c r="N88" s="70">
        <v>40</v>
      </c>
      <c r="O88" s="62">
        <v>3000</v>
      </c>
      <c r="P88" s="63">
        <f>Table224523689101112131415161718192021222423456789101112131415161718192021222324252627282930313233[[#This Row],[PEMBULATAN]]*O88</f>
        <v>120000</v>
      </c>
    </row>
    <row r="89" spans="1:16" ht="30" customHeight="1" x14ac:dyDescent="0.2">
      <c r="A89" s="97"/>
      <c r="B89" s="73"/>
      <c r="C89" s="87" t="s">
        <v>4255</v>
      </c>
      <c r="D89" s="76" t="s">
        <v>52</v>
      </c>
      <c r="E89" s="13">
        <v>44435</v>
      </c>
      <c r="F89" s="74" t="s">
        <v>2281</v>
      </c>
      <c r="G89" s="13">
        <v>44440</v>
      </c>
      <c r="H89" s="75" t="s">
        <v>3485</v>
      </c>
      <c r="I89" s="15">
        <v>90</v>
      </c>
      <c r="J89" s="15">
        <v>50</v>
      </c>
      <c r="K89" s="15">
        <v>17</v>
      </c>
      <c r="L89" s="15">
        <v>5</v>
      </c>
      <c r="M89" s="81">
        <v>19.125</v>
      </c>
      <c r="N89" s="70">
        <v>19</v>
      </c>
      <c r="O89" s="62">
        <v>3000</v>
      </c>
      <c r="P89" s="63">
        <f>Table224523689101112131415161718192021222423456789101112131415161718192021222324252627282930313233[[#This Row],[PEMBULATAN]]*O89</f>
        <v>57000</v>
      </c>
    </row>
    <row r="90" spans="1:16" ht="30" customHeight="1" x14ac:dyDescent="0.2">
      <c r="A90" s="97"/>
      <c r="B90" s="73"/>
      <c r="C90" s="87" t="s">
        <v>4256</v>
      </c>
      <c r="D90" s="76" t="s">
        <v>52</v>
      </c>
      <c r="E90" s="13">
        <v>44435</v>
      </c>
      <c r="F90" s="74" t="s">
        <v>2281</v>
      </c>
      <c r="G90" s="13">
        <v>44440</v>
      </c>
      <c r="H90" s="75" t="s">
        <v>3485</v>
      </c>
      <c r="I90" s="15">
        <v>104</v>
      </c>
      <c r="J90" s="15">
        <v>68</v>
      </c>
      <c r="K90" s="15">
        <v>35</v>
      </c>
      <c r="L90" s="15">
        <v>22</v>
      </c>
      <c r="M90" s="81">
        <v>61.88</v>
      </c>
      <c r="N90" s="70">
        <v>62</v>
      </c>
      <c r="O90" s="62">
        <v>3000</v>
      </c>
      <c r="P90" s="63">
        <f>Table224523689101112131415161718192021222423456789101112131415161718192021222324252627282930313233[[#This Row],[PEMBULATAN]]*O90</f>
        <v>186000</v>
      </c>
    </row>
    <row r="91" spans="1:16" ht="30" customHeight="1" x14ac:dyDescent="0.2">
      <c r="A91" s="97"/>
      <c r="B91" s="73"/>
      <c r="C91" s="87" t="s">
        <v>4257</v>
      </c>
      <c r="D91" s="76" t="s">
        <v>52</v>
      </c>
      <c r="E91" s="13">
        <v>44435</v>
      </c>
      <c r="F91" s="74" t="s">
        <v>2281</v>
      </c>
      <c r="G91" s="13">
        <v>44440</v>
      </c>
      <c r="H91" s="75" t="s">
        <v>3485</v>
      </c>
      <c r="I91" s="15">
        <v>82</v>
      </c>
      <c r="J91" s="15">
        <v>58</v>
      </c>
      <c r="K91" s="15">
        <v>25</v>
      </c>
      <c r="L91" s="15">
        <v>8</v>
      </c>
      <c r="M91" s="81">
        <v>29.725000000000001</v>
      </c>
      <c r="N91" s="70">
        <v>30</v>
      </c>
      <c r="O91" s="62">
        <v>3000</v>
      </c>
      <c r="P91" s="63">
        <f>Table224523689101112131415161718192021222423456789101112131415161718192021222324252627282930313233[[#This Row],[PEMBULATAN]]*O91</f>
        <v>90000</v>
      </c>
    </row>
    <row r="92" spans="1:16" ht="30" customHeight="1" x14ac:dyDescent="0.2">
      <c r="A92" s="97"/>
      <c r="B92" s="73"/>
      <c r="C92" s="87" t="s">
        <v>4258</v>
      </c>
      <c r="D92" s="76" t="s">
        <v>52</v>
      </c>
      <c r="E92" s="13">
        <v>44435</v>
      </c>
      <c r="F92" s="74" t="s">
        <v>2281</v>
      </c>
      <c r="G92" s="13">
        <v>44440</v>
      </c>
      <c r="H92" s="75" t="s">
        <v>3485</v>
      </c>
      <c r="I92" s="15">
        <v>95</v>
      </c>
      <c r="J92" s="15">
        <v>25</v>
      </c>
      <c r="K92" s="15">
        <v>55</v>
      </c>
      <c r="L92" s="15">
        <v>10</v>
      </c>
      <c r="M92" s="81">
        <v>32.65625</v>
      </c>
      <c r="N92" s="70">
        <v>33</v>
      </c>
      <c r="O92" s="62">
        <v>3000</v>
      </c>
      <c r="P92" s="63">
        <f>Table224523689101112131415161718192021222423456789101112131415161718192021222324252627282930313233[[#This Row],[PEMBULATAN]]*O92</f>
        <v>99000</v>
      </c>
    </row>
    <row r="93" spans="1:16" ht="30" customHeight="1" x14ac:dyDescent="0.2">
      <c r="A93" s="97"/>
      <c r="B93" s="73"/>
      <c r="C93" s="87" t="s">
        <v>4259</v>
      </c>
      <c r="D93" s="76" t="s">
        <v>52</v>
      </c>
      <c r="E93" s="13">
        <v>44435</v>
      </c>
      <c r="F93" s="74" t="s">
        <v>2281</v>
      </c>
      <c r="G93" s="13">
        <v>44440</v>
      </c>
      <c r="H93" s="75" t="s">
        <v>3485</v>
      </c>
      <c r="I93" s="15">
        <v>72</v>
      </c>
      <c r="J93" s="15">
        <v>70</v>
      </c>
      <c r="K93" s="15">
        <v>19</v>
      </c>
      <c r="L93" s="15">
        <v>11</v>
      </c>
      <c r="M93" s="81">
        <v>23.94</v>
      </c>
      <c r="N93" s="70">
        <v>24</v>
      </c>
      <c r="O93" s="62">
        <v>3000</v>
      </c>
      <c r="P93" s="63">
        <f>Table224523689101112131415161718192021222423456789101112131415161718192021222324252627282930313233[[#This Row],[PEMBULATAN]]*O93</f>
        <v>72000</v>
      </c>
    </row>
    <row r="94" spans="1:16" ht="30" customHeight="1" x14ac:dyDescent="0.2">
      <c r="A94" s="97"/>
      <c r="B94" s="73"/>
      <c r="C94" s="87" t="s">
        <v>4260</v>
      </c>
      <c r="D94" s="76" t="s">
        <v>52</v>
      </c>
      <c r="E94" s="13">
        <v>44435</v>
      </c>
      <c r="F94" s="74" t="s">
        <v>2281</v>
      </c>
      <c r="G94" s="13">
        <v>44440</v>
      </c>
      <c r="H94" s="75" t="s">
        <v>3485</v>
      </c>
      <c r="I94" s="15">
        <v>75</v>
      </c>
      <c r="J94" s="15">
        <v>68</v>
      </c>
      <c r="K94" s="15">
        <v>20</v>
      </c>
      <c r="L94" s="15">
        <v>1</v>
      </c>
      <c r="M94" s="81">
        <v>25.5</v>
      </c>
      <c r="N94" s="70">
        <v>26</v>
      </c>
      <c r="O94" s="62">
        <v>3000</v>
      </c>
      <c r="P94" s="63">
        <f>Table224523689101112131415161718192021222423456789101112131415161718192021222324252627282930313233[[#This Row],[PEMBULATAN]]*O94</f>
        <v>78000</v>
      </c>
    </row>
    <row r="95" spans="1:16" ht="30" customHeight="1" x14ac:dyDescent="0.2">
      <c r="A95" s="97"/>
      <c r="B95" s="73"/>
      <c r="C95" s="87" t="s">
        <v>4261</v>
      </c>
      <c r="D95" s="76" t="s">
        <v>52</v>
      </c>
      <c r="E95" s="13">
        <v>44435</v>
      </c>
      <c r="F95" s="74" t="s">
        <v>2281</v>
      </c>
      <c r="G95" s="13">
        <v>44440</v>
      </c>
      <c r="H95" s="75" t="s">
        <v>3485</v>
      </c>
      <c r="I95" s="15">
        <v>50</v>
      </c>
      <c r="J95" s="15">
        <v>60</v>
      </c>
      <c r="K95" s="15">
        <v>27</v>
      </c>
      <c r="L95" s="15">
        <v>6</v>
      </c>
      <c r="M95" s="81">
        <v>20.25</v>
      </c>
      <c r="N95" s="70">
        <v>20</v>
      </c>
      <c r="O95" s="62">
        <v>3000</v>
      </c>
      <c r="P95" s="63">
        <f>Table224523689101112131415161718192021222423456789101112131415161718192021222324252627282930313233[[#This Row],[PEMBULATAN]]*O95</f>
        <v>60000</v>
      </c>
    </row>
    <row r="96" spans="1:16" ht="30" customHeight="1" x14ac:dyDescent="0.2">
      <c r="A96" s="97"/>
      <c r="B96" s="73"/>
      <c r="C96" s="87" t="s">
        <v>4262</v>
      </c>
      <c r="D96" s="76" t="s">
        <v>52</v>
      </c>
      <c r="E96" s="13">
        <v>44435</v>
      </c>
      <c r="F96" s="74" t="s">
        <v>2281</v>
      </c>
      <c r="G96" s="13">
        <v>44440</v>
      </c>
      <c r="H96" s="75" t="s">
        <v>3485</v>
      </c>
      <c r="I96" s="15">
        <v>55</v>
      </c>
      <c r="J96" s="15">
        <v>40</v>
      </c>
      <c r="K96" s="15">
        <v>16</v>
      </c>
      <c r="L96" s="15">
        <v>1</v>
      </c>
      <c r="M96" s="81">
        <v>8.8000000000000007</v>
      </c>
      <c r="N96" s="70">
        <v>9</v>
      </c>
      <c r="O96" s="62">
        <v>3000</v>
      </c>
      <c r="P96" s="63">
        <f>Table224523689101112131415161718192021222423456789101112131415161718192021222324252627282930313233[[#This Row],[PEMBULATAN]]*O96</f>
        <v>27000</v>
      </c>
    </row>
    <row r="97" spans="1:16" ht="30" customHeight="1" x14ac:dyDescent="0.2">
      <c r="A97" s="97"/>
      <c r="B97" s="73"/>
      <c r="C97" s="87" t="s">
        <v>4263</v>
      </c>
      <c r="D97" s="76" t="s">
        <v>52</v>
      </c>
      <c r="E97" s="13">
        <v>44435</v>
      </c>
      <c r="F97" s="74" t="s">
        <v>2281</v>
      </c>
      <c r="G97" s="13">
        <v>44440</v>
      </c>
      <c r="H97" s="75" t="s">
        <v>3485</v>
      </c>
      <c r="I97" s="15">
        <v>105</v>
      </c>
      <c r="J97" s="15">
        <v>60</v>
      </c>
      <c r="K97" s="15">
        <v>35</v>
      </c>
      <c r="L97" s="15">
        <v>19</v>
      </c>
      <c r="M97" s="81">
        <v>55.125</v>
      </c>
      <c r="N97" s="70">
        <v>55</v>
      </c>
      <c r="O97" s="62">
        <v>3000</v>
      </c>
      <c r="P97" s="63">
        <f>Table224523689101112131415161718192021222423456789101112131415161718192021222324252627282930313233[[#This Row],[PEMBULATAN]]*O97</f>
        <v>165000</v>
      </c>
    </row>
    <row r="98" spans="1:16" ht="30" customHeight="1" x14ac:dyDescent="0.2">
      <c r="A98" s="97"/>
      <c r="B98" s="73"/>
      <c r="C98" s="87" t="s">
        <v>4264</v>
      </c>
      <c r="D98" s="76" t="s">
        <v>52</v>
      </c>
      <c r="E98" s="13">
        <v>44435</v>
      </c>
      <c r="F98" s="74" t="s">
        <v>2281</v>
      </c>
      <c r="G98" s="13">
        <v>44440</v>
      </c>
      <c r="H98" s="75" t="s">
        <v>3485</v>
      </c>
      <c r="I98" s="15">
        <v>40</v>
      </c>
      <c r="J98" s="15">
        <v>62</v>
      </c>
      <c r="K98" s="15">
        <v>19</v>
      </c>
      <c r="L98" s="15">
        <v>3</v>
      </c>
      <c r="M98" s="81">
        <v>11.78</v>
      </c>
      <c r="N98" s="70">
        <v>12</v>
      </c>
      <c r="O98" s="62">
        <v>3000</v>
      </c>
      <c r="P98" s="63">
        <f>Table224523689101112131415161718192021222423456789101112131415161718192021222324252627282930313233[[#This Row],[PEMBULATAN]]*O98</f>
        <v>36000</v>
      </c>
    </row>
    <row r="99" spans="1:16" ht="30" customHeight="1" x14ac:dyDescent="0.2">
      <c r="A99" s="97"/>
      <c r="B99" s="73"/>
      <c r="C99" s="87" t="s">
        <v>4265</v>
      </c>
      <c r="D99" s="76" t="s">
        <v>52</v>
      </c>
      <c r="E99" s="13">
        <v>44435</v>
      </c>
      <c r="F99" s="74" t="s">
        <v>2281</v>
      </c>
      <c r="G99" s="13">
        <v>44440</v>
      </c>
      <c r="H99" s="75" t="s">
        <v>3485</v>
      </c>
      <c r="I99" s="15">
        <v>100</v>
      </c>
      <c r="J99" s="15">
        <v>70</v>
      </c>
      <c r="K99" s="15">
        <v>30</v>
      </c>
      <c r="L99" s="15">
        <v>14</v>
      </c>
      <c r="M99" s="81">
        <v>52.5</v>
      </c>
      <c r="N99" s="70">
        <v>53</v>
      </c>
      <c r="O99" s="62">
        <v>3000</v>
      </c>
      <c r="P99" s="63">
        <f>Table224523689101112131415161718192021222423456789101112131415161718192021222324252627282930313233[[#This Row],[PEMBULATAN]]*O99</f>
        <v>159000</v>
      </c>
    </row>
    <row r="100" spans="1:16" ht="30" customHeight="1" x14ac:dyDescent="0.2">
      <c r="A100" s="97"/>
      <c r="B100" s="73"/>
      <c r="C100" s="87" t="s">
        <v>4266</v>
      </c>
      <c r="D100" s="76" t="s">
        <v>52</v>
      </c>
      <c r="E100" s="13">
        <v>44435</v>
      </c>
      <c r="F100" s="74" t="s">
        <v>2281</v>
      </c>
      <c r="G100" s="13">
        <v>44440</v>
      </c>
      <c r="H100" s="75" t="s">
        <v>3485</v>
      </c>
      <c r="I100" s="15">
        <v>81</v>
      </c>
      <c r="J100" s="15">
        <v>53</v>
      </c>
      <c r="K100" s="15">
        <v>33</v>
      </c>
      <c r="L100" s="15">
        <v>16</v>
      </c>
      <c r="M100" s="81">
        <v>35.417250000000003</v>
      </c>
      <c r="N100" s="70">
        <v>35</v>
      </c>
      <c r="O100" s="62">
        <v>3000</v>
      </c>
      <c r="P100" s="63">
        <f>Table224523689101112131415161718192021222423456789101112131415161718192021222324252627282930313233[[#This Row],[PEMBULATAN]]*O100</f>
        <v>105000</v>
      </c>
    </row>
    <row r="101" spans="1:16" ht="30" customHeight="1" x14ac:dyDescent="0.2">
      <c r="A101" s="97"/>
      <c r="B101" s="73"/>
      <c r="C101" s="87" t="s">
        <v>4267</v>
      </c>
      <c r="D101" s="76" t="s">
        <v>52</v>
      </c>
      <c r="E101" s="13">
        <v>44435</v>
      </c>
      <c r="F101" s="74" t="s">
        <v>2281</v>
      </c>
      <c r="G101" s="13">
        <v>44440</v>
      </c>
      <c r="H101" s="75" t="s">
        <v>3485</v>
      </c>
      <c r="I101" s="15">
        <v>63</v>
      </c>
      <c r="J101" s="15">
        <v>64</v>
      </c>
      <c r="K101" s="15">
        <v>21</v>
      </c>
      <c r="L101" s="15">
        <v>7</v>
      </c>
      <c r="M101" s="81">
        <v>21.167999999999999</v>
      </c>
      <c r="N101" s="70">
        <v>21</v>
      </c>
      <c r="O101" s="62">
        <v>3000</v>
      </c>
      <c r="P101" s="63">
        <f>Table224523689101112131415161718192021222423456789101112131415161718192021222324252627282930313233[[#This Row],[PEMBULATAN]]*O101</f>
        <v>63000</v>
      </c>
    </row>
    <row r="102" spans="1:16" ht="30" customHeight="1" x14ac:dyDescent="0.2">
      <c r="A102" s="97"/>
      <c r="B102" s="73"/>
      <c r="C102" s="87" t="s">
        <v>4268</v>
      </c>
      <c r="D102" s="76" t="s">
        <v>52</v>
      </c>
      <c r="E102" s="13">
        <v>44435</v>
      </c>
      <c r="F102" s="74" t="s">
        <v>2281</v>
      </c>
      <c r="G102" s="13">
        <v>44440</v>
      </c>
      <c r="H102" s="75" t="s">
        <v>3485</v>
      </c>
      <c r="I102" s="15">
        <v>55</v>
      </c>
      <c r="J102" s="15">
        <v>50</v>
      </c>
      <c r="K102" s="15">
        <v>23</v>
      </c>
      <c r="L102" s="15">
        <v>6</v>
      </c>
      <c r="M102" s="81">
        <v>15.8125</v>
      </c>
      <c r="N102" s="70">
        <v>16</v>
      </c>
      <c r="O102" s="62">
        <v>3000</v>
      </c>
      <c r="P102" s="63">
        <f>Table224523689101112131415161718192021222423456789101112131415161718192021222324252627282930313233[[#This Row],[PEMBULATAN]]*O102</f>
        <v>48000</v>
      </c>
    </row>
    <row r="103" spans="1:16" ht="30" customHeight="1" x14ac:dyDescent="0.2">
      <c r="A103" s="97"/>
      <c r="B103" s="73"/>
      <c r="C103" s="87" t="s">
        <v>4269</v>
      </c>
      <c r="D103" s="76" t="s">
        <v>52</v>
      </c>
      <c r="E103" s="13">
        <v>44435</v>
      </c>
      <c r="F103" s="74" t="s">
        <v>2281</v>
      </c>
      <c r="G103" s="13">
        <v>44440</v>
      </c>
      <c r="H103" s="75" t="s">
        <v>3485</v>
      </c>
      <c r="I103" s="15">
        <v>74</v>
      </c>
      <c r="J103" s="15">
        <v>60</v>
      </c>
      <c r="K103" s="15">
        <v>8</v>
      </c>
      <c r="L103" s="15">
        <v>10</v>
      </c>
      <c r="M103" s="81">
        <v>8.8800000000000008</v>
      </c>
      <c r="N103" s="70">
        <v>10</v>
      </c>
      <c r="O103" s="62">
        <v>3000</v>
      </c>
      <c r="P103" s="63">
        <f>Table224523689101112131415161718192021222423456789101112131415161718192021222324252627282930313233[[#This Row],[PEMBULATAN]]*O103</f>
        <v>30000</v>
      </c>
    </row>
    <row r="104" spans="1:16" ht="30" customHeight="1" x14ac:dyDescent="0.2">
      <c r="A104" s="97"/>
      <c r="B104" s="73"/>
      <c r="C104" s="87" t="s">
        <v>4270</v>
      </c>
      <c r="D104" s="76" t="s">
        <v>52</v>
      </c>
      <c r="E104" s="13">
        <v>44435</v>
      </c>
      <c r="F104" s="74" t="s">
        <v>2281</v>
      </c>
      <c r="G104" s="13">
        <v>44440</v>
      </c>
      <c r="H104" s="75" t="s">
        <v>3485</v>
      </c>
      <c r="I104" s="15">
        <v>70</v>
      </c>
      <c r="J104" s="15">
        <v>65</v>
      </c>
      <c r="K104" s="15">
        <v>20</v>
      </c>
      <c r="L104" s="15">
        <v>1</v>
      </c>
      <c r="M104" s="81">
        <v>22.75</v>
      </c>
      <c r="N104" s="70">
        <v>23</v>
      </c>
      <c r="O104" s="62">
        <v>3000</v>
      </c>
      <c r="P104" s="63">
        <f>Table224523689101112131415161718192021222423456789101112131415161718192021222324252627282930313233[[#This Row],[PEMBULATAN]]*O104</f>
        <v>69000</v>
      </c>
    </row>
    <row r="105" spans="1:16" ht="30" customHeight="1" x14ac:dyDescent="0.2">
      <c r="A105" s="97"/>
      <c r="B105" s="73"/>
      <c r="C105" s="87" t="s">
        <v>4271</v>
      </c>
      <c r="D105" s="76" t="s">
        <v>52</v>
      </c>
      <c r="E105" s="13">
        <v>44435</v>
      </c>
      <c r="F105" s="74" t="s">
        <v>2281</v>
      </c>
      <c r="G105" s="13">
        <v>44440</v>
      </c>
      <c r="H105" s="75" t="s">
        <v>3485</v>
      </c>
      <c r="I105" s="15">
        <v>60</v>
      </c>
      <c r="J105" s="15">
        <v>75</v>
      </c>
      <c r="K105" s="15">
        <v>20</v>
      </c>
      <c r="L105" s="15">
        <v>9</v>
      </c>
      <c r="M105" s="81">
        <v>22.5</v>
      </c>
      <c r="N105" s="70">
        <v>23</v>
      </c>
      <c r="O105" s="62">
        <v>3000</v>
      </c>
      <c r="P105" s="63">
        <f>Table224523689101112131415161718192021222423456789101112131415161718192021222324252627282930313233[[#This Row],[PEMBULATAN]]*O105</f>
        <v>69000</v>
      </c>
    </row>
    <row r="106" spans="1:16" ht="30" customHeight="1" x14ac:dyDescent="0.2">
      <c r="A106" s="97"/>
      <c r="B106" s="73"/>
      <c r="C106" s="87" t="s">
        <v>4272</v>
      </c>
      <c r="D106" s="76" t="s">
        <v>52</v>
      </c>
      <c r="E106" s="13">
        <v>44435</v>
      </c>
      <c r="F106" s="74" t="s">
        <v>2281</v>
      </c>
      <c r="G106" s="13">
        <v>44440</v>
      </c>
      <c r="H106" s="75" t="s">
        <v>3485</v>
      </c>
      <c r="I106" s="15">
        <v>60</v>
      </c>
      <c r="J106" s="15">
        <v>54</v>
      </c>
      <c r="K106" s="15">
        <v>30</v>
      </c>
      <c r="L106" s="15">
        <v>15</v>
      </c>
      <c r="M106" s="81">
        <v>24.3</v>
      </c>
      <c r="N106" s="70">
        <v>24</v>
      </c>
      <c r="O106" s="62">
        <v>3000</v>
      </c>
      <c r="P106" s="63">
        <f>Table224523689101112131415161718192021222423456789101112131415161718192021222324252627282930313233[[#This Row],[PEMBULATAN]]*O106</f>
        <v>72000</v>
      </c>
    </row>
    <row r="107" spans="1:16" ht="30" customHeight="1" x14ac:dyDescent="0.2">
      <c r="A107" s="97"/>
      <c r="B107" s="73"/>
      <c r="C107" s="87" t="s">
        <v>4273</v>
      </c>
      <c r="D107" s="76" t="s">
        <v>52</v>
      </c>
      <c r="E107" s="13">
        <v>44435</v>
      </c>
      <c r="F107" s="74" t="s">
        <v>2281</v>
      </c>
      <c r="G107" s="13">
        <v>44440</v>
      </c>
      <c r="H107" s="75" t="s">
        <v>3485</v>
      </c>
      <c r="I107" s="15">
        <v>54</v>
      </c>
      <c r="J107" s="15">
        <v>55</v>
      </c>
      <c r="K107" s="15">
        <v>20</v>
      </c>
      <c r="L107" s="15">
        <v>5</v>
      </c>
      <c r="M107" s="81">
        <v>14.85</v>
      </c>
      <c r="N107" s="70">
        <v>15</v>
      </c>
      <c r="O107" s="62">
        <v>3000</v>
      </c>
      <c r="P107" s="63">
        <f>Table224523689101112131415161718192021222423456789101112131415161718192021222324252627282930313233[[#This Row],[PEMBULATAN]]*O107</f>
        <v>45000</v>
      </c>
    </row>
    <row r="108" spans="1:16" ht="30" customHeight="1" x14ac:dyDescent="0.2">
      <c r="A108" s="97"/>
      <c r="B108" s="73"/>
      <c r="C108" s="87" t="s">
        <v>4274</v>
      </c>
      <c r="D108" s="76" t="s">
        <v>52</v>
      </c>
      <c r="E108" s="13">
        <v>44435</v>
      </c>
      <c r="F108" s="74" t="s">
        <v>2281</v>
      </c>
      <c r="G108" s="13">
        <v>44440</v>
      </c>
      <c r="H108" s="75" t="s">
        <v>3485</v>
      </c>
      <c r="I108" s="15">
        <v>93</v>
      </c>
      <c r="J108" s="15">
        <v>62</v>
      </c>
      <c r="K108" s="15">
        <v>30</v>
      </c>
      <c r="L108" s="15">
        <v>19</v>
      </c>
      <c r="M108" s="81">
        <v>43.244999999999997</v>
      </c>
      <c r="N108" s="70">
        <v>43</v>
      </c>
      <c r="O108" s="62">
        <v>3000</v>
      </c>
      <c r="P108" s="63">
        <f>Table224523689101112131415161718192021222423456789101112131415161718192021222324252627282930313233[[#This Row],[PEMBULATAN]]*O108</f>
        <v>129000</v>
      </c>
    </row>
    <row r="109" spans="1:16" ht="30" customHeight="1" x14ac:dyDescent="0.2">
      <c r="A109" s="97"/>
      <c r="B109" s="73"/>
      <c r="C109" s="87" t="s">
        <v>4275</v>
      </c>
      <c r="D109" s="76" t="s">
        <v>52</v>
      </c>
      <c r="E109" s="13">
        <v>44435</v>
      </c>
      <c r="F109" s="74" t="s">
        <v>2281</v>
      </c>
      <c r="G109" s="13">
        <v>44440</v>
      </c>
      <c r="H109" s="75" t="s">
        <v>3485</v>
      </c>
      <c r="I109" s="15">
        <v>71</v>
      </c>
      <c r="J109" s="15">
        <v>43</v>
      </c>
      <c r="K109" s="15">
        <v>30</v>
      </c>
      <c r="L109" s="15">
        <v>10</v>
      </c>
      <c r="M109" s="81">
        <v>22.897500000000001</v>
      </c>
      <c r="N109" s="70">
        <v>23</v>
      </c>
      <c r="O109" s="62">
        <v>3000</v>
      </c>
      <c r="P109" s="63">
        <f>Table224523689101112131415161718192021222423456789101112131415161718192021222324252627282930313233[[#This Row],[PEMBULATAN]]*O109</f>
        <v>69000</v>
      </c>
    </row>
    <row r="110" spans="1:16" ht="30" customHeight="1" x14ac:dyDescent="0.2">
      <c r="A110" s="97"/>
      <c r="B110" s="73"/>
      <c r="C110" s="87" t="s">
        <v>4276</v>
      </c>
      <c r="D110" s="76" t="s">
        <v>52</v>
      </c>
      <c r="E110" s="13">
        <v>44435</v>
      </c>
      <c r="F110" s="74" t="s">
        <v>2281</v>
      </c>
      <c r="G110" s="13">
        <v>44440</v>
      </c>
      <c r="H110" s="75" t="s">
        <v>3485</v>
      </c>
      <c r="I110" s="15">
        <v>90</v>
      </c>
      <c r="J110" s="15">
        <v>62</v>
      </c>
      <c r="K110" s="15">
        <v>10</v>
      </c>
      <c r="L110" s="15">
        <v>12</v>
      </c>
      <c r="M110" s="81">
        <v>13.95</v>
      </c>
      <c r="N110" s="70">
        <v>14</v>
      </c>
      <c r="O110" s="62">
        <v>3000</v>
      </c>
      <c r="P110" s="63">
        <f>Table224523689101112131415161718192021222423456789101112131415161718192021222324252627282930313233[[#This Row],[PEMBULATAN]]*O110</f>
        <v>42000</v>
      </c>
    </row>
    <row r="111" spans="1:16" ht="30" customHeight="1" x14ac:dyDescent="0.2">
      <c r="A111" s="97"/>
      <c r="B111" s="73"/>
      <c r="C111" s="87" t="s">
        <v>4277</v>
      </c>
      <c r="D111" s="76" t="s">
        <v>52</v>
      </c>
      <c r="E111" s="13">
        <v>44435</v>
      </c>
      <c r="F111" s="74" t="s">
        <v>2281</v>
      </c>
      <c r="G111" s="13">
        <v>44440</v>
      </c>
      <c r="H111" s="75" t="s">
        <v>3485</v>
      </c>
      <c r="I111" s="15">
        <v>95</v>
      </c>
      <c r="J111" s="15">
        <v>70</v>
      </c>
      <c r="K111" s="15">
        <v>33</v>
      </c>
      <c r="L111" s="15">
        <v>11</v>
      </c>
      <c r="M111" s="81">
        <v>54.862499999999997</v>
      </c>
      <c r="N111" s="70">
        <v>55</v>
      </c>
      <c r="O111" s="62">
        <v>3000</v>
      </c>
      <c r="P111" s="63">
        <f>Table224523689101112131415161718192021222423456789101112131415161718192021222324252627282930313233[[#This Row],[PEMBULATAN]]*O111</f>
        <v>165000</v>
      </c>
    </row>
    <row r="112" spans="1:16" ht="30" customHeight="1" x14ac:dyDescent="0.2">
      <c r="A112" s="97"/>
      <c r="B112" s="73"/>
      <c r="C112" s="87" t="s">
        <v>4278</v>
      </c>
      <c r="D112" s="76" t="s">
        <v>52</v>
      </c>
      <c r="E112" s="13">
        <v>44435</v>
      </c>
      <c r="F112" s="74" t="s">
        <v>2281</v>
      </c>
      <c r="G112" s="13">
        <v>44440</v>
      </c>
      <c r="H112" s="75" t="s">
        <v>3485</v>
      </c>
      <c r="I112" s="15">
        <v>95</v>
      </c>
      <c r="J112" s="15">
        <v>59</v>
      </c>
      <c r="K112" s="15">
        <v>34</v>
      </c>
      <c r="L112" s="15">
        <v>25</v>
      </c>
      <c r="M112" s="81">
        <v>47.642499999999998</v>
      </c>
      <c r="N112" s="70">
        <v>48</v>
      </c>
      <c r="O112" s="62">
        <v>3000</v>
      </c>
      <c r="P112" s="63">
        <f>Table224523689101112131415161718192021222423456789101112131415161718192021222324252627282930313233[[#This Row],[PEMBULATAN]]*O112</f>
        <v>144000</v>
      </c>
    </row>
    <row r="113" spans="1:16" ht="30" customHeight="1" x14ac:dyDescent="0.2">
      <c r="A113" s="97"/>
      <c r="B113" s="73"/>
      <c r="C113" s="87" t="s">
        <v>4279</v>
      </c>
      <c r="D113" s="76" t="s">
        <v>52</v>
      </c>
      <c r="E113" s="13">
        <v>44435</v>
      </c>
      <c r="F113" s="74" t="s">
        <v>2281</v>
      </c>
      <c r="G113" s="13">
        <v>44440</v>
      </c>
      <c r="H113" s="75" t="s">
        <v>3485</v>
      </c>
      <c r="I113" s="15">
        <v>95</v>
      </c>
      <c r="J113" s="15">
        <v>43</v>
      </c>
      <c r="K113" s="15">
        <v>37</v>
      </c>
      <c r="L113" s="15">
        <v>15</v>
      </c>
      <c r="M113" s="81">
        <v>37.786250000000003</v>
      </c>
      <c r="N113" s="70">
        <v>38</v>
      </c>
      <c r="O113" s="62">
        <v>3000</v>
      </c>
      <c r="P113" s="63">
        <f>Table224523689101112131415161718192021222423456789101112131415161718192021222324252627282930313233[[#This Row],[PEMBULATAN]]*O113</f>
        <v>114000</v>
      </c>
    </row>
    <row r="114" spans="1:16" ht="30" customHeight="1" x14ac:dyDescent="0.2">
      <c r="A114" s="97"/>
      <c r="B114" s="73"/>
      <c r="C114" s="87" t="s">
        <v>4280</v>
      </c>
      <c r="D114" s="76" t="s">
        <v>52</v>
      </c>
      <c r="E114" s="13">
        <v>44435</v>
      </c>
      <c r="F114" s="74" t="s">
        <v>2281</v>
      </c>
      <c r="G114" s="13">
        <v>44440</v>
      </c>
      <c r="H114" s="75" t="s">
        <v>3485</v>
      </c>
      <c r="I114" s="15">
        <v>47</v>
      </c>
      <c r="J114" s="15">
        <v>50</v>
      </c>
      <c r="K114" s="15">
        <v>23</v>
      </c>
      <c r="L114" s="15">
        <v>5</v>
      </c>
      <c r="M114" s="81">
        <v>13.512499999999999</v>
      </c>
      <c r="N114" s="70">
        <v>14</v>
      </c>
      <c r="O114" s="62">
        <v>3000</v>
      </c>
      <c r="P114" s="63">
        <f>Table224523689101112131415161718192021222423456789101112131415161718192021222324252627282930313233[[#This Row],[PEMBULATAN]]*O114</f>
        <v>42000</v>
      </c>
    </row>
    <row r="115" spans="1:16" ht="30" customHeight="1" x14ac:dyDescent="0.2">
      <c r="A115" s="97"/>
      <c r="B115" s="73"/>
      <c r="C115" s="87" t="s">
        <v>4281</v>
      </c>
      <c r="D115" s="76" t="s">
        <v>52</v>
      </c>
      <c r="E115" s="13">
        <v>44435</v>
      </c>
      <c r="F115" s="74" t="s">
        <v>2281</v>
      </c>
      <c r="G115" s="13">
        <v>44440</v>
      </c>
      <c r="H115" s="75" t="s">
        <v>3485</v>
      </c>
      <c r="I115" s="15">
        <v>70</v>
      </c>
      <c r="J115" s="15">
        <v>62</v>
      </c>
      <c r="K115" s="15">
        <v>25</v>
      </c>
      <c r="L115" s="15">
        <v>8</v>
      </c>
      <c r="M115" s="81">
        <v>27.125</v>
      </c>
      <c r="N115" s="70">
        <v>27</v>
      </c>
      <c r="O115" s="62">
        <v>3000</v>
      </c>
      <c r="P115" s="63">
        <f>Table224523689101112131415161718192021222423456789101112131415161718192021222324252627282930313233[[#This Row],[PEMBULATAN]]*O115</f>
        <v>81000</v>
      </c>
    </row>
    <row r="116" spans="1:16" ht="30" customHeight="1" x14ac:dyDescent="0.2">
      <c r="A116" s="97"/>
      <c r="B116" s="73"/>
      <c r="C116" s="87" t="s">
        <v>4282</v>
      </c>
      <c r="D116" s="76" t="s">
        <v>52</v>
      </c>
      <c r="E116" s="13">
        <v>44435</v>
      </c>
      <c r="F116" s="74" t="s">
        <v>2281</v>
      </c>
      <c r="G116" s="13">
        <v>44440</v>
      </c>
      <c r="H116" s="75" t="s">
        <v>3485</v>
      </c>
      <c r="I116" s="15">
        <v>70</v>
      </c>
      <c r="J116" s="15">
        <v>53</v>
      </c>
      <c r="K116" s="15">
        <v>30</v>
      </c>
      <c r="L116" s="15">
        <v>11</v>
      </c>
      <c r="M116" s="81">
        <v>27.824999999999999</v>
      </c>
      <c r="N116" s="70">
        <v>28</v>
      </c>
      <c r="O116" s="62">
        <v>3000</v>
      </c>
      <c r="P116" s="63">
        <f>Table224523689101112131415161718192021222423456789101112131415161718192021222324252627282930313233[[#This Row],[PEMBULATAN]]*O116</f>
        <v>84000</v>
      </c>
    </row>
    <row r="117" spans="1:16" ht="30" customHeight="1" x14ac:dyDescent="0.2">
      <c r="A117" s="97"/>
      <c r="B117" s="73"/>
      <c r="C117" s="87" t="s">
        <v>4283</v>
      </c>
      <c r="D117" s="76" t="s">
        <v>52</v>
      </c>
      <c r="E117" s="13">
        <v>44435</v>
      </c>
      <c r="F117" s="74" t="s">
        <v>2281</v>
      </c>
      <c r="G117" s="13">
        <v>44440</v>
      </c>
      <c r="H117" s="75" t="s">
        <v>3485</v>
      </c>
      <c r="I117" s="15">
        <v>97</v>
      </c>
      <c r="J117" s="15">
        <v>62</v>
      </c>
      <c r="K117" s="15">
        <v>14</v>
      </c>
      <c r="L117" s="15">
        <v>10</v>
      </c>
      <c r="M117" s="81">
        <v>21.048999999999999</v>
      </c>
      <c r="N117" s="70">
        <v>21</v>
      </c>
      <c r="O117" s="62">
        <v>3000</v>
      </c>
      <c r="P117" s="63">
        <f>Table224523689101112131415161718192021222423456789101112131415161718192021222324252627282930313233[[#This Row],[PEMBULATAN]]*O117</f>
        <v>63000</v>
      </c>
    </row>
    <row r="118" spans="1:16" ht="30" customHeight="1" x14ac:dyDescent="0.2">
      <c r="A118" s="97"/>
      <c r="B118" s="73"/>
      <c r="C118" s="87" t="s">
        <v>4284</v>
      </c>
      <c r="D118" s="76" t="s">
        <v>52</v>
      </c>
      <c r="E118" s="13">
        <v>44435</v>
      </c>
      <c r="F118" s="74" t="s">
        <v>2281</v>
      </c>
      <c r="G118" s="13">
        <v>44440</v>
      </c>
      <c r="H118" s="75" t="s">
        <v>3485</v>
      </c>
      <c r="I118" s="15">
        <v>100</v>
      </c>
      <c r="J118" s="15">
        <v>47</v>
      </c>
      <c r="K118" s="15">
        <v>40</v>
      </c>
      <c r="L118" s="15">
        <v>9</v>
      </c>
      <c r="M118" s="81">
        <v>47</v>
      </c>
      <c r="N118" s="70">
        <v>47</v>
      </c>
      <c r="O118" s="62">
        <v>3000</v>
      </c>
      <c r="P118" s="63">
        <f>Table224523689101112131415161718192021222423456789101112131415161718192021222324252627282930313233[[#This Row],[PEMBULATAN]]*O118</f>
        <v>141000</v>
      </c>
    </row>
    <row r="119" spans="1:16" ht="30" customHeight="1" x14ac:dyDescent="0.2">
      <c r="A119" s="97"/>
      <c r="B119" s="73"/>
      <c r="C119" s="87" t="s">
        <v>4285</v>
      </c>
      <c r="D119" s="76" t="s">
        <v>52</v>
      </c>
      <c r="E119" s="13">
        <v>44435</v>
      </c>
      <c r="F119" s="74" t="s">
        <v>2281</v>
      </c>
      <c r="G119" s="13">
        <v>44440</v>
      </c>
      <c r="H119" s="75" t="s">
        <v>3485</v>
      </c>
      <c r="I119" s="15">
        <v>80</v>
      </c>
      <c r="J119" s="15">
        <v>44</v>
      </c>
      <c r="K119" s="15">
        <v>29</v>
      </c>
      <c r="L119" s="15">
        <v>9</v>
      </c>
      <c r="M119" s="81">
        <v>25.52</v>
      </c>
      <c r="N119" s="70">
        <v>26</v>
      </c>
      <c r="O119" s="62">
        <v>3000</v>
      </c>
      <c r="P119" s="63">
        <f>Table224523689101112131415161718192021222423456789101112131415161718192021222324252627282930313233[[#This Row],[PEMBULATAN]]*O119</f>
        <v>78000</v>
      </c>
    </row>
    <row r="120" spans="1:16" ht="30" customHeight="1" x14ac:dyDescent="0.2">
      <c r="A120" s="97"/>
      <c r="B120" s="73"/>
      <c r="C120" s="87" t="s">
        <v>4286</v>
      </c>
      <c r="D120" s="76" t="s">
        <v>52</v>
      </c>
      <c r="E120" s="13">
        <v>44435</v>
      </c>
      <c r="F120" s="74" t="s">
        <v>2281</v>
      </c>
      <c r="G120" s="13">
        <v>44440</v>
      </c>
      <c r="H120" s="75" t="s">
        <v>3485</v>
      </c>
      <c r="I120" s="15">
        <v>65</v>
      </c>
      <c r="J120" s="15">
        <v>50</v>
      </c>
      <c r="K120" s="15">
        <v>10</v>
      </c>
      <c r="L120" s="15">
        <v>3</v>
      </c>
      <c r="M120" s="81">
        <v>8.125</v>
      </c>
      <c r="N120" s="70">
        <v>8</v>
      </c>
      <c r="O120" s="62">
        <v>3000</v>
      </c>
      <c r="P120" s="63">
        <f>Table224523689101112131415161718192021222423456789101112131415161718192021222324252627282930313233[[#This Row],[PEMBULATAN]]*O120</f>
        <v>24000</v>
      </c>
    </row>
    <row r="121" spans="1:16" ht="30" customHeight="1" x14ac:dyDescent="0.2">
      <c r="A121" s="97"/>
      <c r="B121" s="73"/>
      <c r="C121" s="87" t="s">
        <v>4287</v>
      </c>
      <c r="D121" s="76" t="s">
        <v>52</v>
      </c>
      <c r="E121" s="13">
        <v>44435</v>
      </c>
      <c r="F121" s="74" t="s">
        <v>2281</v>
      </c>
      <c r="G121" s="13">
        <v>44440</v>
      </c>
      <c r="H121" s="75" t="s">
        <v>3485</v>
      </c>
      <c r="I121" s="15">
        <v>53</v>
      </c>
      <c r="J121" s="15">
        <v>60</v>
      </c>
      <c r="K121" s="15">
        <v>22</v>
      </c>
      <c r="L121" s="15">
        <v>1</v>
      </c>
      <c r="M121" s="81">
        <v>17.489999999999998</v>
      </c>
      <c r="N121" s="70">
        <v>17</v>
      </c>
      <c r="O121" s="62">
        <v>3000</v>
      </c>
      <c r="P121" s="63">
        <f>Table224523689101112131415161718192021222423456789101112131415161718192021222324252627282930313233[[#This Row],[PEMBULATAN]]*O121</f>
        <v>51000</v>
      </c>
    </row>
    <row r="122" spans="1:16" ht="30" customHeight="1" x14ac:dyDescent="0.2">
      <c r="A122" s="97"/>
      <c r="B122" s="73"/>
      <c r="C122" s="87" t="s">
        <v>4288</v>
      </c>
      <c r="D122" s="76" t="s">
        <v>52</v>
      </c>
      <c r="E122" s="13">
        <v>44435</v>
      </c>
      <c r="F122" s="74" t="s">
        <v>2281</v>
      </c>
      <c r="G122" s="13">
        <v>44440</v>
      </c>
      <c r="H122" s="75" t="s">
        <v>3485</v>
      </c>
      <c r="I122" s="15">
        <v>62</v>
      </c>
      <c r="J122" s="15">
        <v>62</v>
      </c>
      <c r="K122" s="15">
        <v>3</v>
      </c>
      <c r="L122" s="15">
        <v>3</v>
      </c>
      <c r="M122" s="81">
        <v>2.883</v>
      </c>
      <c r="N122" s="70">
        <v>3</v>
      </c>
      <c r="O122" s="62">
        <v>3000</v>
      </c>
      <c r="P122" s="63">
        <f>Table224523689101112131415161718192021222423456789101112131415161718192021222324252627282930313233[[#This Row],[PEMBULATAN]]*O122</f>
        <v>9000</v>
      </c>
    </row>
    <row r="123" spans="1:16" ht="30" customHeight="1" x14ac:dyDescent="0.2">
      <c r="A123" s="97"/>
      <c r="B123" s="73"/>
      <c r="C123" s="87" t="s">
        <v>4289</v>
      </c>
      <c r="D123" s="76" t="s">
        <v>52</v>
      </c>
      <c r="E123" s="13">
        <v>44435</v>
      </c>
      <c r="F123" s="74" t="s">
        <v>2281</v>
      </c>
      <c r="G123" s="13">
        <v>44440</v>
      </c>
      <c r="H123" s="75" t="s">
        <v>3485</v>
      </c>
      <c r="I123" s="15">
        <v>65</v>
      </c>
      <c r="J123" s="15">
        <v>45</v>
      </c>
      <c r="K123" s="15">
        <v>35</v>
      </c>
      <c r="L123" s="15">
        <v>15</v>
      </c>
      <c r="M123" s="81">
        <v>25.59375</v>
      </c>
      <c r="N123" s="70">
        <v>26</v>
      </c>
      <c r="O123" s="62">
        <v>3000</v>
      </c>
      <c r="P123" s="63">
        <f>Table224523689101112131415161718192021222423456789101112131415161718192021222324252627282930313233[[#This Row],[PEMBULATAN]]*O123</f>
        <v>78000</v>
      </c>
    </row>
    <row r="124" spans="1:16" ht="30" customHeight="1" x14ac:dyDescent="0.2">
      <c r="A124" s="97"/>
      <c r="B124" s="73"/>
      <c r="C124" s="87" t="s">
        <v>4290</v>
      </c>
      <c r="D124" s="76" t="s">
        <v>52</v>
      </c>
      <c r="E124" s="13">
        <v>44435</v>
      </c>
      <c r="F124" s="74" t="s">
        <v>2281</v>
      </c>
      <c r="G124" s="13">
        <v>44440</v>
      </c>
      <c r="H124" s="75" t="s">
        <v>3485</v>
      </c>
      <c r="I124" s="15">
        <v>50</v>
      </c>
      <c r="J124" s="15">
        <v>36</v>
      </c>
      <c r="K124" s="15">
        <v>28</v>
      </c>
      <c r="L124" s="15">
        <v>13</v>
      </c>
      <c r="M124" s="81">
        <v>12.6</v>
      </c>
      <c r="N124" s="70">
        <v>13</v>
      </c>
      <c r="O124" s="62">
        <v>3000</v>
      </c>
      <c r="P124" s="63">
        <f>Table224523689101112131415161718192021222423456789101112131415161718192021222324252627282930313233[[#This Row],[PEMBULATAN]]*O124</f>
        <v>39000</v>
      </c>
    </row>
    <row r="125" spans="1:16" ht="30" customHeight="1" x14ac:dyDescent="0.2">
      <c r="A125" s="97"/>
      <c r="B125" s="73"/>
      <c r="C125" s="87" t="s">
        <v>4291</v>
      </c>
      <c r="D125" s="76" t="s">
        <v>52</v>
      </c>
      <c r="E125" s="13">
        <v>44435</v>
      </c>
      <c r="F125" s="74" t="s">
        <v>2281</v>
      </c>
      <c r="G125" s="13">
        <v>44440</v>
      </c>
      <c r="H125" s="75" t="s">
        <v>3485</v>
      </c>
      <c r="I125" s="15">
        <v>45</v>
      </c>
      <c r="J125" s="15">
        <v>40</v>
      </c>
      <c r="K125" s="15">
        <v>11</v>
      </c>
      <c r="L125" s="15">
        <v>1</v>
      </c>
      <c r="M125" s="81">
        <v>4.95</v>
      </c>
      <c r="N125" s="70">
        <v>5</v>
      </c>
      <c r="O125" s="62">
        <v>3000</v>
      </c>
      <c r="P125" s="63">
        <f>Table224523689101112131415161718192021222423456789101112131415161718192021222324252627282930313233[[#This Row],[PEMBULATAN]]*O125</f>
        <v>15000</v>
      </c>
    </row>
    <row r="126" spans="1:16" ht="30" customHeight="1" x14ac:dyDescent="0.2">
      <c r="A126" s="97"/>
      <c r="B126" s="73"/>
      <c r="C126" s="87" t="s">
        <v>4292</v>
      </c>
      <c r="D126" s="76" t="s">
        <v>52</v>
      </c>
      <c r="E126" s="13">
        <v>44435</v>
      </c>
      <c r="F126" s="74" t="s">
        <v>2281</v>
      </c>
      <c r="G126" s="13">
        <v>44440</v>
      </c>
      <c r="H126" s="75" t="s">
        <v>3485</v>
      </c>
      <c r="I126" s="15">
        <v>73</v>
      </c>
      <c r="J126" s="15">
        <v>43</v>
      </c>
      <c r="K126" s="15">
        <v>8</v>
      </c>
      <c r="L126" s="15">
        <v>4</v>
      </c>
      <c r="M126" s="81">
        <v>6.2779999999999996</v>
      </c>
      <c r="N126" s="70">
        <v>6</v>
      </c>
      <c r="O126" s="62">
        <v>3000</v>
      </c>
      <c r="P126" s="63">
        <f>Table224523689101112131415161718192021222423456789101112131415161718192021222324252627282930313233[[#This Row],[PEMBULATAN]]*O126</f>
        <v>18000</v>
      </c>
    </row>
    <row r="127" spans="1:16" ht="30" customHeight="1" x14ac:dyDescent="0.2">
      <c r="A127" s="97"/>
      <c r="B127" s="73"/>
      <c r="C127" s="87" t="s">
        <v>4293</v>
      </c>
      <c r="D127" s="76" t="s">
        <v>52</v>
      </c>
      <c r="E127" s="13">
        <v>44435</v>
      </c>
      <c r="F127" s="74" t="s">
        <v>2281</v>
      </c>
      <c r="G127" s="13">
        <v>44440</v>
      </c>
      <c r="H127" s="75" t="s">
        <v>3485</v>
      </c>
      <c r="I127" s="15">
        <v>63</v>
      </c>
      <c r="J127" s="15">
        <v>51</v>
      </c>
      <c r="K127" s="15">
        <v>18</v>
      </c>
      <c r="L127" s="15">
        <v>4</v>
      </c>
      <c r="M127" s="81">
        <v>14.458500000000001</v>
      </c>
      <c r="N127" s="70">
        <v>14</v>
      </c>
      <c r="O127" s="62">
        <v>3000</v>
      </c>
      <c r="P127" s="63">
        <f>Table224523689101112131415161718192021222423456789101112131415161718192021222324252627282930313233[[#This Row],[PEMBULATAN]]*O127</f>
        <v>42000</v>
      </c>
    </row>
    <row r="128" spans="1:16" ht="30" customHeight="1" x14ac:dyDescent="0.2">
      <c r="A128" s="97"/>
      <c r="B128" s="73"/>
      <c r="C128" s="87" t="s">
        <v>4294</v>
      </c>
      <c r="D128" s="76" t="s">
        <v>52</v>
      </c>
      <c r="E128" s="13">
        <v>44435</v>
      </c>
      <c r="F128" s="74" t="s">
        <v>2281</v>
      </c>
      <c r="G128" s="13">
        <v>44440</v>
      </c>
      <c r="H128" s="75" t="s">
        <v>3485</v>
      </c>
      <c r="I128" s="15">
        <v>58</v>
      </c>
      <c r="J128" s="15">
        <v>36</v>
      </c>
      <c r="K128" s="15">
        <v>38</v>
      </c>
      <c r="L128" s="15">
        <v>10</v>
      </c>
      <c r="M128" s="81">
        <v>19.835999999999999</v>
      </c>
      <c r="N128" s="70">
        <v>20</v>
      </c>
      <c r="O128" s="62">
        <v>3000</v>
      </c>
      <c r="P128" s="63">
        <f>Table224523689101112131415161718192021222423456789101112131415161718192021222324252627282930313233[[#This Row],[PEMBULATAN]]*O128</f>
        <v>60000</v>
      </c>
    </row>
    <row r="129" spans="1:16" ht="30" customHeight="1" x14ac:dyDescent="0.2">
      <c r="A129" s="97"/>
      <c r="B129" s="73"/>
      <c r="C129" s="87" t="s">
        <v>4295</v>
      </c>
      <c r="D129" s="76" t="s">
        <v>52</v>
      </c>
      <c r="E129" s="13">
        <v>44435</v>
      </c>
      <c r="F129" s="74" t="s">
        <v>2281</v>
      </c>
      <c r="G129" s="13">
        <v>44440</v>
      </c>
      <c r="H129" s="75" t="s">
        <v>3485</v>
      </c>
      <c r="I129" s="15">
        <v>75</v>
      </c>
      <c r="J129" s="15">
        <v>79</v>
      </c>
      <c r="K129" s="15">
        <v>27</v>
      </c>
      <c r="L129" s="15">
        <v>10</v>
      </c>
      <c r="M129" s="81">
        <v>39.993749999999999</v>
      </c>
      <c r="N129" s="70">
        <v>40</v>
      </c>
      <c r="O129" s="62">
        <v>3000</v>
      </c>
      <c r="P129" s="63">
        <f>Table224523689101112131415161718192021222423456789101112131415161718192021222324252627282930313233[[#This Row],[PEMBULATAN]]*O129</f>
        <v>120000</v>
      </c>
    </row>
    <row r="130" spans="1:16" ht="30" customHeight="1" x14ac:dyDescent="0.2">
      <c r="A130" s="97"/>
      <c r="B130" s="73"/>
      <c r="C130" s="87" t="s">
        <v>4296</v>
      </c>
      <c r="D130" s="76" t="s">
        <v>52</v>
      </c>
      <c r="E130" s="13">
        <v>44435</v>
      </c>
      <c r="F130" s="74" t="s">
        <v>2281</v>
      </c>
      <c r="G130" s="13">
        <v>44440</v>
      </c>
      <c r="H130" s="75" t="s">
        <v>3485</v>
      </c>
      <c r="I130" s="15">
        <v>50</v>
      </c>
      <c r="J130" s="15">
        <v>20</v>
      </c>
      <c r="K130" s="15">
        <v>8</v>
      </c>
      <c r="L130" s="15">
        <v>2</v>
      </c>
      <c r="M130" s="81">
        <v>2</v>
      </c>
      <c r="N130" s="70">
        <v>2</v>
      </c>
      <c r="O130" s="62">
        <v>3000</v>
      </c>
      <c r="P130" s="63">
        <f>Table224523689101112131415161718192021222423456789101112131415161718192021222324252627282930313233[[#This Row],[PEMBULATAN]]*O130</f>
        <v>6000</v>
      </c>
    </row>
    <row r="131" spans="1:16" ht="30" customHeight="1" x14ac:dyDescent="0.2">
      <c r="A131" s="97"/>
      <c r="B131" s="73"/>
      <c r="C131" s="87" t="s">
        <v>4297</v>
      </c>
      <c r="D131" s="76" t="s">
        <v>52</v>
      </c>
      <c r="E131" s="13">
        <v>44435</v>
      </c>
      <c r="F131" s="74" t="s">
        <v>2281</v>
      </c>
      <c r="G131" s="13">
        <v>44440</v>
      </c>
      <c r="H131" s="75" t="s">
        <v>3485</v>
      </c>
      <c r="I131" s="15">
        <v>100</v>
      </c>
      <c r="J131" s="15">
        <v>21</v>
      </c>
      <c r="K131" s="15">
        <v>8</v>
      </c>
      <c r="L131" s="15">
        <v>1</v>
      </c>
      <c r="M131" s="81">
        <v>4.2</v>
      </c>
      <c r="N131" s="70">
        <v>4</v>
      </c>
      <c r="O131" s="62">
        <v>3000</v>
      </c>
      <c r="P131" s="63">
        <f>Table224523689101112131415161718192021222423456789101112131415161718192021222324252627282930313233[[#This Row],[PEMBULATAN]]*O131</f>
        <v>12000</v>
      </c>
    </row>
    <row r="132" spans="1:16" ht="30" customHeight="1" x14ac:dyDescent="0.2">
      <c r="A132" s="97"/>
      <c r="B132" s="73"/>
      <c r="C132" s="87" t="s">
        <v>4298</v>
      </c>
      <c r="D132" s="76" t="s">
        <v>52</v>
      </c>
      <c r="E132" s="13">
        <v>44435</v>
      </c>
      <c r="F132" s="74" t="s">
        <v>2281</v>
      </c>
      <c r="G132" s="13">
        <v>44440</v>
      </c>
      <c r="H132" s="75" t="s">
        <v>3485</v>
      </c>
      <c r="I132" s="15">
        <v>63</v>
      </c>
      <c r="J132" s="15">
        <v>10</v>
      </c>
      <c r="K132" s="15">
        <v>13</v>
      </c>
      <c r="L132" s="15">
        <v>2</v>
      </c>
      <c r="M132" s="81">
        <v>2.0474999999999999</v>
      </c>
      <c r="N132" s="70">
        <v>2</v>
      </c>
      <c r="O132" s="62">
        <v>3000</v>
      </c>
      <c r="P132" s="63">
        <f>Table224523689101112131415161718192021222423456789101112131415161718192021222324252627282930313233[[#This Row],[PEMBULATAN]]*O132</f>
        <v>6000</v>
      </c>
    </row>
    <row r="133" spans="1:16" ht="30" customHeight="1" x14ac:dyDescent="0.2">
      <c r="A133" s="97"/>
      <c r="B133" s="73"/>
      <c r="C133" s="87" t="s">
        <v>4299</v>
      </c>
      <c r="D133" s="76" t="s">
        <v>52</v>
      </c>
      <c r="E133" s="13">
        <v>44435</v>
      </c>
      <c r="F133" s="74" t="s">
        <v>2281</v>
      </c>
      <c r="G133" s="13">
        <v>44440</v>
      </c>
      <c r="H133" s="75" t="s">
        <v>3485</v>
      </c>
      <c r="I133" s="15">
        <v>30</v>
      </c>
      <c r="J133" s="15">
        <v>38</v>
      </c>
      <c r="K133" s="15">
        <v>14</v>
      </c>
      <c r="L133" s="15">
        <v>2</v>
      </c>
      <c r="M133" s="81">
        <v>3.99</v>
      </c>
      <c r="N133" s="70">
        <v>4</v>
      </c>
      <c r="O133" s="62">
        <v>3000</v>
      </c>
      <c r="P133" s="63">
        <f>Table224523689101112131415161718192021222423456789101112131415161718192021222324252627282930313233[[#This Row],[PEMBULATAN]]*O133</f>
        <v>12000</v>
      </c>
    </row>
    <row r="134" spans="1:16" ht="30" customHeight="1" x14ac:dyDescent="0.2">
      <c r="A134" s="97"/>
      <c r="B134" s="73"/>
      <c r="C134" s="87" t="s">
        <v>4300</v>
      </c>
      <c r="D134" s="76" t="s">
        <v>52</v>
      </c>
      <c r="E134" s="13">
        <v>44435</v>
      </c>
      <c r="F134" s="74" t="s">
        <v>2281</v>
      </c>
      <c r="G134" s="13">
        <v>44440</v>
      </c>
      <c r="H134" s="75" t="s">
        <v>3485</v>
      </c>
      <c r="I134" s="15">
        <v>81</v>
      </c>
      <c r="J134" s="15">
        <v>18</v>
      </c>
      <c r="K134" s="15">
        <v>11</v>
      </c>
      <c r="L134" s="15">
        <v>1</v>
      </c>
      <c r="M134" s="81">
        <v>4.0095000000000001</v>
      </c>
      <c r="N134" s="70">
        <v>4</v>
      </c>
      <c r="O134" s="62">
        <v>3000</v>
      </c>
      <c r="P134" s="63">
        <f>Table224523689101112131415161718192021222423456789101112131415161718192021222324252627282930313233[[#This Row],[PEMBULATAN]]*O134</f>
        <v>12000</v>
      </c>
    </row>
    <row r="135" spans="1:16" ht="30" customHeight="1" x14ac:dyDescent="0.2">
      <c r="A135" s="97"/>
      <c r="B135" s="73"/>
      <c r="C135" s="87" t="s">
        <v>4301</v>
      </c>
      <c r="D135" s="76" t="s">
        <v>52</v>
      </c>
      <c r="E135" s="13">
        <v>44435</v>
      </c>
      <c r="F135" s="74" t="s">
        <v>2281</v>
      </c>
      <c r="G135" s="13">
        <v>44440</v>
      </c>
      <c r="H135" s="75" t="s">
        <v>3485</v>
      </c>
      <c r="I135" s="15">
        <v>107</v>
      </c>
      <c r="J135" s="15">
        <v>34</v>
      </c>
      <c r="K135" s="15">
        <v>29</v>
      </c>
      <c r="L135" s="15">
        <v>13</v>
      </c>
      <c r="M135" s="81">
        <v>26.375499999999999</v>
      </c>
      <c r="N135" s="70">
        <v>26</v>
      </c>
      <c r="O135" s="62">
        <v>3000</v>
      </c>
      <c r="P135" s="63">
        <f>Table224523689101112131415161718192021222423456789101112131415161718192021222324252627282930313233[[#This Row],[PEMBULATAN]]*O135</f>
        <v>78000</v>
      </c>
    </row>
    <row r="136" spans="1:16" ht="30" customHeight="1" x14ac:dyDescent="0.2">
      <c r="A136" s="97"/>
      <c r="B136" s="73"/>
      <c r="C136" s="87" t="s">
        <v>4302</v>
      </c>
      <c r="D136" s="76" t="s">
        <v>52</v>
      </c>
      <c r="E136" s="13">
        <v>44435</v>
      </c>
      <c r="F136" s="74" t="s">
        <v>2281</v>
      </c>
      <c r="G136" s="13">
        <v>44440</v>
      </c>
      <c r="H136" s="75" t="s">
        <v>3485</v>
      </c>
      <c r="I136" s="15">
        <v>65</v>
      </c>
      <c r="J136" s="15">
        <v>23</v>
      </c>
      <c r="K136" s="15">
        <v>16</v>
      </c>
      <c r="L136" s="15">
        <v>1</v>
      </c>
      <c r="M136" s="81">
        <v>5.98</v>
      </c>
      <c r="N136" s="70">
        <v>6</v>
      </c>
      <c r="O136" s="62">
        <v>3000</v>
      </c>
      <c r="P136" s="63">
        <f>Table224523689101112131415161718192021222423456789101112131415161718192021222324252627282930313233[[#This Row],[PEMBULATAN]]*O136</f>
        <v>18000</v>
      </c>
    </row>
    <row r="137" spans="1:16" ht="30" customHeight="1" x14ac:dyDescent="0.2">
      <c r="A137" s="97"/>
      <c r="B137" s="73"/>
      <c r="C137" s="87" t="s">
        <v>4303</v>
      </c>
      <c r="D137" s="76" t="s">
        <v>52</v>
      </c>
      <c r="E137" s="13">
        <v>44435</v>
      </c>
      <c r="F137" s="74" t="s">
        <v>2281</v>
      </c>
      <c r="G137" s="13">
        <v>44440</v>
      </c>
      <c r="H137" s="75" t="s">
        <v>3485</v>
      </c>
      <c r="I137" s="15">
        <v>54</v>
      </c>
      <c r="J137" s="15">
        <v>36</v>
      </c>
      <c r="K137" s="15">
        <v>75</v>
      </c>
      <c r="L137" s="15">
        <v>16</v>
      </c>
      <c r="M137" s="81">
        <v>36.450000000000003</v>
      </c>
      <c r="N137" s="70">
        <v>36</v>
      </c>
      <c r="O137" s="62">
        <v>3000</v>
      </c>
      <c r="P137" s="63">
        <f>Table224523689101112131415161718192021222423456789101112131415161718192021222324252627282930313233[[#This Row],[PEMBULATAN]]*O137</f>
        <v>108000</v>
      </c>
    </row>
    <row r="138" spans="1:16" ht="30" customHeight="1" x14ac:dyDescent="0.2">
      <c r="A138" s="97"/>
      <c r="B138" s="73"/>
      <c r="C138" s="87" t="s">
        <v>4304</v>
      </c>
      <c r="D138" s="76" t="s">
        <v>52</v>
      </c>
      <c r="E138" s="13">
        <v>44435</v>
      </c>
      <c r="F138" s="74" t="s">
        <v>2281</v>
      </c>
      <c r="G138" s="13">
        <v>44440</v>
      </c>
      <c r="H138" s="75" t="s">
        <v>3485</v>
      </c>
      <c r="I138" s="15">
        <v>63</v>
      </c>
      <c r="J138" s="15">
        <v>11</v>
      </c>
      <c r="K138" s="15">
        <v>9</v>
      </c>
      <c r="L138" s="15">
        <v>5</v>
      </c>
      <c r="M138" s="81">
        <v>1.55925</v>
      </c>
      <c r="N138" s="70">
        <v>5</v>
      </c>
      <c r="O138" s="62">
        <v>3000</v>
      </c>
      <c r="P138" s="63">
        <f>Table224523689101112131415161718192021222423456789101112131415161718192021222324252627282930313233[[#This Row],[PEMBULATAN]]*O138</f>
        <v>15000</v>
      </c>
    </row>
    <row r="139" spans="1:16" ht="30" customHeight="1" x14ac:dyDescent="0.2">
      <c r="A139" s="97"/>
      <c r="B139" s="73"/>
      <c r="C139" s="87" t="s">
        <v>4305</v>
      </c>
      <c r="D139" s="76" t="s">
        <v>52</v>
      </c>
      <c r="E139" s="13">
        <v>44435</v>
      </c>
      <c r="F139" s="74" t="s">
        <v>2281</v>
      </c>
      <c r="G139" s="13">
        <v>44440</v>
      </c>
      <c r="H139" s="75" t="s">
        <v>3485</v>
      </c>
      <c r="I139" s="15">
        <v>102</v>
      </c>
      <c r="J139" s="15">
        <v>5</v>
      </c>
      <c r="K139" s="15">
        <v>4</v>
      </c>
      <c r="L139" s="15">
        <v>1</v>
      </c>
      <c r="M139" s="81">
        <v>0.51</v>
      </c>
      <c r="N139" s="70">
        <v>1</v>
      </c>
      <c r="O139" s="62">
        <v>3000</v>
      </c>
      <c r="P139" s="63">
        <f>Table224523689101112131415161718192021222423456789101112131415161718192021222324252627282930313233[[#This Row],[PEMBULATAN]]*O139</f>
        <v>3000</v>
      </c>
    </row>
    <row r="140" spans="1:16" ht="30" customHeight="1" x14ac:dyDescent="0.2">
      <c r="A140" s="97"/>
      <c r="B140" s="73"/>
      <c r="C140" s="87" t="s">
        <v>4306</v>
      </c>
      <c r="D140" s="76" t="s">
        <v>52</v>
      </c>
      <c r="E140" s="13">
        <v>44435</v>
      </c>
      <c r="F140" s="74" t="s">
        <v>2281</v>
      </c>
      <c r="G140" s="13">
        <v>44440</v>
      </c>
      <c r="H140" s="75" t="s">
        <v>3485</v>
      </c>
      <c r="I140" s="15">
        <v>125</v>
      </c>
      <c r="J140" s="15">
        <v>5</v>
      </c>
      <c r="K140" s="15">
        <v>5</v>
      </c>
      <c r="L140" s="15">
        <v>8</v>
      </c>
      <c r="M140" s="81">
        <v>0.78125</v>
      </c>
      <c r="N140" s="70">
        <v>8</v>
      </c>
      <c r="O140" s="62">
        <v>3000</v>
      </c>
      <c r="P140" s="63">
        <f>Table224523689101112131415161718192021222423456789101112131415161718192021222324252627282930313233[[#This Row],[PEMBULATAN]]*O140</f>
        <v>24000</v>
      </c>
    </row>
    <row r="141" spans="1:16" ht="30" customHeight="1" x14ac:dyDescent="0.2">
      <c r="A141" s="97"/>
      <c r="B141" s="73"/>
      <c r="C141" s="87" t="s">
        <v>4307</v>
      </c>
      <c r="D141" s="76" t="s">
        <v>52</v>
      </c>
      <c r="E141" s="13">
        <v>44435</v>
      </c>
      <c r="F141" s="74" t="s">
        <v>2281</v>
      </c>
      <c r="G141" s="13">
        <v>44440</v>
      </c>
      <c r="H141" s="75" t="s">
        <v>3485</v>
      </c>
      <c r="I141" s="15">
        <v>75</v>
      </c>
      <c r="J141" s="15">
        <v>20</v>
      </c>
      <c r="K141" s="15">
        <v>18</v>
      </c>
      <c r="L141" s="15">
        <v>1</v>
      </c>
      <c r="M141" s="81">
        <v>6.75</v>
      </c>
      <c r="N141" s="70">
        <v>7</v>
      </c>
      <c r="O141" s="62">
        <v>3000</v>
      </c>
      <c r="P141" s="63">
        <f>Table224523689101112131415161718192021222423456789101112131415161718192021222324252627282930313233[[#This Row],[PEMBULATAN]]*O141</f>
        <v>21000</v>
      </c>
    </row>
    <row r="142" spans="1:16" ht="30" customHeight="1" x14ac:dyDescent="0.2">
      <c r="A142" s="97"/>
      <c r="B142" s="73"/>
      <c r="C142" s="87" t="s">
        <v>4308</v>
      </c>
      <c r="D142" s="76" t="s">
        <v>52</v>
      </c>
      <c r="E142" s="13">
        <v>44435</v>
      </c>
      <c r="F142" s="74" t="s">
        <v>2281</v>
      </c>
      <c r="G142" s="13">
        <v>44440</v>
      </c>
      <c r="H142" s="75" t="s">
        <v>3485</v>
      </c>
      <c r="I142" s="15">
        <v>90</v>
      </c>
      <c r="J142" s="15">
        <v>3</v>
      </c>
      <c r="K142" s="15">
        <v>5</v>
      </c>
      <c r="L142" s="15">
        <v>1</v>
      </c>
      <c r="M142" s="81">
        <v>0.33750000000000002</v>
      </c>
      <c r="N142" s="70">
        <v>1</v>
      </c>
      <c r="O142" s="62">
        <v>3000</v>
      </c>
      <c r="P142" s="63">
        <f>Table224523689101112131415161718192021222423456789101112131415161718192021222324252627282930313233[[#This Row],[PEMBULATAN]]*O142</f>
        <v>3000</v>
      </c>
    </row>
    <row r="143" spans="1:16" ht="30" customHeight="1" x14ac:dyDescent="0.2">
      <c r="A143" s="97"/>
      <c r="B143" s="73"/>
      <c r="C143" s="87" t="s">
        <v>4309</v>
      </c>
      <c r="D143" s="76" t="s">
        <v>52</v>
      </c>
      <c r="E143" s="13">
        <v>44435</v>
      </c>
      <c r="F143" s="74" t="s">
        <v>2281</v>
      </c>
      <c r="G143" s="13">
        <v>44440</v>
      </c>
      <c r="H143" s="75" t="s">
        <v>3485</v>
      </c>
      <c r="I143" s="15">
        <v>115</v>
      </c>
      <c r="J143" s="15">
        <v>6</v>
      </c>
      <c r="K143" s="15">
        <v>4</v>
      </c>
      <c r="L143" s="15">
        <v>1</v>
      </c>
      <c r="M143" s="81">
        <v>0.69</v>
      </c>
      <c r="N143" s="70">
        <v>1</v>
      </c>
      <c r="O143" s="62">
        <v>3000</v>
      </c>
      <c r="P143" s="63">
        <f>Table224523689101112131415161718192021222423456789101112131415161718192021222324252627282930313233[[#This Row],[PEMBULATAN]]*O143</f>
        <v>3000</v>
      </c>
    </row>
    <row r="144" spans="1:16" ht="30" customHeight="1" x14ac:dyDescent="0.2">
      <c r="A144" s="97"/>
      <c r="B144" s="73"/>
      <c r="C144" s="87" t="s">
        <v>4310</v>
      </c>
      <c r="D144" s="76" t="s">
        <v>52</v>
      </c>
      <c r="E144" s="13">
        <v>44435</v>
      </c>
      <c r="F144" s="74" t="s">
        <v>2281</v>
      </c>
      <c r="G144" s="13">
        <v>44440</v>
      </c>
      <c r="H144" s="75" t="s">
        <v>3485</v>
      </c>
      <c r="I144" s="15">
        <v>102</v>
      </c>
      <c r="J144" s="15">
        <v>9</v>
      </c>
      <c r="K144" s="15">
        <v>9</v>
      </c>
      <c r="L144" s="15">
        <v>1</v>
      </c>
      <c r="M144" s="81">
        <v>2.0655000000000001</v>
      </c>
      <c r="N144" s="70">
        <v>2</v>
      </c>
      <c r="O144" s="62">
        <v>3000</v>
      </c>
      <c r="P144" s="63">
        <f>Table224523689101112131415161718192021222423456789101112131415161718192021222324252627282930313233[[#This Row],[PEMBULATAN]]*O144</f>
        <v>6000</v>
      </c>
    </row>
    <row r="145" spans="1:16" ht="30" customHeight="1" x14ac:dyDescent="0.2">
      <c r="A145" s="97"/>
      <c r="B145" s="73"/>
      <c r="C145" s="87" t="s">
        <v>4311</v>
      </c>
      <c r="D145" s="76" t="s">
        <v>52</v>
      </c>
      <c r="E145" s="13">
        <v>44435</v>
      </c>
      <c r="F145" s="74" t="s">
        <v>2281</v>
      </c>
      <c r="G145" s="13">
        <v>44440</v>
      </c>
      <c r="H145" s="75" t="s">
        <v>3485</v>
      </c>
      <c r="I145" s="15">
        <v>102</v>
      </c>
      <c r="J145" s="15">
        <v>9</v>
      </c>
      <c r="K145" s="15">
        <v>9</v>
      </c>
      <c r="L145" s="15">
        <v>1</v>
      </c>
      <c r="M145" s="81">
        <v>2.0655000000000001</v>
      </c>
      <c r="N145" s="70">
        <v>2</v>
      </c>
      <c r="O145" s="62">
        <v>3000</v>
      </c>
      <c r="P145" s="63">
        <f>Table224523689101112131415161718192021222423456789101112131415161718192021222324252627282930313233[[#This Row],[PEMBULATAN]]*O145</f>
        <v>6000</v>
      </c>
    </row>
    <row r="146" spans="1:16" ht="30" customHeight="1" x14ac:dyDescent="0.2">
      <c r="A146" s="97"/>
      <c r="B146" s="73"/>
      <c r="C146" s="87" t="s">
        <v>4312</v>
      </c>
      <c r="D146" s="76" t="s">
        <v>52</v>
      </c>
      <c r="E146" s="13">
        <v>44435</v>
      </c>
      <c r="F146" s="74" t="s">
        <v>2281</v>
      </c>
      <c r="G146" s="13">
        <v>44440</v>
      </c>
      <c r="H146" s="75" t="s">
        <v>3485</v>
      </c>
      <c r="I146" s="15">
        <v>103</v>
      </c>
      <c r="J146" s="15">
        <v>9</v>
      </c>
      <c r="K146" s="15">
        <v>9</v>
      </c>
      <c r="L146" s="15">
        <v>1</v>
      </c>
      <c r="M146" s="81">
        <v>2.08575</v>
      </c>
      <c r="N146" s="70">
        <v>2</v>
      </c>
      <c r="O146" s="62">
        <v>3000</v>
      </c>
      <c r="P146" s="63">
        <f>Table224523689101112131415161718192021222423456789101112131415161718192021222324252627282930313233[[#This Row],[PEMBULATAN]]*O146</f>
        <v>6000</v>
      </c>
    </row>
    <row r="147" spans="1:16" ht="30" customHeight="1" x14ac:dyDescent="0.2">
      <c r="A147" s="97"/>
      <c r="B147" s="73"/>
      <c r="C147" s="87" t="s">
        <v>4313</v>
      </c>
      <c r="D147" s="76" t="s">
        <v>52</v>
      </c>
      <c r="E147" s="13">
        <v>44435</v>
      </c>
      <c r="F147" s="74" t="s">
        <v>2281</v>
      </c>
      <c r="G147" s="13">
        <v>44440</v>
      </c>
      <c r="H147" s="75" t="s">
        <v>3485</v>
      </c>
      <c r="I147" s="15">
        <v>90</v>
      </c>
      <c r="J147" s="15">
        <v>50</v>
      </c>
      <c r="K147" s="15">
        <v>15</v>
      </c>
      <c r="L147" s="15">
        <v>9</v>
      </c>
      <c r="M147" s="81">
        <v>16.875</v>
      </c>
      <c r="N147" s="70">
        <v>17</v>
      </c>
      <c r="O147" s="62">
        <v>3000</v>
      </c>
      <c r="P147" s="63">
        <f>Table224523689101112131415161718192021222423456789101112131415161718192021222324252627282930313233[[#This Row],[PEMBULATAN]]*O147</f>
        <v>51000</v>
      </c>
    </row>
    <row r="148" spans="1:16" ht="30" customHeight="1" x14ac:dyDescent="0.2">
      <c r="A148" s="97"/>
      <c r="B148" s="73"/>
      <c r="C148" s="87" t="s">
        <v>4314</v>
      </c>
      <c r="D148" s="76" t="s">
        <v>52</v>
      </c>
      <c r="E148" s="13">
        <v>44435</v>
      </c>
      <c r="F148" s="74" t="s">
        <v>2281</v>
      </c>
      <c r="G148" s="13">
        <v>44440</v>
      </c>
      <c r="H148" s="75" t="s">
        <v>3485</v>
      </c>
      <c r="I148" s="15">
        <v>70</v>
      </c>
      <c r="J148" s="15">
        <v>17</v>
      </c>
      <c r="K148" s="15">
        <v>17</v>
      </c>
      <c r="L148" s="15">
        <v>11</v>
      </c>
      <c r="M148" s="81">
        <v>5.0575000000000001</v>
      </c>
      <c r="N148" s="70">
        <v>11</v>
      </c>
      <c r="O148" s="62">
        <v>3000</v>
      </c>
      <c r="P148" s="63">
        <f>Table224523689101112131415161718192021222423456789101112131415161718192021222324252627282930313233[[#This Row],[PEMBULATAN]]*O148</f>
        <v>33000</v>
      </c>
    </row>
    <row r="149" spans="1:16" ht="30" customHeight="1" x14ac:dyDescent="0.2">
      <c r="A149" s="97"/>
      <c r="B149" s="73"/>
      <c r="C149" s="87" t="s">
        <v>4315</v>
      </c>
      <c r="D149" s="76" t="s">
        <v>52</v>
      </c>
      <c r="E149" s="13">
        <v>44435</v>
      </c>
      <c r="F149" s="74" t="s">
        <v>2281</v>
      </c>
      <c r="G149" s="13">
        <v>44440</v>
      </c>
      <c r="H149" s="75" t="s">
        <v>3485</v>
      </c>
      <c r="I149" s="15">
        <v>90</v>
      </c>
      <c r="J149" s="15">
        <v>64</v>
      </c>
      <c r="K149" s="15">
        <v>40</v>
      </c>
      <c r="L149" s="15">
        <v>13</v>
      </c>
      <c r="M149" s="81">
        <v>57.6</v>
      </c>
      <c r="N149" s="70">
        <v>58</v>
      </c>
      <c r="O149" s="62">
        <v>3000</v>
      </c>
      <c r="P149" s="63">
        <f>Table224523689101112131415161718192021222423456789101112131415161718192021222324252627282930313233[[#This Row],[PEMBULATAN]]*O149</f>
        <v>174000</v>
      </c>
    </row>
    <row r="150" spans="1:16" ht="30" customHeight="1" x14ac:dyDescent="0.2">
      <c r="A150" s="97"/>
      <c r="B150" s="73"/>
      <c r="C150" s="87" t="s">
        <v>4316</v>
      </c>
      <c r="D150" s="76" t="s">
        <v>52</v>
      </c>
      <c r="E150" s="13">
        <v>44435</v>
      </c>
      <c r="F150" s="74" t="s">
        <v>2281</v>
      </c>
      <c r="G150" s="13">
        <v>44440</v>
      </c>
      <c r="H150" s="75" t="s">
        <v>3485</v>
      </c>
      <c r="I150" s="15">
        <v>50</v>
      </c>
      <c r="J150" s="15">
        <v>10</v>
      </c>
      <c r="K150" s="15">
        <v>10</v>
      </c>
      <c r="L150" s="15">
        <v>1</v>
      </c>
      <c r="M150" s="81">
        <v>1.25</v>
      </c>
      <c r="N150" s="70">
        <v>1</v>
      </c>
      <c r="O150" s="62">
        <v>3000</v>
      </c>
      <c r="P150" s="63">
        <f>Table224523689101112131415161718192021222423456789101112131415161718192021222324252627282930313233[[#This Row],[PEMBULATAN]]*O150</f>
        <v>3000</v>
      </c>
    </row>
    <row r="151" spans="1:16" ht="30" customHeight="1" x14ac:dyDescent="0.2">
      <c r="A151" s="97"/>
      <c r="B151" s="73"/>
      <c r="C151" s="87" t="s">
        <v>4317</v>
      </c>
      <c r="D151" s="76" t="s">
        <v>52</v>
      </c>
      <c r="E151" s="13">
        <v>44435</v>
      </c>
      <c r="F151" s="74" t="s">
        <v>2281</v>
      </c>
      <c r="G151" s="13">
        <v>44440</v>
      </c>
      <c r="H151" s="75" t="s">
        <v>3485</v>
      </c>
      <c r="I151" s="15">
        <v>60</v>
      </c>
      <c r="J151" s="15">
        <v>60</v>
      </c>
      <c r="K151" s="15">
        <v>24</v>
      </c>
      <c r="L151" s="15">
        <v>7</v>
      </c>
      <c r="M151" s="81">
        <v>21.6</v>
      </c>
      <c r="N151" s="70">
        <v>22</v>
      </c>
      <c r="O151" s="62">
        <v>3000</v>
      </c>
      <c r="P151" s="63">
        <f>Table224523689101112131415161718192021222423456789101112131415161718192021222324252627282930313233[[#This Row],[PEMBULATAN]]*O151</f>
        <v>66000</v>
      </c>
    </row>
    <row r="152" spans="1:16" ht="30" customHeight="1" x14ac:dyDescent="0.2">
      <c r="A152" s="97"/>
      <c r="B152" s="73"/>
      <c r="C152" s="87" t="s">
        <v>4318</v>
      </c>
      <c r="D152" s="76" t="s">
        <v>52</v>
      </c>
      <c r="E152" s="13">
        <v>44435</v>
      </c>
      <c r="F152" s="74" t="s">
        <v>2281</v>
      </c>
      <c r="G152" s="13">
        <v>44440</v>
      </c>
      <c r="H152" s="75" t="s">
        <v>3485</v>
      </c>
      <c r="I152" s="15">
        <v>60</v>
      </c>
      <c r="J152" s="15">
        <v>21</v>
      </c>
      <c r="K152" s="15">
        <v>13</v>
      </c>
      <c r="L152" s="15">
        <v>13</v>
      </c>
      <c r="M152" s="81">
        <v>4.0949999999999998</v>
      </c>
      <c r="N152" s="70">
        <v>13</v>
      </c>
      <c r="O152" s="62">
        <v>3000</v>
      </c>
      <c r="P152" s="63">
        <f>Table224523689101112131415161718192021222423456789101112131415161718192021222324252627282930313233[[#This Row],[PEMBULATAN]]*O152</f>
        <v>39000</v>
      </c>
    </row>
    <row r="153" spans="1:16" ht="30" customHeight="1" x14ac:dyDescent="0.2">
      <c r="A153" s="97"/>
      <c r="B153" s="73"/>
      <c r="C153" s="87" t="s">
        <v>4319</v>
      </c>
      <c r="D153" s="76" t="s">
        <v>52</v>
      </c>
      <c r="E153" s="13">
        <v>44435</v>
      </c>
      <c r="F153" s="74" t="s">
        <v>2281</v>
      </c>
      <c r="G153" s="13">
        <v>44440</v>
      </c>
      <c r="H153" s="75" t="s">
        <v>3485</v>
      </c>
      <c r="I153" s="15">
        <v>65</v>
      </c>
      <c r="J153" s="15">
        <v>61</v>
      </c>
      <c r="K153" s="15">
        <v>20</v>
      </c>
      <c r="L153" s="15">
        <v>9</v>
      </c>
      <c r="M153" s="81">
        <v>19.824999999999999</v>
      </c>
      <c r="N153" s="70">
        <v>20</v>
      </c>
      <c r="O153" s="62">
        <v>3000</v>
      </c>
      <c r="P153" s="63">
        <f>Table224523689101112131415161718192021222423456789101112131415161718192021222324252627282930313233[[#This Row],[PEMBULATAN]]*O153</f>
        <v>60000</v>
      </c>
    </row>
    <row r="154" spans="1:16" ht="30" customHeight="1" x14ac:dyDescent="0.2">
      <c r="A154" s="97"/>
      <c r="B154" s="73"/>
      <c r="C154" s="87" t="s">
        <v>4320</v>
      </c>
      <c r="D154" s="76" t="s">
        <v>52</v>
      </c>
      <c r="E154" s="13">
        <v>44435</v>
      </c>
      <c r="F154" s="74" t="s">
        <v>2281</v>
      </c>
      <c r="G154" s="13">
        <v>44440</v>
      </c>
      <c r="H154" s="75" t="s">
        <v>3485</v>
      </c>
      <c r="I154" s="15">
        <v>80</v>
      </c>
      <c r="J154" s="15">
        <v>54</v>
      </c>
      <c r="K154" s="15">
        <v>30</v>
      </c>
      <c r="L154" s="15">
        <v>13</v>
      </c>
      <c r="M154" s="81">
        <v>32.4</v>
      </c>
      <c r="N154" s="70">
        <v>32</v>
      </c>
      <c r="O154" s="62">
        <v>3000</v>
      </c>
      <c r="P154" s="63">
        <f>Table224523689101112131415161718192021222423456789101112131415161718192021222324252627282930313233[[#This Row],[PEMBULATAN]]*O154</f>
        <v>96000</v>
      </c>
    </row>
    <row r="155" spans="1:16" ht="30" customHeight="1" x14ac:dyDescent="0.2">
      <c r="A155" s="97"/>
      <c r="B155" s="73"/>
      <c r="C155" s="87" t="s">
        <v>4321</v>
      </c>
      <c r="D155" s="76" t="s">
        <v>52</v>
      </c>
      <c r="E155" s="13">
        <v>44435</v>
      </c>
      <c r="F155" s="74" t="s">
        <v>2281</v>
      </c>
      <c r="G155" s="13">
        <v>44440</v>
      </c>
      <c r="H155" s="75" t="s">
        <v>3485</v>
      </c>
      <c r="I155" s="15">
        <v>100</v>
      </c>
      <c r="J155" s="15">
        <v>54</v>
      </c>
      <c r="K155" s="15">
        <v>16</v>
      </c>
      <c r="L155" s="15">
        <v>14</v>
      </c>
      <c r="M155" s="81">
        <v>21.6</v>
      </c>
      <c r="N155" s="70">
        <v>22</v>
      </c>
      <c r="O155" s="62">
        <v>3000</v>
      </c>
      <c r="P155" s="63">
        <f>Table224523689101112131415161718192021222423456789101112131415161718192021222324252627282930313233[[#This Row],[PEMBULATAN]]*O155</f>
        <v>66000</v>
      </c>
    </row>
    <row r="156" spans="1:16" ht="30" customHeight="1" x14ac:dyDescent="0.2">
      <c r="A156" s="97"/>
      <c r="B156" s="73"/>
      <c r="C156" s="87" t="s">
        <v>4322</v>
      </c>
      <c r="D156" s="76" t="s">
        <v>52</v>
      </c>
      <c r="E156" s="13">
        <v>44435</v>
      </c>
      <c r="F156" s="74" t="s">
        <v>2281</v>
      </c>
      <c r="G156" s="13">
        <v>44440</v>
      </c>
      <c r="H156" s="75" t="s">
        <v>3485</v>
      </c>
      <c r="I156" s="15">
        <v>95</v>
      </c>
      <c r="J156" s="15">
        <v>55</v>
      </c>
      <c r="K156" s="15">
        <v>33</v>
      </c>
      <c r="L156" s="15">
        <v>17</v>
      </c>
      <c r="M156" s="81">
        <v>43.106250000000003</v>
      </c>
      <c r="N156" s="70">
        <v>43</v>
      </c>
      <c r="O156" s="62">
        <v>3000</v>
      </c>
      <c r="P156" s="63">
        <f>Table224523689101112131415161718192021222423456789101112131415161718192021222324252627282930313233[[#This Row],[PEMBULATAN]]*O156</f>
        <v>129000</v>
      </c>
    </row>
    <row r="157" spans="1:16" ht="30" customHeight="1" x14ac:dyDescent="0.2">
      <c r="A157" s="97"/>
      <c r="B157" s="73"/>
      <c r="C157" s="87" t="s">
        <v>4323</v>
      </c>
      <c r="D157" s="76" t="s">
        <v>52</v>
      </c>
      <c r="E157" s="13">
        <v>44435</v>
      </c>
      <c r="F157" s="74" t="s">
        <v>2281</v>
      </c>
      <c r="G157" s="13">
        <v>44440</v>
      </c>
      <c r="H157" s="75" t="s">
        <v>3485</v>
      </c>
      <c r="I157" s="15">
        <v>91</v>
      </c>
      <c r="J157" s="15">
        <v>55</v>
      </c>
      <c r="K157" s="15">
        <v>33</v>
      </c>
      <c r="L157" s="15">
        <v>24</v>
      </c>
      <c r="M157" s="81">
        <v>41.291249999999998</v>
      </c>
      <c r="N157" s="70">
        <v>41</v>
      </c>
      <c r="O157" s="62">
        <v>3000</v>
      </c>
      <c r="P157" s="63">
        <f>Table224523689101112131415161718192021222423456789101112131415161718192021222324252627282930313233[[#This Row],[PEMBULATAN]]*O157</f>
        <v>123000</v>
      </c>
    </row>
    <row r="158" spans="1:16" ht="30" customHeight="1" x14ac:dyDescent="0.2">
      <c r="A158" s="97"/>
      <c r="B158" s="73"/>
      <c r="C158" s="87" t="s">
        <v>4324</v>
      </c>
      <c r="D158" s="76" t="s">
        <v>52</v>
      </c>
      <c r="E158" s="13">
        <v>44435</v>
      </c>
      <c r="F158" s="74" t="s">
        <v>2281</v>
      </c>
      <c r="G158" s="13">
        <v>44440</v>
      </c>
      <c r="H158" s="75" t="s">
        <v>3485</v>
      </c>
      <c r="I158" s="15">
        <v>81</v>
      </c>
      <c r="J158" s="15">
        <v>54</v>
      </c>
      <c r="K158" s="15">
        <v>36</v>
      </c>
      <c r="L158" s="15">
        <v>11</v>
      </c>
      <c r="M158" s="81">
        <v>39.366</v>
      </c>
      <c r="N158" s="70">
        <v>39</v>
      </c>
      <c r="O158" s="62">
        <v>3000</v>
      </c>
      <c r="P158" s="63">
        <f>Table224523689101112131415161718192021222423456789101112131415161718192021222324252627282930313233[[#This Row],[PEMBULATAN]]*O158</f>
        <v>117000</v>
      </c>
    </row>
    <row r="159" spans="1:16" ht="30" customHeight="1" x14ac:dyDescent="0.2">
      <c r="A159" s="97"/>
      <c r="B159" s="73"/>
      <c r="C159" s="87" t="s">
        <v>4325</v>
      </c>
      <c r="D159" s="76" t="s">
        <v>52</v>
      </c>
      <c r="E159" s="13">
        <v>44435</v>
      </c>
      <c r="F159" s="74" t="s">
        <v>2281</v>
      </c>
      <c r="G159" s="13">
        <v>44440</v>
      </c>
      <c r="H159" s="75" t="s">
        <v>3485</v>
      </c>
      <c r="I159" s="15">
        <v>90</v>
      </c>
      <c r="J159" s="15">
        <v>60</v>
      </c>
      <c r="K159" s="15">
        <v>30</v>
      </c>
      <c r="L159" s="15">
        <v>18</v>
      </c>
      <c r="M159" s="81">
        <v>40.5</v>
      </c>
      <c r="N159" s="70">
        <v>41</v>
      </c>
      <c r="O159" s="62">
        <v>3000</v>
      </c>
      <c r="P159" s="63">
        <f>Table224523689101112131415161718192021222423456789101112131415161718192021222324252627282930313233[[#This Row],[PEMBULATAN]]*O159</f>
        <v>123000</v>
      </c>
    </row>
    <row r="160" spans="1:16" ht="30" customHeight="1" x14ac:dyDescent="0.2">
      <c r="A160" s="97"/>
      <c r="B160" s="73"/>
      <c r="C160" s="87" t="s">
        <v>4326</v>
      </c>
      <c r="D160" s="76" t="s">
        <v>52</v>
      </c>
      <c r="E160" s="13">
        <v>44435</v>
      </c>
      <c r="F160" s="74" t="s">
        <v>2281</v>
      </c>
      <c r="G160" s="13">
        <v>44440</v>
      </c>
      <c r="H160" s="75" t="s">
        <v>3485</v>
      </c>
      <c r="I160" s="15">
        <v>80</v>
      </c>
      <c r="J160" s="15">
        <v>46</v>
      </c>
      <c r="K160" s="15">
        <v>32</v>
      </c>
      <c r="L160" s="15">
        <v>6</v>
      </c>
      <c r="M160" s="81">
        <v>29.44</v>
      </c>
      <c r="N160" s="70">
        <v>29</v>
      </c>
      <c r="O160" s="62">
        <v>3000</v>
      </c>
      <c r="P160" s="63">
        <f>Table224523689101112131415161718192021222423456789101112131415161718192021222324252627282930313233[[#This Row],[PEMBULATAN]]*O160</f>
        <v>87000</v>
      </c>
    </row>
    <row r="161" spans="1:16" ht="30" customHeight="1" x14ac:dyDescent="0.2">
      <c r="A161" s="97"/>
      <c r="B161" s="73"/>
      <c r="C161" s="87" t="s">
        <v>4327</v>
      </c>
      <c r="D161" s="76" t="s">
        <v>52</v>
      </c>
      <c r="E161" s="13">
        <v>44435</v>
      </c>
      <c r="F161" s="74" t="s">
        <v>2281</v>
      </c>
      <c r="G161" s="13">
        <v>44440</v>
      </c>
      <c r="H161" s="75" t="s">
        <v>3485</v>
      </c>
      <c r="I161" s="15">
        <v>67</v>
      </c>
      <c r="J161" s="15">
        <v>57</v>
      </c>
      <c r="K161" s="15">
        <v>25</v>
      </c>
      <c r="L161" s="15">
        <v>8</v>
      </c>
      <c r="M161" s="81">
        <v>23.868749999999999</v>
      </c>
      <c r="N161" s="70">
        <v>24</v>
      </c>
      <c r="O161" s="62">
        <v>3000</v>
      </c>
      <c r="P161" s="63">
        <f>Table224523689101112131415161718192021222423456789101112131415161718192021222324252627282930313233[[#This Row],[PEMBULATAN]]*O161</f>
        <v>72000</v>
      </c>
    </row>
    <row r="162" spans="1:16" ht="30" customHeight="1" x14ac:dyDescent="0.2">
      <c r="A162" s="97"/>
      <c r="B162" s="73"/>
      <c r="C162" s="87" t="s">
        <v>4328</v>
      </c>
      <c r="D162" s="76" t="s">
        <v>52</v>
      </c>
      <c r="E162" s="13">
        <v>44435</v>
      </c>
      <c r="F162" s="74" t="s">
        <v>2281</v>
      </c>
      <c r="G162" s="13">
        <v>44440</v>
      </c>
      <c r="H162" s="75" t="s">
        <v>3485</v>
      </c>
      <c r="I162" s="15">
        <v>64</v>
      </c>
      <c r="J162" s="15">
        <v>58</v>
      </c>
      <c r="K162" s="15">
        <v>21</v>
      </c>
      <c r="L162" s="15">
        <v>11</v>
      </c>
      <c r="M162" s="81">
        <v>19.488</v>
      </c>
      <c r="N162" s="70">
        <v>19</v>
      </c>
      <c r="O162" s="62">
        <v>3000</v>
      </c>
      <c r="P162" s="63">
        <f>Table224523689101112131415161718192021222423456789101112131415161718192021222324252627282930313233[[#This Row],[PEMBULATAN]]*O162</f>
        <v>57000</v>
      </c>
    </row>
    <row r="163" spans="1:16" ht="30" customHeight="1" x14ac:dyDescent="0.2">
      <c r="A163" s="97"/>
      <c r="B163" s="73"/>
      <c r="C163" s="87" t="s">
        <v>4329</v>
      </c>
      <c r="D163" s="76" t="s">
        <v>52</v>
      </c>
      <c r="E163" s="13">
        <v>44435</v>
      </c>
      <c r="F163" s="74" t="s">
        <v>2281</v>
      </c>
      <c r="G163" s="13">
        <v>44440</v>
      </c>
      <c r="H163" s="75" t="s">
        <v>3485</v>
      </c>
      <c r="I163" s="15">
        <v>51</v>
      </c>
      <c r="J163" s="15">
        <v>61</v>
      </c>
      <c r="K163" s="15">
        <v>31</v>
      </c>
      <c r="L163" s="15">
        <v>19</v>
      </c>
      <c r="M163" s="81">
        <v>24.110250000000001</v>
      </c>
      <c r="N163" s="70">
        <v>24</v>
      </c>
      <c r="O163" s="62">
        <v>3000</v>
      </c>
      <c r="P163" s="63">
        <f>Table224523689101112131415161718192021222423456789101112131415161718192021222324252627282930313233[[#This Row],[PEMBULATAN]]*O163</f>
        <v>72000</v>
      </c>
    </row>
    <row r="164" spans="1:16" ht="30" customHeight="1" x14ac:dyDescent="0.2">
      <c r="A164" s="97"/>
      <c r="B164" s="73"/>
      <c r="C164" s="87" t="s">
        <v>4330</v>
      </c>
      <c r="D164" s="76" t="s">
        <v>52</v>
      </c>
      <c r="E164" s="13">
        <v>44435</v>
      </c>
      <c r="F164" s="74" t="s">
        <v>2281</v>
      </c>
      <c r="G164" s="13">
        <v>44440</v>
      </c>
      <c r="H164" s="75" t="s">
        <v>3485</v>
      </c>
      <c r="I164" s="15">
        <v>80</v>
      </c>
      <c r="J164" s="15">
        <v>64</v>
      </c>
      <c r="K164" s="15">
        <v>33</v>
      </c>
      <c r="L164" s="15">
        <v>19</v>
      </c>
      <c r="M164" s="81">
        <v>42.24</v>
      </c>
      <c r="N164" s="70">
        <v>42</v>
      </c>
      <c r="O164" s="62">
        <v>3000</v>
      </c>
      <c r="P164" s="63">
        <f>Table224523689101112131415161718192021222423456789101112131415161718192021222324252627282930313233[[#This Row],[PEMBULATAN]]*O164</f>
        <v>126000</v>
      </c>
    </row>
    <row r="165" spans="1:16" ht="30" customHeight="1" x14ac:dyDescent="0.2">
      <c r="A165" s="97"/>
      <c r="B165" s="73"/>
      <c r="C165" s="87" t="s">
        <v>4331</v>
      </c>
      <c r="D165" s="76" t="s">
        <v>52</v>
      </c>
      <c r="E165" s="13">
        <v>44435</v>
      </c>
      <c r="F165" s="74" t="s">
        <v>2281</v>
      </c>
      <c r="G165" s="13">
        <v>44440</v>
      </c>
      <c r="H165" s="75" t="s">
        <v>3485</v>
      </c>
      <c r="I165" s="15">
        <v>60</v>
      </c>
      <c r="J165" s="15">
        <v>50</v>
      </c>
      <c r="K165" s="15">
        <v>30</v>
      </c>
      <c r="L165" s="15">
        <v>7</v>
      </c>
      <c r="M165" s="81">
        <v>22.5</v>
      </c>
      <c r="N165" s="70">
        <v>23</v>
      </c>
      <c r="O165" s="62">
        <v>3000</v>
      </c>
      <c r="P165" s="63">
        <f>Table224523689101112131415161718192021222423456789101112131415161718192021222324252627282930313233[[#This Row],[PEMBULATAN]]*O165</f>
        <v>69000</v>
      </c>
    </row>
    <row r="166" spans="1:16" ht="30" customHeight="1" x14ac:dyDescent="0.2">
      <c r="A166" s="97"/>
      <c r="B166" s="73"/>
      <c r="C166" s="87" t="s">
        <v>4332</v>
      </c>
      <c r="D166" s="76" t="s">
        <v>52</v>
      </c>
      <c r="E166" s="13">
        <v>44435</v>
      </c>
      <c r="F166" s="74" t="s">
        <v>2281</v>
      </c>
      <c r="G166" s="13">
        <v>44440</v>
      </c>
      <c r="H166" s="75" t="s">
        <v>3485</v>
      </c>
      <c r="I166" s="15">
        <v>70</v>
      </c>
      <c r="J166" s="15">
        <v>60</v>
      </c>
      <c r="K166" s="15">
        <v>23</v>
      </c>
      <c r="L166" s="15">
        <v>9</v>
      </c>
      <c r="M166" s="81">
        <v>24.15</v>
      </c>
      <c r="N166" s="70">
        <v>24</v>
      </c>
      <c r="O166" s="62">
        <v>3000</v>
      </c>
      <c r="P166" s="63">
        <f>Table224523689101112131415161718192021222423456789101112131415161718192021222324252627282930313233[[#This Row],[PEMBULATAN]]*O166</f>
        <v>72000</v>
      </c>
    </row>
    <row r="167" spans="1:16" ht="30" customHeight="1" x14ac:dyDescent="0.2">
      <c r="A167" s="97"/>
      <c r="B167" s="73"/>
      <c r="C167" s="87" t="s">
        <v>4333</v>
      </c>
      <c r="D167" s="76" t="s">
        <v>52</v>
      </c>
      <c r="E167" s="13">
        <v>44435</v>
      </c>
      <c r="F167" s="74" t="s">
        <v>2281</v>
      </c>
      <c r="G167" s="13">
        <v>44440</v>
      </c>
      <c r="H167" s="75" t="s">
        <v>3485</v>
      </c>
      <c r="I167" s="15">
        <v>60</v>
      </c>
      <c r="J167" s="15">
        <v>60</v>
      </c>
      <c r="K167" s="15">
        <v>31</v>
      </c>
      <c r="L167" s="15">
        <v>7</v>
      </c>
      <c r="M167" s="81">
        <v>27.9</v>
      </c>
      <c r="N167" s="70">
        <v>28</v>
      </c>
      <c r="O167" s="62">
        <v>3000</v>
      </c>
      <c r="P167" s="63">
        <f>Table224523689101112131415161718192021222423456789101112131415161718192021222324252627282930313233[[#This Row],[PEMBULATAN]]*O167</f>
        <v>84000</v>
      </c>
    </row>
    <row r="168" spans="1:16" ht="30" customHeight="1" x14ac:dyDescent="0.2">
      <c r="A168" s="97"/>
      <c r="B168" s="73"/>
      <c r="C168" s="87" t="s">
        <v>4334</v>
      </c>
      <c r="D168" s="76" t="s">
        <v>52</v>
      </c>
      <c r="E168" s="13">
        <v>44435</v>
      </c>
      <c r="F168" s="74" t="s">
        <v>2281</v>
      </c>
      <c r="G168" s="13">
        <v>44440</v>
      </c>
      <c r="H168" s="75" t="s">
        <v>3485</v>
      </c>
      <c r="I168" s="15">
        <v>95</v>
      </c>
      <c r="J168" s="15">
        <v>75</v>
      </c>
      <c r="K168" s="15">
        <v>19</v>
      </c>
      <c r="L168" s="15">
        <v>10</v>
      </c>
      <c r="M168" s="81">
        <v>33.84375</v>
      </c>
      <c r="N168" s="70">
        <v>34</v>
      </c>
      <c r="O168" s="62">
        <v>3000</v>
      </c>
      <c r="P168" s="63">
        <f>Table224523689101112131415161718192021222423456789101112131415161718192021222324252627282930313233[[#This Row],[PEMBULATAN]]*O168</f>
        <v>102000</v>
      </c>
    </row>
    <row r="169" spans="1:16" ht="30" customHeight="1" x14ac:dyDescent="0.2">
      <c r="A169" s="97"/>
      <c r="B169" s="73"/>
      <c r="C169" s="87" t="s">
        <v>4335</v>
      </c>
      <c r="D169" s="76" t="s">
        <v>52</v>
      </c>
      <c r="E169" s="13">
        <v>44435</v>
      </c>
      <c r="F169" s="74" t="s">
        <v>2281</v>
      </c>
      <c r="G169" s="13">
        <v>44440</v>
      </c>
      <c r="H169" s="75" t="s">
        <v>3485</v>
      </c>
      <c r="I169" s="15">
        <v>50</v>
      </c>
      <c r="J169" s="15">
        <v>40</v>
      </c>
      <c r="K169" s="15">
        <v>16</v>
      </c>
      <c r="L169" s="15">
        <v>1</v>
      </c>
      <c r="M169" s="81">
        <v>8</v>
      </c>
      <c r="N169" s="70">
        <v>8</v>
      </c>
      <c r="O169" s="62">
        <v>3000</v>
      </c>
      <c r="P169" s="63">
        <f>Table224523689101112131415161718192021222423456789101112131415161718192021222324252627282930313233[[#This Row],[PEMBULATAN]]*O169</f>
        <v>24000</v>
      </c>
    </row>
    <row r="170" spans="1:16" ht="30" customHeight="1" x14ac:dyDescent="0.2">
      <c r="A170" s="97"/>
      <c r="B170" s="73"/>
      <c r="C170" s="87" t="s">
        <v>4336</v>
      </c>
      <c r="D170" s="76" t="s">
        <v>52</v>
      </c>
      <c r="E170" s="13">
        <v>44435</v>
      </c>
      <c r="F170" s="74" t="s">
        <v>2281</v>
      </c>
      <c r="G170" s="13">
        <v>44440</v>
      </c>
      <c r="H170" s="75" t="s">
        <v>3485</v>
      </c>
      <c r="I170" s="15">
        <v>75</v>
      </c>
      <c r="J170" s="15">
        <v>70</v>
      </c>
      <c r="K170" s="15">
        <v>15</v>
      </c>
      <c r="L170" s="15">
        <v>8</v>
      </c>
      <c r="M170" s="81">
        <v>19.6875</v>
      </c>
      <c r="N170" s="70">
        <v>20</v>
      </c>
      <c r="O170" s="62">
        <v>3000</v>
      </c>
      <c r="P170" s="63">
        <f>Table224523689101112131415161718192021222423456789101112131415161718192021222324252627282930313233[[#This Row],[PEMBULATAN]]*O170</f>
        <v>60000</v>
      </c>
    </row>
    <row r="171" spans="1:16" ht="30" customHeight="1" x14ac:dyDescent="0.2">
      <c r="A171" s="97"/>
      <c r="B171" s="73"/>
      <c r="C171" s="87" t="s">
        <v>4337</v>
      </c>
      <c r="D171" s="76" t="s">
        <v>52</v>
      </c>
      <c r="E171" s="13">
        <v>44435</v>
      </c>
      <c r="F171" s="74" t="s">
        <v>2281</v>
      </c>
      <c r="G171" s="13">
        <v>44440</v>
      </c>
      <c r="H171" s="75" t="s">
        <v>3485</v>
      </c>
      <c r="I171" s="15">
        <v>73</v>
      </c>
      <c r="J171" s="15">
        <v>62</v>
      </c>
      <c r="K171" s="15">
        <v>15</v>
      </c>
      <c r="L171" s="15">
        <v>6</v>
      </c>
      <c r="M171" s="81">
        <v>16.9725</v>
      </c>
      <c r="N171" s="70">
        <v>17</v>
      </c>
      <c r="O171" s="62">
        <v>3000</v>
      </c>
      <c r="P171" s="63">
        <f>Table224523689101112131415161718192021222423456789101112131415161718192021222324252627282930313233[[#This Row],[PEMBULATAN]]*O171</f>
        <v>51000</v>
      </c>
    </row>
    <row r="172" spans="1:16" ht="30" customHeight="1" x14ac:dyDescent="0.2">
      <c r="A172" s="97"/>
      <c r="B172" s="73"/>
      <c r="C172" s="87" t="s">
        <v>4338</v>
      </c>
      <c r="D172" s="76" t="s">
        <v>52</v>
      </c>
      <c r="E172" s="13">
        <v>44435</v>
      </c>
      <c r="F172" s="74" t="s">
        <v>2281</v>
      </c>
      <c r="G172" s="13">
        <v>44440</v>
      </c>
      <c r="H172" s="75" t="s">
        <v>3485</v>
      </c>
      <c r="I172" s="15">
        <v>90</v>
      </c>
      <c r="J172" s="15">
        <v>68</v>
      </c>
      <c r="K172" s="15">
        <v>26</v>
      </c>
      <c r="L172" s="15">
        <v>19</v>
      </c>
      <c r="M172" s="81">
        <v>39.78</v>
      </c>
      <c r="N172" s="70">
        <v>40</v>
      </c>
      <c r="O172" s="62">
        <v>3000</v>
      </c>
      <c r="P172" s="63">
        <f>Table224523689101112131415161718192021222423456789101112131415161718192021222324252627282930313233[[#This Row],[PEMBULATAN]]*O172</f>
        <v>120000</v>
      </c>
    </row>
    <row r="173" spans="1:16" ht="30" customHeight="1" x14ac:dyDescent="0.2">
      <c r="A173" s="97"/>
      <c r="B173" s="73"/>
      <c r="C173" s="87" t="s">
        <v>4339</v>
      </c>
      <c r="D173" s="76" t="s">
        <v>52</v>
      </c>
      <c r="E173" s="13">
        <v>44435</v>
      </c>
      <c r="F173" s="74" t="s">
        <v>2281</v>
      </c>
      <c r="G173" s="13">
        <v>44440</v>
      </c>
      <c r="H173" s="75" t="s">
        <v>3485</v>
      </c>
      <c r="I173" s="15">
        <v>78</v>
      </c>
      <c r="J173" s="15">
        <v>58</v>
      </c>
      <c r="K173" s="15">
        <v>29</v>
      </c>
      <c r="L173" s="15">
        <v>12</v>
      </c>
      <c r="M173" s="81">
        <v>32.798999999999999</v>
      </c>
      <c r="N173" s="70">
        <v>33</v>
      </c>
      <c r="O173" s="62">
        <v>3000</v>
      </c>
      <c r="P173" s="63">
        <f>Table224523689101112131415161718192021222423456789101112131415161718192021222324252627282930313233[[#This Row],[PEMBULATAN]]*O173</f>
        <v>99000</v>
      </c>
    </row>
    <row r="174" spans="1:16" ht="30" customHeight="1" x14ac:dyDescent="0.2">
      <c r="A174" s="97"/>
      <c r="B174" s="73"/>
      <c r="C174" s="87" t="s">
        <v>4340</v>
      </c>
      <c r="D174" s="76" t="s">
        <v>52</v>
      </c>
      <c r="E174" s="13">
        <v>44435</v>
      </c>
      <c r="F174" s="74" t="s">
        <v>2281</v>
      </c>
      <c r="G174" s="13">
        <v>44440</v>
      </c>
      <c r="H174" s="75" t="s">
        <v>3485</v>
      </c>
      <c r="I174" s="15">
        <v>82</v>
      </c>
      <c r="J174" s="15">
        <v>60</v>
      </c>
      <c r="K174" s="15">
        <v>23</v>
      </c>
      <c r="L174" s="15">
        <v>12</v>
      </c>
      <c r="M174" s="81">
        <v>28.29</v>
      </c>
      <c r="N174" s="70">
        <v>28</v>
      </c>
      <c r="O174" s="62">
        <v>3000</v>
      </c>
      <c r="P174" s="63">
        <f>Table224523689101112131415161718192021222423456789101112131415161718192021222324252627282930313233[[#This Row],[PEMBULATAN]]*O174</f>
        <v>84000</v>
      </c>
    </row>
    <row r="175" spans="1:16" ht="30" customHeight="1" x14ac:dyDescent="0.2">
      <c r="A175" s="97"/>
      <c r="B175" s="73"/>
      <c r="C175" s="87" t="s">
        <v>4341</v>
      </c>
      <c r="D175" s="76" t="s">
        <v>52</v>
      </c>
      <c r="E175" s="13">
        <v>44435</v>
      </c>
      <c r="F175" s="74" t="s">
        <v>2281</v>
      </c>
      <c r="G175" s="13">
        <v>44440</v>
      </c>
      <c r="H175" s="75" t="s">
        <v>3485</v>
      </c>
      <c r="I175" s="15">
        <v>80</v>
      </c>
      <c r="J175" s="15">
        <v>73</v>
      </c>
      <c r="K175" s="15">
        <v>35</v>
      </c>
      <c r="L175" s="15">
        <v>12</v>
      </c>
      <c r="M175" s="81">
        <v>51.1</v>
      </c>
      <c r="N175" s="70">
        <v>51</v>
      </c>
      <c r="O175" s="62">
        <v>3000</v>
      </c>
      <c r="P175" s="63">
        <f>Table224523689101112131415161718192021222423456789101112131415161718192021222324252627282930313233[[#This Row],[PEMBULATAN]]*O175</f>
        <v>153000</v>
      </c>
    </row>
    <row r="176" spans="1:16" ht="30" customHeight="1" x14ac:dyDescent="0.2">
      <c r="A176" s="97"/>
      <c r="B176" s="73"/>
      <c r="C176" s="87" t="s">
        <v>4342</v>
      </c>
      <c r="D176" s="76" t="s">
        <v>52</v>
      </c>
      <c r="E176" s="13">
        <v>44435</v>
      </c>
      <c r="F176" s="74" t="s">
        <v>2281</v>
      </c>
      <c r="G176" s="13">
        <v>44440</v>
      </c>
      <c r="H176" s="75" t="s">
        <v>3485</v>
      </c>
      <c r="I176" s="15">
        <v>86</v>
      </c>
      <c r="J176" s="15">
        <v>63</v>
      </c>
      <c r="K176" s="15">
        <v>18</v>
      </c>
      <c r="L176" s="15">
        <v>15</v>
      </c>
      <c r="M176" s="81">
        <v>24.381</v>
      </c>
      <c r="N176" s="70">
        <v>24</v>
      </c>
      <c r="O176" s="62">
        <v>3000</v>
      </c>
      <c r="P176" s="63">
        <f>Table224523689101112131415161718192021222423456789101112131415161718192021222324252627282930313233[[#This Row],[PEMBULATAN]]*O176</f>
        <v>72000</v>
      </c>
    </row>
    <row r="177" spans="1:16" ht="30" customHeight="1" x14ac:dyDescent="0.2">
      <c r="A177" s="97"/>
      <c r="B177" s="73"/>
      <c r="C177" s="87" t="s">
        <v>4343</v>
      </c>
      <c r="D177" s="76" t="s">
        <v>52</v>
      </c>
      <c r="E177" s="13">
        <v>44435</v>
      </c>
      <c r="F177" s="74" t="s">
        <v>2281</v>
      </c>
      <c r="G177" s="13">
        <v>44440</v>
      </c>
      <c r="H177" s="75" t="s">
        <v>3485</v>
      </c>
      <c r="I177" s="15">
        <v>80</v>
      </c>
      <c r="J177" s="15">
        <v>70</v>
      </c>
      <c r="K177" s="15">
        <v>16</v>
      </c>
      <c r="L177" s="15">
        <v>11</v>
      </c>
      <c r="M177" s="81">
        <v>22.4</v>
      </c>
      <c r="N177" s="70">
        <v>22</v>
      </c>
      <c r="O177" s="62">
        <v>3000</v>
      </c>
      <c r="P177" s="63">
        <f>Table224523689101112131415161718192021222423456789101112131415161718192021222324252627282930313233[[#This Row],[PEMBULATAN]]*O177</f>
        <v>66000</v>
      </c>
    </row>
    <row r="178" spans="1:16" ht="30" customHeight="1" x14ac:dyDescent="0.2">
      <c r="A178" s="97"/>
      <c r="B178" s="73"/>
      <c r="C178" s="87" t="s">
        <v>4344</v>
      </c>
      <c r="D178" s="76" t="s">
        <v>52</v>
      </c>
      <c r="E178" s="13">
        <v>44435</v>
      </c>
      <c r="F178" s="74" t="s">
        <v>2281</v>
      </c>
      <c r="G178" s="13">
        <v>44440</v>
      </c>
      <c r="H178" s="75" t="s">
        <v>3485</v>
      </c>
      <c r="I178" s="15">
        <v>91</v>
      </c>
      <c r="J178" s="15">
        <v>53</v>
      </c>
      <c r="K178" s="15">
        <v>30</v>
      </c>
      <c r="L178" s="15">
        <v>13</v>
      </c>
      <c r="M178" s="81">
        <v>36.172499999999999</v>
      </c>
      <c r="N178" s="70">
        <v>36</v>
      </c>
      <c r="O178" s="62">
        <v>3000</v>
      </c>
      <c r="P178" s="63">
        <f>Table224523689101112131415161718192021222423456789101112131415161718192021222324252627282930313233[[#This Row],[PEMBULATAN]]*O178</f>
        <v>108000</v>
      </c>
    </row>
    <row r="179" spans="1:16" ht="30" customHeight="1" x14ac:dyDescent="0.2">
      <c r="A179" s="97"/>
      <c r="B179" s="73"/>
      <c r="C179" s="87" t="s">
        <v>4345</v>
      </c>
      <c r="D179" s="76" t="s">
        <v>52</v>
      </c>
      <c r="E179" s="13">
        <v>44435</v>
      </c>
      <c r="F179" s="74" t="s">
        <v>2281</v>
      </c>
      <c r="G179" s="13">
        <v>44440</v>
      </c>
      <c r="H179" s="75" t="s">
        <v>3485</v>
      </c>
      <c r="I179" s="15">
        <v>103</v>
      </c>
      <c r="J179" s="15">
        <v>67</v>
      </c>
      <c r="K179" s="15">
        <v>24</v>
      </c>
      <c r="L179" s="15">
        <v>11</v>
      </c>
      <c r="M179" s="81">
        <v>41.405999999999999</v>
      </c>
      <c r="N179" s="70">
        <v>41</v>
      </c>
      <c r="O179" s="62">
        <v>3000</v>
      </c>
      <c r="P179" s="63">
        <f>Table224523689101112131415161718192021222423456789101112131415161718192021222324252627282930313233[[#This Row],[PEMBULATAN]]*O179</f>
        <v>123000</v>
      </c>
    </row>
    <row r="180" spans="1:16" ht="30" customHeight="1" x14ac:dyDescent="0.2">
      <c r="A180" s="97"/>
      <c r="B180" s="73"/>
      <c r="C180" s="87" t="s">
        <v>4346</v>
      </c>
      <c r="D180" s="76" t="s">
        <v>52</v>
      </c>
      <c r="E180" s="13">
        <v>44435</v>
      </c>
      <c r="F180" s="74" t="s">
        <v>2281</v>
      </c>
      <c r="G180" s="13">
        <v>44440</v>
      </c>
      <c r="H180" s="75" t="s">
        <v>3485</v>
      </c>
      <c r="I180" s="15">
        <v>65</v>
      </c>
      <c r="J180" s="15">
        <v>56</v>
      </c>
      <c r="K180" s="15">
        <v>20</v>
      </c>
      <c r="L180" s="15">
        <v>11</v>
      </c>
      <c r="M180" s="81">
        <v>18.2</v>
      </c>
      <c r="N180" s="70">
        <v>18</v>
      </c>
      <c r="O180" s="62">
        <v>3000</v>
      </c>
      <c r="P180" s="63">
        <f>Table224523689101112131415161718192021222423456789101112131415161718192021222324252627282930313233[[#This Row],[PEMBULATAN]]*O180</f>
        <v>54000</v>
      </c>
    </row>
    <row r="181" spans="1:16" ht="30" customHeight="1" x14ac:dyDescent="0.2">
      <c r="A181" s="97"/>
      <c r="B181" s="73"/>
      <c r="C181" s="87" t="s">
        <v>4347</v>
      </c>
      <c r="D181" s="76" t="s">
        <v>52</v>
      </c>
      <c r="E181" s="13">
        <v>44435</v>
      </c>
      <c r="F181" s="74" t="s">
        <v>2281</v>
      </c>
      <c r="G181" s="13">
        <v>44440</v>
      </c>
      <c r="H181" s="75" t="s">
        <v>3485</v>
      </c>
      <c r="I181" s="15">
        <v>97</v>
      </c>
      <c r="J181" s="15">
        <v>14</v>
      </c>
      <c r="K181" s="15">
        <v>51</v>
      </c>
      <c r="L181" s="15">
        <v>6</v>
      </c>
      <c r="M181" s="81">
        <v>17.314499999999999</v>
      </c>
      <c r="N181" s="70">
        <v>17</v>
      </c>
      <c r="O181" s="62">
        <v>3000</v>
      </c>
      <c r="P181" s="63">
        <f>Table224523689101112131415161718192021222423456789101112131415161718192021222324252627282930313233[[#This Row],[PEMBULATAN]]*O181</f>
        <v>51000</v>
      </c>
    </row>
    <row r="182" spans="1:16" ht="30" customHeight="1" x14ac:dyDescent="0.2">
      <c r="A182" s="97"/>
      <c r="B182" s="73"/>
      <c r="C182" s="87" t="s">
        <v>4348</v>
      </c>
      <c r="D182" s="76" t="s">
        <v>52</v>
      </c>
      <c r="E182" s="13">
        <v>44435</v>
      </c>
      <c r="F182" s="74" t="s">
        <v>2281</v>
      </c>
      <c r="G182" s="13">
        <v>44440</v>
      </c>
      <c r="H182" s="75" t="s">
        <v>3485</v>
      </c>
      <c r="I182" s="15">
        <v>45</v>
      </c>
      <c r="J182" s="15">
        <v>39</v>
      </c>
      <c r="K182" s="15">
        <v>24</v>
      </c>
      <c r="L182" s="15">
        <v>9</v>
      </c>
      <c r="M182" s="81">
        <v>10.53</v>
      </c>
      <c r="N182" s="70">
        <v>11</v>
      </c>
      <c r="O182" s="62">
        <v>3000</v>
      </c>
      <c r="P182" s="63">
        <f>Table224523689101112131415161718192021222423456789101112131415161718192021222324252627282930313233[[#This Row],[PEMBULATAN]]*O182</f>
        <v>33000</v>
      </c>
    </row>
    <row r="183" spans="1:16" ht="30" customHeight="1" x14ac:dyDescent="0.2">
      <c r="A183" s="97"/>
      <c r="B183" s="73"/>
      <c r="C183" s="87" t="s">
        <v>4349</v>
      </c>
      <c r="D183" s="76" t="s">
        <v>52</v>
      </c>
      <c r="E183" s="13">
        <v>44435</v>
      </c>
      <c r="F183" s="74" t="s">
        <v>2281</v>
      </c>
      <c r="G183" s="13">
        <v>44440</v>
      </c>
      <c r="H183" s="75" t="s">
        <v>3485</v>
      </c>
      <c r="I183" s="15">
        <v>70</v>
      </c>
      <c r="J183" s="15">
        <v>60</v>
      </c>
      <c r="K183" s="15">
        <v>30</v>
      </c>
      <c r="L183" s="15">
        <v>13</v>
      </c>
      <c r="M183" s="81">
        <v>31.5</v>
      </c>
      <c r="N183" s="70">
        <v>32</v>
      </c>
      <c r="O183" s="62">
        <v>3000</v>
      </c>
      <c r="P183" s="63">
        <f>Table224523689101112131415161718192021222423456789101112131415161718192021222324252627282930313233[[#This Row],[PEMBULATAN]]*O183</f>
        <v>96000</v>
      </c>
    </row>
    <row r="184" spans="1:16" ht="30" customHeight="1" x14ac:dyDescent="0.2">
      <c r="A184" s="97"/>
      <c r="B184" s="73"/>
      <c r="C184" s="87" t="s">
        <v>4350</v>
      </c>
      <c r="D184" s="76" t="s">
        <v>52</v>
      </c>
      <c r="E184" s="13">
        <v>44435</v>
      </c>
      <c r="F184" s="74" t="s">
        <v>2281</v>
      </c>
      <c r="G184" s="13">
        <v>44440</v>
      </c>
      <c r="H184" s="75" t="s">
        <v>3485</v>
      </c>
      <c r="I184" s="15">
        <v>39</v>
      </c>
      <c r="J184" s="15">
        <v>31</v>
      </c>
      <c r="K184" s="15">
        <v>27</v>
      </c>
      <c r="L184" s="15">
        <v>4</v>
      </c>
      <c r="M184" s="81">
        <v>8.1607500000000002</v>
      </c>
      <c r="N184" s="70">
        <v>8</v>
      </c>
      <c r="O184" s="62">
        <v>3000</v>
      </c>
      <c r="P184" s="63">
        <f>Table224523689101112131415161718192021222423456789101112131415161718192021222324252627282930313233[[#This Row],[PEMBULATAN]]*O184</f>
        <v>24000</v>
      </c>
    </row>
    <row r="185" spans="1:16" ht="30" customHeight="1" x14ac:dyDescent="0.2">
      <c r="A185" s="97"/>
      <c r="B185" s="73"/>
      <c r="C185" s="87" t="s">
        <v>4351</v>
      </c>
      <c r="D185" s="76" t="s">
        <v>52</v>
      </c>
      <c r="E185" s="13">
        <v>44435</v>
      </c>
      <c r="F185" s="74" t="s">
        <v>2281</v>
      </c>
      <c r="G185" s="13">
        <v>44440</v>
      </c>
      <c r="H185" s="75" t="s">
        <v>3485</v>
      </c>
      <c r="I185" s="15">
        <v>91</v>
      </c>
      <c r="J185" s="15">
        <v>56</v>
      </c>
      <c r="K185" s="15">
        <v>34</v>
      </c>
      <c r="L185" s="15">
        <v>24</v>
      </c>
      <c r="M185" s="81">
        <v>43.316000000000003</v>
      </c>
      <c r="N185" s="70">
        <v>43</v>
      </c>
      <c r="O185" s="62">
        <v>3000</v>
      </c>
      <c r="P185" s="63">
        <f>Table224523689101112131415161718192021222423456789101112131415161718192021222324252627282930313233[[#This Row],[PEMBULATAN]]*O185</f>
        <v>129000</v>
      </c>
    </row>
    <row r="186" spans="1:16" ht="30" customHeight="1" x14ac:dyDescent="0.2">
      <c r="A186" s="97"/>
      <c r="B186" s="73"/>
      <c r="C186" s="87" t="s">
        <v>4352</v>
      </c>
      <c r="D186" s="76" t="s">
        <v>52</v>
      </c>
      <c r="E186" s="13">
        <v>44435</v>
      </c>
      <c r="F186" s="74" t="s">
        <v>2281</v>
      </c>
      <c r="G186" s="13">
        <v>44440</v>
      </c>
      <c r="H186" s="75" t="s">
        <v>3485</v>
      </c>
      <c r="I186" s="15">
        <v>105</v>
      </c>
      <c r="J186" s="15">
        <v>19</v>
      </c>
      <c r="K186" s="15">
        <v>14</v>
      </c>
      <c r="L186" s="15">
        <v>2</v>
      </c>
      <c r="M186" s="81">
        <v>6.9824999999999999</v>
      </c>
      <c r="N186" s="70">
        <v>7</v>
      </c>
      <c r="O186" s="62">
        <v>3000</v>
      </c>
      <c r="P186" s="63">
        <f>Table224523689101112131415161718192021222423456789101112131415161718192021222324252627282930313233[[#This Row],[PEMBULATAN]]*O186</f>
        <v>21000</v>
      </c>
    </row>
    <row r="187" spans="1:16" ht="30" customHeight="1" x14ac:dyDescent="0.2">
      <c r="A187" s="97"/>
      <c r="B187" s="73"/>
      <c r="C187" s="87" t="s">
        <v>4353</v>
      </c>
      <c r="D187" s="76" t="s">
        <v>52</v>
      </c>
      <c r="E187" s="13">
        <v>44435</v>
      </c>
      <c r="F187" s="74" t="s">
        <v>2281</v>
      </c>
      <c r="G187" s="13">
        <v>44440</v>
      </c>
      <c r="H187" s="75" t="s">
        <v>3485</v>
      </c>
      <c r="I187" s="15">
        <v>100</v>
      </c>
      <c r="J187" s="15">
        <v>65</v>
      </c>
      <c r="K187" s="15">
        <v>35</v>
      </c>
      <c r="L187" s="15">
        <v>10</v>
      </c>
      <c r="M187" s="81">
        <v>56.875</v>
      </c>
      <c r="N187" s="70">
        <v>57</v>
      </c>
      <c r="O187" s="62">
        <v>3000</v>
      </c>
      <c r="P187" s="63">
        <f>Table224523689101112131415161718192021222423456789101112131415161718192021222324252627282930313233[[#This Row],[PEMBULATAN]]*O187</f>
        <v>171000</v>
      </c>
    </row>
    <row r="188" spans="1:16" ht="30" customHeight="1" x14ac:dyDescent="0.2">
      <c r="A188" s="97"/>
      <c r="B188" s="73"/>
      <c r="C188" s="87" t="s">
        <v>4354</v>
      </c>
      <c r="D188" s="76" t="s">
        <v>52</v>
      </c>
      <c r="E188" s="13">
        <v>44435</v>
      </c>
      <c r="F188" s="74" t="s">
        <v>2281</v>
      </c>
      <c r="G188" s="13">
        <v>44440</v>
      </c>
      <c r="H188" s="75" t="s">
        <v>3485</v>
      </c>
      <c r="I188" s="15">
        <v>100</v>
      </c>
      <c r="J188" s="15">
        <v>55</v>
      </c>
      <c r="K188" s="15">
        <v>20</v>
      </c>
      <c r="L188" s="15">
        <v>16</v>
      </c>
      <c r="M188" s="81">
        <v>27.5</v>
      </c>
      <c r="N188" s="70">
        <v>28</v>
      </c>
      <c r="O188" s="62">
        <v>3000</v>
      </c>
      <c r="P188" s="63">
        <f>Table224523689101112131415161718192021222423456789101112131415161718192021222324252627282930313233[[#This Row],[PEMBULATAN]]*O188</f>
        <v>84000</v>
      </c>
    </row>
    <row r="189" spans="1:16" ht="30" customHeight="1" x14ac:dyDescent="0.2">
      <c r="A189" s="97"/>
      <c r="B189" s="73"/>
      <c r="C189" s="87" t="s">
        <v>4355</v>
      </c>
      <c r="D189" s="76" t="s">
        <v>52</v>
      </c>
      <c r="E189" s="13">
        <v>44435</v>
      </c>
      <c r="F189" s="74" t="s">
        <v>2281</v>
      </c>
      <c r="G189" s="13">
        <v>44440</v>
      </c>
      <c r="H189" s="75" t="s">
        <v>3485</v>
      </c>
      <c r="I189" s="15">
        <v>80</v>
      </c>
      <c r="J189" s="15">
        <v>51</v>
      </c>
      <c r="K189" s="15">
        <v>26</v>
      </c>
      <c r="L189" s="15">
        <v>12</v>
      </c>
      <c r="M189" s="81">
        <v>26.52</v>
      </c>
      <c r="N189" s="70">
        <v>27</v>
      </c>
      <c r="O189" s="62">
        <v>3000</v>
      </c>
      <c r="P189" s="63">
        <f>Table224523689101112131415161718192021222423456789101112131415161718192021222324252627282930313233[[#This Row],[PEMBULATAN]]*O189</f>
        <v>81000</v>
      </c>
    </row>
    <row r="190" spans="1:16" ht="30" customHeight="1" x14ac:dyDescent="0.2">
      <c r="A190" s="97"/>
      <c r="B190" s="73"/>
      <c r="C190" s="87" t="s">
        <v>4356</v>
      </c>
      <c r="D190" s="76" t="s">
        <v>52</v>
      </c>
      <c r="E190" s="13">
        <v>44435</v>
      </c>
      <c r="F190" s="74" t="s">
        <v>2281</v>
      </c>
      <c r="G190" s="13">
        <v>44440</v>
      </c>
      <c r="H190" s="75" t="s">
        <v>3485</v>
      </c>
      <c r="I190" s="15">
        <v>53</v>
      </c>
      <c r="J190" s="15">
        <v>40</v>
      </c>
      <c r="K190" s="15">
        <v>15</v>
      </c>
      <c r="L190" s="15">
        <v>5</v>
      </c>
      <c r="M190" s="81">
        <v>7.95</v>
      </c>
      <c r="N190" s="70">
        <v>8</v>
      </c>
      <c r="O190" s="62">
        <v>3000</v>
      </c>
      <c r="P190" s="63">
        <f>Table224523689101112131415161718192021222423456789101112131415161718192021222324252627282930313233[[#This Row],[PEMBULATAN]]*O190</f>
        <v>24000</v>
      </c>
    </row>
    <row r="191" spans="1:16" ht="30" customHeight="1" x14ac:dyDescent="0.2">
      <c r="A191" s="97"/>
      <c r="B191" s="73"/>
      <c r="C191" s="87" t="s">
        <v>4357</v>
      </c>
      <c r="D191" s="76" t="s">
        <v>52</v>
      </c>
      <c r="E191" s="13">
        <v>44435</v>
      </c>
      <c r="F191" s="74" t="s">
        <v>2281</v>
      </c>
      <c r="G191" s="13">
        <v>44440</v>
      </c>
      <c r="H191" s="75" t="s">
        <v>3485</v>
      </c>
      <c r="I191" s="15">
        <v>94</v>
      </c>
      <c r="J191" s="15">
        <v>51</v>
      </c>
      <c r="K191" s="15">
        <v>32</v>
      </c>
      <c r="L191" s="15">
        <v>14</v>
      </c>
      <c r="M191" s="81">
        <v>38.351999999999997</v>
      </c>
      <c r="N191" s="70">
        <v>38</v>
      </c>
      <c r="O191" s="62">
        <v>3000</v>
      </c>
      <c r="P191" s="63">
        <f>Table224523689101112131415161718192021222423456789101112131415161718192021222324252627282930313233[[#This Row],[PEMBULATAN]]*O191</f>
        <v>114000</v>
      </c>
    </row>
    <row r="192" spans="1:16" ht="30" customHeight="1" x14ac:dyDescent="0.2">
      <c r="A192" s="97"/>
      <c r="B192" s="73"/>
      <c r="C192" s="87" t="s">
        <v>4358</v>
      </c>
      <c r="D192" s="76" t="s">
        <v>52</v>
      </c>
      <c r="E192" s="13">
        <v>44435</v>
      </c>
      <c r="F192" s="74" t="s">
        <v>2281</v>
      </c>
      <c r="G192" s="13">
        <v>44440</v>
      </c>
      <c r="H192" s="75" t="s">
        <v>3485</v>
      </c>
      <c r="I192" s="15">
        <v>51</v>
      </c>
      <c r="J192" s="15">
        <v>34</v>
      </c>
      <c r="K192" s="15">
        <v>23</v>
      </c>
      <c r="L192" s="15">
        <v>42</v>
      </c>
      <c r="M192" s="81">
        <v>9.9704999999999995</v>
      </c>
      <c r="N192" s="70">
        <v>42</v>
      </c>
      <c r="O192" s="62">
        <v>3000</v>
      </c>
      <c r="P192" s="63">
        <f>Table224523689101112131415161718192021222423456789101112131415161718192021222324252627282930313233[[#This Row],[PEMBULATAN]]*O192</f>
        <v>126000</v>
      </c>
    </row>
    <row r="193" spans="1:16" ht="30" customHeight="1" x14ac:dyDescent="0.2">
      <c r="A193" s="97"/>
      <c r="B193" s="73"/>
      <c r="C193" s="87" t="s">
        <v>4359</v>
      </c>
      <c r="D193" s="76" t="s">
        <v>52</v>
      </c>
      <c r="E193" s="13">
        <v>44435</v>
      </c>
      <c r="F193" s="74" t="s">
        <v>2281</v>
      </c>
      <c r="G193" s="13">
        <v>44440</v>
      </c>
      <c r="H193" s="75" t="s">
        <v>3485</v>
      </c>
      <c r="I193" s="15">
        <v>31</v>
      </c>
      <c r="J193" s="15">
        <v>51</v>
      </c>
      <c r="K193" s="15">
        <v>21</v>
      </c>
      <c r="L193" s="15">
        <v>10</v>
      </c>
      <c r="M193" s="81">
        <v>8.3002500000000001</v>
      </c>
      <c r="N193" s="70">
        <v>10</v>
      </c>
      <c r="O193" s="62">
        <v>3000</v>
      </c>
      <c r="P193" s="63">
        <f>Table224523689101112131415161718192021222423456789101112131415161718192021222324252627282930313233[[#This Row],[PEMBULATAN]]*O193</f>
        <v>30000</v>
      </c>
    </row>
    <row r="194" spans="1:16" ht="30" customHeight="1" x14ac:dyDescent="0.2">
      <c r="A194" s="97"/>
      <c r="B194" s="73"/>
      <c r="C194" s="87" t="s">
        <v>4360</v>
      </c>
      <c r="D194" s="76" t="s">
        <v>52</v>
      </c>
      <c r="E194" s="13">
        <v>44435</v>
      </c>
      <c r="F194" s="74" t="s">
        <v>2281</v>
      </c>
      <c r="G194" s="13">
        <v>44440</v>
      </c>
      <c r="H194" s="75" t="s">
        <v>3485</v>
      </c>
      <c r="I194" s="15">
        <v>100</v>
      </c>
      <c r="J194" s="15">
        <v>51</v>
      </c>
      <c r="K194" s="15">
        <v>34</v>
      </c>
      <c r="L194" s="15">
        <v>22</v>
      </c>
      <c r="M194" s="81">
        <v>43.35</v>
      </c>
      <c r="N194" s="70">
        <v>43</v>
      </c>
      <c r="O194" s="62">
        <v>3000</v>
      </c>
      <c r="P194" s="63">
        <f>Table224523689101112131415161718192021222423456789101112131415161718192021222324252627282930313233[[#This Row],[PEMBULATAN]]*O194</f>
        <v>129000</v>
      </c>
    </row>
    <row r="195" spans="1:16" ht="30" customHeight="1" x14ac:dyDescent="0.2">
      <c r="A195" s="97"/>
      <c r="B195" s="73"/>
      <c r="C195" s="87" t="s">
        <v>4361</v>
      </c>
      <c r="D195" s="76" t="s">
        <v>52</v>
      </c>
      <c r="E195" s="13">
        <v>44435</v>
      </c>
      <c r="F195" s="74" t="s">
        <v>2281</v>
      </c>
      <c r="G195" s="13">
        <v>44440</v>
      </c>
      <c r="H195" s="75" t="s">
        <v>3485</v>
      </c>
      <c r="I195" s="15">
        <v>83</v>
      </c>
      <c r="J195" s="15">
        <v>60</v>
      </c>
      <c r="K195" s="15">
        <v>16</v>
      </c>
      <c r="L195" s="15">
        <v>12</v>
      </c>
      <c r="M195" s="81">
        <v>19.920000000000002</v>
      </c>
      <c r="N195" s="70">
        <v>20</v>
      </c>
      <c r="O195" s="62">
        <v>3000</v>
      </c>
      <c r="P195" s="63">
        <f>Table224523689101112131415161718192021222423456789101112131415161718192021222324252627282930313233[[#This Row],[PEMBULATAN]]*O195</f>
        <v>60000</v>
      </c>
    </row>
    <row r="196" spans="1:16" ht="30" customHeight="1" x14ac:dyDescent="0.2">
      <c r="A196" s="97"/>
      <c r="B196" s="73"/>
      <c r="C196" s="87" t="s">
        <v>4362</v>
      </c>
      <c r="D196" s="76" t="s">
        <v>52</v>
      </c>
      <c r="E196" s="13">
        <v>44435</v>
      </c>
      <c r="F196" s="74" t="s">
        <v>2281</v>
      </c>
      <c r="G196" s="13">
        <v>44440</v>
      </c>
      <c r="H196" s="75" t="s">
        <v>3485</v>
      </c>
      <c r="I196" s="15">
        <v>90</v>
      </c>
      <c r="J196" s="15">
        <v>20</v>
      </c>
      <c r="K196" s="15">
        <v>66</v>
      </c>
      <c r="L196" s="15">
        <v>21</v>
      </c>
      <c r="M196" s="81">
        <v>29.7</v>
      </c>
      <c r="N196" s="70">
        <v>30</v>
      </c>
      <c r="O196" s="62">
        <v>3000</v>
      </c>
      <c r="P196" s="63">
        <f>Table224523689101112131415161718192021222423456789101112131415161718192021222324252627282930313233[[#This Row],[PEMBULATAN]]*O196</f>
        <v>90000</v>
      </c>
    </row>
    <row r="197" spans="1:16" ht="30" customHeight="1" x14ac:dyDescent="0.2">
      <c r="A197" s="97"/>
      <c r="B197" s="73"/>
      <c r="C197" s="87" t="s">
        <v>4363</v>
      </c>
      <c r="D197" s="76" t="s">
        <v>52</v>
      </c>
      <c r="E197" s="13">
        <v>44435</v>
      </c>
      <c r="F197" s="74" t="s">
        <v>2281</v>
      </c>
      <c r="G197" s="13">
        <v>44440</v>
      </c>
      <c r="H197" s="75" t="s">
        <v>3485</v>
      </c>
      <c r="I197" s="15">
        <v>41</v>
      </c>
      <c r="J197" s="15">
        <v>33</v>
      </c>
      <c r="K197" s="15">
        <v>20</v>
      </c>
      <c r="L197" s="15">
        <v>2</v>
      </c>
      <c r="M197" s="81">
        <v>6.7649999999999997</v>
      </c>
      <c r="N197" s="70">
        <v>7</v>
      </c>
      <c r="O197" s="62">
        <v>3000</v>
      </c>
      <c r="P197" s="63">
        <f>Table224523689101112131415161718192021222423456789101112131415161718192021222324252627282930313233[[#This Row],[PEMBULATAN]]*O197</f>
        <v>21000</v>
      </c>
    </row>
    <row r="198" spans="1:16" ht="30" customHeight="1" x14ac:dyDescent="0.2">
      <c r="A198" s="97"/>
      <c r="B198" s="73"/>
      <c r="C198" s="87" t="s">
        <v>4364</v>
      </c>
      <c r="D198" s="76" t="s">
        <v>52</v>
      </c>
      <c r="E198" s="13">
        <v>44435</v>
      </c>
      <c r="F198" s="74" t="s">
        <v>2281</v>
      </c>
      <c r="G198" s="13">
        <v>44440</v>
      </c>
      <c r="H198" s="75" t="s">
        <v>3485</v>
      </c>
      <c r="I198" s="15">
        <v>83</v>
      </c>
      <c r="J198" s="15">
        <v>56</v>
      </c>
      <c r="K198" s="15">
        <v>21</v>
      </c>
      <c r="L198" s="15">
        <v>16</v>
      </c>
      <c r="M198" s="81">
        <v>24.402000000000001</v>
      </c>
      <c r="N198" s="70">
        <v>24</v>
      </c>
      <c r="O198" s="62">
        <v>3000</v>
      </c>
      <c r="P198" s="63">
        <f>Table224523689101112131415161718192021222423456789101112131415161718192021222324252627282930313233[[#This Row],[PEMBULATAN]]*O198</f>
        <v>72000</v>
      </c>
    </row>
    <row r="199" spans="1:16" ht="30" customHeight="1" x14ac:dyDescent="0.2">
      <c r="A199" s="97"/>
      <c r="B199" s="73"/>
      <c r="C199" s="87" t="s">
        <v>4365</v>
      </c>
      <c r="D199" s="76" t="s">
        <v>52</v>
      </c>
      <c r="E199" s="13">
        <v>44435</v>
      </c>
      <c r="F199" s="74" t="s">
        <v>2281</v>
      </c>
      <c r="G199" s="13">
        <v>44440</v>
      </c>
      <c r="H199" s="75" t="s">
        <v>3485</v>
      </c>
      <c r="I199" s="15">
        <v>61</v>
      </c>
      <c r="J199" s="15">
        <v>52</v>
      </c>
      <c r="K199" s="15">
        <v>22</v>
      </c>
      <c r="L199" s="15">
        <v>13</v>
      </c>
      <c r="M199" s="81">
        <v>17.446000000000002</v>
      </c>
      <c r="N199" s="70">
        <v>17</v>
      </c>
      <c r="O199" s="62">
        <v>3000</v>
      </c>
      <c r="P199" s="63">
        <f>Table224523689101112131415161718192021222423456789101112131415161718192021222324252627282930313233[[#This Row],[PEMBULATAN]]*O199</f>
        <v>51000</v>
      </c>
    </row>
    <row r="200" spans="1:16" ht="30" customHeight="1" x14ac:dyDescent="0.2">
      <c r="A200" s="97"/>
      <c r="B200" s="73"/>
      <c r="C200" s="87" t="s">
        <v>4366</v>
      </c>
      <c r="D200" s="76" t="s">
        <v>52</v>
      </c>
      <c r="E200" s="13">
        <v>44435</v>
      </c>
      <c r="F200" s="74" t="s">
        <v>2281</v>
      </c>
      <c r="G200" s="13">
        <v>44440</v>
      </c>
      <c r="H200" s="75" t="s">
        <v>3485</v>
      </c>
      <c r="I200" s="15">
        <v>90</v>
      </c>
      <c r="J200" s="15">
        <v>63</v>
      </c>
      <c r="K200" s="15">
        <v>29</v>
      </c>
      <c r="L200" s="15">
        <v>24</v>
      </c>
      <c r="M200" s="81">
        <v>41.107500000000002</v>
      </c>
      <c r="N200" s="70">
        <v>41</v>
      </c>
      <c r="O200" s="62">
        <v>3000</v>
      </c>
      <c r="P200" s="63">
        <f>Table224523689101112131415161718192021222423456789101112131415161718192021222324252627282930313233[[#This Row],[PEMBULATAN]]*O200</f>
        <v>123000</v>
      </c>
    </row>
    <row r="201" spans="1:16" ht="30" customHeight="1" x14ac:dyDescent="0.2">
      <c r="A201" s="97"/>
      <c r="B201" s="73"/>
      <c r="C201" s="87" t="s">
        <v>4367</v>
      </c>
      <c r="D201" s="76" t="s">
        <v>52</v>
      </c>
      <c r="E201" s="13">
        <v>44435</v>
      </c>
      <c r="F201" s="74" t="s">
        <v>2281</v>
      </c>
      <c r="G201" s="13">
        <v>44440</v>
      </c>
      <c r="H201" s="75" t="s">
        <v>3485</v>
      </c>
      <c r="I201" s="15">
        <v>40</v>
      </c>
      <c r="J201" s="15">
        <v>27</v>
      </c>
      <c r="K201" s="15">
        <v>20</v>
      </c>
      <c r="L201" s="15">
        <v>2</v>
      </c>
      <c r="M201" s="81">
        <v>5.4</v>
      </c>
      <c r="N201" s="70">
        <v>5</v>
      </c>
      <c r="O201" s="62">
        <v>3000</v>
      </c>
      <c r="P201" s="63">
        <f>Table224523689101112131415161718192021222423456789101112131415161718192021222324252627282930313233[[#This Row],[PEMBULATAN]]*O201</f>
        <v>15000</v>
      </c>
    </row>
    <row r="202" spans="1:16" ht="30" customHeight="1" x14ac:dyDescent="0.2">
      <c r="A202" s="97"/>
      <c r="B202" s="73"/>
      <c r="C202" s="87" t="s">
        <v>4368</v>
      </c>
      <c r="D202" s="76" t="s">
        <v>52</v>
      </c>
      <c r="E202" s="13">
        <v>44435</v>
      </c>
      <c r="F202" s="74" t="s">
        <v>2281</v>
      </c>
      <c r="G202" s="13">
        <v>44440</v>
      </c>
      <c r="H202" s="75" t="s">
        <v>3485</v>
      </c>
      <c r="I202" s="15">
        <v>72</v>
      </c>
      <c r="J202" s="15">
        <v>60</v>
      </c>
      <c r="K202" s="15">
        <v>23</v>
      </c>
      <c r="L202" s="15">
        <v>11</v>
      </c>
      <c r="M202" s="81">
        <v>24.84</v>
      </c>
      <c r="N202" s="70">
        <v>25</v>
      </c>
      <c r="O202" s="62">
        <v>3000</v>
      </c>
      <c r="P202" s="63">
        <f>Table224523689101112131415161718192021222423456789101112131415161718192021222324252627282930313233[[#This Row],[PEMBULATAN]]*O202</f>
        <v>75000</v>
      </c>
    </row>
    <row r="203" spans="1:16" ht="30" customHeight="1" x14ac:dyDescent="0.2">
      <c r="A203" s="97"/>
      <c r="B203" s="73"/>
      <c r="C203" s="87" t="s">
        <v>4369</v>
      </c>
      <c r="D203" s="76" t="s">
        <v>52</v>
      </c>
      <c r="E203" s="13">
        <v>44435</v>
      </c>
      <c r="F203" s="74" t="s">
        <v>2281</v>
      </c>
      <c r="G203" s="13">
        <v>44440</v>
      </c>
      <c r="H203" s="75" t="s">
        <v>3485</v>
      </c>
      <c r="I203" s="15">
        <v>80</v>
      </c>
      <c r="J203" s="15">
        <v>50</v>
      </c>
      <c r="K203" s="15">
        <v>26</v>
      </c>
      <c r="L203" s="15">
        <v>14</v>
      </c>
      <c r="M203" s="81">
        <v>26</v>
      </c>
      <c r="N203" s="70">
        <v>26</v>
      </c>
      <c r="O203" s="62">
        <v>3000</v>
      </c>
      <c r="P203" s="63">
        <f>Table224523689101112131415161718192021222423456789101112131415161718192021222324252627282930313233[[#This Row],[PEMBULATAN]]*O203</f>
        <v>78000</v>
      </c>
    </row>
    <row r="204" spans="1:16" ht="30" customHeight="1" x14ac:dyDescent="0.2">
      <c r="A204" s="97"/>
      <c r="B204" s="73"/>
      <c r="C204" s="87" t="s">
        <v>4370</v>
      </c>
      <c r="D204" s="76" t="s">
        <v>52</v>
      </c>
      <c r="E204" s="13">
        <v>44435</v>
      </c>
      <c r="F204" s="74" t="s">
        <v>2281</v>
      </c>
      <c r="G204" s="13">
        <v>44440</v>
      </c>
      <c r="H204" s="75" t="s">
        <v>3485</v>
      </c>
      <c r="I204" s="15">
        <v>19</v>
      </c>
      <c r="J204" s="15">
        <v>51</v>
      </c>
      <c r="K204" s="15">
        <v>23</v>
      </c>
      <c r="L204" s="15">
        <v>9</v>
      </c>
      <c r="M204" s="81">
        <v>5.5717499999999998</v>
      </c>
      <c r="N204" s="70">
        <v>9</v>
      </c>
      <c r="O204" s="62">
        <v>3000</v>
      </c>
      <c r="P204" s="63">
        <f>Table224523689101112131415161718192021222423456789101112131415161718192021222324252627282930313233[[#This Row],[PEMBULATAN]]*O204</f>
        <v>27000</v>
      </c>
    </row>
    <row r="205" spans="1:16" ht="30" customHeight="1" x14ac:dyDescent="0.2">
      <c r="A205" s="97"/>
      <c r="B205" s="73"/>
      <c r="C205" s="87" t="s">
        <v>4371</v>
      </c>
      <c r="D205" s="76" t="s">
        <v>52</v>
      </c>
      <c r="E205" s="13">
        <v>44435</v>
      </c>
      <c r="F205" s="74" t="s">
        <v>2281</v>
      </c>
      <c r="G205" s="13">
        <v>44440</v>
      </c>
      <c r="H205" s="75" t="s">
        <v>3485</v>
      </c>
      <c r="I205" s="15">
        <v>90</v>
      </c>
      <c r="J205" s="15">
        <v>56</v>
      </c>
      <c r="K205" s="15">
        <v>26</v>
      </c>
      <c r="L205" s="15">
        <v>20</v>
      </c>
      <c r="M205" s="81">
        <v>32.76</v>
      </c>
      <c r="N205" s="70">
        <v>33</v>
      </c>
      <c r="O205" s="62">
        <v>3000</v>
      </c>
      <c r="P205" s="63">
        <f>Table224523689101112131415161718192021222423456789101112131415161718192021222324252627282930313233[[#This Row],[PEMBULATAN]]*O205</f>
        <v>99000</v>
      </c>
    </row>
    <row r="206" spans="1:16" ht="30" customHeight="1" x14ac:dyDescent="0.2">
      <c r="A206" s="97"/>
      <c r="B206" s="73"/>
      <c r="C206" s="87" t="s">
        <v>4372</v>
      </c>
      <c r="D206" s="76" t="s">
        <v>52</v>
      </c>
      <c r="E206" s="13">
        <v>44435</v>
      </c>
      <c r="F206" s="74" t="s">
        <v>2281</v>
      </c>
      <c r="G206" s="13">
        <v>44440</v>
      </c>
      <c r="H206" s="75" t="s">
        <v>3485</v>
      </c>
      <c r="I206" s="15">
        <v>100</v>
      </c>
      <c r="J206" s="15">
        <v>54</v>
      </c>
      <c r="K206" s="15">
        <v>43</v>
      </c>
      <c r="L206" s="15">
        <v>39</v>
      </c>
      <c r="M206" s="81">
        <v>58.05</v>
      </c>
      <c r="N206" s="70">
        <v>58</v>
      </c>
      <c r="O206" s="62">
        <v>3000</v>
      </c>
      <c r="P206" s="63">
        <f>Table224523689101112131415161718192021222423456789101112131415161718192021222324252627282930313233[[#This Row],[PEMBULATAN]]*O206</f>
        <v>174000</v>
      </c>
    </row>
    <row r="207" spans="1:16" ht="30" customHeight="1" x14ac:dyDescent="0.2">
      <c r="A207" s="97"/>
      <c r="B207" s="73"/>
      <c r="C207" s="87" t="s">
        <v>4373</v>
      </c>
      <c r="D207" s="76" t="s">
        <v>52</v>
      </c>
      <c r="E207" s="13">
        <v>44435</v>
      </c>
      <c r="F207" s="74" t="s">
        <v>2281</v>
      </c>
      <c r="G207" s="13">
        <v>44440</v>
      </c>
      <c r="H207" s="75" t="s">
        <v>3485</v>
      </c>
      <c r="I207" s="15">
        <v>100</v>
      </c>
      <c r="J207" s="15">
        <v>51</v>
      </c>
      <c r="K207" s="15">
        <v>32</v>
      </c>
      <c r="L207" s="15">
        <v>19</v>
      </c>
      <c r="M207" s="81">
        <v>40.799999999999997</v>
      </c>
      <c r="N207" s="70">
        <v>41</v>
      </c>
      <c r="O207" s="62">
        <v>3000</v>
      </c>
      <c r="P207" s="63">
        <f>Table224523689101112131415161718192021222423456789101112131415161718192021222324252627282930313233[[#This Row],[PEMBULATAN]]*O207</f>
        <v>123000</v>
      </c>
    </row>
    <row r="208" spans="1:16" ht="30" customHeight="1" x14ac:dyDescent="0.2">
      <c r="A208" s="97"/>
      <c r="B208" s="73"/>
      <c r="C208" s="87" t="s">
        <v>4374</v>
      </c>
      <c r="D208" s="76" t="s">
        <v>52</v>
      </c>
      <c r="E208" s="13">
        <v>44435</v>
      </c>
      <c r="F208" s="74" t="s">
        <v>2281</v>
      </c>
      <c r="G208" s="13">
        <v>44440</v>
      </c>
      <c r="H208" s="75" t="s">
        <v>3485</v>
      </c>
      <c r="I208" s="15">
        <v>100</v>
      </c>
      <c r="J208" s="15">
        <v>72</v>
      </c>
      <c r="K208" s="15">
        <v>30</v>
      </c>
      <c r="L208" s="15">
        <v>23</v>
      </c>
      <c r="M208" s="81">
        <v>54</v>
      </c>
      <c r="N208" s="70">
        <v>54</v>
      </c>
      <c r="O208" s="62">
        <v>3000</v>
      </c>
      <c r="P208" s="63">
        <f>Table224523689101112131415161718192021222423456789101112131415161718192021222324252627282930313233[[#This Row],[PEMBULATAN]]*O208</f>
        <v>162000</v>
      </c>
    </row>
    <row r="209" spans="1:16" ht="30" customHeight="1" x14ac:dyDescent="0.2">
      <c r="A209" s="97"/>
      <c r="B209" s="73"/>
      <c r="C209" s="87" t="s">
        <v>4375</v>
      </c>
      <c r="D209" s="76" t="s">
        <v>52</v>
      </c>
      <c r="E209" s="13">
        <v>44435</v>
      </c>
      <c r="F209" s="74" t="s">
        <v>2281</v>
      </c>
      <c r="G209" s="13">
        <v>44440</v>
      </c>
      <c r="H209" s="75" t="s">
        <v>3485</v>
      </c>
      <c r="I209" s="15">
        <v>94</v>
      </c>
      <c r="J209" s="15">
        <v>59</v>
      </c>
      <c r="K209" s="15">
        <v>34</v>
      </c>
      <c r="L209" s="15">
        <v>18</v>
      </c>
      <c r="M209" s="81">
        <v>47.140999999999998</v>
      </c>
      <c r="N209" s="70">
        <v>47</v>
      </c>
      <c r="O209" s="62">
        <v>3000</v>
      </c>
      <c r="P209" s="63">
        <f>Table224523689101112131415161718192021222423456789101112131415161718192021222324252627282930313233[[#This Row],[PEMBULATAN]]*O209</f>
        <v>141000</v>
      </c>
    </row>
    <row r="210" spans="1:16" ht="30" customHeight="1" x14ac:dyDescent="0.2">
      <c r="A210" s="97"/>
      <c r="B210" s="73"/>
      <c r="C210" s="87" t="s">
        <v>4376</v>
      </c>
      <c r="D210" s="76" t="s">
        <v>52</v>
      </c>
      <c r="E210" s="13">
        <v>44435</v>
      </c>
      <c r="F210" s="74" t="s">
        <v>2281</v>
      </c>
      <c r="G210" s="13">
        <v>44440</v>
      </c>
      <c r="H210" s="75" t="s">
        <v>3485</v>
      </c>
      <c r="I210" s="15">
        <v>100</v>
      </c>
      <c r="J210" s="15">
        <v>51</v>
      </c>
      <c r="K210" s="15">
        <v>31</v>
      </c>
      <c r="L210" s="15">
        <v>27</v>
      </c>
      <c r="M210" s="81">
        <v>39.524999999999999</v>
      </c>
      <c r="N210" s="70">
        <v>40</v>
      </c>
      <c r="O210" s="62">
        <v>3000</v>
      </c>
      <c r="P210" s="63">
        <f>Table224523689101112131415161718192021222423456789101112131415161718192021222324252627282930313233[[#This Row],[PEMBULATAN]]*O210</f>
        <v>120000</v>
      </c>
    </row>
    <row r="211" spans="1:16" ht="30" customHeight="1" x14ac:dyDescent="0.2">
      <c r="A211" s="97"/>
      <c r="B211" s="73"/>
      <c r="C211" s="87" t="s">
        <v>4377</v>
      </c>
      <c r="D211" s="76" t="s">
        <v>52</v>
      </c>
      <c r="E211" s="13">
        <v>44435</v>
      </c>
      <c r="F211" s="74" t="s">
        <v>2281</v>
      </c>
      <c r="G211" s="13">
        <v>44440</v>
      </c>
      <c r="H211" s="75" t="s">
        <v>3485</v>
      </c>
      <c r="I211" s="15">
        <v>100</v>
      </c>
      <c r="J211" s="15">
        <v>53</v>
      </c>
      <c r="K211" s="15">
        <v>34</v>
      </c>
      <c r="L211" s="15">
        <v>11</v>
      </c>
      <c r="M211" s="81">
        <v>45.05</v>
      </c>
      <c r="N211" s="70">
        <v>45</v>
      </c>
      <c r="O211" s="62">
        <v>3000</v>
      </c>
      <c r="P211" s="63">
        <f>Table224523689101112131415161718192021222423456789101112131415161718192021222324252627282930313233[[#This Row],[PEMBULATAN]]*O211</f>
        <v>135000</v>
      </c>
    </row>
    <row r="212" spans="1:16" ht="30" customHeight="1" x14ac:dyDescent="0.2">
      <c r="A212" s="97"/>
      <c r="B212" s="73"/>
      <c r="C212" s="87" t="s">
        <v>4378</v>
      </c>
      <c r="D212" s="76" t="s">
        <v>52</v>
      </c>
      <c r="E212" s="13">
        <v>44435</v>
      </c>
      <c r="F212" s="74" t="s">
        <v>2281</v>
      </c>
      <c r="G212" s="13">
        <v>44440</v>
      </c>
      <c r="H212" s="75" t="s">
        <v>3485</v>
      </c>
      <c r="I212" s="15">
        <v>61</v>
      </c>
      <c r="J212" s="15">
        <v>41</v>
      </c>
      <c r="K212" s="15">
        <v>21</v>
      </c>
      <c r="L212" s="15">
        <v>6</v>
      </c>
      <c r="M212" s="81">
        <v>13.13025</v>
      </c>
      <c r="N212" s="70">
        <v>13</v>
      </c>
      <c r="O212" s="62">
        <v>3000</v>
      </c>
      <c r="P212" s="63">
        <f>Table224523689101112131415161718192021222423456789101112131415161718192021222324252627282930313233[[#This Row],[PEMBULATAN]]*O212</f>
        <v>39000</v>
      </c>
    </row>
    <row r="213" spans="1:16" ht="30" customHeight="1" x14ac:dyDescent="0.2">
      <c r="A213" s="97"/>
      <c r="B213" s="73"/>
      <c r="C213" s="87" t="s">
        <v>4379</v>
      </c>
      <c r="D213" s="76" t="s">
        <v>52</v>
      </c>
      <c r="E213" s="13">
        <v>44435</v>
      </c>
      <c r="F213" s="74" t="s">
        <v>2281</v>
      </c>
      <c r="G213" s="13">
        <v>44440</v>
      </c>
      <c r="H213" s="75" t="s">
        <v>3485</v>
      </c>
      <c r="I213" s="15">
        <v>66</v>
      </c>
      <c r="J213" s="15">
        <v>60</v>
      </c>
      <c r="K213" s="15">
        <v>30</v>
      </c>
      <c r="L213" s="15">
        <v>10</v>
      </c>
      <c r="M213" s="81">
        <v>29.7</v>
      </c>
      <c r="N213" s="70">
        <v>30</v>
      </c>
      <c r="O213" s="62">
        <v>3000</v>
      </c>
      <c r="P213" s="63">
        <f>Table224523689101112131415161718192021222423456789101112131415161718192021222324252627282930313233[[#This Row],[PEMBULATAN]]*O213</f>
        <v>90000</v>
      </c>
    </row>
    <row r="214" spans="1:16" ht="30" customHeight="1" x14ac:dyDescent="0.2">
      <c r="A214" s="97"/>
      <c r="B214" s="73"/>
      <c r="C214" s="87" t="s">
        <v>4380</v>
      </c>
      <c r="D214" s="76" t="s">
        <v>52</v>
      </c>
      <c r="E214" s="13">
        <v>44435</v>
      </c>
      <c r="F214" s="74" t="s">
        <v>2281</v>
      </c>
      <c r="G214" s="13">
        <v>44440</v>
      </c>
      <c r="H214" s="75" t="s">
        <v>3485</v>
      </c>
      <c r="I214" s="15">
        <v>100</v>
      </c>
      <c r="J214" s="15">
        <v>64</v>
      </c>
      <c r="K214" s="15">
        <v>35</v>
      </c>
      <c r="L214" s="15">
        <v>17</v>
      </c>
      <c r="M214" s="81">
        <v>56</v>
      </c>
      <c r="N214" s="70">
        <v>56</v>
      </c>
      <c r="O214" s="62">
        <v>3000</v>
      </c>
      <c r="P214" s="63">
        <f>Table224523689101112131415161718192021222423456789101112131415161718192021222324252627282930313233[[#This Row],[PEMBULATAN]]*O214</f>
        <v>168000</v>
      </c>
    </row>
    <row r="215" spans="1:16" ht="30" customHeight="1" x14ac:dyDescent="0.2">
      <c r="A215" s="97"/>
      <c r="B215" s="73"/>
      <c r="C215" s="87" t="s">
        <v>4381</v>
      </c>
      <c r="D215" s="76" t="s">
        <v>52</v>
      </c>
      <c r="E215" s="13">
        <v>44435</v>
      </c>
      <c r="F215" s="74" t="s">
        <v>2281</v>
      </c>
      <c r="G215" s="13">
        <v>44440</v>
      </c>
      <c r="H215" s="75" t="s">
        <v>3485</v>
      </c>
      <c r="I215" s="15">
        <v>90</v>
      </c>
      <c r="J215" s="15">
        <v>60</v>
      </c>
      <c r="K215" s="15">
        <v>46</v>
      </c>
      <c r="L215" s="15">
        <v>14</v>
      </c>
      <c r="M215" s="81">
        <v>62.1</v>
      </c>
      <c r="N215" s="70">
        <v>62</v>
      </c>
      <c r="O215" s="62">
        <v>3000</v>
      </c>
      <c r="P215" s="63">
        <f>Table224523689101112131415161718192021222423456789101112131415161718192021222324252627282930313233[[#This Row],[PEMBULATAN]]*O215</f>
        <v>186000</v>
      </c>
    </row>
    <row r="216" spans="1:16" ht="30" customHeight="1" x14ac:dyDescent="0.2">
      <c r="A216" s="97"/>
      <c r="B216" s="73"/>
      <c r="C216" s="87" t="s">
        <v>4382</v>
      </c>
      <c r="D216" s="76" t="s">
        <v>52</v>
      </c>
      <c r="E216" s="13">
        <v>44435</v>
      </c>
      <c r="F216" s="74" t="s">
        <v>2281</v>
      </c>
      <c r="G216" s="13">
        <v>44440</v>
      </c>
      <c r="H216" s="75" t="s">
        <v>3485</v>
      </c>
      <c r="I216" s="15">
        <v>91</v>
      </c>
      <c r="J216" s="15">
        <v>56</v>
      </c>
      <c r="K216" s="15">
        <v>32</v>
      </c>
      <c r="L216" s="15">
        <v>18</v>
      </c>
      <c r="M216" s="81">
        <v>40.768000000000001</v>
      </c>
      <c r="N216" s="70">
        <v>41</v>
      </c>
      <c r="O216" s="62">
        <v>3000</v>
      </c>
      <c r="P216" s="63">
        <f>Table224523689101112131415161718192021222423456789101112131415161718192021222324252627282930313233[[#This Row],[PEMBULATAN]]*O216</f>
        <v>123000</v>
      </c>
    </row>
    <row r="217" spans="1:16" ht="30" customHeight="1" x14ac:dyDescent="0.2">
      <c r="A217" s="97"/>
      <c r="B217" s="73"/>
      <c r="C217" s="87" t="s">
        <v>4383</v>
      </c>
      <c r="D217" s="76" t="s">
        <v>52</v>
      </c>
      <c r="E217" s="13">
        <v>44435</v>
      </c>
      <c r="F217" s="74" t="s">
        <v>2281</v>
      </c>
      <c r="G217" s="13">
        <v>44440</v>
      </c>
      <c r="H217" s="75" t="s">
        <v>3485</v>
      </c>
      <c r="I217" s="15">
        <v>96</v>
      </c>
      <c r="J217" s="15">
        <v>54</v>
      </c>
      <c r="K217" s="15">
        <v>30</v>
      </c>
      <c r="L217" s="15">
        <v>28</v>
      </c>
      <c r="M217" s="81">
        <v>38.880000000000003</v>
      </c>
      <c r="N217" s="70">
        <v>39</v>
      </c>
      <c r="O217" s="62">
        <v>3000</v>
      </c>
      <c r="P217" s="63">
        <f>Table224523689101112131415161718192021222423456789101112131415161718192021222324252627282930313233[[#This Row],[PEMBULATAN]]*O217</f>
        <v>117000</v>
      </c>
    </row>
    <row r="218" spans="1:16" ht="30" customHeight="1" x14ac:dyDescent="0.2">
      <c r="A218" s="97"/>
      <c r="B218" s="73"/>
      <c r="C218" s="87" t="s">
        <v>4384</v>
      </c>
      <c r="D218" s="76" t="s">
        <v>52</v>
      </c>
      <c r="E218" s="13">
        <v>44435</v>
      </c>
      <c r="F218" s="74" t="s">
        <v>2281</v>
      </c>
      <c r="G218" s="13">
        <v>44440</v>
      </c>
      <c r="H218" s="75" t="s">
        <v>3485</v>
      </c>
      <c r="I218" s="15">
        <v>96</v>
      </c>
      <c r="J218" s="15">
        <v>51</v>
      </c>
      <c r="K218" s="15">
        <v>37</v>
      </c>
      <c r="L218" s="15">
        <v>18</v>
      </c>
      <c r="M218" s="81">
        <v>45.287999999999997</v>
      </c>
      <c r="N218" s="70">
        <v>45</v>
      </c>
      <c r="O218" s="62">
        <v>3000</v>
      </c>
      <c r="P218" s="63">
        <f>Table224523689101112131415161718192021222423456789101112131415161718192021222324252627282930313233[[#This Row],[PEMBULATAN]]*O218</f>
        <v>135000</v>
      </c>
    </row>
    <row r="219" spans="1:16" ht="30" customHeight="1" x14ac:dyDescent="0.2">
      <c r="A219" s="97"/>
      <c r="B219" s="73"/>
      <c r="C219" s="87" t="s">
        <v>4385</v>
      </c>
      <c r="D219" s="76" t="s">
        <v>52</v>
      </c>
      <c r="E219" s="13">
        <v>44435</v>
      </c>
      <c r="F219" s="74" t="s">
        <v>2281</v>
      </c>
      <c r="G219" s="13">
        <v>44440</v>
      </c>
      <c r="H219" s="75" t="s">
        <v>3485</v>
      </c>
      <c r="I219" s="15">
        <v>100</v>
      </c>
      <c r="J219" s="15">
        <v>56</v>
      </c>
      <c r="K219" s="15">
        <v>23</v>
      </c>
      <c r="L219" s="15">
        <v>13</v>
      </c>
      <c r="M219" s="81">
        <v>32.200000000000003</v>
      </c>
      <c r="N219" s="70">
        <v>32</v>
      </c>
      <c r="O219" s="62">
        <v>3000</v>
      </c>
      <c r="P219" s="63">
        <f>Table224523689101112131415161718192021222423456789101112131415161718192021222324252627282930313233[[#This Row],[PEMBULATAN]]*O219</f>
        <v>96000</v>
      </c>
    </row>
    <row r="220" spans="1:16" ht="30" customHeight="1" x14ac:dyDescent="0.2">
      <c r="A220" s="97"/>
      <c r="B220" s="73"/>
      <c r="C220" s="87" t="s">
        <v>4386</v>
      </c>
      <c r="D220" s="76" t="s">
        <v>52</v>
      </c>
      <c r="E220" s="13">
        <v>44435</v>
      </c>
      <c r="F220" s="74" t="s">
        <v>2281</v>
      </c>
      <c r="G220" s="13">
        <v>44440</v>
      </c>
      <c r="H220" s="75" t="s">
        <v>3485</v>
      </c>
      <c r="I220" s="15">
        <v>86</v>
      </c>
      <c r="J220" s="15">
        <v>46</v>
      </c>
      <c r="K220" s="15">
        <v>33</v>
      </c>
      <c r="L220" s="15">
        <v>15</v>
      </c>
      <c r="M220" s="81">
        <v>32.637</v>
      </c>
      <c r="N220" s="70">
        <v>33</v>
      </c>
      <c r="O220" s="62">
        <v>3000</v>
      </c>
      <c r="P220" s="63">
        <f>Table224523689101112131415161718192021222423456789101112131415161718192021222324252627282930313233[[#This Row],[PEMBULATAN]]*O220</f>
        <v>99000</v>
      </c>
    </row>
    <row r="221" spans="1:16" ht="30" customHeight="1" x14ac:dyDescent="0.2">
      <c r="A221" s="97"/>
      <c r="B221" s="73"/>
      <c r="C221" s="87" t="s">
        <v>4387</v>
      </c>
      <c r="D221" s="76" t="s">
        <v>52</v>
      </c>
      <c r="E221" s="13">
        <v>44435</v>
      </c>
      <c r="F221" s="74" t="s">
        <v>2281</v>
      </c>
      <c r="G221" s="13">
        <v>44440</v>
      </c>
      <c r="H221" s="75" t="s">
        <v>3485</v>
      </c>
      <c r="I221" s="15">
        <v>81</v>
      </c>
      <c r="J221" s="15">
        <v>51</v>
      </c>
      <c r="K221" s="15">
        <v>23</v>
      </c>
      <c r="L221" s="15">
        <v>13</v>
      </c>
      <c r="M221" s="81">
        <v>23.753250000000001</v>
      </c>
      <c r="N221" s="70">
        <v>24</v>
      </c>
      <c r="O221" s="62">
        <v>3000</v>
      </c>
      <c r="P221" s="63">
        <f>Table224523689101112131415161718192021222423456789101112131415161718192021222324252627282930313233[[#This Row],[PEMBULATAN]]*O221</f>
        <v>72000</v>
      </c>
    </row>
    <row r="222" spans="1:16" ht="30" customHeight="1" x14ac:dyDescent="0.2">
      <c r="A222" s="97"/>
      <c r="B222" s="73"/>
      <c r="C222" s="87" t="s">
        <v>4388</v>
      </c>
      <c r="D222" s="76" t="s">
        <v>52</v>
      </c>
      <c r="E222" s="13">
        <v>44435</v>
      </c>
      <c r="F222" s="74" t="s">
        <v>2281</v>
      </c>
      <c r="G222" s="13">
        <v>44440</v>
      </c>
      <c r="H222" s="75" t="s">
        <v>3485</v>
      </c>
      <c r="I222" s="15">
        <v>53</v>
      </c>
      <c r="J222" s="15">
        <v>63</v>
      </c>
      <c r="K222" s="15">
        <v>26</v>
      </c>
      <c r="L222" s="15">
        <v>5</v>
      </c>
      <c r="M222" s="81">
        <v>21.703499999999998</v>
      </c>
      <c r="N222" s="70">
        <v>22</v>
      </c>
      <c r="O222" s="62">
        <v>3000</v>
      </c>
      <c r="P222" s="63">
        <f>Table224523689101112131415161718192021222423456789101112131415161718192021222324252627282930313233[[#This Row],[PEMBULATAN]]*O222</f>
        <v>66000</v>
      </c>
    </row>
    <row r="223" spans="1:16" ht="30" customHeight="1" x14ac:dyDescent="0.2">
      <c r="A223" s="97"/>
      <c r="B223" s="73"/>
      <c r="C223" s="87" t="s">
        <v>4389</v>
      </c>
      <c r="D223" s="76" t="s">
        <v>52</v>
      </c>
      <c r="E223" s="13">
        <v>44435</v>
      </c>
      <c r="F223" s="74" t="s">
        <v>2281</v>
      </c>
      <c r="G223" s="13">
        <v>44440</v>
      </c>
      <c r="H223" s="75" t="s">
        <v>3485</v>
      </c>
      <c r="I223" s="15">
        <v>80</v>
      </c>
      <c r="J223" s="15">
        <v>51</v>
      </c>
      <c r="K223" s="15">
        <v>32</v>
      </c>
      <c r="L223" s="15">
        <v>7</v>
      </c>
      <c r="M223" s="81">
        <v>32.64</v>
      </c>
      <c r="N223" s="70">
        <v>33</v>
      </c>
      <c r="O223" s="62">
        <v>3000</v>
      </c>
      <c r="P223" s="63">
        <f>Table224523689101112131415161718192021222423456789101112131415161718192021222324252627282930313233[[#This Row],[PEMBULATAN]]*O223</f>
        <v>99000</v>
      </c>
    </row>
    <row r="224" spans="1:16" ht="30" customHeight="1" x14ac:dyDescent="0.2">
      <c r="A224" s="97"/>
      <c r="B224" s="73"/>
      <c r="C224" s="87" t="s">
        <v>4390</v>
      </c>
      <c r="D224" s="76" t="s">
        <v>52</v>
      </c>
      <c r="E224" s="13">
        <v>44435</v>
      </c>
      <c r="F224" s="74" t="s">
        <v>2281</v>
      </c>
      <c r="G224" s="13">
        <v>44440</v>
      </c>
      <c r="H224" s="75" t="s">
        <v>3485</v>
      </c>
      <c r="I224" s="15">
        <v>52</v>
      </c>
      <c r="J224" s="15">
        <v>52</v>
      </c>
      <c r="K224" s="15">
        <v>39</v>
      </c>
      <c r="L224" s="15">
        <v>22</v>
      </c>
      <c r="M224" s="81">
        <v>26.364000000000001</v>
      </c>
      <c r="N224" s="70">
        <v>26</v>
      </c>
      <c r="O224" s="62">
        <v>3000</v>
      </c>
      <c r="P224" s="63">
        <f>Table224523689101112131415161718192021222423456789101112131415161718192021222324252627282930313233[[#This Row],[PEMBULATAN]]*O224</f>
        <v>78000</v>
      </c>
    </row>
    <row r="225" spans="1:16" ht="30" customHeight="1" x14ac:dyDescent="0.2">
      <c r="A225" s="97"/>
      <c r="B225" s="73"/>
      <c r="C225" s="87" t="s">
        <v>4391</v>
      </c>
      <c r="D225" s="76" t="s">
        <v>52</v>
      </c>
      <c r="E225" s="13">
        <v>44435</v>
      </c>
      <c r="F225" s="74" t="s">
        <v>2281</v>
      </c>
      <c r="G225" s="13">
        <v>44440</v>
      </c>
      <c r="H225" s="75" t="s">
        <v>3485</v>
      </c>
      <c r="I225" s="15">
        <v>110</v>
      </c>
      <c r="J225" s="15">
        <v>61</v>
      </c>
      <c r="K225" s="15">
        <v>20</v>
      </c>
      <c r="L225" s="15">
        <v>15</v>
      </c>
      <c r="M225" s="81">
        <v>33.549999999999997</v>
      </c>
      <c r="N225" s="70">
        <v>34</v>
      </c>
      <c r="O225" s="62">
        <v>3000</v>
      </c>
      <c r="P225" s="63">
        <f>Table224523689101112131415161718192021222423456789101112131415161718192021222324252627282930313233[[#This Row],[PEMBULATAN]]*O225</f>
        <v>102000</v>
      </c>
    </row>
    <row r="226" spans="1:16" ht="30" customHeight="1" x14ac:dyDescent="0.2">
      <c r="A226" s="97"/>
      <c r="B226" s="73"/>
      <c r="C226" s="87" t="s">
        <v>4392</v>
      </c>
      <c r="D226" s="76" t="s">
        <v>52</v>
      </c>
      <c r="E226" s="13">
        <v>44435</v>
      </c>
      <c r="F226" s="74" t="s">
        <v>2281</v>
      </c>
      <c r="G226" s="13">
        <v>44440</v>
      </c>
      <c r="H226" s="75" t="s">
        <v>3485</v>
      </c>
      <c r="I226" s="15">
        <v>53</v>
      </c>
      <c r="J226" s="15">
        <v>34</v>
      </c>
      <c r="K226" s="15">
        <v>18</v>
      </c>
      <c r="L226" s="15">
        <v>7</v>
      </c>
      <c r="M226" s="81">
        <v>8.109</v>
      </c>
      <c r="N226" s="70">
        <v>8</v>
      </c>
      <c r="O226" s="62">
        <v>3000</v>
      </c>
      <c r="P226" s="63">
        <f>Table224523689101112131415161718192021222423456789101112131415161718192021222324252627282930313233[[#This Row],[PEMBULATAN]]*O226</f>
        <v>24000</v>
      </c>
    </row>
    <row r="227" spans="1:16" ht="30" customHeight="1" x14ac:dyDescent="0.2">
      <c r="A227" s="97"/>
      <c r="B227" s="73"/>
      <c r="C227" s="87" t="s">
        <v>4393</v>
      </c>
      <c r="D227" s="76" t="s">
        <v>52</v>
      </c>
      <c r="E227" s="13">
        <v>44435</v>
      </c>
      <c r="F227" s="74" t="s">
        <v>2281</v>
      </c>
      <c r="G227" s="13">
        <v>44440</v>
      </c>
      <c r="H227" s="75" t="s">
        <v>3485</v>
      </c>
      <c r="I227" s="15">
        <v>90</v>
      </c>
      <c r="J227" s="15">
        <v>53</v>
      </c>
      <c r="K227" s="15">
        <v>22</v>
      </c>
      <c r="L227" s="15">
        <v>28</v>
      </c>
      <c r="M227" s="81">
        <v>26.234999999999999</v>
      </c>
      <c r="N227" s="70">
        <v>28</v>
      </c>
      <c r="O227" s="62">
        <v>3000</v>
      </c>
      <c r="P227" s="63">
        <f>Table224523689101112131415161718192021222423456789101112131415161718192021222324252627282930313233[[#This Row],[PEMBULATAN]]*O227</f>
        <v>84000</v>
      </c>
    </row>
    <row r="228" spans="1:16" ht="30" customHeight="1" x14ac:dyDescent="0.2">
      <c r="A228" s="97"/>
      <c r="B228" s="73"/>
      <c r="C228" s="87" t="s">
        <v>4394</v>
      </c>
      <c r="D228" s="76" t="s">
        <v>52</v>
      </c>
      <c r="E228" s="13">
        <v>44435</v>
      </c>
      <c r="F228" s="74" t="s">
        <v>2281</v>
      </c>
      <c r="G228" s="13">
        <v>44440</v>
      </c>
      <c r="H228" s="75" t="s">
        <v>3485</v>
      </c>
      <c r="I228" s="15">
        <v>91</v>
      </c>
      <c r="J228" s="15">
        <v>76</v>
      </c>
      <c r="K228" s="15">
        <v>40</v>
      </c>
      <c r="L228" s="15">
        <v>32</v>
      </c>
      <c r="M228" s="81">
        <v>69.16</v>
      </c>
      <c r="N228" s="70">
        <v>69</v>
      </c>
      <c r="O228" s="62">
        <v>3000</v>
      </c>
      <c r="P228" s="63">
        <f>Table224523689101112131415161718192021222423456789101112131415161718192021222324252627282930313233[[#This Row],[PEMBULATAN]]*O228</f>
        <v>207000</v>
      </c>
    </row>
    <row r="229" spans="1:16" ht="30" customHeight="1" x14ac:dyDescent="0.2">
      <c r="A229" s="97"/>
      <c r="B229" s="73"/>
      <c r="C229" s="87" t="s">
        <v>4395</v>
      </c>
      <c r="D229" s="76" t="s">
        <v>52</v>
      </c>
      <c r="E229" s="13">
        <v>44435</v>
      </c>
      <c r="F229" s="74" t="s">
        <v>2281</v>
      </c>
      <c r="G229" s="13">
        <v>44440</v>
      </c>
      <c r="H229" s="75" t="s">
        <v>3485</v>
      </c>
      <c r="I229" s="15">
        <v>51</v>
      </c>
      <c r="J229" s="15">
        <v>41</v>
      </c>
      <c r="K229" s="15">
        <v>13</v>
      </c>
      <c r="L229" s="15">
        <v>4</v>
      </c>
      <c r="M229" s="81">
        <v>6.79575</v>
      </c>
      <c r="N229" s="70">
        <v>7</v>
      </c>
      <c r="O229" s="62">
        <v>3000</v>
      </c>
      <c r="P229" s="63">
        <f>Table224523689101112131415161718192021222423456789101112131415161718192021222324252627282930313233[[#This Row],[PEMBULATAN]]*O229</f>
        <v>21000</v>
      </c>
    </row>
    <row r="230" spans="1:16" ht="30" customHeight="1" x14ac:dyDescent="0.2">
      <c r="A230" s="97"/>
      <c r="B230" s="73"/>
      <c r="C230" s="87" t="s">
        <v>4396</v>
      </c>
      <c r="D230" s="76" t="s">
        <v>52</v>
      </c>
      <c r="E230" s="13">
        <v>44435</v>
      </c>
      <c r="F230" s="74" t="s">
        <v>2281</v>
      </c>
      <c r="G230" s="13">
        <v>44440</v>
      </c>
      <c r="H230" s="75" t="s">
        <v>3485</v>
      </c>
      <c r="I230" s="15">
        <v>59</v>
      </c>
      <c r="J230" s="15">
        <v>43</v>
      </c>
      <c r="K230" s="15">
        <v>22</v>
      </c>
      <c r="L230" s="15">
        <v>8</v>
      </c>
      <c r="M230" s="81">
        <v>13.9535</v>
      </c>
      <c r="N230" s="70">
        <v>14</v>
      </c>
      <c r="O230" s="62">
        <v>3000</v>
      </c>
      <c r="P230" s="63">
        <f>Table224523689101112131415161718192021222423456789101112131415161718192021222324252627282930313233[[#This Row],[PEMBULATAN]]*O230</f>
        <v>42000</v>
      </c>
    </row>
    <row r="231" spans="1:16" ht="30" customHeight="1" x14ac:dyDescent="0.2">
      <c r="A231" s="97"/>
      <c r="B231" s="73"/>
      <c r="C231" s="87" t="s">
        <v>4397</v>
      </c>
      <c r="D231" s="76" t="s">
        <v>52</v>
      </c>
      <c r="E231" s="13">
        <v>44435</v>
      </c>
      <c r="F231" s="74" t="s">
        <v>2281</v>
      </c>
      <c r="G231" s="13">
        <v>44440</v>
      </c>
      <c r="H231" s="75" t="s">
        <v>3485</v>
      </c>
      <c r="I231" s="15">
        <v>49</v>
      </c>
      <c r="J231" s="15">
        <v>60</v>
      </c>
      <c r="K231" s="15">
        <v>36</v>
      </c>
      <c r="L231" s="15">
        <v>5</v>
      </c>
      <c r="M231" s="81">
        <v>26.46</v>
      </c>
      <c r="N231" s="70">
        <v>26</v>
      </c>
      <c r="O231" s="62">
        <v>3000</v>
      </c>
      <c r="P231" s="63">
        <f>Table224523689101112131415161718192021222423456789101112131415161718192021222324252627282930313233[[#This Row],[PEMBULATAN]]*O231</f>
        <v>78000</v>
      </c>
    </row>
    <row r="232" spans="1:16" ht="30" customHeight="1" x14ac:dyDescent="0.2">
      <c r="A232" s="97"/>
      <c r="B232" s="73"/>
      <c r="C232" s="87" t="s">
        <v>4398</v>
      </c>
      <c r="D232" s="76" t="s">
        <v>52</v>
      </c>
      <c r="E232" s="13">
        <v>44435</v>
      </c>
      <c r="F232" s="74" t="s">
        <v>2281</v>
      </c>
      <c r="G232" s="13">
        <v>44440</v>
      </c>
      <c r="H232" s="75" t="s">
        <v>3485</v>
      </c>
      <c r="I232" s="15">
        <v>50</v>
      </c>
      <c r="J232" s="15">
        <v>50</v>
      </c>
      <c r="K232" s="15">
        <v>21</v>
      </c>
      <c r="L232" s="15">
        <v>5</v>
      </c>
      <c r="M232" s="81">
        <v>13.125</v>
      </c>
      <c r="N232" s="70">
        <v>13</v>
      </c>
      <c r="O232" s="62">
        <v>3000</v>
      </c>
      <c r="P232" s="63">
        <f>Table224523689101112131415161718192021222423456789101112131415161718192021222324252627282930313233[[#This Row],[PEMBULATAN]]*O232</f>
        <v>39000</v>
      </c>
    </row>
    <row r="233" spans="1:16" ht="30" customHeight="1" x14ac:dyDescent="0.2">
      <c r="A233" s="97"/>
      <c r="B233" s="73"/>
      <c r="C233" s="87" t="s">
        <v>4399</v>
      </c>
      <c r="D233" s="76" t="s">
        <v>52</v>
      </c>
      <c r="E233" s="13">
        <v>44435</v>
      </c>
      <c r="F233" s="74" t="s">
        <v>2281</v>
      </c>
      <c r="G233" s="13">
        <v>44440</v>
      </c>
      <c r="H233" s="75" t="s">
        <v>3485</v>
      </c>
      <c r="I233" s="15">
        <v>98</v>
      </c>
      <c r="J233" s="15">
        <v>50</v>
      </c>
      <c r="K233" s="15">
        <v>40</v>
      </c>
      <c r="L233" s="15">
        <v>40</v>
      </c>
      <c r="M233" s="81">
        <v>49</v>
      </c>
      <c r="N233" s="70">
        <v>49</v>
      </c>
      <c r="O233" s="62">
        <v>3000</v>
      </c>
      <c r="P233" s="63">
        <f>Table224523689101112131415161718192021222423456789101112131415161718192021222324252627282930313233[[#This Row],[PEMBULATAN]]*O233</f>
        <v>147000</v>
      </c>
    </row>
    <row r="234" spans="1:16" ht="30" customHeight="1" x14ac:dyDescent="0.2">
      <c r="A234" s="97"/>
      <c r="B234" s="73"/>
      <c r="C234" s="87" t="s">
        <v>4400</v>
      </c>
      <c r="D234" s="76" t="s">
        <v>52</v>
      </c>
      <c r="E234" s="13">
        <v>44435</v>
      </c>
      <c r="F234" s="74" t="s">
        <v>2281</v>
      </c>
      <c r="G234" s="13">
        <v>44440</v>
      </c>
      <c r="H234" s="75" t="s">
        <v>3485</v>
      </c>
      <c r="I234" s="15">
        <v>84</v>
      </c>
      <c r="J234" s="15">
        <v>51</v>
      </c>
      <c r="K234" s="15">
        <v>31</v>
      </c>
      <c r="L234" s="15">
        <v>9</v>
      </c>
      <c r="M234" s="81">
        <v>33.201000000000001</v>
      </c>
      <c r="N234" s="70">
        <v>33</v>
      </c>
      <c r="O234" s="62">
        <v>3000</v>
      </c>
      <c r="P234" s="63">
        <f>Table224523689101112131415161718192021222423456789101112131415161718192021222324252627282930313233[[#This Row],[PEMBULATAN]]*O234</f>
        <v>99000</v>
      </c>
    </row>
    <row r="235" spans="1:16" ht="30" customHeight="1" x14ac:dyDescent="0.2">
      <c r="A235" s="97"/>
      <c r="B235" s="73"/>
      <c r="C235" s="87" t="s">
        <v>4401</v>
      </c>
      <c r="D235" s="76" t="s">
        <v>52</v>
      </c>
      <c r="E235" s="13">
        <v>44435</v>
      </c>
      <c r="F235" s="74" t="s">
        <v>2281</v>
      </c>
      <c r="G235" s="13">
        <v>44440</v>
      </c>
      <c r="H235" s="75" t="s">
        <v>3485</v>
      </c>
      <c r="I235" s="15">
        <v>94</v>
      </c>
      <c r="J235" s="15">
        <v>53</v>
      </c>
      <c r="K235" s="15">
        <v>22</v>
      </c>
      <c r="L235" s="15">
        <v>10</v>
      </c>
      <c r="M235" s="81">
        <v>27.401</v>
      </c>
      <c r="N235" s="70">
        <v>27</v>
      </c>
      <c r="O235" s="62">
        <v>3000</v>
      </c>
      <c r="P235" s="63">
        <f>Table224523689101112131415161718192021222423456789101112131415161718192021222324252627282930313233[[#This Row],[PEMBULATAN]]*O235</f>
        <v>81000</v>
      </c>
    </row>
    <row r="236" spans="1:16" ht="30" customHeight="1" x14ac:dyDescent="0.2">
      <c r="A236" s="97"/>
      <c r="B236" s="73"/>
      <c r="C236" s="87" t="s">
        <v>4402</v>
      </c>
      <c r="D236" s="76" t="s">
        <v>52</v>
      </c>
      <c r="E236" s="13">
        <v>44435</v>
      </c>
      <c r="F236" s="74" t="s">
        <v>2281</v>
      </c>
      <c r="G236" s="13">
        <v>44440</v>
      </c>
      <c r="H236" s="75" t="s">
        <v>3485</v>
      </c>
      <c r="I236" s="15">
        <v>102</v>
      </c>
      <c r="J236" s="15">
        <v>51</v>
      </c>
      <c r="K236" s="15">
        <v>41</v>
      </c>
      <c r="L236" s="15">
        <v>19</v>
      </c>
      <c r="M236" s="81">
        <v>53.320500000000003</v>
      </c>
      <c r="N236" s="70">
        <v>53</v>
      </c>
      <c r="O236" s="62">
        <v>3000</v>
      </c>
      <c r="P236" s="63">
        <f>Table224523689101112131415161718192021222423456789101112131415161718192021222324252627282930313233[[#This Row],[PEMBULATAN]]*O236</f>
        <v>159000</v>
      </c>
    </row>
    <row r="237" spans="1:16" ht="30" customHeight="1" x14ac:dyDescent="0.2">
      <c r="A237" s="97"/>
      <c r="B237" s="73"/>
      <c r="C237" s="87" t="s">
        <v>4403</v>
      </c>
      <c r="D237" s="76" t="s">
        <v>52</v>
      </c>
      <c r="E237" s="13">
        <v>44435</v>
      </c>
      <c r="F237" s="74" t="s">
        <v>2281</v>
      </c>
      <c r="G237" s="13">
        <v>44440</v>
      </c>
      <c r="H237" s="75" t="s">
        <v>3485</v>
      </c>
      <c r="I237" s="15">
        <v>90</v>
      </c>
      <c r="J237" s="15">
        <v>50</v>
      </c>
      <c r="K237" s="15">
        <v>25</v>
      </c>
      <c r="L237" s="15">
        <v>15</v>
      </c>
      <c r="M237" s="81">
        <v>28.125</v>
      </c>
      <c r="N237" s="70">
        <v>28</v>
      </c>
      <c r="O237" s="62">
        <v>3000</v>
      </c>
      <c r="P237" s="63">
        <f>Table224523689101112131415161718192021222423456789101112131415161718192021222324252627282930313233[[#This Row],[PEMBULATAN]]*O237</f>
        <v>84000</v>
      </c>
    </row>
    <row r="238" spans="1:16" ht="30" customHeight="1" x14ac:dyDescent="0.2">
      <c r="A238" s="97"/>
      <c r="B238" s="73"/>
      <c r="C238" s="87" t="s">
        <v>4404</v>
      </c>
      <c r="D238" s="76" t="s">
        <v>52</v>
      </c>
      <c r="E238" s="13">
        <v>44435</v>
      </c>
      <c r="F238" s="74" t="s">
        <v>2281</v>
      </c>
      <c r="G238" s="13">
        <v>44440</v>
      </c>
      <c r="H238" s="75" t="s">
        <v>3485</v>
      </c>
      <c r="I238" s="15">
        <v>90</v>
      </c>
      <c r="J238" s="15">
        <v>46</v>
      </c>
      <c r="K238" s="15">
        <v>32</v>
      </c>
      <c r="L238" s="15">
        <v>21</v>
      </c>
      <c r="M238" s="81">
        <v>33.119999999999997</v>
      </c>
      <c r="N238" s="70">
        <v>33</v>
      </c>
      <c r="O238" s="62">
        <v>3000</v>
      </c>
      <c r="P238" s="63">
        <f>Table224523689101112131415161718192021222423456789101112131415161718192021222324252627282930313233[[#This Row],[PEMBULATAN]]*O238</f>
        <v>99000</v>
      </c>
    </row>
    <row r="239" spans="1:16" ht="30" customHeight="1" x14ac:dyDescent="0.2">
      <c r="A239" s="97"/>
      <c r="B239" s="73"/>
      <c r="C239" s="87" t="s">
        <v>4405</v>
      </c>
      <c r="D239" s="76" t="s">
        <v>52</v>
      </c>
      <c r="E239" s="13">
        <v>44435</v>
      </c>
      <c r="F239" s="74" t="s">
        <v>2281</v>
      </c>
      <c r="G239" s="13">
        <v>44440</v>
      </c>
      <c r="H239" s="75" t="s">
        <v>3485</v>
      </c>
      <c r="I239" s="15">
        <v>53</v>
      </c>
      <c r="J239" s="15">
        <v>26</v>
      </c>
      <c r="K239" s="15">
        <v>22</v>
      </c>
      <c r="L239" s="15">
        <v>15</v>
      </c>
      <c r="M239" s="81">
        <v>7.5789999999999997</v>
      </c>
      <c r="N239" s="70">
        <v>15</v>
      </c>
      <c r="O239" s="62">
        <v>3000</v>
      </c>
      <c r="P239" s="63">
        <f>Table224523689101112131415161718192021222423456789101112131415161718192021222324252627282930313233[[#This Row],[PEMBULATAN]]*O239</f>
        <v>45000</v>
      </c>
    </row>
    <row r="240" spans="1:16" ht="30" customHeight="1" x14ac:dyDescent="0.2">
      <c r="A240" s="97"/>
      <c r="B240" s="73"/>
      <c r="C240" s="87" t="s">
        <v>4406</v>
      </c>
      <c r="D240" s="76" t="s">
        <v>52</v>
      </c>
      <c r="E240" s="13">
        <v>44435</v>
      </c>
      <c r="F240" s="74" t="s">
        <v>2281</v>
      </c>
      <c r="G240" s="13">
        <v>44440</v>
      </c>
      <c r="H240" s="75" t="s">
        <v>3485</v>
      </c>
      <c r="I240" s="15">
        <v>100</v>
      </c>
      <c r="J240" s="15">
        <v>56</v>
      </c>
      <c r="K240" s="15">
        <v>25</v>
      </c>
      <c r="L240" s="15">
        <v>22</v>
      </c>
      <c r="M240" s="81">
        <v>35</v>
      </c>
      <c r="N240" s="70">
        <v>35</v>
      </c>
      <c r="O240" s="62">
        <v>3000</v>
      </c>
      <c r="P240" s="63">
        <f>Table224523689101112131415161718192021222423456789101112131415161718192021222324252627282930313233[[#This Row],[PEMBULATAN]]*O240</f>
        <v>105000</v>
      </c>
    </row>
    <row r="241" spans="1:16" ht="30" customHeight="1" x14ac:dyDescent="0.2">
      <c r="A241" s="97"/>
      <c r="B241" s="73"/>
      <c r="C241" s="87" t="s">
        <v>4407</v>
      </c>
      <c r="D241" s="76" t="s">
        <v>52</v>
      </c>
      <c r="E241" s="13">
        <v>44435</v>
      </c>
      <c r="F241" s="74" t="s">
        <v>2281</v>
      </c>
      <c r="G241" s="13">
        <v>44440</v>
      </c>
      <c r="H241" s="75" t="s">
        <v>3485</v>
      </c>
      <c r="I241" s="15">
        <v>100</v>
      </c>
      <c r="J241" s="15">
        <v>56</v>
      </c>
      <c r="K241" s="15">
        <v>34</v>
      </c>
      <c r="L241" s="15">
        <v>17</v>
      </c>
      <c r="M241" s="81">
        <v>47.6</v>
      </c>
      <c r="N241" s="70">
        <v>48</v>
      </c>
      <c r="O241" s="62">
        <v>3000</v>
      </c>
      <c r="P241" s="63">
        <f>Table224523689101112131415161718192021222423456789101112131415161718192021222324252627282930313233[[#This Row],[PEMBULATAN]]*O241</f>
        <v>144000</v>
      </c>
    </row>
    <row r="242" spans="1:16" ht="30" customHeight="1" x14ac:dyDescent="0.2">
      <c r="A242" s="97"/>
      <c r="B242" s="73"/>
      <c r="C242" s="87" t="s">
        <v>4408</v>
      </c>
      <c r="D242" s="76" t="s">
        <v>52</v>
      </c>
      <c r="E242" s="13">
        <v>44435</v>
      </c>
      <c r="F242" s="74" t="s">
        <v>2281</v>
      </c>
      <c r="G242" s="13">
        <v>44440</v>
      </c>
      <c r="H242" s="75" t="s">
        <v>3485</v>
      </c>
      <c r="I242" s="15">
        <v>81</v>
      </c>
      <c r="J242" s="15">
        <v>53</v>
      </c>
      <c r="K242" s="15">
        <v>23</v>
      </c>
      <c r="L242" s="15">
        <v>12</v>
      </c>
      <c r="M242" s="81">
        <v>24.684750000000001</v>
      </c>
      <c r="N242" s="70">
        <v>25</v>
      </c>
      <c r="O242" s="62">
        <v>3000</v>
      </c>
      <c r="P242" s="63">
        <f>Table224523689101112131415161718192021222423456789101112131415161718192021222324252627282930313233[[#This Row],[PEMBULATAN]]*O242</f>
        <v>75000</v>
      </c>
    </row>
    <row r="243" spans="1:16" ht="30" customHeight="1" x14ac:dyDescent="0.2">
      <c r="A243" s="97"/>
      <c r="B243" s="73"/>
      <c r="C243" s="87" t="s">
        <v>4409</v>
      </c>
      <c r="D243" s="76" t="s">
        <v>52</v>
      </c>
      <c r="E243" s="13">
        <v>44435</v>
      </c>
      <c r="F243" s="74" t="s">
        <v>2281</v>
      </c>
      <c r="G243" s="13">
        <v>44440</v>
      </c>
      <c r="H243" s="75" t="s">
        <v>3485</v>
      </c>
      <c r="I243" s="15">
        <v>100</v>
      </c>
      <c r="J243" s="15">
        <v>61</v>
      </c>
      <c r="K243" s="15">
        <v>38</v>
      </c>
      <c r="L243" s="15">
        <v>20</v>
      </c>
      <c r="M243" s="81">
        <v>57.95</v>
      </c>
      <c r="N243" s="70">
        <v>58</v>
      </c>
      <c r="O243" s="62">
        <v>3000</v>
      </c>
      <c r="P243" s="63">
        <f>Table224523689101112131415161718192021222423456789101112131415161718192021222324252627282930313233[[#This Row],[PEMBULATAN]]*O243</f>
        <v>174000</v>
      </c>
    </row>
    <row r="244" spans="1:16" ht="30" customHeight="1" x14ac:dyDescent="0.2">
      <c r="A244" s="97"/>
      <c r="B244" s="73"/>
      <c r="C244" s="87" t="s">
        <v>4410</v>
      </c>
      <c r="D244" s="76" t="s">
        <v>52</v>
      </c>
      <c r="E244" s="13">
        <v>44435</v>
      </c>
      <c r="F244" s="74" t="s">
        <v>2281</v>
      </c>
      <c r="G244" s="13">
        <v>44440</v>
      </c>
      <c r="H244" s="75" t="s">
        <v>3485</v>
      </c>
      <c r="I244" s="15">
        <v>83</v>
      </c>
      <c r="J244" s="15">
        <v>63</v>
      </c>
      <c r="K244" s="15">
        <v>24</v>
      </c>
      <c r="L244" s="15">
        <v>17</v>
      </c>
      <c r="M244" s="81">
        <v>31.373999999999999</v>
      </c>
      <c r="N244" s="70">
        <v>31</v>
      </c>
      <c r="O244" s="62">
        <v>3000</v>
      </c>
      <c r="P244" s="63">
        <f>Table224523689101112131415161718192021222423456789101112131415161718192021222324252627282930313233[[#This Row],[PEMBULATAN]]*O244</f>
        <v>93000</v>
      </c>
    </row>
    <row r="245" spans="1:16" ht="30" customHeight="1" x14ac:dyDescent="0.2">
      <c r="A245" s="97"/>
      <c r="B245" s="73"/>
      <c r="C245" s="87" t="s">
        <v>4411</v>
      </c>
      <c r="D245" s="76" t="s">
        <v>52</v>
      </c>
      <c r="E245" s="13">
        <v>44435</v>
      </c>
      <c r="F245" s="74" t="s">
        <v>2281</v>
      </c>
      <c r="G245" s="13">
        <v>44440</v>
      </c>
      <c r="H245" s="75" t="s">
        <v>3485</v>
      </c>
      <c r="I245" s="15">
        <v>90</v>
      </c>
      <c r="J245" s="15">
        <v>51</v>
      </c>
      <c r="K245" s="15">
        <v>33</v>
      </c>
      <c r="L245" s="15">
        <v>16</v>
      </c>
      <c r="M245" s="81">
        <v>37.8675</v>
      </c>
      <c r="N245" s="70">
        <v>38</v>
      </c>
      <c r="O245" s="62">
        <v>3000</v>
      </c>
      <c r="P245" s="63">
        <f>Table224523689101112131415161718192021222423456789101112131415161718192021222324252627282930313233[[#This Row],[PEMBULATAN]]*O245</f>
        <v>114000</v>
      </c>
    </row>
    <row r="246" spans="1:16" ht="30" customHeight="1" x14ac:dyDescent="0.2">
      <c r="A246" s="97"/>
      <c r="B246" s="73"/>
      <c r="C246" s="87" t="s">
        <v>4412</v>
      </c>
      <c r="D246" s="76" t="s">
        <v>52</v>
      </c>
      <c r="E246" s="13">
        <v>44435</v>
      </c>
      <c r="F246" s="74" t="s">
        <v>2281</v>
      </c>
      <c r="G246" s="13">
        <v>44440</v>
      </c>
      <c r="H246" s="75" t="s">
        <v>3485</v>
      </c>
      <c r="I246" s="15">
        <v>91</v>
      </c>
      <c r="J246" s="15">
        <v>50</v>
      </c>
      <c r="K246" s="15">
        <v>21</v>
      </c>
      <c r="L246" s="15">
        <v>5</v>
      </c>
      <c r="M246" s="81">
        <v>23.887499999999999</v>
      </c>
      <c r="N246" s="70">
        <v>24</v>
      </c>
      <c r="O246" s="62">
        <v>3000</v>
      </c>
      <c r="P246" s="63">
        <f>Table224523689101112131415161718192021222423456789101112131415161718192021222324252627282930313233[[#This Row],[PEMBULATAN]]*O246</f>
        <v>72000</v>
      </c>
    </row>
    <row r="247" spans="1:16" ht="30" customHeight="1" x14ac:dyDescent="0.2">
      <c r="A247" s="97"/>
      <c r="B247" s="73"/>
      <c r="C247" s="87" t="s">
        <v>4413</v>
      </c>
      <c r="D247" s="76" t="s">
        <v>52</v>
      </c>
      <c r="E247" s="13">
        <v>44435</v>
      </c>
      <c r="F247" s="74" t="s">
        <v>2281</v>
      </c>
      <c r="G247" s="13">
        <v>44440</v>
      </c>
      <c r="H247" s="75" t="s">
        <v>3485</v>
      </c>
      <c r="I247" s="15">
        <v>100</v>
      </c>
      <c r="J247" s="15">
        <v>52</v>
      </c>
      <c r="K247" s="15">
        <v>32</v>
      </c>
      <c r="L247" s="15">
        <v>21</v>
      </c>
      <c r="M247" s="81">
        <v>41.6</v>
      </c>
      <c r="N247" s="70">
        <v>42</v>
      </c>
      <c r="O247" s="62">
        <v>3000</v>
      </c>
      <c r="P247" s="63">
        <f>Table224523689101112131415161718192021222423456789101112131415161718192021222324252627282930313233[[#This Row],[PEMBULATAN]]*O247</f>
        <v>126000</v>
      </c>
    </row>
    <row r="248" spans="1:16" ht="30" customHeight="1" x14ac:dyDescent="0.2">
      <c r="A248" s="97"/>
      <c r="B248" s="73"/>
      <c r="C248" s="87" t="s">
        <v>4414</v>
      </c>
      <c r="D248" s="76" t="s">
        <v>52</v>
      </c>
      <c r="E248" s="13">
        <v>44435</v>
      </c>
      <c r="F248" s="74" t="s">
        <v>2281</v>
      </c>
      <c r="G248" s="13">
        <v>44440</v>
      </c>
      <c r="H248" s="75" t="s">
        <v>3485</v>
      </c>
      <c r="I248" s="15">
        <v>50</v>
      </c>
      <c r="J248" s="15">
        <v>40</v>
      </c>
      <c r="K248" s="15">
        <v>15</v>
      </c>
      <c r="L248" s="15">
        <v>7</v>
      </c>
      <c r="M248" s="81">
        <v>7.5</v>
      </c>
      <c r="N248" s="70">
        <v>8</v>
      </c>
      <c r="O248" s="62">
        <v>3000</v>
      </c>
      <c r="P248" s="63">
        <f>Table224523689101112131415161718192021222423456789101112131415161718192021222324252627282930313233[[#This Row],[PEMBULATAN]]*O248</f>
        <v>24000</v>
      </c>
    </row>
    <row r="249" spans="1:16" ht="30" customHeight="1" x14ac:dyDescent="0.2">
      <c r="A249" s="97"/>
      <c r="B249" s="73"/>
      <c r="C249" s="87" t="s">
        <v>4415</v>
      </c>
      <c r="D249" s="76" t="s">
        <v>52</v>
      </c>
      <c r="E249" s="13">
        <v>44435</v>
      </c>
      <c r="F249" s="74" t="s">
        <v>2281</v>
      </c>
      <c r="G249" s="13">
        <v>44440</v>
      </c>
      <c r="H249" s="75" t="s">
        <v>3485</v>
      </c>
      <c r="I249" s="15">
        <v>19</v>
      </c>
      <c r="J249" s="15">
        <v>9</v>
      </c>
      <c r="K249" s="15">
        <v>9</v>
      </c>
      <c r="L249" s="15">
        <v>90</v>
      </c>
      <c r="M249" s="81">
        <v>0.38474999999999998</v>
      </c>
      <c r="N249" s="70">
        <v>90</v>
      </c>
      <c r="O249" s="62">
        <v>3000</v>
      </c>
      <c r="P249" s="63">
        <f>Table224523689101112131415161718192021222423456789101112131415161718192021222324252627282930313233[[#This Row],[PEMBULATAN]]*O249</f>
        <v>270000</v>
      </c>
    </row>
    <row r="250" spans="1:16" ht="30" customHeight="1" x14ac:dyDescent="0.2">
      <c r="A250" s="97"/>
      <c r="B250" s="73"/>
      <c r="C250" s="87" t="s">
        <v>4416</v>
      </c>
      <c r="D250" s="76" t="s">
        <v>52</v>
      </c>
      <c r="E250" s="13">
        <v>44435</v>
      </c>
      <c r="F250" s="74" t="s">
        <v>2281</v>
      </c>
      <c r="G250" s="13">
        <v>44440</v>
      </c>
      <c r="H250" s="75" t="s">
        <v>3485</v>
      </c>
      <c r="I250" s="15">
        <v>51</v>
      </c>
      <c r="J250" s="15">
        <v>36</v>
      </c>
      <c r="K250" s="15">
        <v>21</v>
      </c>
      <c r="L250" s="15">
        <v>6</v>
      </c>
      <c r="M250" s="81">
        <v>9.6389999999999993</v>
      </c>
      <c r="N250" s="70">
        <v>10</v>
      </c>
      <c r="O250" s="62">
        <v>3000</v>
      </c>
      <c r="P250" s="63">
        <f>Table224523689101112131415161718192021222423456789101112131415161718192021222324252627282930313233[[#This Row],[PEMBULATAN]]*O250</f>
        <v>30000</v>
      </c>
    </row>
    <row r="251" spans="1:16" ht="30" customHeight="1" x14ac:dyDescent="0.2">
      <c r="A251" s="97"/>
      <c r="B251" s="73"/>
      <c r="C251" s="87" t="s">
        <v>4417</v>
      </c>
      <c r="D251" s="76" t="s">
        <v>52</v>
      </c>
      <c r="E251" s="13">
        <v>44435</v>
      </c>
      <c r="F251" s="74" t="s">
        <v>2281</v>
      </c>
      <c r="G251" s="13">
        <v>44440</v>
      </c>
      <c r="H251" s="75" t="s">
        <v>3485</v>
      </c>
      <c r="I251" s="15">
        <v>84</v>
      </c>
      <c r="J251" s="15">
        <v>30</v>
      </c>
      <c r="K251" s="15">
        <v>13</v>
      </c>
      <c r="L251" s="15">
        <v>7</v>
      </c>
      <c r="M251" s="81">
        <v>8.19</v>
      </c>
      <c r="N251" s="70">
        <v>8</v>
      </c>
      <c r="O251" s="62">
        <v>3000</v>
      </c>
      <c r="P251" s="63">
        <f>Table224523689101112131415161718192021222423456789101112131415161718192021222324252627282930313233[[#This Row],[PEMBULATAN]]*O251</f>
        <v>24000</v>
      </c>
    </row>
    <row r="252" spans="1:16" ht="30" customHeight="1" x14ac:dyDescent="0.2">
      <c r="A252" s="97"/>
      <c r="B252" s="73"/>
      <c r="C252" s="87" t="s">
        <v>4418</v>
      </c>
      <c r="D252" s="76" t="s">
        <v>52</v>
      </c>
      <c r="E252" s="13">
        <v>44435</v>
      </c>
      <c r="F252" s="74" t="s">
        <v>2281</v>
      </c>
      <c r="G252" s="13">
        <v>44440</v>
      </c>
      <c r="H252" s="75" t="s">
        <v>3485</v>
      </c>
      <c r="I252" s="15">
        <v>62</v>
      </c>
      <c r="J252" s="15">
        <v>43</v>
      </c>
      <c r="K252" s="15">
        <v>19</v>
      </c>
      <c r="L252" s="15">
        <v>3</v>
      </c>
      <c r="M252" s="81">
        <v>12.663500000000001</v>
      </c>
      <c r="N252" s="70">
        <v>13</v>
      </c>
      <c r="O252" s="62">
        <v>3000</v>
      </c>
      <c r="P252" s="63">
        <f>Table224523689101112131415161718192021222423456789101112131415161718192021222324252627282930313233[[#This Row],[PEMBULATAN]]*O252</f>
        <v>39000</v>
      </c>
    </row>
    <row r="253" spans="1:16" ht="30" customHeight="1" x14ac:dyDescent="0.2">
      <c r="A253" s="97"/>
      <c r="B253" s="73"/>
      <c r="C253" s="87" t="s">
        <v>4419</v>
      </c>
      <c r="D253" s="76" t="s">
        <v>52</v>
      </c>
      <c r="E253" s="13">
        <v>44435</v>
      </c>
      <c r="F253" s="74" t="s">
        <v>2281</v>
      </c>
      <c r="G253" s="13">
        <v>44440</v>
      </c>
      <c r="H253" s="75" t="s">
        <v>3485</v>
      </c>
      <c r="I253" s="15">
        <v>91</v>
      </c>
      <c r="J253" s="15">
        <v>51</v>
      </c>
      <c r="K253" s="15">
        <v>30</v>
      </c>
      <c r="L253" s="15">
        <v>8</v>
      </c>
      <c r="M253" s="81">
        <v>34.807499999999997</v>
      </c>
      <c r="N253" s="70">
        <v>35</v>
      </c>
      <c r="O253" s="62">
        <v>3000</v>
      </c>
      <c r="P253" s="63">
        <f>Table224523689101112131415161718192021222423456789101112131415161718192021222324252627282930313233[[#This Row],[PEMBULATAN]]*O253</f>
        <v>105000</v>
      </c>
    </row>
    <row r="254" spans="1:16" ht="30" customHeight="1" x14ac:dyDescent="0.2">
      <c r="A254" s="97"/>
      <c r="B254" s="73"/>
      <c r="C254" s="87" t="s">
        <v>4420</v>
      </c>
      <c r="D254" s="76" t="s">
        <v>52</v>
      </c>
      <c r="E254" s="13">
        <v>44435</v>
      </c>
      <c r="F254" s="74" t="s">
        <v>2281</v>
      </c>
      <c r="G254" s="13">
        <v>44440</v>
      </c>
      <c r="H254" s="75" t="s">
        <v>3485</v>
      </c>
      <c r="I254" s="15">
        <v>90</v>
      </c>
      <c r="J254" s="15">
        <v>50</v>
      </c>
      <c r="K254" s="15">
        <v>20</v>
      </c>
      <c r="L254" s="15">
        <v>7</v>
      </c>
      <c r="M254" s="81">
        <v>22.5</v>
      </c>
      <c r="N254" s="70">
        <v>23</v>
      </c>
      <c r="O254" s="62">
        <v>3000</v>
      </c>
      <c r="P254" s="63">
        <f>Table224523689101112131415161718192021222423456789101112131415161718192021222324252627282930313233[[#This Row],[PEMBULATAN]]*O254</f>
        <v>69000</v>
      </c>
    </row>
    <row r="255" spans="1:16" ht="30" customHeight="1" x14ac:dyDescent="0.2">
      <c r="A255" s="97"/>
      <c r="B255" s="73"/>
      <c r="C255" s="87" t="s">
        <v>4421</v>
      </c>
      <c r="D255" s="76" t="s">
        <v>52</v>
      </c>
      <c r="E255" s="13">
        <v>44435</v>
      </c>
      <c r="F255" s="74" t="s">
        <v>2281</v>
      </c>
      <c r="G255" s="13">
        <v>44440</v>
      </c>
      <c r="H255" s="75" t="s">
        <v>3485</v>
      </c>
      <c r="I255" s="15">
        <v>100</v>
      </c>
      <c r="J255" s="15">
        <v>61</v>
      </c>
      <c r="K255" s="15">
        <v>21</v>
      </c>
      <c r="L255" s="15">
        <v>19</v>
      </c>
      <c r="M255" s="81">
        <v>32.024999999999999</v>
      </c>
      <c r="N255" s="70">
        <v>32</v>
      </c>
      <c r="O255" s="62">
        <v>3000</v>
      </c>
      <c r="P255" s="63">
        <f>Table224523689101112131415161718192021222423456789101112131415161718192021222324252627282930313233[[#This Row],[PEMBULATAN]]*O255</f>
        <v>96000</v>
      </c>
    </row>
    <row r="256" spans="1:16" ht="30" customHeight="1" x14ac:dyDescent="0.2">
      <c r="A256" s="97"/>
      <c r="B256" s="73"/>
      <c r="C256" s="87" t="s">
        <v>4422</v>
      </c>
      <c r="D256" s="76" t="s">
        <v>52</v>
      </c>
      <c r="E256" s="13">
        <v>44435</v>
      </c>
      <c r="F256" s="74" t="s">
        <v>2281</v>
      </c>
      <c r="G256" s="13">
        <v>44440</v>
      </c>
      <c r="H256" s="75" t="s">
        <v>3485</v>
      </c>
      <c r="I256" s="15">
        <v>100</v>
      </c>
      <c r="J256" s="15">
        <v>63</v>
      </c>
      <c r="K256" s="15">
        <v>32</v>
      </c>
      <c r="L256" s="15">
        <v>15</v>
      </c>
      <c r="M256" s="81">
        <v>50.4</v>
      </c>
      <c r="N256" s="70">
        <v>50</v>
      </c>
      <c r="O256" s="62">
        <v>3000</v>
      </c>
      <c r="P256" s="63">
        <f>Table224523689101112131415161718192021222423456789101112131415161718192021222324252627282930313233[[#This Row],[PEMBULATAN]]*O256</f>
        <v>150000</v>
      </c>
    </row>
    <row r="257" spans="1:16" ht="30" customHeight="1" x14ac:dyDescent="0.2">
      <c r="A257" s="97"/>
      <c r="B257" s="73"/>
      <c r="C257" s="87" t="s">
        <v>4423</v>
      </c>
      <c r="D257" s="76" t="s">
        <v>52</v>
      </c>
      <c r="E257" s="13">
        <v>44435</v>
      </c>
      <c r="F257" s="74" t="s">
        <v>2281</v>
      </c>
      <c r="G257" s="13">
        <v>44440</v>
      </c>
      <c r="H257" s="75" t="s">
        <v>3485</v>
      </c>
      <c r="I257" s="15">
        <v>72</v>
      </c>
      <c r="J257" s="15">
        <v>72</v>
      </c>
      <c r="K257" s="15">
        <v>20</v>
      </c>
      <c r="L257" s="15">
        <v>5</v>
      </c>
      <c r="M257" s="81">
        <v>25.92</v>
      </c>
      <c r="N257" s="70">
        <v>26</v>
      </c>
      <c r="O257" s="62">
        <v>3000</v>
      </c>
      <c r="P257" s="63">
        <f>Table224523689101112131415161718192021222423456789101112131415161718192021222324252627282930313233[[#This Row],[PEMBULATAN]]*O257</f>
        <v>78000</v>
      </c>
    </row>
    <row r="258" spans="1:16" ht="30" customHeight="1" x14ac:dyDescent="0.2">
      <c r="A258" s="97"/>
      <c r="B258" s="73"/>
      <c r="C258" s="87" t="s">
        <v>4424</v>
      </c>
      <c r="D258" s="76" t="s">
        <v>52</v>
      </c>
      <c r="E258" s="13">
        <v>44435</v>
      </c>
      <c r="F258" s="74" t="s">
        <v>2281</v>
      </c>
      <c r="G258" s="13">
        <v>44440</v>
      </c>
      <c r="H258" s="75" t="s">
        <v>3485</v>
      </c>
      <c r="I258" s="15">
        <v>76</v>
      </c>
      <c r="J258" s="15">
        <v>51</v>
      </c>
      <c r="K258" s="15">
        <v>23</v>
      </c>
      <c r="L258" s="15">
        <v>6</v>
      </c>
      <c r="M258" s="81">
        <v>22.286999999999999</v>
      </c>
      <c r="N258" s="70">
        <v>22</v>
      </c>
      <c r="O258" s="62">
        <v>3000</v>
      </c>
      <c r="P258" s="63">
        <f>Table224523689101112131415161718192021222423456789101112131415161718192021222324252627282930313233[[#This Row],[PEMBULATAN]]*O258</f>
        <v>66000</v>
      </c>
    </row>
    <row r="259" spans="1:16" ht="30" customHeight="1" x14ac:dyDescent="0.2">
      <c r="A259" s="97"/>
      <c r="B259" s="73"/>
      <c r="C259" s="87" t="s">
        <v>4425</v>
      </c>
      <c r="D259" s="76" t="s">
        <v>52</v>
      </c>
      <c r="E259" s="13">
        <v>44435</v>
      </c>
      <c r="F259" s="74" t="s">
        <v>2281</v>
      </c>
      <c r="G259" s="13">
        <v>44440</v>
      </c>
      <c r="H259" s="75" t="s">
        <v>3485</v>
      </c>
      <c r="I259" s="15">
        <v>100</v>
      </c>
      <c r="J259" s="15">
        <v>88</v>
      </c>
      <c r="K259" s="15">
        <v>33</v>
      </c>
      <c r="L259" s="15">
        <v>19</v>
      </c>
      <c r="M259" s="81">
        <v>72.599999999999994</v>
      </c>
      <c r="N259" s="70">
        <v>73</v>
      </c>
      <c r="O259" s="62">
        <v>3000</v>
      </c>
      <c r="P259" s="63">
        <f>Table224523689101112131415161718192021222423456789101112131415161718192021222324252627282930313233[[#This Row],[PEMBULATAN]]*O259</f>
        <v>219000</v>
      </c>
    </row>
    <row r="260" spans="1:16" ht="30" customHeight="1" x14ac:dyDescent="0.2">
      <c r="A260" s="97"/>
      <c r="B260" s="73"/>
      <c r="C260" s="87" t="s">
        <v>4426</v>
      </c>
      <c r="D260" s="76" t="s">
        <v>52</v>
      </c>
      <c r="E260" s="13">
        <v>44435</v>
      </c>
      <c r="F260" s="74" t="s">
        <v>2281</v>
      </c>
      <c r="G260" s="13">
        <v>44440</v>
      </c>
      <c r="H260" s="75" t="s">
        <v>3485</v>
      </c>
      <c r="I260" s="15">
        <v>95</v>
      </c>
      <c r="J260" s="15">
        <v>51</v>
      </c>
      <c r="K260" s="15">
        <v>32</v>
      </c>
      <c r="L260" s="15">
        <v>16</v>
      </c>
      <c r="M260" s="81">
        <v>38.76</v>
      </c>
      <c r="N260" s="70">
        <v>39</v>
      </c>
      <c r="O260" s="62">
        <v>3000</v>
      </c>
      <c r="P260" s="63">
        <f>Table224523689101112131415161718192021222423456789101112131415161718192021222324252627282930313233[[#This Row],[PEMBULATAN]]*O260</f>
        <v>117000</v>
      </c>
    </row>
    <row r="261" spans="1:16" ht="30" customHeight="1" x14ac:dyDescent="0.2">
      <c r="A261" s="97"/>
      <c r="B261" s="73"/>
      <c r="C261" s="87" t="s">
        <v>4427</v>
      </c>
      <c r="D261" s="76" t="s">
        <v>52</v>
      </c>
      <c r="E261" s="13">
        <v>44435</v>
      </c>
      <c r="F261" s="74" t="s">
        <v>2281</v>
      </c>
      <c r="G261" s="13">
        <v>44440</v>
      </c>
      <c r="H261" s="75" t="s">
        <v>3485</v>
      </c>
      <c r="I261" s="15">
        <v>92</v>
      </c>
      <c r="J261" s="15">
        <v>53</v>
      </c>
      <c r="K261" s="15">
        <v>51</v>
      </c>
      <c r="L261" s="15">
        <v>9</v>
      </c>
      <c r="M261" s="81">
        <v>62.168999999999997</v>
      </c>
      <c r="N261" s="70">
        <v>62</v>
      </c>
      <c r="O261" s="62">
        <v>3000</v>
      </c>
      <c r="P261" s="63">
        <f>Table224523689101112131415161718192021222423456789101112131415161718192021222324252627282930313233[[#This Row],[PEMBULATAN]]*O261</f>
        <v>186000</v>
      </c>
    </row>
    <row r="262" spans="1:16" ht="30" customHeight="1" x14ac:dyDescent="0.2">
      <c r="A262" s="97"/>
      <c r="B262" s="73"/>
      <c r="C262" s="87" t="s">
        <v>4428</v>
      </c>
      <c r="D262" s="76" t="s">
        <v>52</v>
      </c>
      <c r="E262" s="13">
        <v>44435</v>
      </c>
      <c r="F262" s="74" t="s">
        <v>2281</v>
      </c>
      <c r="G262" s="13">
        <v>44440</v>
      </c>
      <c r="H262" s="75" t="s">
        <v>3485</v>
      </c>
      <c r="I262" s="15">
        <v>50</v>
      </c>
      <c r="J262" s="15">
        <v>30</v>
      </c>
      <c r="K262" s="15">
        <v>20</v>
      </c>
      <c r="L262" s="15">
        <v>5</v>
      </c>
      <c r="M262" s="81">
        <v>7.5</v>
      </c>
      <c r="N262" s="70">
        <v>8</v>
      </c>
      <c r="O262" s="62">
        <v>3000</v>
      </c>
      <c r="P262" s="63">
        <f>Table224523689101112131415161718192021222423456789101112131415161718192021222324252627282930313233[[#This Row],[PEMBULATAN]]*O262</f>
        <v>24000</v>
      </c>
    </row>
    <row r="263" spans="1:16" ht="30" customHeight="1" x14ac:dyDescent="0.2">
      <c r="A263" s="97"/>
      <c r="B263" s="73"/>
      <c r="C263" s="87" t="s">
        <v>4429</v>
      </c>
      <c r="D263" s="76" t="s">
        <v>52</v>
      </c>
      <c r="E263" s="13">
        <v>44435</v>
      </c>
      <c r="F263" s="74" t="s">
        <v>2281</v>
      </c>
      <c r="G263" s="13">
        <v>44440</v>
      </c>
      <c r="H263" s="75" t="s">
        <v>3485</v>
      </c>
      <c r="I263" s="15">
        <v>100</v>
      </c>
      <c r="J263" s="15">
        <v>51</v>
      </c>
      <c r="K263" s="15">
        <v>40</v>
      </c>
      <c r="L263" s="15">
        <v>17</v>
      </c>
      <c r="M263" s="81">
        <v>51</v>
      </c>
      <c r="N263" s="70">
        <v>51</v>
      </c>
      <c r="O263" s="62">
        <v>3000</v>
      </c>
      <c r="P263" s="63">
        <f>Table224523689101112131415161718192021222423456789101112131415161718192021222324252627282930313233[[#This Row],[PEMBULATAN]]*O263</f>
        <v>153000</v>
      </c>
    </row>
    <row r="264" spans="1:16" ht="30" customHeight="1" x14ac:dyDescent="0.2">
      <c r="A264" s="97"/>
      <c r="B264" s="73"/>
      <c r="C264" s="87" t="s">
        <v>4430</v>
      </c>
      <c r="D264" s="76" t="s">
        <v>52</v>
      </c>
      <c r="E264" s="13">
        <v>44435</v>
      </c>
      <c r="F264" s="74" t="s">
        <v>2281</v>
      </c>
      <c r="G264" s="13">
        <v>44440</v>
      </c>
      <c r="H264" s="75" t="s">
        <v>3485</v>
      </c>
      <c r="I264" s="15">
        <v>60</v>
      </c>
      <c r="J264" s="15">
        <v>46</v>
      </c>
      <c r="K264" s="15">
        <v>25</v>
      </c>
      <c r="L264" s="15">
        <v>8</v>
      </c>
      <c r="M264" s="81">
        <v>17.25</v>
      </c>
      <c r="N264" s="70">
        <v>17</v>
      </c>
      <c r="O264" s="62">
        <v>3000</v>
      </c>
      <c r="P264" s="63">
        <f>Table224523689101112131415161718192021222423456789101112131415161718192021222324252627282930313233[[#This Row],[PEMBULATAN]]*O264</f>
        <v>51000</v>
      </c>
    </row>
    <row r="265" spans="1:16" ht="30" customHeight="1" x14ac:dyDescent="0.2">
      <c r="A265" s="97"/>
      <c r="B265" s="73"/>
      <c r="C265" s="87" t="s">
        <v>4431</v>
      </c>
      <c r="D265" s="76" t="s">
        <v>52</v>
      </c>
      <c r="E265" s="13">
        <v>44435</v>
      </c>
      <c r="F265" s="74" t="s">
        <v>2281</v>
      </c>
      <c r="G265" s="13">
        <v>44440</v>
      </c>
      <c r="H265" s="75" t="s">
        <v>3485</v>
      </c>
      <c r="I265" s="15">
        <v>91</v>
      </c>
      <c r="J265" s="15">
        <v>62</v>
      </c>
      <c r="K265" s="15">
        <v>40</v>
      </c>
      <c r="L265" s="15">
        <v>12</v>
      </c>
      <c r="M265" s="81">
        <v>56.42</v>
      </c>
      <c r="N265" s="70">
        <v>56</v>
      </c>
      <c r="O265" s="62">
        <v>3000</v>
      </c>
      <c r="P265" s="63">
        <f>Table224523689101112131415161718192021222423456789101112131415161718192021222324252627282930313233[[#This Row],[PEMBULATAN]]*O265</f>
        <v>168000</v>
      </c>
    </row>
    <row r="266" spans="1:16" ht="30" customHeight="1" x14ac:dyDescent="0.2">
      <c r="A266" s="97"/>
      <c r="B266" s="73"/>
      <c r="C266" s="87" t="s">
        <v>4432</v>
      </c>
      <c r="D266" s="76" t="s">
        <v>52</v>
      </c>
      <c r="E266" s="13">
        <v>44435</v>
      </c>
      <c r="F266" s="74" t="s">
        <v>2281</v>
      </c>
      <c r="G266" s="13">
        <v>44440</v>
      </c>
      <c r="H266" s="75" t="s">
        <v>3485</v>
      </c>
      <c r="I266" s="15">
        <v>100</v>
      </c>
      <c r="J266" s="15">
        <v>60</v>
      </c>
      <c r="K266" s="15">
        <v>22</v>
      </c>
      <c r="L266" s="15">
        <v>4</v>
      </c>
      <c r="M266" s="81">
        <v>33</v>
      </c>
      <c r="N266" s="70">
        <v>33</v>
      </c>
      <c r="O266" s="62">
        <v>3000</v>
      </c>
      <c r="P266" s="63">
        <f>Table224523689101112131415161718192021222423456789101112131415161718192021222324252627282930313233[[#This Row],[PEMBULATAN]]*O266</f>
        <v>99000</v>
      </c>
    </row>
    <row r="267" spans="1:16" ht="30" customHeight="1" x14ac:dyDescent="0.2">
      <c r="A267" s="97"/>
      <c r="B267" s="73"/>
      <c r="C267" s="87" t="s">
        <v>4433</v>
      </c>
      <c r="D267" s="76" t="s">
        <v>52</v>
      </c>
      <c r="E267" s="13">
        <v>44435</v>
      </c>
      <c r="F267" s="74" t="s">
        <v>2281</v>
      </c>
      <c r="G267" s="13">
        <v>44440</v>
      </c>
      <c r="H267" s="75" t="s">
        <v>3485</v>
      </c>
      <c r="I267" s="15">
        <v>100</v>
      </c>
      <c r="J267" s="15">
        <v>56</v>
      </c>
      <c r="K267" s="15">
        <v>34</v>
      </c>
      <c r="L267" s="15">
        <v>25</v>
      </c>
      <c r="M267" s="81">
        <v>47.6</v>
      </c>
      <c r="N267" s="70">
        <v>48</v>
      </c>
      <c r="O267" s="62">
        <v>3000</v>
      </c>
      <c r="P267" s="63">
        <f>Table224523689101112131415161718192021222423456789101112131415161718192021222324252627282930313233[[#This Row],[PEMBULATAN]]*O267</f>
        <v>144000</v>
      </c>
    </row>
    <row r="268" spans="1:16" ht="22.5" customHeight="1" x14ac:dyDescent="0.2">
      <c r="A268" s="121" t="s">
        <v>31</v>
      </c>
      <c r="B268" s="122"/>
      <c r="C268" s="122"/>
      <c r="D268" s="122"/>
      <c r="E268" s="122"/>
      <c r="F268" s="122"/>
      <c r="G268" s="122"/>
      <c r="H268" s="122"/>
      <c r="I268" s="122"/>
      <c r="J268" s="122"/>
      <c r="K268" s="122"/>
      <c r="L268" s="123"/>
      <c r="M268" s="77">
        <f>SUBTOTAL(109,Table224523689101112131415161718192021222423456789101112131415161718192021222324252627282930313233[KG VOLUME])</f>
        <v>7544.8489999999974</v>
      </c>
      <c r="N268" s="66">
        <f>SUM(N3:N267)</f>
        <v>7738</v>
      </c>
      <c r="O268" s="124">
        <f>SUM(P3:P267)</f>
        <v>23214000</v>
      </c>
      <c r="P268" s="125"/>
    </row>
    <row r="269" spans="1:16" ht="22.5" customHeight="1" x14ac:dyDescent="0.2">
      <c r="A269" s="82"/>
      <c r="B269" s="54" t="s">
        <v>43</v>
      </c>
      <c r="C269" s="53"/>
      <c r="D269" s="55" t="s">
        <v>44</v>
      </c>
      <c r="E269" s="82"/>
      <c r="F269" s="82"/>
      <c r="G269" s="82"/>
      <c r="H269" s="82"/>
      <c r="I269" s="82"/>
      <c r="J269" s="82"/>
      <c r="K269" s="82"/>
      <c r="L269" s="82"/>
      <c r="M269" s="83"/>
      <c r="N269" s="85" t="s">
        <v>50</v>
      </c>
      <c r="O269" s="84"/>
      <c r="P269" s="84">
        <f>O268*10%</f>
        <v>2321400</v>
      </c>
    </row>
    <row r="270" spans="1:16" ht="22.5" customHeight="1" thickBot="1" x14ac:dyDescent="0.25">
      <c r="A270" s="82"/>
      <c r="B270" s="54"/>
      <c r="C270" s="53"/>
      <c r="D270" s="55"/>
      <c r="E270" s="82"/>
      <c r="F270" s="82"/>
      <c r="G270" s="82"/>
      <c r="H270" s="82"/>
      <c r="I270" s="82"/>
      <c r="J270" s="82"/>
      <c r="K270" s="82"/>
      <c r="L270" s="82"/>
      <c r="M270" s="83"/>
      <c r="N270" s="98" t="s">
        <v>58</v>
      </c>
      <c r="O270" s="99"/>
      <c r="P270" s="99">
        <f>O268-P269</f>
        <v>20892600</v>
      </c>
    </row>
    <row r="271" spans="1:16" x14ac:dyDescent="0.2">
      <c r="A271" s="11"/>
      <c r="H271" s="61"/>
      <c r="N271" s="60" t="s">
        <v>32</v>
      </c>
      <c r="P271" s="67">
        <f>P270*1%</f>
        <v>208926</v>
      </c>
    </row>
    <row r="272" spans="1:16" ht="15.75" thickBot="1" x14ac:dyDescent="0.25">
      <c r="A272" s="11"/>
      <c r="H272" s="61"/>
      <c r="N272" s="60" t="s">
        <v>56</v>
      </c>
      <c r="P272" s="69">
        <f>P270*2%</f>
        <v>417852</v>
      </c>
    </row>
    <row r="273" spans="1:16" x14ac:dyDescent="0.2">
      <c r="A273" s="11"/>
      <c r="H273" s="61"/>
      <c r="N273" s="64" t="s">
        <v>33</v>
      </c>
      <c r="O273" s="65"/>
      <c r="P273" s="68">
        <f>P270+P271-P272</f>
        <v>20683674</v>
      </c>
    </row>
    <row r="274" spans="1:16" x14ac:dyDescent="0.2">
      <c r="B274" s="54"/>
      <c r="C274" s="53"/>
      <c r="D274" s="55"/>
    </row>
    <row r="276" spans="1:16" x14ac:dyDescent="0.2">
      <c r="A276" s="11"/>
      <c r="H276" s="61"/>
      <c r="P276" s="69"/>
    </row>
    <row r="277" spans="1:16" x14ac:dyDescent="0.2">
      <c r="A277" s="11"/>
      <c r="H277" s="61"/>
      <c r="O277" s="56"/>
      <c r="P277" s="69"/>
    </row>
    <row r="278" spans="1:16" s="3" customFormat="1" x14ac:dyDescent="0.25">
      <c r="A278" s="11"/>
      <c r="B278" s="2"/>
      <c r="C278" s="2"/>
      <c r="E278" s="12"/>
      <c r="H278" s="61"/>
      <c r="N278" s="14"/>
      <c r="O278" s="14"/>
      <c r="P278" s="14"/>
    </row>
    <row r="279" spans="1:16" s="3" customFormat="1" x14ac:dyDescent="0.25">
      <c r="A279" s="11"/>
      <c r="B279" s="2"/>
      <c r="C279" s="2"/>
      <c r="E279" s="12"/>
      <c r="H279" s="61"/>
      <c r="N279" s="14"/>
      <c r="O279" s="14"/>
      <c r="P279" s="14"/>
    </row>
    <row r="280" spans="1:16" s="3" customFormat="1" x14ac:dyDescent="0.25">
      <c r="A280" s="11"/>
      <c r="B280" s="2"/>
      <c r="C280" s="2"/>
      <c r="E280" s="12"/>
      <c r="H280" s="61"/>
      <c r="N280" s="14"/>
      <c r="O280" s="14"/>
      <c r="P280" s="14"/>
    </row>
    <row r="281" spans="1:16" s="3" customFormat="1" x14ac:dyDescent="0.25">
      <c r="A281" s="11"/>
      <c r="B281" s="2"/>
      <c r="C281" s="2"/>
      <c r="E281" s="12"/>
      <c r="H281" s="61"/>
      <c r="N281" s="14"/>
      <c r="O281" s="14"/>
      <c r="P281" s="14"/>
    </row>
    <row r="282" spans="1:16" s="3" customFormat="1" x14ac:dyDescent="0.25">
      <c r="A282" s="11"/>
      <c r="B282" s="2"/>
      <c r="C282" s="2"/>
      <c r="E282" s="12"/>
      <c r="H282" s="61"/>
      <c r="N282" s="14"/>
      <c r="O282" s="14"/>
      <c r="P282" s="14"/>
    </row>
    <row r="283" spans="1:16" s="3" customFormat="1" x14ac:dyDescent="0.25">
      <c r="A283" s="11"/>
      <c r="B283" s="2"/>
      <c r="C283" s="2"/>
      <c r="E283" s="12"/>
      <c r="H283" s="61"/>
      <c r="N283" s="14"/>
      <c r="O283" s="14"/>
      <c r="P283" s="14"/>
    </row>
    <row r="284" spans="1:16" s="3" customFormat="1" x14ac:dyDescent="0.25">
      <c r="A284" s="11"/>
      <c r="B284" s="2"/>
      <c r="C284" s="2"/>
      <c r="E284" s="12"/>
      <c r="H284" s="61"/>
      <c r="N284" s="14"/>
      <c r="O284" s="14"/>
      <c r="P284" s="14"/>
    </row>
    <row r="285" spans="1:16" s="3" customFormat="1" x14ac:dyDescent="0.25">
      <c r="A285" s="11"/>
      <c r="B285" s="2"/>
      <c r="C285" s="2"/>
      <c r="E285" s="12"/>
      <c r="H285" s="61"/>
      <c r="N285" s="14"/>
      <c r="O285" s="14"/>
      <c r="P285" s="14"/>
    </row>
    <row r="286" spans="1:16" s="3" customFormat="1" x14ac:dyDescent="0.25">
      <c r="A286" s="11"/>
      <c r="B286" s="2"/>
      <c r="C286" s="2"/>
      <c r="E286" s="12"/>
      <c r="H286" s="61"/>
      <c r="N286" s="14"/>
      <c r="O286" s="14"/>
      <c r="P286" s="14"/>
    </row>
    <row r="287" spans="1:16" s="3" customFormat="1" x14ac:dyDescent="0.25">
      <c r="A287" s="11"/>
      <c r="B287" s="2"/>
      <c r="C287" s="2"/>
      <c r="E287" s="12"/>
      <c r="H287" s="61"/>
      <c r="N287" s="14"/>
      <c r="O287" s="14"/>
      <c r="P287" s="14"/>
    </row>
    <row r="288" spans="1:16" s="3" customFormat="1" x14ac:dyDescent="0.25">
      <c r="A288" s="11"/>
      <c r="B288" s="2"/>
      <c r="C288" s="2"/>
      <c r="E288" s="12"/>
      <c r="H288" s="61"/>
      <c r="N288" s="14"/>
      <c r="O288" s="14"/>
      <c r="P288" s="14"/>
    </row>
    <row r="289" spans="1:16" s="3" customFormat="1" x14ac:dyDescent="0.25">
      <c r="A289" s="11"/>
      <c r="B289" s="2"/>
      <c r="C289" s="2"/>
      <c r="E289" s="12"/>
      <c r="H289" s="61"/>
      <c r="N289" s="14"/>
      <c r="O289" s="14"/>
      <c r="P289" s="14"/>
    </row>
  </sheetData>
  <mergeCells count="2">
    <mergeCell ref="A268:L268"/>
    <mergeCell ref="O268:P268"/>
  </mergeCells>
  <conditionalFormatting sqref="B3">
    <cfRule type="duplicateValues" dxfId="356" priority="1"/>
  </conditionalFormatting>
  <conditionalFormatting sqref="B4:B267">
    <cfRule type="duplicateValues" dxfId="355" priority="89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N3" sqref="N3:N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2.28515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9" customHeight="1" x14ac:dyDescent="0.2">
      <c r="A3" s="96" t="s">
        <v>6235</v>
      </c>
      <c r="B3" s="72" t="s">
        <v>4434</v>
      </c>
      <c r="C3" s="9" t="s">
        <v>4435</v>
      </c>
      <c r="D3" s="74" t="s">
        <v>51</v>
      </c>
      <c r="E3" s="13">
        <v>44435</v>
      </c>
      <c r="F3" s="74" t="s">
        <v>53</v>
      </c>
      <c r="G3" s="13">
        <v>44437</v>
      </c>
      <c r="H3" s="10" t="s">
        <v>3282</v>
      </c>
      <c r="I3" s="1">
        <v>110</v>
      </c>
      <c r="J3" s="1">
        <v>55</v>
      </c>
      <c r="K3" s="1">
        <v>30</v>
      </c>
      <c r="L3" s="1">
        <v>18</v>
      </c>
      <c r="M3" s="80">
        <v>45.375</v>
      </c>
      <c r="N3" s="8">
        <v>45</v>
      </c>
      <c r="O3" s="62">
        <v>3000</v>
      </c>
      <c r="P3" s="63">
        <f>Table22452368910111213141516171819202122242345678910111213141516171819202122232425262728293031323334[[#This Row],[PEMBULATAN]]*O3</f>
        <v>135000</v>
      </c>
    </row>
    <row r="4" spans="1:16" ht="39" customHeight="1" x14ac:dyDescent="0.2">
      <c r="A4" s="100"/>
      <c r="B4" s="73"/>
      <c r="C4" s="9" t="s">
        <v>4436</v>
      </c>
      <c r="D4" s="74" t="s">
        <v>51</v>
      </c>
      <c r="E4" s="13">
        <v>44435</v>
      </c>
      <c r="F4" s="74" t="s">
        <v>53</v>
      </c>
      <c r="G4" s="13">
        <v>44437</v>
      </c>
      <c r="H4" s="10" t="s">
        <v>3282</v>
      </c>
      <c r="I4" s="1">
        <v>55</v>
      </c>
      <c r="J4" s="1">
        <v>42</v>
      </c>
      <c r="K4" s="1">
        <v>12</v>
      </c>
      <c r="L4" s="1">
        <v>7</v>
      </c>
      <c r="M4" s="80">
        <v>6.93</v>
      </c>
      <c r="N4" s="8">
        <v>7</v>
      </c>
      <c r="O4" s="62">
        <v>3000</v>
      </c>
      <c r="P4" s="63">
        <f>Table22452368910111213141516171819202122242345678910111213141516171819202122232425262728293031323334[[#This Row],[PEMBULATAN]]*O4</f>
        <v>21000</v>
      </c>
    </row>
    <row r="5" spans="1:16" ht="22.5" customHeight="1" x14ac:dyDescent="0.2">
      <c r="A5" s="121" t="s">
        <v>31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3"/>
      <c r="M5" s="77">
        <f>SUBTOTAL(109,Table22452368910111213141516171819202122242345678910111213141516171819202122232425262728293031323334[KG VOLUME])</f>
        <v>52.305</v>
      </c>
      <c r="N5" s="66">
        <f>SUM(N3:N4)</f>
        <v>52</v>
      </c>
      <c r="O5" s="124">
        <f>SUM(P3:P4)</f>
        <v>156000</v>
      </c>
      <c r="P5" s="125"/>
    </row>
    <row r="6" spans="1:16" ht="22.5" customHeight="1" x14ac:dyDescent="0.2">
      <c r="A6" s="82"/>
      <c r="B6" s="54" t="s">
        <v>43</v>
      </c>
      <c r="C6" s="53"/>
      <c r="D6" s="55" t="s">
        <v>44</v>
      </c>
      <c r="E6" s="82"/>
      <c r="F6" s="82"/>
      <c r="G6" s="82"/>
      <c r="H6" s="82"/>
      <c r="I6" s="82"/>
      <c r="J6" s="82"/>
      <c r="K6" s="82"/>
      <c r="L6" s="82"/>
      <c r="M6" s="83"/>
      <c r="N6" s="85" t="s">
        <v>50</v>
      </c>
      <c r="O6" s="84"/>
      <c r="P6" s="84">
        <f>O5*10%</f>
        <v>15600</v>
      </c>
    </row>
    <row r="7" spans="1:16" ht="22.5" customHeight="1" thickBot="1" x14ac:dyDescent="0.25">
      <c r="A7" s="82"/>
      <c r="B7" s="54"/>
      <c r="C7" s="53"/>
      <c r="D7" s="55"/>
      <c r="E7" s="82"/>
      <c r="F7" s="82"/>
      <c r="G7" s="82"/>
      <c r="H7" s="82"/>
      <c r="I7" s="82"/>
      <c r="J7" s="82"/>
      <c r="K7" s="82"/>
      <c r="L7" s="82"/>
      <c r="M7" s="83"/>
      <c r="N7" s="98" t="s">
        <v>58</v>
      </c>
      <c r="O7" s="99"/>
      <c r="P7" s="99">
        <f>O5-P6</f>
        <v>140400</v>
      </c>
    </row>
    <row r="8" spans="1:16" x14ac:dyDescent="0.2">
      <c r="A8" s="11"/>
      <c r="H8" s="61"/>
      <c r="N8" s="60" t="s">
        <v>32</v>
      </c>
      <c r="P8" s="67">
        <f>P7*1%</f>
        <v>1404</v>
      </c>
    </row>
    <row r="9" spans="1:16" ht="15.75" thickBot="1" x14ac:dyDescent="0.25">
      <c r="A9" s="11"/>
      <c r="H9" s="61"/>
      <c r="N9" s="60" t="s">
        <v>56</v>
      </c>
      <c r="P9" s="69">
        <f>P7*2%</f>
        <v>2808</v>
      </c>
    </row>
    <row r="10" spans="1:16" x14ac:dyDescent="0.2">
      <c r="A10" s="11"/>
      <c r="H10" s="61"/>
      <c r="N10" s="64" t="s">
        <v>33</v>
      </c>
      <c r="O10" s="65"/>
      <c r="P10" s="68">
        <f>P7+P8-P9</f>
        <v>138996</v>
      </c>
    </row>
    <row r="11" spans="1:16" x14ac:dyDescent="0.2">
      <c r="B11" s="54"/>
      <c r="C11" s="53"/>
      <c r="D11" s="55"/>
    </row>
    <row r="13" spans="1:16" x14ac:dyDescent="0.2">
      <c r="A13" s="11"/>
      <c r="H13" s="61"/>
      <c r="P13" s="69"/>
    </row>
    <row r="14" spans="1:16" x14ac:dyDescent="0.2">
      <c r="A14" s="11"/>
      <c r="H14" s="61"/>
      <c r="O14" s="56"/>
      <c r="P14" s="69"/>
    </row>
    <row r="15" spans="1:16" s="3" customFormat="1" x14ac:dyDescent="0.25">
      <c r="A15" s="11"/>
      <c r="B15" s="2"/>
      <c r="C15" s="2"/>
      <c r="E15" s="12"/>
      <c r="H15" s="61"/>
      <c r="N15" s="14"/>
      <c r="O15" s="14"/>
      <c r="P15" s="14"/>
    </row>
    <row r="16" spans="1:16" s="3" customFormat="1" x14ac:dyDescent="0.25">
      <c r="A16" s="11"/>
      <c r="B16" s="2"/>
      <c r="C16" s="2"/>
      <c r="E16" s="12"/>
      <c r="H16" s="61"/>
      <c r="N16" s="14"/>
      <c r="O16" s="14"/>
      <c r="P16" s="14"/>
    </row>
    <row r="17" spans="1:16" s="3" customFormat="1" x14ac:dyDescent="0.25">
      <c r="A17" s="11"/>
      <c r="B17" s="2"/>
      <c r="C17" s="2"/>
      <c r="E17" s="12"/>
      <c r="H17" s="61"/>
      <c r="N17" s="14"/>
      <c r="O17" s="14"/>
      <c r="P17" s="14"/>
    </row>
    <row r="18" spans="1:16" s="3" customFormat="1" x14ac:dyDescent="0.25">
      <c r="A18" s="11"/>
      <c r="B18" s="2"/>
      <c r="C18" s="2"/>
      <c r="E18" s="12"/>
      <c r="H18" s="61"/>
      <c r="N18" s="14"/>
      <c r="O18" s="14"/>
      <c r="P18" s="14"/>
    </row>
    <row r="19" spans="1:16" s="3" customFormat="1" x14ac:dyDescent="0.25">
      <c r="A19" s="11"/>
      <c r="B19" s="2"/>
      <c r="C19" s="2"/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/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/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/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/>
      <c r="E26" s="12"/>
      <c r="H26" s="61"/>
      <c r="N26" s="14"/>
      <c r="O26" s="14"/>
      <c r="P26" s="14"/>
    </row>
  </sheetData>
  <mergeCells count="2">
    <mergeCell ref="A5:L5"/>
    <mergeCell ref="O5:P5"/>
  </mergeCells>
  <conditionalFormatting sqref="B3">
    <cfRule type="duplicateValues" dxfId="339" priority="1"/>
  </conditionalFormatting>
  <conditionalFormatting sqref="B4">
    <cfRule type="duplicateValues" dxfId="338" priority="90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6"/>
  <sheetViews>
    <sheetView zoomScale="110" zoomScaleNormal="110" workbookViewId="0">
      <pane xSplit="3" ySplit="2" topLeftCell="D19" activePane="bottomRight" state="frozen"/>
      <selection activeCell="H5" sqref="H5"/>
      <selection pane="topRight" activeCell="H5" sqref="H5"/>
      <selection pane="bottomLeft" activeCell="H5" sqref="H5"/>
      <selection pane="bottomRight" activeCell="N3" sqref="N3:N24"/>
    </sheetView>
  </sheetViews>
  <sheetFormatPr defaultRowHeight="15" x14ac:dyDescent="0.2"/>
  <cols>
    <col min="1" max="1" width="8" style="4" customWidth="1"/>
    <col min="2" max="2" width="20.42578125" style="2" customWidth="1"/>
    <col min="3" max="3" width="14.5703125" style="2" customWidth="1"/>
    <col min="4" max="4" width="10.7109375" style="3" customWidth="1"/>
    <col min="5" max="5" width="8" style="12" customWidth="1"/>
    <col min="6" max="6" width="12.855468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2.25" customHeight="1" x14ac:dyDescent="0.2">
      <c r="A3" s="96" t="s">
        <v>6236</v>
      </c>
      <c r="B3" s="72" t="s">
        <v>4437</v>
      </c>
      <c r="C3" s="9" t="s">
        <v>4438</v>
      </c>
      <c r="D3" s="74" t="s">
        <v>52</v>
      </c>
      <c r="E3" s="13">
        <v>44435</v>
      </c>
      <c r="F3" s="74" t="s">
        <v>53</v>
      </c>
      <c r="G3" s="13">
        <v>44437</v>
      </c>
      <c r="H3" s="10" t="s">
        <v>3282</v>
      </c>
      <c r="I3" s="1">
        <v>39</v>
      </c>
      <c r="J3" s="1">
        <v>42</v>
      </c>
      <c r="K3" s="1">
        <v>13</v>
      </c>
      <c r="L3" s="1">
        <v>10</v>
      </c>
      <c r="M3" s="80">
        <v>5.3235000000000001</v>
      </c>
      <c r="N3" s="8">
        <v>10</v>
      </c>
      <c r="O3" s="62">
        <v>3000</v>
      </c>
      <c r="P3" s="63">
        <f>Table2245236891011121314151617181920212224234567891011121314151617181920212223242526272829303132333435[[#This Row],[PEMBULATAN]]*O3</f>
        <v>30000</v>
      </c>
    </row>
    <row r="4" spans="1:16" ht="32.25" customHeight="1" x14ac:dyDescent="0.2">
      <c r="A4" s="100"/>
      <c r="B4" s="73"/>
      <c r="C4" s="9" t="s">
        <v>4439</v>
      </c>
      <c r="D4" s="74" t="s">
        <v>52</v>
      </c>
      <c r="E4" s="13">
        <v>44435</v>
      </c>
      <c r="F4" s="74" t="s">
        <v>53</v>
      </c>
      <c r="G4" s="13">
        <v>44437</v>
      </c>
      <c r="H4" s="10" t="s">
        <v>3282</v>
      </c>
      <c r="I4" s="1">
        <v>39</v>
      </c>
      <c r="J4" s="1">
        <v>42</v>
      </c>
      <c r="K4" s="1">
        <v>13</v>
      </c>
      <c r="L4" s="1">
        <v>10</v>
      </c>
      <c r="M4" s="80">
        <v>5.3235000000000001</v>
      </c>
      <c r="N4" s="8">
        <v>10</v>
      </c>
      <c r="O4" s="62">
        <v>3000</v>
      </c>
      <c r="P4" s="63">
        <f>Table2245236891011121314151617181920212224234567891011121314151617181920212223242526272829303132333435[[#This Row],[PEMBULATAN]]*O4</f>
        <v>30000</v>
      </c>
    </row>
    <row r="5" spans="1:16" ht="32.25" customHeight="1" x14ac:dyDescent="0.2">
      <c r="A5" s="97"/>
      <c r="B5" s="73"/>
      <c r="C5" s="87" t="s">
        <v>4440</v>
      </c>
      <c r="D5" s="76" t="s">
        <v>52</v>
      </c>
      <c r="E5" s="13">
        <v>44435</v>
      </c>
      <c r="F5" s="74" t="s">
        <v>53</v>
      </c>
      <c r="G5" s="13">
        <v>44437</v>
      </c>
      <c r="H5" s="75" t="s">
        <v>3282</v>
      </c>
      <c r="I5" s="15">
        <v>39</v>
      </c>
      <c r="J5" s="15">
        <v>42</v>
      </c>
      <c r="K5" s="15">
        <v>13</v>
      </c>
      <c r="L5" s="15">
        <v>10</v>
      </c>
      <c r="M5" s="81">
        <v>5.3235000000000001</v>
      </c>
      <c r="N5" s="70">
        <v>10</v>
      </c>
      <c r="O5" s="62">
        <v>3000</v>
      </c>
      <c r="P5" s="63">
        <f>Table2245236891011121314151617181920212224234567891011121314151617181920212223242526272829303132333435[[#This Row],[PEMBULATAN]]*O5</f>
        <v>30000</v>
      </c>
    </row>
    <row r="6" spans="1:16" ht="32.25" customHeight="1" x14ac:dyDescent="0.2">
      <c r="A6" s="97"/>
      <c r="B6" s="73"/>
      <c r="C6" s="87" t="s">
        <v>4441</v>
      </c>
      <c r="D6" s="76" t="s">
        <v>52</v>
      </c>
      <c r="E6" s="13">
        <v>44435</v>
      </c>
      <c r="F6" s="74" t="s">
        <v>53</v>
      </c>
      <c r="G6" s="13">
        <v>44437</v>
      </c>
      <c r="H6" s="75" t="s">
        <v>3282</v>
      </c>
      <c r="I6" s="15">
        <v>39</v>
      </c>
      <c r="J6" s="15">
        <v>42</v>
      </c>
      <c r="K6" s="15">
        <v>13</v>
      </c>
      <c r="L6" s="15">
        <v>10</v>
      </c>
      <c r="M6" s="81">
        <v>5.3235000000000001</v>
      </c>
      <c r="N6" s="70">
        <v>10</v>
      </c>
      <c r="O6" s="62">
        <v>3000</v>
      </c>
      <c r="P6" s="63">
        <f>Table2245236891011121314151617181920212224234567891011121314151617181920212223242526272829303132333435[[#This Row],[PEMBULATAN]]*O6</f>
        <v>30000</v>
      </c>
    </row>
    <row r="7" spans="1:16" ht="32.25" customHeight="1" x14ac:dyDescent="0.2">
      <c r="A7" s="97"/>
      <c r="B7" s="73"/>
      <c r="C7" s="87" t="s">
        <v>4442</v>
      </c>
      <c r="D7" s="76" t="s">
        <v>52</v>
      </c>
      <c r="E7" s="13">
        <v>44435</v>
      </c>
      <c r="F7" s="74" t="s">
        <v>53</v>
      </c>
      <c r="G7" s="13">
        <v>44437</v>
      </c>
      <c r="H7" s="75" t="s">
        <v>3282</v>
      </c>
      <c r="I7" s="15">
        <v>39</v>
      </c>
      <c r="J7" s="15">
        <v>42</v>
      </c>
      <c r="K7" s="15">
        <v>13</v>
      </c>
      <c r="L7" s="15">
        <v>10</v>
      </c>
      <c r="M7" s="81">
        <v>5.3235000000000001</v>
      </c>
      <c r="N7" s="70">
        <v>10</v>
      </c>
      <c r="O7" s="62">
        <v>3000</v>
      </c>
      <c r="P7" s="63">
        <f>Table2245236891011121314151617181920212224234567891011121314151617181920212223242526272829303132333435[[#This Row],[PEMBULATAN]]*O7</f>
        <v>30000</v>
      </c>
    </row>
    <row r="8" spans="1:16" ht="32.25" customHeight="1" x14ac:dyDescent="0.2">
      <c r="A8" s="97"/>
      <c r="B8" s="73"/>
      <c r="C8" s="87" t="s">
        <v>4443</v>
      </c>
      <c r="D8" s="76" t="s">
        <v>52</v>
      </c>
      <c r="E8" s="13">
        <v>44435</v>
      </c>
      <c r="F8" s="74" t="s">
        <v>53</v>
      </c>
      <c r="G8" s="13">
        <v>44437</v>
      </c>
      <c r="H8" s="75" t="s">
        <v>3282</v>
      </c>
      <c r="I8" s="15">
        <v>39</v>
      </c>
      <c r="J8" s="15">
        <v>42</v>
      </c>
      <c r="K8" s="15">
        <v>13</v>
      </c>
      <c r="L8" s="15">
        <v>10</v>
      </c>
      <c r="M8" s="81">
        <v>5.3235000000000001</v>
      </c>
      <c r="N8" s="70">
        <v>10</v>
      </c>
      <c r="O8" s="62">
        <v>3000</v>
      </c>
      <c r="P8" s="63">
        <f>Table2245236891011121314151617181920212224234567891011121314151617181920212223242526272829303132333435[[#This Row],[PEMBULATAN]]*O8</f>
        <v>30000</v>
      </c>
    </row>
    <row r="9" spans="1:16" ht="32.25" customHeight="1" x14ac:dyDescent="0.2">
      <c r="A9" s="97"/>
      <c r="B9" s="73"/>
      <c r="C9" s="87" t="s">
        <v>4444</v>
      </c>
      <c r="D9" s="76" t="s">
        <v>52</v>
      </c>
      <c r="E9" s="13">
        <v>44435</v>
      </c>
      <c r="F9" s="74" t="s">
        <v>53</v>
      </c>
      <c r="G9" s="13">
        <v>44437</v>
      </c>
      <c r="H9" s="75" t="s">
        <v>3282</v>
      </c>
      <c r="I9" s="15">
        <v>39</v>
      </c>
      <c r="J9" s="15">
        <v>42</v>
      </c>
      <c r="K9" s="15">
        <v>13</v>
      </c>
      <c r="L9" s="15">
        <v>10</v>
      </c>
      <c r="M9" s="81">
        <v>5.3235000000000001</v>
      </c>
      <c r="N9" s="70">
        <v>10</v>
      </c>
      <c r="O9" s="62">
        <v>3000</v>
      </c>
      <c r="P9" s="63">
        <f>Table2245236891011121314151617181920212224234567891011121314151617181920212223242526272829303132333435[[#This Row],[PEMBULATAN]]*O9</f>
        <v>30000</v>
      </c>
    </row>
    <row r="10" spans="1:16" ht="32.25" customHeight="1" x14ac:dyDescent="0.2">
      <c r="A10" s="97"/>
      <c r="B10" s="73"/>
      <c r="C10" s="87" t="s">
        <v>4445</v>
      </c>
      <c r="D10" s="76" t="s">
        <v>52</v>
      </c>
      <c r="E10" s="13">
        <v>44435</v>
      </c>
      <c r="F10" s="74" t="s">
        <v>53</v>
      </c>
      <c r="G10" s="13">
        <v>44437</v>
      </c>
      <c r="H10" s="75" t="s">
        <v>3282</v>
      </c>
      <c r="I10" s="15">
        <v>65</v>
      </c>
      <c r="J10" s="15">
        <v>58</v>
      </c>
      <c r="K10" s="15">
        <v>22</v>
      </c>
      <c r="L10" s="15">
        <v>11</v>
      </c>
      <c r="M10" s="81">
        <v>20.734999999999999</v>
      </c>
      <c r="N10" s="70">
        <v>21</v>
      </c>
      <c r="O10" s="62">
        <v>3000</v>
      </c>
      <c r="P10" s="63">
        <f>Table2245236891011121314151617181920212224234567891011121314151617181920212223242526272829303132333435[[#This Row],[PEMBULATAN]]*O10</f>
        <v>63000</v>
      </c>
    </row>
    <row r="11" spans="1:16" ht="32.25" customHeight="1" x14ac:dyDescent="0.2">
      <c r="A11" s="97"/>
      <c r="B11" s="73"/>
      <c r="C11" s="87" t="s">
        <v>4446</v>
      </c>
      <c r="D11" s="76" t="s">
        <v>52</v>
      </c>
      <c r="E11" s="13">
        <v>44435</v>
      </c>
      <c r="F11" s="74" t="s">
        <v>53</v>
      </c>
      <c r="G11" s="13">
        <v>44437</v>
      </c>
      <c r="H11" s="75" t="s">
        <v>3282</v>
      </c>
      <c r="I11" s="15">
        <v>65</v>
      </c>
      <c r="J11" s="15">
        <v>58</v>
      </c>
      <c r="K11" s="15">
        <v>22</v>
      </c>
      <c r="L11" s="15">
        <v>9</v>
      </c>
      <c r="M11" s="81">
        <v>20.734999999999999</v>
      </c>
      <c r="N11" s="70">
        <v>21</v>
      </c>
      <c r="O11" s="62">
        <v>3000</v>
      </c>
      <c r="P11" s="63">
        <f>Table2245236891011121314151617181920212224234567891011121314151617181920212223242526272829303132333435[[#This Row],[PEMBULATAN]]*O11</f>
        <v>63000</v>
      </c>
    </row>
    <row r="12" spans="1:16" ht="32.25" customHeight="1" x14ac:dyDescent="0.2">
      <c r="A12" s="97"/>
      <c r="B12" s="73"/>
      <c r="C12" s="87" t="s">
        <v>4447</v>
      </c>
      <c r="D12" s="76" t="s">
        <v>52</v>
      </c>
      <c r="E12" s="13">
        <v>44435</v>
      </c>
      <c r="F12" s="74" t="s">
        <v>53</v>
      </c>
      <c r="G12" s="13">
        <v>44437</v>
      </c>
      <c r="H12" s="75" t="s">
        <v>3282</v>
      </c>
      <c r="I12" s="15">
        <v>66</v>
      </c>
      <c r="J12" s="15">
        <v>58</v>
      </c>
      <c r="K12" s="15">
        <v>22</v>
      </c>
      <c r="L12" s="15">
        <v>11</v>
      </c>
      <c r="M12" s="81">
        <v>21.053999999999998</v>
      </c>
      <c r="N12" s="70">
        <v>21</v>
      </c>
      <c r="O12" s="62">
        <v>3000</v>
      </c>
      <c r="P12" s="63">
        <f>Table2245236891011121314151617181920212224234567891011121314151617181920212223242526272829303132333435[[#This Row],[PEMBULATAN]]*O12</f>
        <v>63000</v>
      </c>
    </row>
    <row r="13" spans="1:16" ht="32.25" customHeight="1" x14ac:dyDescent="0.2">
      <c r="A13" s="97"/>
      <c r="B13" s="73"/>
      <c r="C13" s="87" t="s">
        <v>4448</v>
      </c>
      <c r="D13" s="76" t="s">
        <v>52</v>
      </c>
      <c r="E13" s="13">
        <v>44435</v>
      </c>
      <c r="F13" s="74" t="s">
        <v>53</v>
      </c>
      <c r="G13" s="13">
        <v>44437</v>
      </c>
      <c r="H13" s="75" t="s">
        <v>3282</v>
      </c>
      <c r="I13" s="15">
        <v>35</v>
      </c>
      <c r="J13" s="15">
        <v>33</v>
      </c>
      <c r="K13" s="15">
        <v>30</v>
      </c>
      <c r="L13" s="15">
        <v>12</v>
      </c>
      <c r="M13" s="81">
        <v>8.6624999999999996</v>
      </c>
      <c r="N13" s="70">
        <v>12</v>
      </c>
      <c r="O13" s="62">
        <v>3000</v>
      </c>
      <c r="P13" s="63">
        <f>Table2245236891011121314151617181920212224234567891011121314151617181920212223242526272829303132333435[[#This Row],[PEMBULATAN]]*O13</f>
        <v>36000</v>
      </c>
    </row>
    <row r="14" spans="1:16" ht="32.25" customHeight="1" x14ac:dyDescent="0.2">
      <c r="A14" s="97"/>
      <c r="B14" s="73"/>
      <c r="C14" s="87" t="s">
        <v>4449</v>
      </c>
      <c r="D14" s="76" t="s">
        <v>52</v>
      </c>
      <c r="E14" s="13">
        <v>44435</v>
      </c>
      <c r="F14" s="74" t="s">
        <v>53</v>
      </c>
      <c r="G14" s="13">
        <v>44437</v>
      </c>
      <c r="H14" s="75" t="s">
        <v>3282</v>
      </c>
      <c r="I14" s="15">
        <v>55</v>
      </c>
      <c r="J14" s="15">
        <v>43</v>
      </c>
      <c r="K14" s="15">
        <v>27</v>
      </c>
      <c r="L14" s="15">
        <v>10</v>
      </c>
      <c r="M14" s="81">
        <v>15.963749999999999</v>
      </c>
      <c r="N14" s="70">
        <v>16</v>
      </c>
      <c r="O14" s="62">
        <v>3000</v>
      </c>
      <c r="P14" s="63">
        <f>Table2245236891011121314151617181920212224234567891011121314151617181920212223242526272829303132333435[[#This Row],[PEMBULATAN]]*O14</f>
        <v>48000</v>
      </c>
    </row>
    <row r="15" spans="1:16" ht="32.25" customHeight="1" x14ac:dyDescent="0.2">
      <c r="A15" s="97"/>
      <c r="B15" s="73"/>
      <c r="C15" s="87" t="s">
        <v>4450</v>
      </c>
      <c r="D15" s="76" t="s">
        <v>52</v>
      </c>
      <c r="E15" s="13">
        <v>44435</v>
      </c>
      <c r="F15" s="74" t="s">
        <v>53</v>
      </c>
      <c r="G15" s="13">
        <v>44437</v>
      </c>
      <c r="H15" s="75" t="s">
        <v>3282</v>
      </c>
      <c r="I15" s="15">
        <v>47</v>
      </c>
      <c r="J15" s="15">
        <v>42</v>
      </c>
      <c r="K15" s="15">
        <v>40</v>
      </c>
      <c r="L15" s="15">
        <v>12</v>
      </c>
      <c r="M15" s="81">
        <v>19.739999999999998</v>
      </c>
      <c r="N15" s="70">
        <v>20</v>
      </c>
      <c r="O15" s="62">
        <v>3000</v>
      </c>
      <c r="P15" s="63">
        <f>Table2245236891011121314151617181920212224234567891011121314151617181920212223242526272829303132333435[[#This Row],[PEMBULATAN]]*O15</f>
        <v>60000</v>
      </c>
    </row>
    <row r="16" spans="1:16" ht="32.25" customHeight="1" x14ac:dyDescent="0.2">
      <c r="A16" s="97"/>
      <c r="B16" s="73"/>
      <c r="C16" s="87" t="s">
        <v>4451</v>
      </c>
      <c r="D16" s="76" t="s">
        <v>52</v>
      </c>
      <c r="E16" s="13">
        <v>44435</v>
      </c>
      <c r="F16" s="74" t="s">
        <v>53</v>
      </c>
      <c r="G16" s="13">
        <v>44437</v>
      </c>
      <c r="H16" s="75" t="s">
        <v>3282</v>
      </c>
      <c r="I16" s="15">
        <v>44</v>
      </c>
      <c r="J16" s="15">
        <v>33</v>
      </c>
      <c r="K16" s="15">
        <v>30</v>
      </c>
      <c r="L16" s="15">
        <v>8</v>
      </c>
      <c r="M16" s="81">
        <v>10.89</v>
      </c>
      <c r="N16" s="70">
        <v>11</v>
      </c>
      <c r="O16" s="62">
        <v>3000</v>
      </c>
      <c r="P16" s="63">
        <f>Table2245236891011121314151617181920212224234567891011121314151617181920212223242526272829303132333435[[#This Row],[PEMBULATAN]]*O16</f>
        <v>33000</v>
      </c>
    </row>
    <row r="17" spans="1:16" ht="32.25" customHeight="1" x14ac:dyDescent="0.2">
      <c r="A17" s="97"/>
      <c r="B17" s="73"/>
      <c r="C17" s="87" t="s">
        <v>4452</v>
      </c>
      <c r="D17" s="76" t="s">
        <v>52</v>
      </c>
      <c r="E17" s="13">
        <v>44435</v>
      </c>
      <c r="F17" s="74" t="s">
        <v>53</v>
      </c>
      <c r="G17" s="13">
        <v>44437</v>
      </c>
      <c r="H17" s="75" t="s">
        <v>3282</v>
      </c>
      <c r="I17" s="15">
        <v>55</v>
      </c>
      <c r="J17" s="15">
        <v>33</v>
      </c>
      <c r="K17" s="15">
        <v>21</v>
      </c>
      <c r="L17" s="15">
        <v>8</v>
      </c>
      <c r="M17" s="81">
        <v>9.5287500000000005</v>
      </c>
      <c r="N17" s="70">
        <v>10</v>
      </c>
      <c r="O17" s="62">
        <v>3000</v>
      </c>
      <c r="P17" s="63">
        <f>Table2245236891011121314151617181920212224234567891011121314151617181920212223242526272829303132333435[[#This Row],[PEMBULATAN]]*O17</f>
        <v>30000</v>
      </c>
    </row>
    <row r="18" spans="1:16" ht="32.25" customHeight="1" x14ac:dyDescent="0.2">
      <c r="A18" s="97"/>
      <c r="B18" s="73"/>
      <c r="C18" s="87" t="s">
        <v>4453</v>
      </c>
      <c r="D18" s="76" t="s">
        <v>52</v>
      </c>
      <c r="E18" s="13">
        <v>44435</v>
      </c>
      <c r="F18" s="74" t="s">
        <v>53</v>
      </c>
      <c r="G18" s="13">
        <v>44437</v>
      </c>
      <c r="H18" s="75" t="s">
        <v>3282</v>
      </c>
      <c r="I18" s="15">
        <v>70</v>
      </c>
      <c r="J18" s="15">
        <v>50</v>
      </c>
      <c r="K18" s="15">
        <v>20</v>
      </c>
      <c r="L18" s="15">
        <v>9</v>
      </c>
      <c r="M18" s="81">
        <v>17.5</v>
      </c>
      <c r="N18" s="70">
        <v>18</v>
      </c>
      <c r="O18" s="62">
        <v>3000</v>
      </c>
      <c r="P18" s="63">
        <f>Table2245236891011121314151617181920212224234567891011121314151617181920212223242526272829303132333435[[#This Row],[PEMBULATAN]]*O18</f>
        <v>54000</v>
      </c>
    </row>
    <row r="19" spans="1:16" ht="32.25" customHeight="1" x14ac:dyDescent="0.2">
      <c r="A19" s="97"/>
      <c r="B19" s="73"/>
      <c r="C19" s="87" t="s">
        <v>4454</v>
      </c>
      <c r="D19" s="76" t="s">
        <v>52</v>
      </c>
      <c r="E19" s="13">
        <v>44435</v>
      </c>
      <c r="F19" s="74" t="s">
        <v>53</v>
      </c>
      <c r="G19" s="13">
        <v>44437</v>
      </c>
      <c r="H19" s="75" t="s">
        <v>3282</v>
      </c>
      <c r="I19" s="15">
        <v>80</v>
      </c>
      <c r="J19" s="15">
        <v>41</v>
      </c>
      <c r="K19" s="15">
        <v>20</v>
      </c>
      <c r="L19" s="15">
        <v>8</v>
      </c>
      <c r="M19" s="81">
        <v>16.399999999999999</v>
      </c>
      <c r="N19" s="70">
        <v>16</v>
      </c>
      <c r="O19" s="62">
        <v>3000</v>
      </c>
      <c r="P19" s="63">
        <f>Table2245236891011121314151617181920212224234567891011121314151617181920212223242526272829303132333435[[#This Row],[PEMBULATAN]]*O19</f>
        <v>48000</v>
      </c>
    </row>
    <row r="20" spans="1:16" ht="32.25" customHeight="1" x14ac:dyDescent="0.2">
      <c r="A20" s="97"/>
      <c r="B20" s="73"/>
      <c r="C20" s="87" t="s">
        <v>4455</v>
      </c>
      <c r="D20" s="76" t="s">
        <v>52</v>
      </c>
      <c r="E20" s="13">
        <v>44435</v>
      </c>
      <c r="F20" s="74" t="s">
        <v>53</v>
      </c>
      <c r="G20" s="13">
        <v>44437</v>
      </c>
      <c r="H20" s="75" t="s">
        <v>3282</v>
      </c>
      <c r="I20" s="15">
        <v>80</v>
      </c>
      <c r="J20" s="15">
        <v>30</v>
      </c>
      <c r="K20" s="15">
        <v>20</v>
      </c>
      <c r="L20" s="15">
        <v>3</v>
      </c>
      <c r="M20" s="81">
        <v>12</v>
      </c>
      <c r="N20" s="70">
        <v>12</v>
      </c>
      <c r="O20" s="62">
        <v>3000</v>
      </c>
      <c r="P20" s="63">
        <f>Table2245236891011121314151617181920212224234567891011121314151617181920212223242526272829303132333435[[#This Row],[PEMBULATAN]]*O20</f>
        <v>36000</v>
      </c>
    </row>
    <row r="21" spans="1:16" ht="32.25" customHeight="1" x14ac:dyDescent="0.2">
      <c r="A21" s="97"/>
      <c r="B21" s="73"/>
      <c r="C21" s="87" t="s">
        <v>4456</v>
      </c>
      <c r="D21" s="76" t="s">
        <v>52</v>
      </c>
      <c r="E21" s="13">
        <v>44435</v>
      </c>
      <c r="F21" s="74" t="s">
        <v>53</v>
      </c>
      <c r="G21" s="13">
        <v>44437</v>
      </c>
      <c r="H21" s="75" t="s">
        <v>3282</v>
      </c>
      <c r="I21" s="15">
        <v>41</v>
      </c>
      <c r="J21" s="15">
        <v>42</v>
      </c>
      <c r="K21" s="15">
        <v>17</v>
      </c>
      <c r="L21" s="15">
        <v>9</v>
      </c>
      <c r="M21" s="81">
        <v>7.3185000000000002</v>
      </c>
      <c r="N21" s="70">
        <v>9</v>
      </c>
      <c r="O21" s="62">
        <v>3000</v>
      </c>
      <c r="P21" s="63">
        <f>Table2245236891011121314151617181920212224234567891011121314151617181920212223242526272829303132333435[[#This Row],[PEMBULATAN]]*O21</f>
        <v>27000</v>
      </c>
    </row>
    <row r="22" spans="1:16" ht="32.25" customHeight="1" x14ac:dyDescent="0.2">
      <c r="A22" s="97"/>
      <c r="B22" s="73"/>
      <c r="C22" s="87" t="s">
        <v>4457</v>
      </c>
      <c r="D22" s="76" t="s">
        <v>52</v>
      </c>
      <c r="E22" s="13">
        <v>44435</v>
      </c>
      <c r="F22" s="74" t="s">
        <v>53</v>
      </c>
      <c r="G22" s="13">
        <v>44437</v>
      </c>
      <c r="H22" s="75" t="s">
        <v>3282</v>
      </c>
      <c r="I22" s="15">
        <v>69</v>
      </c>
      <c r="J22" s="15">
        <v>50</v>
      </c>
      <c r="K22" s="15">
        <v>20</v>
      </c>
      <c r="L22" s="15">
        <v>4</v>
      </c>
      <c r="M22" s="81">
        <v>17.25</v>
      </c>
      <c r="N22" s="70">
        <v>17</v>
      </c>
      <c r="O22" s="62">
        <v>3000</v>
      </c>
      <c r="P22" s="63">
        <f>Table2245236891011121314151617181920212224234567891011121314151617181920212223242526272829303132333435[[#This Row],[PEMBULATAN]]*O22</f>
        <v>51000</v>
      </c>
    </row>
    <row r="23" spans="1:16" ht="32.25" customHeight="1" x14ac:dyDescent="0.2">
      <c r="A23" s="97"/>
      <c r="B23" s="88"/>
      <c r="C23" s="87" t="s">
        <v>4458</v>
      </c>
      <c r="D23" s="76" t="s">
        <v>52</v>
      </c>
      <c r="E23" s="13">
        <v>44435</v>
      </c>
      <c r="F23" s="74" t="s">
        <v>53</v>
      </c>
      <c r="G23" s="13">
        <v>44437</v>
      </c>
      <c r="H23" s="75" t="s">
        <v>3282</v>
      </c>
      <c r="I23" s="15">
        <v>53</v>
      </c>
      <c r="J23" s="15">
        <v>43</v>
      </c>
      <c r="K23" s="15">
        <v>45</v>
      </c>
      <c r="L23" s="15">
        <v>8</v>
      </c>
      <c r="M23" s="81">
        <v>25.638750000000002</v>
      </c>
      <c r="N23" s="70">
        <v>26</v>
      </c>
      <c r="O23" s="62">
        <v>3000</v>
      </c>
      <c r="P23" s="63">
        <f>Table2245236891011121314151617181920212224234567891011121314151617181920212223242526272829303132333435[[#This Row],[PEMBULATAN]]*O23</f>
        <v>78000</v>
      </c>
    </row>
    <row r="24" spans="1:16" ht="32.25" customHeight="1" x14ac:dyDescent="0.2">
      <c r="A24" s="97"/>
      <c r="B24" s="73" t="s">
        <v>4459</v>
      </c>
      <c r="C24" s="87" t="s">
        <v>4460</v>
      </c>
      <c r="D24" s="76" t="s">
        <v>52</v>
      </c>
      <c r="E24" s="13">
        <v>44435</v>
      </c>
      <c r="F24" s="74" t="s">
        <v>53</v>
      </c>
      <c r="G24" s="13">
        <v>44437</v>
      </c>
      <c r="H24" s="75" t="s">
        <v>3282</v>
      </c>
      <c r="I24" s="15">
        <v>33</v>
      </c>
      <c r="J24" s="15">
        <v>33</v>
      </c>
      <c r="K24" s="15">
        <v>23</v>
      </c>
      <c r="L24" s="15">
        <v>5</v>
      </c>
      <c r="M24" s="81">
        <v>6.2617500000000001</v>
      </c>
      <c r="N24" s="70">
        <v>6</v>
      </c>
      <c r="O24" s="62">
        <v>3000</v>
      </c>
      <c r="P24" s="63">
        <f>Table2245236891011121314151617181920212224234567891011121314151617181920212223242526272829303132333435[[#This Row],[PEMBULATAN]]*O24</f>
        <v>18000</v>
      </c>
    </row>
    <row r="25" spans="1:16" ht="22.5" customHeight="1" x14ac:dyDescent="0.2">
      <c r="A25" s="121" t="s">
        <v>31</v>
      </c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3"/>
      <c r="M25" s="77">
        <f>SUBTOTAL(109,Table2245236891011121314151617181920212224234567891011121314151617181920212223242526272829303132333435[KG VOLUME])</f>
        <v>266.94250000000005</v>
      </c>
      <c r="N25" s="66">
        <f>SUM(N3:N24)</f>
        <v>306</v>
      </c>
      <c r="O25" s="124">
        <f>SUM(P3:P24)</f>
        <v>918000</v>
      </c>
      <c r="P25" s="125"/>
    </row>
    <row r="26" spans="1:16" ht="22.5" customHeight="1" x14ac:dyDescent="0.2">
      <c r="A26" s="82"/>
      <c r="B26" s="54" t="s">
        <v>43</v>
      </c>
      <c r="C26" s="53"/>
      <c r="D26" s="55" t="s">
        <v>44</v>
      </c>
      <c r="E26" s="82"/>
      <c r="F26" s="82"/>
      <c r="G26" s="82"/>
      <c r="H26" s="82"/>
      <c r="I26" s="82"/>
      <c r="J26" s="82"/>
      <c r="K26" s="82"/>
      <c r="L26" s="82"/>
      <c r="M26" s="83"/>
      <c r="N26" s="85" t="s">
        <v>50</v>
      </c>
      <c r="O26" s="84"/>
      <c r="P26" s="84">
        <f>O25*10%</f>
        <v>91800</v>
      </c>
    </row>
    <row r="27" spans="1:16" ht="22.5" customHeight="1" thickBot="1" x14ac:dyDescent="0.25">
      <c r="A27" s="82"/>
      <c r="B27" s="54"/>
      <c r="C27" s="53"/>
      <c r="D27" s="55"/>
      <c r="E27" s="82"/>
      <c r="F27" s="82"/>
      <c r="G27" s="82"/>
      <c r="H27" s="82"/>
      <c r="I27" s="82"/>
      <c r="J27" s="82"/>
      <c r="K27" s="82"/>
      <c r="L27" s="82"/>
      <c r="M27" s="83"/>
      <c r="N27" s="98" t="s">
        <v>58</v>
      </c>
      <c r="O27" s="99"/>
      <c r="P27" s="99">
        <f>O25-P26</f>
        <v>826200</v>
      </c>
    </row>
    <row r="28" spans="1:16" x14ac:dyDescent="0.2">
      <c r="A28" s="11"/>
      <c r="H28" s="61"/>
      <c r="N28" s="60" t="s">
        <v>32</v>
      </c>
      <c r="P28" s="67">
        <f>P27*1%</f>
        <v>8262</v>
      </c>
    </row>
    <row r="29" spans="1:16" ht="15.75" thickBot="1" x14ac:dyDescent="0.25">
      <c r="A29" s="11"/>
      <c r="H29" s="61"/>
      <c r="N29" s="60" t="s">
        <v>56</v>
      </c>
      <c r="P29" s="69">
        <f>P27*2%</f>
        <v>16524</v>
      </c>
    </row>
    <row r="30" spans="1:16" x14ac:dyDescent="0.2">
      <c r="A30" s="11"/>
      <c r="H30" s="61"/>
      <c r="N30" s="64" t="s">
        <v>33</v>
      </c>
      <c r="O30" s="65"/>
      <c r="P30" s="68">
        <f>P27+P28-P29</f>
        <v>817938</v>
      </c>
    </row>
    <row r="31" spans="1:16" x14ac:dyDescent="0.2">
      <c r="B31" s="54"/>
      <c r="C31" s="53"/>
      <c r="D31" s="55"/>
    </row>
    <row r="33" spans="1:16" x14ac:dyDescent="0.2">
      <c r="A33" s="11"/>
      <c r="H33" s="61"/>
      <c r="P33" s="69"/>
    </row>
    <row r="34" spans="1:16" x14ac:dyDescent="0.2">
      <c r="A34" s="11"/>
      <c r="H34" s="61"/>
      <c r="O34" s="56"/>
      <c r="P34" s="69"/>
    </row>
    <row r="35" spans="1:16" s="3" customFormat="1" x14ac:dyDescent="0.25">
      <c r="A35" s="11"/>
      <c r="B35" s="2"/>
      <c r="C35" s="2"/>
      <c r="E35" s="12"/>
      <c r="H35" s="61"/>
      <c r="N35" s="14"/>
      <c r="O35" s="14"/>
      <c r="P35" s="14"/>
    </row>
    <row r="36" spans="1:16" s="3" customFormat="1" x14ac:dyDescent="0.25">
      <c r="A36" s="11"/>
      <c r="B36" s="2"/>
      <c r="C36" s="2"/>
      <c r="E36" s="12"/>
      <c r="H36" s="61"/>
      <c r="N36" s="14"/>
      <c r="O36" s="14"/>
      <c r="P36" s="14"/>
    </row>
    <row r="37" spans="1:16" s="3" customFormat="1" x14ac:dyDescent="0.25">
      <c r="A37" s="11"/>
      <c r="B37" s="2"/>
      <c r="C37" s="2"/>
      <c r="E37" s="12"/>
      <c r="H37" s="61"/>
      <c r="N37" s="14"/>
      <c r="O37" s="14"/>
      <c r="P37" s="14"/>
    </row>
    <row r="38" spans="1:16" s="3" customFormat="1" x14ac:dyDescent="0.25">
      <c r="A38" s="11"/>
      <c r="B38" s="2"/>
      <c r="C38" s="2"/>
      <c r="E38" s="12"/>
      <c r="H38" s="61"/>
      <c r="N38" s="14"/>
      <c r="O38" s="14"/>
      <c r="P38" s="14"/>
    </row>
    <row r="39" spans="1:16" s="3" customFormat="1" x14ac:dyDescent="0.25">
      <c r="A39" s="11"/>
      <c r="B39" s="2"/>
      <c r="C39" s="2"/>
      <c r="E39" s="12"/>
      <c r="H39" s="61"/>
      <c r="N39" s="14"/>
      <c r="O39" s="14"/>
      <c r="P39" s="14"/>
    </row>
    <row r="40" spans="1:16" s="3" customFormat="1" x14ac:dyDescent="0.25">
      <c r="A40" s="11"/>
      <c r="B40" s="2"/>
      <c r="C40" s="2"/>
      <c r="E40" s="12"/>
      <c r="H40" s="61"/>
      <c r="N40" s="14"/>
      <c r="O40" s="14"/>
      <c r="P40" s="14"/>
    </row>
    <row r="41" spans="1:16" s="3" customFormat="1" x14ac:dyDescent="0.25">
      <c r="A41" s="11"/>
      <c r="B41" s="2"/>
      <c r="C41" s="2"/>
      <c r="E41" s="12"/>
      <c r="H41" s="61"/>
      <c r="N41" s="14"/>
      <c r="O41" s="14"/>
      <c r="P41" s="14"/>
    </row>
    <row r="42" spans="1:16" s="3" customFormat="1" x14ac:dyDescent="0.25">
      <c r="A42" s="11"/>
      <c r="B42" s="2"/>
      <c r="C42" s="2"/>
      <c r="E42" s="12"/>
      <c r="H42" s="61"/>
      <c r="N42" s="14"/>
      <c r="O42" s="14"/>
      <c r="P42" s="14"/>
    </row>
    <row r="43" spans="1:16" s="3" customFormat="1" x14ac:dyDescent="0.25">
      <c r="A43" s="11"/>
      <c r="B43" s="2"/>
      <c r="C43" s="2"/>
      <c r="E43" s="12"/>
      <c r="H43" s="61"/>
      <c r="N43" s="14"/>
      <c r="O43" s="14"/>
      <c r="P43" s="14"/>
    </row>
    <row r="44" spans="1:16" s="3" customFormat="1" x14ac:dyDescent="0.25">
      <c r="A44" s="11"/>
      <c r="B44" s="2"/>
      <c r="C44" s="2"/>
      <c r="E44" s="12"/>
      <c r="H44" s="61"/>
      <c r="N44" s="14"/>
      <c r="O44" s="14"/>
      <c r="P44" s="14"/>
    </row>
    <row r="45" spans="1:16" s="3" customFormat="1" x14ac:dyDescent="0.25">
      <c r="A45" s="11"/>
      <c r="B45" s="2"/>
      <c r="C45" s="2"/>
      <c r="E45" s="12"/>
      <c r="H45" s="61"/>
      <c r="N45" s="14"/>
      <c r="O45" s="14"/>
      <c r="P45" s="14"/>
    </row>
    <row r="46" spans="1:16" s="3" customFormat="1" x14ac:dyDescent="0.25">
      <c r="A46" s="11"/>
      <c r="B46" s="2"/>
      <c r="C46" s="2"/>
      <c r="E46" s="12"/>
      <c r="H46" s="61"/>
      <c r="N46" s="14"/>
      <c r="O46" s="14"/>
      <c r="P46" s="14"/>
    </row>
  </sheetData>
  <mergeCells count="2">
    <mergeCell ref="A25:L25"/>
    <mergeCell ref="O25:P25"/>
  </mergeCells>
  <conditionalFormatting sqref="B3">
    <cfRule type="duplicateValues" dxfId="322" priority="1"/>
  </conditionalFormatting>
  <conditionalFormatting sqref="B4:B24">
    <cfRule type="duplicateValues" dxfId="321" priority="9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39"/>
  <sheetViews>
    <sheetView zoomScale="110" zoomScaleNormal="110" workbookViewId="0">
      <pane xSplit="3" ySplit="2" topLeftCell="E409" activePane="bottomRight" state="frozen"/>
      <selection activeCell="H5" sqref="H5"/>
      <selection pane="topRight" activeCell="H5" sqref="H5"/>
      <selection pane="bottomLeft" activeCell="H5" sqref="H5"/>
      <selection pane="bottomRight" activeCell="N3" sqref="N3:N41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3.140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23.25" customHeight="1" x14ac:dyDescent="0.2">
      <c r="A3" s="96" t="s">
        <v>6204</v>
      </c>
      <c r="B3" s="72" t="s">
        <v>253</v>
      </c>
      <c r="C3" s="9" t="s">
        <v>254</v>
      </c>
      <c r="D3" s="74" t="s">
        <v>51</v>
      </c>
      <c r="E3" s="13">
        <v>44428</v>
      </c>
      <c r="F3" s="74" t="s">
        <v>53</v>
      </c>
      <c r="G3" s="13">
        <v>44429</v>
      </c>
      <c r="H3" s="10" t="s">
        <v>54</v>
      </c>
      <c r="I3" s="1">
        <v>68</v>
      </c>
      <c r="J3" s="1">
        <v>54</v>
      </c>
      <c r="K3" s="1">
        <v>17</v>
      </c>
      <c r="L3" s="1">
        <v>3</v>
      </c>
      <c r="M3" s="80">
        <v>15.606</v>
      </c>
      <c r="N3" s="8">
        <v>16</v>
      </c>
      <c r="O3" s="62">
        <v>3000</v>
      </c>
      <c r="P3" s="63">
        <f>Table2245236891011121314151617181920212224234[[#This Row],[PEMBULATAN]]*O3</f>
        <v>48000</v>
      </c>
    </row>
    <row r="4" spans="1:16" ht="23.25" customHeight="1" x14ac:dyDescent="0.2">
      <c r="A4" s="100"/>
      <c r="B4" s="73"/>
      <c r="C4" s="9" t="s">
        <v>255</v>
      </c>
      <c r="D4" s="74" t="s">
        <v>51</v>
      </c>
      <c r="E4" s="13">
        <v>44428</v>
      </c>
      <c r="F4" s="74" t="s">
        <v>53</v>
      </c>
      <c r="G4" s="13">
        <v>44429</v>
      </c>
      <c r="H4" s="10" t="s">
        <v>54</v>
      </c>
      <c r="I4" s="1">
        <v>42</v>
      </c>
      <c r="J4" s="1">
        <v>50</v>
      </c>
      <c r="K4" s="1">
        <v>42</v>
      </c>
      <c r="L4" s="1">
        <v>14</v>
      </c>
      <c r="M4" s="80">
        <v>22.05</v>
      </c>
      <c r="N4" s="8">
        <v>22</v>
      </c>
      <c r="O4" s="62">
        <v>3000</v>
      </c>
      <c r="P4" s="63">
        <f>Table2245236891011121314151617181920212224234[[#This Row],[PEMBULATAN]]*O4</f>
        <v>66000</v>
      </c>
    </row>
    <row r="5" spans="1:16" ht="23.25" customHeight="1" x14ac:dyDescent="0.2">
      <c r="A5" s="97"/>
      <c r="B5" s="73"/>
      <c r="C5" s="87" t="s">
        <v>256</v>
      </c>
      <c r="D5" s="76" t="s">
        <v>51</v>
      </c>
      <c r="E5" s="13">
        <v>44428</v>
      </c>
      <c r="F5" s="74" t="s">
        <v>53</v>
      </c>
      <c r="G5" s="13">
        <v>44429</v>
      </c>
      <c r="H5" s="75" t="s">
        <v>54</v>
      </c>
      <c r="I5" s="15">
        <v>63</v>
      </c>
      <c r="J5" s="15">
        <v>52</v>
      </c>
      <c r="K5" s="15">
        <v>60</v>
      </c>
      <c r="L5" s="15">
        <v>9</v>
      </c>
      <c r="M5" s="81">
        <v>49.14</v>
      </c>
      <c r="N5" s="70">
        <v>49</v>
      </c>
      <c r="O5" s="62">
        <v>3000</v>
      </c>
      <c r="P5" s="63">
        <f>Table2245236891011121314151617181920212224234[[#This Row],[PEMBULATAN]]*O5</f>
        <v>147000</v>
      </c>
    </row>
    <row r="6" spans="1:16" ht="23.25" customHeight="1" x14ac:dyDescent="0.2">
      <c r="A6" s="97"/>
      <c r="B6" s="73"/>
      <c r="C6" s="87" t="s">
        <v>257</v>
      </c>
      <c r="D6" s="76" t="s">
        <v>51</v>
      </c>
      <c r="E6" s="13">
        <v>44428</v>
      </c>
      <c r="F6" s="74" t="s">
        <v>53</v>
      </c>
      <c r="G6" s="13">
        <v>44429</v>
      </c>
      <c r="H6" s="75" t="s">
        <v>54</v>
      </c>
      <c r="I6" s="15">
        <v>70</v>
      </c>
      <c r="J6" s="15">
        <v>42</v>
      </c>
      <c r="K6" s="15">
        <v>38</v>
      </c>
      <c r="L6" s="15">
        <v>19</v>
      </c>
      <c r="M6" s="81">
        <v>27.93</v>
      </c>
      <c r="N6" s="70">
        <v>28</v>
      </c>
      <c r="O6" s="62">
        <v>3000</v>
      </c>
      <c r="P6" s="63">
        <f>Table2245236891011121314151617181920212224234[[#This Row],[PEMBULATAN]]*O6</f>
        <v>84000</v>
      </c>
    </row>
    <row r="7" spans="1:16" ht="23.25" customHeight="1" x14ac:dyDescent="0.2">
      <c r="A7" s="97"/>
      <c r="B7" s="73"/>
      <c r="C7" s="87" t="s">
        <v>258</v>
      </c>
      <c r="D7" s="76" t="s">
        <v>51</v>
      </c>
      <c r="E7" s="13">
        <v>44428</v>
      </c>
      <c r="F7" s="74" t="s">
        <v>53</v>
      </c>
      <c r="G7" s="13">
        <v>44429</v>
      </c>
      <c r="H7" s="75" t="s">
        <v>54</v>
      </c>
      <c r="I7" s="15">
        <v>70</v>
      </c>
      <c r="J7" s="15">
        <v>43</v>
      </c>
      <c r="K7" s="15">
        <v>25</v>
      </c>
      <c r="L7" s="15">
        <v>16</v>
      </c>
      <c r="M7" s="81">
        <v>18.8125</v>
      </c>
      <c r="N7" s="70">
        <v>19</v>
      </c>
      <c r="O7" s="62">
        <v>3000</v>
      </c>
      <c r="P7" s="63">
        <f>Table2245236891011121314151617181920212224234[[#This Row],[PEMBULATAN]]*O7</f>
        <v>57000</v>
      </c>
    </row>
    <row r="8" spans="1:16" ht="23.25" customHeight="1" x14ac:dyDescent="0.2">
      <c r="A8" s="97"/>
      <c r="B8" s="73"/>
      <c r="C8" s="87" t="s">
        <v>259</v>
      </c>
      <c r="D8" s="76" t="s">
        <v>51</v>
      </c>
      <c r="E8" s="13">
        <v>44428</v>
      </c>
      <c r="F8" s="74" t="s">
        <v>53</v>
      </c>
      <c r="G8" s="13">
        <v>44429</v>
      </c>
      <c r="H8" s="75" t="s">
        <v>54</v>
      </c>
      <c r="I8" s="15">
        <v>25</v>
      </c>
      <c r="J8" s="15">
        <v>30</v>
      </c>
      <c r="K8" s="15">
        <v>15</v>
      </c>
      <c r="L8" s="15">
        <v>7</v>
      </c>
      <c r="M8" s="81">
        <v>2.8125</v>
      </c>
      <c r="N8" s="70">
        <v>7</v>
      </c>
      <c r="O8" s="62">
        <v>3000</v>
      </c>
      <c r="P8" s="63">
        <f>Table2245236891011121314151617181920212224234[[#This Row],[PEMBULATAN]]*O8</f>
        <v>21000</v>
      </c>
    </row>
    <row r="9" spans="1:16" ht="23.25" customHeight="1" x14ac:dyDescent="0.2">
      <c r="A9" s="97"/>
      <c r="B9" s="73"/>
      <c r="C9" s="87" t="s">
        <v>260</v>
      </c>
      <c r="D9" s="76" t="s">
        <v>51</v>
      </c>
      <c r="E9" s="13">
        <v>44428</v>
      </c>
      <c r="F9" s="74" t="s">
        <v>53</v>
      </c>
      <c r="G9" s="13">
        <v>44429</v>
      </c>
      <c r="H9" s="75" t="s">
        <v>54</v>
      </c>
      <c r="I9" s="15">
        <v>52</v>
      </c>
      <c r="J9" s="15">
        <v>37</v>
      </c>
      <c r="K9" s="15">
        <v>52</v>
      </c>
      <c r="L9" s="15">
        <v>12</v>
      </c>
      <c r="M9" s="81">
        <v>25.012</v>
      </c>
      <c r="N9" s="70">
        <v>25</v>
      </c>
      <c r="O9" s="62">
        <v>3000</v>
      </c>
      <c r="P9" s="63">
        <f>Table2245236891011121314151617181920212224234[[#This Row],[PEMBULATAN]]*O9</f>
        <v>75000</v>
      </c>
    </row>
    <row r="10" spans="1:16" ht="23.25" customHeight="1" x14ac:dyDescent="0.2">
      <c r="A10" s="97"/>
      <c r="B10" s="73"/>
      <c r="C10" s="87" t="s">
        <v>261</v>
      </c>
      <c r="D10" s="76" t="s">
        <v>51</v>
      </c>
      <c r="E10" s="13">
        <v>44428</v>
      </c>
      <c r="F10" s="74" t="s">
        <v>53</v>
      </c>
      <c r="G10" s="13">
        <v>44429</v>
      </c>
      <c r="H10" s="75" t="s">
        <v>54</v>
      </c>
      <c r="I10" s="15">
        <v>62</v>
      </c>
      <c r="J10" s="15">
        <v>37</v>
      </c>
      <c r="K10" s="15">
        <v>15</v>
      </c>
      <c r="L10" s="15">
        <v>7</v>
      </c>
      <c r="M10" s="81">
        <v>8.6024999999999991</v>
      </c>
      <c r="N10" s="70">
        <v>9</v>
      </c>
      <c r="O10" s="62">
        <v>3000</v>
      </c>
      <c r="P10" s="63">
        <f>Table2245236891011121314151617181920212224234[[#This Row],[PEMBULATAN]]*O10</f>
        <v>27000</v>
      </c>
    </row>
    <row r="11" spans="1:16" ht="23.25" customHeight="1" x14ac:dyDescent="0.2">
      <c r="A11" s="97"/>
      <c r="B11" s="73"/>
      <c r="C11" s="87" t="s">
        <v>262</v>
      </c>
      <c r="D11" s="76" t="s">
        <v>51</v>
      </c>
      <c r="E11" s="13">
        <v>44428</v>
      </c>
      <c r="F11" s="74" t="s">
        <v>53</v>
      </c>
      <c r="G11" s="13">
        <v>44429</v>
      </c>
      <c r="H11" s="75" t="s">
        <v>54</v>
      </c>
      <c r="I11" s="15">
        <v>60</v>
      </c>
      <c r="J11" s="15">
        <v>42</v>
      </c>
      <c r="K11" s="15">
        <v>47</v>
      </c>
      <c r="L11" s="15">
        <v>14</v>
      </c>
      <c r="M11" s="81">
        <v>29.61</v>
      </c>
      <c r="N11" s="70">
        <v>30</v>
      </c>
      <c r="O11" s="62">
        <v>3000</v>
      </c>
      <c r="P11" s="63">
        <f>Table2245236891011121314151617181920212224234[[#This Row],[PEMBULATAN]]*O11</f>
        <v>90000</v>
      </c>
    </row>
    <row r="12" spans="1:16" ht="23.25" customHeight="1" x14ac:dyDescent="0.2">
      <c r="A12" s="97"/>
      <c r="B12" s="88"/>
      <c r="C12" s="87" t="s">
        <v>263</v>
      </c>
      <c r="D12" s="76" t="s">
        <v>51</v>
      </c>
      <c r="E12" s="13">
        <v>44428</v>
      </c>
      <c r="F12" s="74" t="s">
        <v>53</v>
      </c>
      <c r="G12" s="13">
        <v>44429</v>
      </c>
      <c r="H12" s="75" t="s">
        <v>54</v>
      </c>
      <c r="I12" s="15">
        <v>90</v>
      </c>
      <c r="J12" s="15">
        <v>50</v>
      </c>
      <c r="K12" s="15">
        <v>25</v>
      </c>
      <c r="L12" s="15">
        <v>22</v>
      </c>
      <c r="M12" s="81">
        <v>28.125</v>
      </c>
      <c r="N12" s="70">
        <v>28</v>
      </c>
      <c r="O12" s="62">
        <v>3000</v>
      </c>
      <c r="P12" s="63">
        <f>Table2245236891011121314151617181920212224234[[#This Row],[PEMBULATAN]]*O12</f>
        <v>84000</v>
      </c>
    </row>
    <row r="13" spans="1:16" ht="23.25" customHeight="1" x14ac:dyDescent="0.2">
      <c r="A13" s="97"/>
      <c r="B13" s="73" t="s">
        <v>264</v>
      </c>
      <c r="C13" s="87" t="s">
        <v>265</v>
      </c>
      <c r="D13" s="76" t="s">
        <v>51</v>
      </c>
      <c r="E13" s="13">
        <v>44428</v>
      </c>
      <c r="F13" s="74" t="s">
        <v>53</v>
      </c>
      <c r="G13" s="13">
        <v>44429</v>
      </c>
      <c r="H13" s="75" t="s">
        <v>54</v>
      </c>
      <c r="I13" s="15">
        <v>90</v>
      </c>
      <c r="J13" s="15">
        <v>18</v>
      </c>
      <c r="K13" s="15">
        <v>10</v>
      </c>
      <c r="L13" s="15">
        <v>8</v>
      </c>
      <c r="M13" s="81">
        <v>4.05</v>
      </c>
      <c r="N13" s="70">
        <v>8</v>
      </c>
      <c r="O13" s="62">
        <v>3000</v>
      </c>
      <c r="P13" s="63">
        <f>Table2245236891011121314151617181920212224234[[#This Row],[PEMBULATAN]]*O13</f>
        <v>24000</v>
      </c>
    </row>
    <row r="14" spans="1:16" ht="23.25" customHeight="1" x14ac:dyDescent="0.2">
      <c r="A14" s="97"/>
      <c r="B14" s="73"/>
      <c r="C14" s="87" t="s">
        <v>266</v>
      </c>
      <c r="D14" s="76" t="s">
        <v>51</v>
      </c>
      <c r="E14" s="13">
        <v>44428</v>
      </c>
      <c r="F14" s="74" t="s">
        <v>53</v>
      </c>
      <c r="G14" s="13">
        <v>44429</v>
      </c>
      <c r="H14" s="75" t="s">
        <v>54</v>
      </c>
      <c r="I14" s="15">
        <v>53</v>
      </c>
      <c r="J14" s="15">
        <v>53</v>
      </c>
      <c r="K14" s="15">
        <v>14</v>
      </c>
      <c r="L14" s="15">
        <v>7</v>
      </c>
      <c r="M14" s="81">
        <v>9.8315000000000001</v>
      </c>
      <c r="N14" s="70">
        <v>10</v>
      </c>
      <c r="O14" s="62">
        <v>3000</v>
      </c>
      <c r="P14" s="63">
        <f>Table2245236891011121314151617181920212224234[[#This Row],[PEMBULATAN]]*O14</f>
        <v>30000</v>
      </c>
    </row>
    <row r="15" spans="1:16" ht="23.25" customHeight="1" x14ac:dyDescent="0.2">
      <c r="A15" s="97"/>
      <c r="B15" s="73"/>
      <c r="C15" s="87" t="s">
        <v>267</v>
      </c>
      <c r="D15" s="76" t="s">
        <v>51</v>
      </c>
      <c r="E15" s="13">
        <v>44428</v>
      </c>
      <c r="F15" s="74" t="s">
        <v>53</v>
      </c>
      <c r="G15" s="13">
        <v>44429</v>
      </c>
      <c r="H15" s="75" t="s">
        <v>54</v>
      </c>
      <c r="I15" s="15">
        <v>89</v>
      </c>
      <c r="J15" s="15">
        <v>53</v>
      </c>
      <c r="K15" s="15">
        <v>22</v>
      </c>
      <c r="L15" s="15">
        <v>10</v>
      </c>
      <c r="M15" s="81">
        <v>25.9435</v>
      </c>
      <c r="N15" s="70">
        <v>26</v>
      </c>
      <c r="O15" s="62">
        <v>3000</v>
      </c>
      <c r="P15" s="63">
        <f>Table2245236891011121314151617181920212224234[[#This Row],[PEMBULATAN]]*O15</f>
        <v>78000</v>
      </c>
    </row>
    <row r="16" spans="1:16" ht="23.25" customHeight="1" x14ac:dyDescent="0.2">
      <c r="A16" s="97"/>
      <c r="B16" s="73"/>
      <c r="C16" s="87" t="s">
        <v>268</v>
      </c>
      <c r="D16" s="76" t="s">
        <v>51</v>
      </c>
      <c r="E16" s="13">
        <v>44428</v>
      </c>
      <c r="F16" s="74" t="s">
        <v>53</v>
      </c>
      <c r="G16" s="13">
        <v>44429</v>
      </c>
      <c r="H16" s="75" t="s">
        <v>54</v>
      </c>
      <c r="I16" s="15">
        <v>56</v>
      </c>
      <c r="J16" s="15">
        <v>33</v>
      </c>
      <c r="K16" s="15">
        <v>21</v>
      </c>
      <c r="L16" s="15">
        <v>1</v>
      </c>
      <c r="M16" s="81">
        <v>9.702</v>
      </c>
      <c r="N16" s="70">
        <v>10</v>
      </c>
      <c r="O16" s="62">
        <v>3000</v>
      </c>
      <c r="P16" s="63">
        <f>Table2245236891011121314151617181920212224234[[#This Row],[PEMBULATAN]]*O16</f>
        <v>30000</v>
      </c>
    </row>
    <row r="17" spans="1:16" ht="23.25" customHeight="1" x14ac:dyDescent="0.2">
      <c r="A17" s="97"/>
      <c r="B17" s="73"/>
      <c r="C17" s="87" t="s">
        <v>269</v>
      </c>
      <c r="D17" s="76" t="s">
        <v>51</v>
      </c>
      <c r="E17" s="13">
        <v>44428</v>
      </c>
      <c r="F17" s="74" t="s">
        <v>53</v>
      </c>
      <c r="G17" s="13">
        <v>44429</v>
      </c>
      <c r="H17" s="75" t="s">
        <v>54</v>
      </c>
      <c r="I17" s="15">
        <v>41</v>
      </c>
      <c r="J17" s="15">
        <v>36</v>
      </c>
      <c r="K17" s="15">
        <v>12</v>
      </c>
      <c r="L17" s="15">
        <v>2</v>
      </c>
      <c r="M17" s="81">
        <v>4.4279999999999999</v>
      </c>
      <c r="N17" s="70">
        <v>5</v>
      </c>
      <c r="O17" s="62">
        <v>3000</v>
      </c>
      <c r="P17" s="63">
        <f>Table2245236891011121314151617181920212224234[[#This Row],[PEMBULATAN]]*O17</f>
        <v>15000</v>
      </c>
    </row>
    <row r="18" spans="1:16" ht="23.25" customHeight="1" x14ac:dyDescent="0.2">
      <c r="A18" s="97"/>
      <c r="B18" s="88"/>
      <c r="C18" s="87" t="s">
        <v>270</v>
      </c>
      <c r="D18" s="76" t="s">
        <v>51</v>
      </c>
      <c r="E18" s="13">
        <v>44428</v>
      </c>
      <c r="F18" s="74" t="s">
        <v>53</v>
      </c>
      <c r="G18" s="13">
        <v>44429</v>
      </c>
      <c r="H18" s="75" t="s">
        <v>54</v>
      </c>
      <c r="I18" s="15">
        <v>71</v>
      </c>
      <c r="J18" s="15">
        <v>49</v>
      </c>
      <c r="K18" s="15">
        <v>29</v>
      </c>
      <c r="L18" s="15">
        <v>22</v>
      </c>
      <c r="M18" s="81">
        <v>25.222750000000001</v>
      </c>
      <c r="N18" s="70">
        <v>25</v>
      </c>
      <c r="O18" s="62">
        <v>3000</v>
      </c>
      <c r="P18" s="63">
        <f>Table2245236891011121314151617181920212224234[[#This Row],[PEMBULATAN]]*O18</f>
        <v>75000</v>
      </c>
    </row>
    <row r="19" spans="1:16" ht="23.25" customHeight="1" x14ac:dyDescent="0.2">
      <c r="A19" s="97"/>
      <c r="B19" s="73" t="s">
        <v>271</v>
      </c>
      <c r="C19" s="87" t="s">
        <v>272</v>
      </c>
      <c r="D19" s="76" t="s">
        <v>51</v>
      </c>
      <c r="E19" s="13">
        <v>44428</v>
      </c>
      <c r="F19" s="74" t="s">
        <v>53</v>
      </c>
      <c r="G19" s="13">
        <v>44429</v>
      </c>
      <c r="H19" s="75" t="s">
        <v>54</v>
      </c>
      <c r="I19" s="15">
        <v>98</v>
      </c>
      <c r="J19" s="15">
        <v>53</v>
      </c>
      <c r="K19" s="15">
        <v>34</v>
      </c>
      <c r="L19" s="15">
        <v>23</v>
      </c>
      <c r="M19" s="81">
        <v>44.149000000000001</v>
      </c>
      <c r="N19" s="70">
        <v>44</v>
      </c>
      <c r="O19" s="62">
        <v>3000</v>
      </c>
      <c r="P19" s="63">
        <f>Table2245236891011121314151617181920212224234[[#This Row],[PEMBULATAN]]*O19</f>
        <v>132000</v>
      </c>
    </row>
    <row r="20" spans="1:16" ht="23.25" customHeight="1" x14ac:dyDescent="0.2">
      <c r="A20" s="97"/>
      <c r="B20" s="73"/>
      <c r="C20" s="87" t="s">
        <v>273</v>
      </c>
      <c r="D20" s="76" t="s">
        <v>51</v>
      </c>
      <c r="E20" s="13">
        <v>44428</v>
      </c>
      <c r="F20" s="74" t="s">
        <v>53</v>
      </c>
      <c r="G20" s="13">
        <v>44429</v>
      </c>
      <c r="H20" s="75" t="s">
        <v>54</v>
      </c>
      <c r="I20" s="15">
        <v>87</v>
      </c>
      <c r="J20" s="15">
        <v>50</v>
      </c>
      <c r="K20" s="15">
        <v>36</v>
      </c>
      <c r="L20" s="15">
        <v>19</v>
      </c>
      <c r="M20" s="81">
        <v>39.15</v>
      </c>
      <c r="N20" s="70">
        <v>39</v>
      </c>
      <c r="O20" s="62">
        <v>3000</v>
      </c>
      <c r="P20" s="63">
        <f>Table2245236891011121314151617181920212224234[[#This Row],[PEMBULATAN]]*O20</f>
        <v>117000</v>
      </c>
    </row>
    <row r="21" spans="1:16" ht="23.25" customHeight="1" x14ac:dyDescent="0.2">
      <c r="A21" s="97"/>
      <c r="B21" s="73"/>
      <c r="C21" s="87" t="s">
        <v>274</v>
      </c>
      <c r="D21" s="76" t="s">
        <v>51</v>
      </c>
      <c r="E21" s="13">
        <v>44428</v>
      </c>
      <c r="F21" s="74" t="s">
        <v>53</v>
      </c>
      <c r="G21" s="13">
        <v>44429</v>
      </c>
      <c r="H21" s="75" t="s">
        <v>54</v>
      </c>
      <c r="I21" s="15">
        <v>54</v>
      </c>
      <c r="J21" s="15">
        <v>41</v>
      </c>
      <c r="K21" s="15">
        <v>10</v>
      </c>
      <c r="L21" s="15">
        <v>6</v>
      </c>
      <c r="M21" s="81">
        <v>5.5350000000000001</v>
      </c>
      <c r="N21" s="70">
        <v>6</v>
      </c>
      <c r="O21" s="62">
        <v>3000</v>
      </c>
      <c r="P21" s="63">
        <f>Table2245236891011121314151617181920212224234[[#This Row],[PEMBULATAN]]*O21</f>
        <v>18000</v>
      </c>
    </row>
    <row r="22" spans="1:16" ht="23.25" customHeight="1" x14ac:dyDescent="0.2">
      <c r="A22" s="97"/>
      <c r="B22" s="73"/>
      <c r="C22" s="87" t="s">
        <v>275</v>
      </c>
      <c r="D22" s="76" t="s">
        <v>51</v>
      </c>
      <c r="E22" s="13">
        <v>44428</v>
      </c>
      <c r="F22" s="74" t="s">
        <v>53</v>
      </c>
      <c r="G22" s="13">
        <v>44429</v>
      </c>
      <c r="H22" s="75" t="s">
        <v>54</v>
      </c>
      <c r="I22" s="15">
        <v>85</v>
      </c>
      <c r="J22" s="15">
        <v>60</v>
      </c>
      <c r="K22" s="15">
        <v>28</v>
      </c>
      <c r="L22" s="15">
        <v>18</v>
      </c>
      <c r="M22" s="81">
        <v>35.700000000000003</v>
      </c>
      <c r="N22" s="70">
        <v>36</v>
      </c>
      <c r="O22" s="62">
        <v>3000</v>
      </c>
      <c r="P22" s="63">
        <f>Table2245236891011121314151617181920212224234[[#This Row],[PEMBULATAN]]*O22</f>
        <v>108000</v>
      </c>
    </row>
    <row r="23" spans="1:16" ht="23.25" customHeight="1" x14ac:dyDescent="0.2">
      <c r="A23" s="97"/>
      <c r="B23" s="73"/>
      <c r="C23" s="87" t="s">
        <v>276</v>
      </c>
      <c r="D23" s="76" t="s">
        <v>51</v>
      </c>
      <c r="E23" s="13">
        <v>44428</v>
      </c>
      <c r="F23" s="74" t="s">
        <v>53</v>
      </c>
      <c r="G23" s="13">
        <v>44429</v>
      </c>
      <c r="H23" s="75" t="s">
        <v>54</v>
      </c>
      <c r="I23" s="15">
        <v>88</v>
      </c>
      <c r="J23" s="15">
        <v>56</v>
      </c>
      <c r="K23" s="15">
        <v>20</v>
      </c>
      <c r="L23" s="15">
        <v>12</v>
      </c>
      <c r="M23" s="81">
        <v>24.64</v>
      </c>
      <c r="N23" s="70">
        <v>25</v>
      </c>
      <c r="O23" s="62">
        <v>3000</v>
      </c>
      <c r="P23" s="63">
        <f>Table2245236891011121314151617181920212224234[[#This Row],[PEMBULATAN]]*O23</f>
        <v>75000</v>
      </c>
    </row>
    <row r="24" spans="1:16" ht="23.25" customHeight="1" x14ac:dyDescent="0.2">
      <c r="A24" s="97"/>
      <c r="B24" s="73"/>
      <c r="C24" s="87" t="s">
        <v>277</v>
      </c>
      <c r="D24" s="76" t="s">
        <v>51</v>
      </c>
      <c r="E24" s="13">
        <v>44428</v>
      </c>
      <c r="F24" s="74" t="s">
        <v>53</v>
      </c>
      <c r="G24" s="13">
        <v>44429</v>
      </c>
      <c r="H24" s="75" t="s">
        <v>54</v>
      </c>
      <c r="I24" s="15">
        <v>123</v>
      </c>
      <c r="J24" s="15">
        <v>22</v>
      </c>
      <c r="K24" s="15">
        <v>30</v>
      </c>
      <c r="L24" s="15">
        <v>15</v>
      </c>
      <c r="M24" s="81">
        <v>20.295000000000002</v>
      </c>
      <c r="N24" s="70">
        <v>21</v>
      </c>
      <c r="O24" s="62">
        <v>3000</v>
      </c>
      <c r="P24" s="63">
        <f>Table2245236891011121314151617181920212224234[[#This Row],[PEMBULATAN]]*O24</f>
        <v>63000</v>
      </c>
    </row>
    <row r="25" spans="1:16" ht="23.25" customHeight="1" x14ac:dyDescent="0.2">
      <c r="A25" s="97"/>
      <c r="B25" s="73"/>
      <c r="C25" s="87" t="s">
        <v>278</v>
      </c>
      <c r="D25" s="76" t="s">
        <v>51</v>
      </c>
      <c r="E25" s="13">
        <v>44428</v>
      </c>
      <c r="F25" s="74" t="s">
        <v>53</v>
      </c>
      <c r="G25" s="13">
        <v>44429</v>
      </c>
      <c r="H25" s="75" t="s">
        <v>54</v>
      </c>
      <c r="I25" s="15">
        <v>67</v>
      </c>
      <c r="J25" s="15">
        <v>53</v>
      </c>
      <c r="K25" s="15">
        <v>27</v>
      </c>
      <c r="L25" s="15">
        <v>22</v>
      </c>
      <c r="M25" s="81">
        <v>23.969249999999999</v>
      </c>
      <c r="N25" s="106">
        <v>24</v>
      </c>
      <c r="O25" s="62">
        <v>3000</v>
      </c>
      <c r="P25" s="63">
        <f>Table2245236891011121314151617181920212224234[[#This Row],[PEMBULATAN]]*O25</f>
        <v>72000</v>
      </c>
    </row>
    <row r="26" spans="1:16" ht="23.25" customHeight="1" x14ac:dyDescent="0.2">
      <c r="A26" s="97"/>
      <c r="B26" s="73"/>
      <c r="C26" s="87" t="s">
        <v>279</v>
      </c>
      <c r="D26" s="76" t="s">
        <v>51</v>
      </c>
      <c r="E26" s="13">
        <v>44428</v>
      </c>
      <c r="F26" s="74" t="s">
        <v>53</v>
      </c>
      <c r="G26" s="13">
        <v>44429</v>
      </c>
      <c r="H26" s="75" t="s">
        <v>54</v>
      </c>
      <c r="I26" s="15">
        <v>48</v>
      </c>
      <c r="J26" s="15">
        <v>48</v>
      </c>
      <c r="K26" s="15">
        <v>14</v>
      </c>
      <c r="L26" s="15">
        <v>4</v>
      </c>
      <c r="M26" s="81">
        <v>8.0640000000000001</v>
      </c>
      <c r="N26" s="106">
        <v>8</v>
      </c>
      <c r="O26" s="62">
        <v>3000</v>
      </c>
      <c r="P26" s="63">
        <f>Table2245236891011121314151617181920212224234[[#This Row],[PEMBULATAN]]*O26</f>
        <v>24000</v>
      </c>
    </row>
    <row r="27" spans="1:16" ht="23.25" customHeight="1" x14ac:dyDescent="0.2">
      <c r="A27" s="97"/>
      <c r="B27" s="73"/>
      <c r="C27" s="87" t="s">
        <v>280</v>
      </c>
      <c r="D27" s="76" t="s">
        <v>51</v>
      </c>
      <c r="E27" s="13">
        <v>44428</v>
      </c>
      <c r="F27" s="74" t="s">
        <v>53</v>
      </c>
      <c r="G27" s="13">
        <v>44429</v>
      </c>
      <c r="H27" s="75" t="s">
        <v>54</v>
      </c>
      <c r="I27" s="15">
        <v>48</v>
      </c>
      <c r="J27" s="15">
        <v>31</v>
      </c>
      <c r="K27" s="15">
        <v>48</v>
      </c>
      <c r="L27" s="15">
        <v>1</v>
      </c>
      <c r="M27" s="81">
        <v>17.856000000000002</v>
      </c>
      <c r="N27" s="106">
        <v>18</v>
      </c>
      <c r="O27" s="62">
        <v>3000</v>
      </c>
      <c r="P27" s="63">
        <f>Table2245236891011121314151617181920212224234[[#This Row],[PEMBULATAN]]*O27</f>
        <v>54000</v>
      </c>
    </row>
    <row r="28" spans="1:16" ht="23.25" customHeight="1" x14ac:dyDescent="0.2">
      <c r="A28" s="97"/>
      <c r="B28" s="73"/>
      <c r="C28" s="87" t="s">
        <v>281</v>
      </c>
      <c r="D28" s="76" t="s">
        <v>51</v>
      </c>
      <c r="E28" s="13">
        <v>44428</v>
      </c>
      <c r="F28" s="74" t="s">
        <v>53</v>
      </c>
      <c r="G28" s="13">
        <v>44429</v>
      </c>
      <c r="H28" s="75" t="s">
        <v>54</v>
      </c>
      <c r="I28" s="15">
        <v>46</v>
      </c>
      <c r="J28" s="15">
        <v>39</v>
      </c>
      <c r="K28" s="15">
        <v>27</v>
      </c>
      <c r="L28" s="15">
        <v>21</v>
      </c>
      <c r="M28" s="81">
        <v>12.109500000000001</v>
      </c>
      <c r="N28" s="106">
        <v>12</v>
      </c>
      <c r="O28" s="62">
        <v>3000</v>
      </c>
      <c r="P28" s="63">
        <f>Table2245236891011121314151617181920212224234[[#This Row],[PEMBULATAN]]*O28</f>
        <v>36000</v>
      </c>
    </row>
    <row r="29" spans="1:16" ht="23.25" customHeight="1" x14ac:dyDescent="0.2">
      <c r="A29" s="97"/>
      <c r="B29" s="73"/>
      <c r="C29" s="87" t="s">
        <v>282</v>
      </c>
      <c r="D29" s="76" t="s">
        <v>51</v>
      </c>
      <c r="E29" s="13">
        <v>44428</v>
      </c>
      <c r="F29" s="74" t="s">
        <v>53</v>
      </c>
      <c r="G29" s="13">
        <v>44429</v>
      </c>
      <c r="H29" s="75" t="s">
        <v>54</v>
      </c>
      <c r="I29" s="15">
        <v>56</v>
      </c>
      <c r="J29" s="15">
        <v>34</v>
      </c>
      <c r="K29" s="15">
        <v>11</v>
      </c>
      <c r="L29" s="15">
        <v>5</v>
      </c>
      <c r="M29" s="81">
        <v>5.2359999999999998</v>
      </c>
      <c r="N29" s="106">
        <v>5</v>
      </c>
      <c r="O29" s="62">
        <v>3000</v>
      </c>
      <c r="P29" s="63">
        <f>Table2245236891011121314151617181920212224234[[#This Row],[PEMBULATAN]]*O29</f>
        <v>15000</v>
      </c>
    </row>
    <row r="30" spans="1:16" ht="23.25" customHeight="1" x14ac:dyDescent="0.2">
      <c r="A30" s="97"/>
      <c r="B30" s="73"/>
      <c r="C30" s="87" t="s">
        <v>283</v>
      </c>
      <c r="D30" s="76" t="s">
        <v>51</v>
      </c>
      <c r="E30" s="13">
        <v>44428</v>
      </c>
      <c r="F30" s="74" t="s">
        <v>53</v>
      </c>
      <c r="G30" s="13">
        <v>44429</v>
      </c>
      <c r="H30" s="75" t="s">
        <v>54</v>
      </c>
      <c r="I30" s="15">
        <v>85</v>
      </c>
      <c r="J30" s="15">
        <v>30</v>
      </c>
      <c r="K30" s="15">
        <v>7</v>
      </c>
      <c r="L30" s="15">
        <v>4</v>
      </c>
      <c r="M30" s="81">
        <v>4.4625000000000004</v>
      </c>
      <c r="N30" s="106">
        <v>5</v>
      </c>
      <c r="O30" s="62">
        <v>3000</v>
      </c>
      <c r="P30" s="63">
        <f>Table2245236891011121314151617181920212224234[[#This Row],[PEMBULATAN]]*O30</f>
        <v>15000</v>
      </c>
    </row>
    <row r="31" spans="1:16" ht="23.25" customHeight="1" x14ac:dyDescent="0.2">
      <c r="A31" s="97"/>
      <c r="B31" s="73"/>
      <c r="C31" s="87" t="s">
        <v>284</v>
      </c>
      <c r="D31" s="76" t="s">
        <v>51</v>
      </c>
      <c r="E31" s="13">
        <v>44428</v>
      </c>
      <c r="F31" s="74" t="s">
        <v>53</v>
      </c>
      <c r="G31" s="13">
        <v>44429</v>
      </c>
      <c r="H31" s="75" t="s">
        <v>54</v>
      </c>
      <c r="I31" s="15">
        <v>57</v>
      </c>
      <c r="J31" s="15">
        <v>41</v>
      </c>
      <c r="K31" s="15">
        <v>25</v>
      </c>
      <c r="L31" s="15">
        <v>23</v>
      </c>
      <c r="M31" s="81">
        <v>14.606249999999999</v>
      </c>
      <c r="N31" s="106">
        <v>23</v>
      </c>
      <c r="O31" s="62">
        <v>3000</v>
      </c>
      <c r="P31" s="63">
        <f>Table2245236891011121314151617181920212224234[[#This Row],[PEMBULATAN]]*O31</f>
        <v>69000</v>
      </c>
    </row>
    <row r="32" spans="1:16" ht="23.25" customHeight="1" x14ac:dyDescent="0.2">
      <c r="A32" s="97"/>
      <c r="B32" s="73"/>
      <c r="C32" s="87" t="s">
        <v>285</v>
      </c>
      <c r="D32" s="76" t="s">
        <v>51</v>
      </c>
      <c r="E32" s="13">
        <v>44428</v>
      </c>
      <c r="F32" s="74" t="s">
        <v>53</v>
      </c>
      <c r="G32" s="13">
        <v>44429</v>
      </c>
      <c r="H32" s="75" t="s">
        <v>54</v>
      </c>
      <c r="I32" s="15">
        <v>49</v>
      </c>
      <c r="J32" s="15">
        <v>41</v>
      </c>
      <c r="K32" s="15">
        <v>26</v>
      </c>
      <c r="L32" s="15">
        <v>8</v>
      </c>
      <c r="M32" s="81">
        <v>13.0585</v>
      </c>
      <c r="N32" s="106">
        <v>13</v>
      </c>
      <c r="O32" s="62">
        <v>3000</v>
      </c>
      <c r="P32" s="63">
        <f>Table2245236891011121314151617181920212224234[[#This Row],[PEMBULATAN]]*O32</f>
        <v>39000</v>
      </c>
    </row>
    <row r="33" spans="1:16" ht="23.25" customHeight="1" x14ac:dyDescent="0.2">
      <c r="A33" s="97"/>
      <c r="B33" s="73"/>
      <c r="C33" s="87" t="s">
        <v>286</v>
      </c>
      <c r="D33" s="76" t="s">
        <v>51</v>
      </c>
      <c r="E33" s="13">
        <v>44428</v>
      </c>
      <c r="F33" s="74" t="s">
        <v>53</v>
      </c>
      <c r="G33" s="13">
        <v>44429</v>
      </c>
      <c r="H33" s="75" t="s">
        <v>54</v>
      </c>
      <c r="I33" s="15">
        <v>60</v>
      </c>
      <c r="J33" s="15">
        <v>3</v>
      </c>
      <c r="K33" s="15">
        <v>3</v>
      </c>
      <c r="L33" s="15">
        <v>1</v>
      </c>
      <c r="M33" s="81">
        <v>0.13500000000000001</v>
      </c>
      <c r="N33" s="106">
        <v>1</v>
      </c>
      <c r="O33" s="62">
        <v>3000</v>
      </c>
      <c r="P33" s="63">
        <f>Table2245236891011121314151617181920212224234[[#This Row],[PEMBULATAN]]*O33</f>
        <v>3000</v>
      </c>
    </row>
    <row r="34" spans="1:16" ht="23.25" customHeight="1" x14ac:dyDescent="0.2">
      <c r="A34" s="97"/>
      <c r="B34" s="73"/>
      <c r="C34" s="87" t="s">
        <v>287</v>
      </c>
      <c r="D34" s="76" t="s">
        <v>51</v>
      </c>
      <c r="E34" s="13">
        <v>44428</v>
      </c>
      <c r="F34" s="74" t="s">
        <v>53</v>
      </c>
      <c r="G34" s="13">
        <v>44429</v>
      </c>
      <c r="H34" s="75" t="s">
        <v>54</v>
      </c>
      <c r="I34" s="15">
        <v>54</v>
      </c>
      <c r="J34" s="15">
        <v>41</v>
      </c>
      <c r="K34" s="15">
        <v>22</v>
      </c>
      <c r="L34" s="15">
        <v>9</v>
      </c>
      <c r="M34" s="81">
        <v>12.177</v>
      </c>
      <c r="N34" s="106">
        <v>12</v>
      </c>
      <c r="O34" s="62">
        <v>3000</v>
      </c>
      <c r="P34" s="63">
        <f>Table2245236891011121314151617181920212224234[[#This Row],[PEMBULATAN]]*O34</f>
        <v>36000</v>
      </c>
    </row>
    <row r="35" spans="1:16" ht="23.25" customHeight="1" x14ac:dyDescent="0.2">
      <c r="A35" s="97"/>
      <c r="B35" s="73"/>
      <c r="C35" s="87" t="s">
        <v>288</v>
      </c>
      <c r="D35" s="76" t="s">
        <v>51</v>
      </c>
      <c r="E35" s="13">
        <v>44428</v>
      </c>
      <c r="F35" s="74" t="s">
        <v>53</v>
      </c>
      <c r="G35" s="13">
        <v>44429</v>
      </c>
      <c r="H35" s="75" t="s">
        <v>54</v>
      </c>
      <c r="I35" s="15">
        <v>42</v>
      </c>
      <c r="J35" s="15">
        <v>30</v>
      </c>
      <c r="K35" s="15">
        <v>11</v>
      </c>
      <c r="L35" s="15">
        <v>6</v>
      </c>
      <c r="M35" s="81">
        <v>3.4649999999999999</v>
      </c>
      <c r="N35" s="106">
        <v>6</v>
      </c>
      <c r="O35" s="62">
        <v>3000</v>
      </c>
      <c r="P35" s="63">
        <f>Table2245236891011121314151617181920212224234[[#This Row],[PEMBULATAN]]*O35</f>
        <v>18000</v>
      </c>
    </row>
    <row r="36" spans="1:16" ht="23.25" customHeight="1" x14ac:dyDescent="0.2">
      <c r="A36" s="97"/>
      <c r="B36" s="73"/>
      <c r="C36" s="87" t="s">
        <v>289</v>
      </c>
      <c r="D36" s="76" t="s">
        <v>51</v>
      </c>
      <c r="E36" s="13">
        <v>44428</v>
      </c>
      <c r="F36" s="74" t="s">
        <v>53</v>
      </c>
      <c r="G36" s="13">
        <v>44429</v>
      </c>
      <c r="H36" s="75" t="s">
        <v>54</v>
      </c>
      <c r="I36" s="15">
        <v>42</v>
      </c>
      <c r="J36" s="15">
        <v>36</v>
      </c>
      <c r="K36" s="15">
        <v>8</v>
      </c>
      <c r="L36" s="15">
        <v>5</v>
      </c>
      <c r="M36" s="81">
        <v>3.024</v>
      </c>
      <c r="N36" s="106">
        <v>5</v>
      </c>
      <c r="O36" s="62">
        <v>3000</v>
      </c>
      <c r="P36" s="63">
        <f>Table2245236891011121314151617181920212224234[[#This Row],[PEMBULATAN]]*O36</f>
        <v>15000</v>
      </c>
    </row>
    <row r="37" spans="1:16" ht="23.25" customHeight="1" x14ac:dyDescent="0.2">
      <c r="A37" s="97"/>
      <c r="B37" s="73"/>
      <c r="C37" s="87" t="s">
        <v>290</v>
      </c>
      <c r="D37" s="76" t="s">
        <v>51</v>
      </c>
      <c r="E37" s="13">
        <v>44428</v>
      </c>
      <c r="F37" s="74" t="s">
        <v>53</v>
      </c>
      <c r="G37" s="13">
        <v>44429</v>
      </c>
      <c r="H37" s="75" t="s">
        <v>54</v>
      </c>
      <c r="I37" s="15">
        <v>40</v>
      </c>
      <c r="J37" s="15">
        <v>26</v>
      </c>
      <c r="K37" s="15">
        <v>30</v>
      </c>
      <c r="L37" s="15">
        <v>4</v>
      </c>
      <c r="M37" s="81">
        <v>7.8</v>
      </c>
      <c r="N37" s="106">
        <v>8</v>
      </c>
      <c r="O37" s="62">
        <v>3000</v>
      </c>
      <c r="P37" s="63">
        <f>Table2245236891011121314151617181920212224234[[#This Row],[PEMBULATAN]]*O37</f>
        <v>24000</v>
      </c>
    </row>
    <row r="38" spans="1:16" ht="23.25" customHeight="1" x14ac:dyDescent="0.2">
      <c r="A38" s="97"/>
      <c r="B38" s="73"/>
      <c r="C38" s="87" t="s">
        <v>291</v>
      </c>
      <c r="D38" s="76" t="s">
        <v>51</v>
      </c>
      <c r="E38" s="13">
        <v>44428</v>
      </c>
      <c r="F38" s="74" t="s">
        <v>53</v>
      </c>
      <c r="G38" s="13">
        <v>44429</v>
      </c>
      <c r="H38" s="75" t="s">
        <v>54</v>
      </c>
      <c r="I38" s="15">
        <v>41</v>
      </c>
      <c r="J38" s="15">
        <v>32</v>
      </c>
      <c r="K38" s="15">
        <v>32</v>
      </c>
      <c r="L38" s="15">
        <v>5</v>
      </c>
      <c r="M38" s="81">
        <v>10.496</v>
      </c>
      <c r="N38" s="106">
        <v>11</v>
      </c>
      <c r="O38" s="62">
        <v>3000</v>
      </c>
      <c r="P38" s="63">
        <f>Table2245236891011121314151617181920212224234[[#This Row],[PEMBULATAN]]*O38</f>
        <v>33000</v>
      </c>
    </row>
    <row r="39" spans="1:16" ht="23.25" customHeight="1" x14ac:dyDescent="0.2">
      <c r="A39" s="97"/>
      <c r="B39" s="73"/>
      <c r="C39" s="87" t="s">
        <v>292</v>
      </c>
      <c r="D39" s="76" t="s">
        <v>51</v>
      </c>
      <c r="E39" s="13">
        <v>44428</v>
      </c>
      <c r="F39" s="74" t="s">
        <v>53</v>
      </c>
      <c r="G39" s="13">
        <v>44429</v>
      </c>
      <c r="H39" s="75" t="s">
        <v>54</v>
      </c>
      <c r="I39" s="15">
        <v>120</v>
      </c>
      <c r="J39" s="15">
        <v>18</v>
      </c>
      <c r="K39" s="15">
        <v>12</v>
      </c>
      <c r="L39" s="15">
        <v>1</v>
      </c>
      <c r="M39" s="81">
        <v>6.48</v>
      </c>
      <c r="N39" s="106">
        <v>7</v>
      </c>
      <c r="O39" s="62">
        <v>3000</v>
      </c>
      <c r="P39" s="63">
        <f>Table2245236891011121314151617181920212224234[[#This Row],[PEMBULATAN]]*O39</f>
        <v>21000</v>
      </c>
    </row>
    <row r="40" spans="1:16" ht="23.25" customHeight="1" x14ac:dyDescent="0.2">
      <c r="A40" s="97"/>
      <c r="B40" s="73"/>
      <c r="C40" s="87" t="s">
        <v>293</v>
      </c>
      <c r="D40" s="76" t="s">
        <v>51</v>
      </c>
      <c r="E40" s="13">
        <v>44428</v>
      </c>
      <c r="F40" s="74" t="s">
        <v>53</v>
      </c>
      <c r="G40" s="13">
        <v>44429</v>
      </c>
      <c r="H40" s="75" t="s">
        <v>54</v>
      </c>
      <c r="I40" s="15">
        <v>105</v>
      </c>
      <c r="J40" s="15">
        <v>36</v>
      </c>
      <c r="K40" s="15">
        <v>12</v>
      </c>
      <c r="L40" s="15">
        <v>7</v>
      </c>
      <c r="M40" s="81">
        <v>11.34</v>
      </c>
      <c r="N40" s="106">
        <v>12</v>
      </c>
      <c r="O40" s="62">
        <v>3000</v>
      </c>
      <c r="P40" s="63">
        <f>Table2245236891011121314151617181920212224234[[#This Row],[PEMBULATAN]]*O40</f>
        <v>36000</v>
      </c>
    </row>
    <row r="41" spans="1:16" ht="23.25" customHeight="1" x14ac:dyDescent="0.2">
      <c r="A41" s="97"/>
      <c r="B41" s="73"/>
      <c r="C41" s="87" t="s">
        <v>294</v>
      </c>
      <c r="D41" s="76" t="s">
        <v>51</v>
      </c>
      <c r="E41" s="13">
        <v>44428</v>
      </c>
      <c r="F41" s="74" t="s">
        <v>53</v>
      </c>
      <c r="G41" s="13">
        <v>44429</v>
      </c>
      <c r="H41" s="75" t="s">
        <v>54</v>
      </c>
      <c r="I41" s="15">
        <v>116</v>
      </c>
      <c r="J41" s="15">
        <v>23</v>
      </c>
      <c r="K41" s="15">
        <v>6</v>
      </c>
      <c r="L41" s="15">
        <v>3</v>
      </c>
      <c r="M41" s="81">
        <v>4.0019999999999998</v>
      </c>
      <c r="N41" s="106">
        <v>4</v>
      </c>
      <c r="O41" s="62">
        <v>3000</v>
      </c>
      <c r="P41" s="63">
        <f>Table2245236891011121314151617181920212224234[[#This Row],[PEMBULATAN]]*O41</f>
        <v>12000</v>
      </c>
    </row>
    <row r="42" spans="1:16" ht="23.25" customHeight="1" x14ac:dyDescent="0.2">
      <c r="A42" s="97"/>
      <c r="B42" s="73"/>
      <c r="C42" s="87" t="s">
        <v>295</v>
      </c>
      <c r="D42" s="76" t="s">
        <v>51</v>
      </c>
      <c r="E42" s="13">
        <v>44428</v>
      </c>
      <c r="F42" s="74" t="s">
        <v>53</v>
      </c>
      <c r="G42" s="13">
        <v>44429</v>
      </c>
      <c r="H42" s="75" t="s">
        <v>54</v>
      </c>
      <c r="I42" s="15">
        <v>73</v>
      </c>
      <c r="J42" s="15">
        <v>16</v>
      </c>
      <c r="K42" s="15">
        <v>6</v>
      </c>
      <c r="L42" s="15">
        <v>2</v>
      </c>
      <c r="M42" s="81">
        <v>1.752</v>
      </c>
      <c r="N42" s="106">
        <v>2</v>
      </c>
      <c r="O42" s="62">
        <v>3000</v>
      </c>
      <c r="P42" s="63">
        <f>Table2245236891011121314151617181920212224234[[#This Row],[PEMBULATAN]]*O42</f>
        <v>6000</v>
      </c>
    </row>
    <row r="43" spans="1:16" ht="23.25" customHeight="1" x14ac:dyDescent="0.2">
      <c r="A43" s="97"/>
      <c r="B43" s="73"/>
      <c r="C43" s="87" t="s">
        <v>296</v>
      </c>
      <c r="D43" s="76" t="s">
        <v>51</v>
      </c>
      <c r="E43" s="13">
        <v>44428</v>
      </c>
      <c r="F43" s="74" t="s">
        <v>53</v>
      </c>
      <c r="G43" s="13">
        <v>44429</v>
      </c>
      <c r="H43" s="75" t="s">
        <v>54</v>
      </c>
      <c r="I43" s="15">
        <v>117</v>
      </c>
      <c r="J43" s="15">
        <v>76</v>
      </c>
      <c r="K43" s="15">
        <v>10</v>
      </c>
      <c r="L43" s="15">
        <v>2</v>
      </c>
      <c r="M43" s="81">
        <v>22.23</v>
      </c>
      <c r="N43" s="106">
        <v>22</v>
      </c>
      <c r="O43" s="62">
        <v>3000</v>
      </c>
      <c r="P43" s="63">
        <f>Table2245236891011121314151617181920212224234[[#This Row],[PEMBULATAN]]*O43</f>
        <v>66000</v>
      </c>
    </row>
    <row r="44" spans="1:16" ht="23.25" customHeight="1" x14ac:dyDescent="0.2">
      <c r="A44" s="97"/>
      <c r="B44" s="73"/>
      <c r="C44" s="87" t="s">
        <v>297</v>
      </c>
      <c r="D44" s="76" t="s">
        <v>51</v>
      </c>
      <c r="E44" s="13">
        <v>44428</v>
      </c>
      <c r="F44" s="74" t="s">
        <v>53</v>
      </c>
      <c r="G44" s="13">
        <v>44429</v>
      </c>
      <c r="H44" s="75" t="s">
        <v>54</v>
      </c>
      <c r="I44" s="15">
        <v>67</v>
      </c>
      <c r="J44" s="15">
        <v>45</v>
      </c>
      <c r="K44" s="15">
        <v>23</v>
      </c>
      <c r="L44" s="15">
        <v>8</v>
      </c>
      <c r="M44" s="81">
        <v>17.33625</v>
      </c>
      <c r="N44" s="106">
        <v>18</v>
      </c>
      <c r="O44" s="62">
        <v>3000</v>
      </c>
      <c r="P44" s="63">
        <f>Table2245236891011121314151617181920212224234[[#This Row],[PEMBULATAN]]*O44</f>
        <v>54000</v>
      </c>
    </row>
    <row r="45" spans="1:16" ht="23.25" customHeight="1" x14ac:dyDescent="0.2">
      <c r="A45" s="97"/>
      <c r="B45" s="73"/>
      <c r="C45" s="87" t="s">
        <v>298</v>
      </c>
      <c r="D45" s="76" t="s">
        <v>51</v>
      </c>
      <c r="E45" s="13">
        <v>44428</v>
      </c>
      <c r="F45" s="74" t="s">
        <v>53</v>
      </c>
      <c r="G45" s="13">
        <v>44429</v>
      </c>
      <c r="H45" s="75" t="s">
        <v>54</v>
      </c>
      <c r="I45" s="15">
        <v>62</v>
      </c>
      <c r="J45" s="15">
        <v>44</v>
      </c>
      <c r="K45" s="15">
        <v>16</v>
      </c>
      <c r="L45" s="15">
        <v>2</v>
      </c>
      <c r="M45" s="81">
        <v>10.912000000000001</v>
      </c>
      <c r="N45" s="106">
        <v>11</v>
      </c>
      <c r="O45" s="62">
        <v>3000</v>
      </c>
      <c r="P45" s="63">
        <f>Table2245236891011121314151617181920212224234[[#This Row],[PEMBULATAN]]*O45</f>
        <v>33000</v>
      </c>
    </row>
    <row r="46" spans="1:16" ht="23.25" customHeight="1" x14ac:dyDescent="0.2">
      <c r="A46" s="97"/>
      <c r="B46" s="73"/>
      <c r="C46" s="87" t="s">
        <v>299</v>
      </c>
      <c r="D46" s="76" t="s">
        <v>51</v>
      </c>
      <c r="E46" s="13">
        <v>44428</v>
      </c>
      <c r="F46" s="74" t="s">
        <v>53</v>
      </c>
      <c r="G46" s="13">
        <v>44429</v>
      </c>
      <c r="H46" s="75" t="s">
        <v>54</v>
      </c>
      <c r="I46" s="15">
        <v>207</v>
      </c>
      <c r="J46" s="15">
        <v>32</v>
      </c>
      <c r="K46" s="15">
        <v>26</v>
      </c>
      <c r="L46" s="15">
        <v>14</v>
      </c>
      <c r="M46" s="81">
        <v>43.055999999999997</v>
      </c>
      <c r="N46" s="106">
        <v>43</v>
      </c>
      <c r="O46" s="62">
        <v>3000</v>
      </c>
      <c r="P46" s="63">
        <f>Table2245236891011121314151617181920212224234[[#This Row],[PEMBULATAN]]*O46</f>
        <v>129000</v>
      </c>
    </row>
    <row r="47" spans="1:16" ht="23.25" customHeight="1" x14ac:dyDescent="0.2">
      <c r="A47" s="97"/>
      <c r="B47" s="73"/>
      <c r="C47" s="87" t="s">
        <v>300</v>
      </c>
      <c r="D47" s="76" t="s">
        <v>51</v>
      </c>
      <c r="E47" s="13">
        <v>44428</v>
      </c>
      <c r="F47" s="74" t="s">
        <v>53</v>
      </c>
      <c r="G47" s="13">
        <v>44429</v>
      </c>
      <c r="H47" s="75" t="s">
        <v>54</v>
      </c>
      <c r="I47" s="15">
        <v>117</v>
      </c>
      <c r="J47" s="15">
        <v>8</v>
      </c>
      <c r="K47" s="15">
        <v>8</v>
      </c>
      <c r="L47" s="15">
        <v>18</v>
      </c>
      <c r="M47" s="81">
        <v>1.8720000000000001</v>
      </c>
      <c r="N47" s="106">
        <v>18</v>
      </c>
      <c r="O47" s="62">
        <v>3000</v>
      </c>
      <c r="P47" s="63">
        <f>Table2245236891011121314151617181920212224234[[#This Row],[PEMBULATAN]]*O47</f>
        <v>54000</v>
      </c>
    </row>
    <row r="48" spans="1:16" ht="23.25" customHeight="1" x14ac:dyDescent="0.2">
      <c r="A48" s="97"/>
      <c r="B48" s="73"/>
      <c r="C48" s="87" t="s">
        <v>301</v>
      </c>
      <c r="D48" s="76" t="s">
        <v>51</v>
      </c>
      <c r="E48" s="13">
        <v>44428</v>
      </c>
      <c r="F48" s="74" t="s">
        <v>53</v>
      </c>
      <c r="G48" s="13">
        <v>44429</v>
      </c>
      <c r="H48" s="75" t="s">
        <v>54</v>
      </c>
      <c r="I48" s="15">
        <v>104</v>
      </c>
      <c r="J48" s="15">
        <v>7</v>
      </c>
      <c r="K48" s="15">
        <v>7</v>
      </c>
      <c r="L48" s="15">
        <v>4</v>
      </c>
      <c r="M48" s="81">
        <v>1.274</v>
      </c>
      <c r="N48" s="106">
        <v>4</v>
      </c>
      <c r="O48" s="62">
        <v>3000</v>
      </c>
      <c r="P48" s="63">
        <f>Table2245236891011121314151617181920212224234[[#This Row],[PEMBULATAN]]*O48</f>
        <v>12000</v>
      </c>
    </row>
    <row r="49" spans="1:16" ht="23.25" customHeight="1" x14ac:dyDescent="0.2">
      <c r="A49" s="97"/>
      <c r="B49" s="73"/>
      <c r="C49" s="87" t="s">
        <v>302</v>
      </c>
      <c r="D49" s="76" t="s">
        <v>51</v>
      </c>
      <c r="E49" s="13">
        <v>44428</v>
      </c>
      <c r="F49" s="74" t="s">
        <v>53</v>
      </c>
      <c r="G49" s="13">
        <v>44429</v>
      </c>
      <c r="H49" s="75" t="s">
        <v>54</v>
      </c>
      <c r="I49" s="15">
        <v>45</v>
      </c>
      <c r="J49" s="15">
        <v>37</v>
      </c>
      <c r="K49" s="15">
        <v>12</v>
      </c>
      <c r="L49" s="15">
        <v>11</v>
      </c>
      <c r="M49" s="81">
        <v>4.9950000000000001</v>
      </c>
      <c r="N49" s="106">
        <v>11</v>
      </c>
      <c r="O49" s="62">
        <v>3000</v>
      </c>
      <c r="P49" s="63">
        <f>Table2245236891011121314151617181920212224234[[#This Row],[PEMBULATAN]]*O49</f>
        <v>33000</v>
      </c>
    </row>
    <row r="50" spans="1:16" ht="23.25" customHeight="1" x14ac:dyDescent="0.2">
      <c r="A50" s="97"/>
      <c r="B50" s="73"/>
      <c r="C50" s="87" t="s">
        <v>303</v>
      </c>
      <c r="D50" s="76" t="s">
        <v>51</v>
      </c>
      <c r="E50" s="13">
        <v>44428</v>
      </c>
      <c r="F50" s="74" t="s">
        <v>53</v>
      </c>
      <c r="G50" s="13">
        <v>44429</v>
      </c>
      <c r="H50" s="75" t="s">
        <v>54</v>
      </c>
      <c r="I50" s="15">
        <v>45</v>
      </c>
      <c r="J50" s="15">
        <v>33</v>
      </c>
      <c r="K50" s="15">
        <v>34</v>
      </c>
      <c r="L50" s="15">
        <v>5</v>
      </c>
      <c r="M50" s="81">
        <v>12.6225</v>
      </c>
      <c r="N50" s="106">
        <v>13</v>
      </c>
      <c r="O50" s="62">
        <v>3000</v>
      </c>
      <c r="P50" s="63">
        <f>Table2245236891011121314151617181920212224234[[#This Row],[PEMBULATAN]]*O50</f>
        <v>39000</v>
      </c>
    </row>
    <row r="51" spans="1:16" ht="23.25" customHeight="1" x14ac:dyDescent="0.2">
      <c r="A51" s="97"/>
      <c r="B51" s="73"/>
      <c r="C51" s="87" t="s">
        <v>304</v>
      </c>
      <c r="D51" s="76" t="s">
        <v>51</v>
      </c>
      <c r="E51" s="13">
        <v>44428</v>
      </c>
      <c r="F51" s="74" t="s">
        <v>53</v>
      </c>
      <c r="G51" s="13">
        <v>44429</v>
      </c>
      <c r="H51" s="75" t="s">
        <v>54</v>
      </c>
      <c r="I51" s="15">
        <v>51</v>
      </c>
      <c r="J51" s="15">
        <v>30</v>
      </c>
      <c r="K51" s="15">
        <v>32</v>
      </c>
      <c r="L51" s="15">
        <v>10</v>
      </c>
      <c r="M51" s="81">
        <v>12.24</v>
      </c>
      <c r="N51" s="106">
        <v>12</v>
      </c>
      <c r="O51" s="62">
        <v>3000</v>
      </c>
      <c r="P51" s="63">
        <f>Table2245236891011121314151617181920212224234[[#This Row],[PEMBULATAN]]*O51</f>
        <v>36000</v>
      </c>
    </row>
    <row r="52" spans="1:16" ht="23.25" customHeight="1" x14ac:dyDescent="0.2">
      <c r="A52" s="97"/>
      <c r="B52" s="73"/>
      <c r="C52" s="87" t="s">
        <v>305</v>
      </c>
      <c r="D52" s="76" t="s">
        <v>51</v>
      </c>
      <c r="E52" s="13">
        <v>44428</v>
      </c>
      <c r="F52" s="74" t="s">
        <v>53</v>
      </c>
      <c r="G52" s="13">
        <v>44429</v>
      </c>
      <c r="H52" s="75" t="s">
        <v>54</v>
      </c>
      <c r="I52" s="15">
        <v>45</v>
      </c>
      <c r="J52" s="15">
        <v>34</v>
      </c>
      <c r="K52" s="15">
        <v>11</v>
      </c>
      <c r="L52" s="15">
        <v>10</v>
      </c>
      <c r="M52" s="81">
        <v>4.2074999999999996</v>
      </c>
      <c r="N52" s="106">
        <v>10</v>
      </c>
      <c r="O52" s="62">
        <v>3000</v>
      </c>
      <c r="P52" s="63">
        <f>Table2245236891011121314151617181920212224234[[#This Row],[PEMBULATAN]]*O52</f>
        <v>30000</v>
      </c>
    </row>
    <row r="53" spans="1:16" ht="23.25" customHeight="1" x14ac:dyDescent="0.2">
      <c r="A53" s="97"/>
      <c r="B53" s="73"/>
      <c r="C53" s="87" t="s">
        <v>306</v>
      </c>
      <c r="D53" s="76" t="s">
        <v>51</v>
      </c>
      <c r="E53" s="13">
        <v>44428</v>
      </c>
      <c r="F53" s="74" t="s">
        <v>53</v>
      </c>
      <c r="G53" s="13">
        <v>44429</v>
      </c>
      <c r="H53" s="75" t="s">
        <v>54</v>
      </c>
      <c r="I53" s="15">
        <v>146</v>
      </c>
      <c r="J53" s="15">
        <v>58</v>
      </c>
      <c r="K53" s="15">
        <v>129</v>
      </c>
      <c r="L53" s="15">
        <v>20</v>
      </c>
      <c r="M53" s="81">
        <v>273.09300000000002</v>
      </c>
      <c r="N53" s="106">
        <v>273</v>
      </c>
      <c r="O53" s="62">
        <v>3000</v>
      </c>
      <c r="P53" s="63">
        <f>Table2245236891011121314151617181920212224234[[#This Row],[PEMBULATAN]]*O53</f>
        <v>819000</v>
      </c>
    </row>
    <row r="54" spans="1:16" ht="23.25" customHeight="1" x14ac:dyDescent="0.2">
      <c r="A54" s="97"/>
      <c r="B54" s="73"/>
      <c r="C54" s="87" t="s">
        <v>307</v>
      </c>
      <c r="D54" s="76" t="s">
        <v>51</v>
      </c>
      <c r="E54" s="13">
        <v>44428</v>
      </c>
      <c r="F54" s="74" t="s">
        <v>53</v>
      </c>
      <c r="G54" s="13">
        <v>44429</v>
      </c>
      <c r="H54" s="75" t="s">
        <v>54</v>
      </c>
      <c r="I54" s="15">
        <v>56</v>
      </c>
      <c r="J54" s="15">
        <v>34</v>
      </c>
      <c r="K54" s="15">
        <v>12</v>
      </c>
      <c r="L54" s="15">
        <v>5</v>
      </c>
      <c r="M54" s="81">
        <v>5.7119999999999997</v>
      </c>
      <c r="N54" s="106">
        <v>6</v>
      </c>
      <c r="O54" s="62">
        <v>3000</v>
      </c>
      <c r="P54" s="63">
        <f>Table2245236891011121314151617181920212224234[[#This Row],[PEMBULATAN]]*O54</f>
        <v>18000</v>
      </c>
    </row>
    <row r="55" spans="1:16" ht="23.25" customHeight="1" x14ac:dyDescent="0.2">
      <c r="A55" s="97"/>
      <c r="B55" s="73"/>
      <c r="C55" s="87" t="s">
        <v>308</v>
      </c>
      <c r="D55" s="76" t="s">
        <v>51</v>
      </c>
      <c r="E55" s="13">
        <v>44428</v>
      </c>
      <c r="F55" s="74" t="s">
        <v>53</v>
      </c>
      <c r="G55" s="13">
        <v>44429</v>
      </c>
      <c r="H55" s="75" t="s">
        <v>54</v>
      </c>
      <c r="I55" s="15">
        <v>46</v>
      </c>
      <c r="J55" s="15">
        <v>46</v>
      </c>
      <c r="K55" s="15">
        <v>20</v>
      </c>
      <c r="L55" s="15">
        <v>8</v>
      </c>
      <c r="M55" s="81">
        <v>10.58</v>
      </c>
      <c r="N55" s="106">
        <v>11</v>
      </c>
      <c r="O55" s="62">
        <v>3000</v>
      </c>
      <c r="P55" s="63">
        <f>Table2245236891011121314151617181920212224234[[#This Row],[PEMBULATAN]]*O55</f>
        <v>33000</v>
      </c>
    </row>
    <row r="56" spans="1:16" ht="23.25" customHeight="1" x14ac:dyDescent="0.2">
      <c r="A56" s="97"/>
      <c r="B56" s="73"/>
      <c r="C56" s="87" t="s">
        <v>309</v>
      </c>
      <c r="D56" s="76" t="s">
        <v>51</v>
      </c>
      <c r="E56" s="13">
        <v>44428</v>
      </c>
      <c r="F56" s="74" t="s">
        <v>53</v>
      </c>
      <c r="G56" s="13">
        <v>44429</v>
      </c>
      <c r="H56" s="75" t="s">
        <v>54</v>
      </c>
      <c r="I56" s="15">
        <v>45</v>
      </c>
      <c r="J56" s="15">
        <v>35</v>
      </c>
      <c r="K56" s="15">
        <v>21</v>
      </c>
      <c r="L56" s="15">
        <v>1</v>
      </c>
      <c r="M56" s="81">
        <v>8.2687500000000007</v>
      </c>
      <c r="N56" s="106">
        <v>8</v>
      </c>
      <c r="O56" s="62">
        <v>3000</v>
      </c>
      <c r="P56" s="63">
        <f>Table2245236891011121314151617181920212224234[[#This Row],[PEMBULATAN]]*O56</f>
        <v>24000</v>
      </c>
    </row>
    <row r="57" spans="1:16" ht="23.25" customHeight="1" x14ac:dyDescent="0.2">
      <c r="A57" s="97"/>
      <c r="B57" s="73"/>
      <c r="C57" s="87" t="s">
        <v>310</v>
      </c>
      <c r="D57" s="76" t="s">
        <v>51</v>
      </c>
      <c r="E57" s="13">
        <v>44428</v>
      </c>
      <c r="F57" s="74" t="s">
        <v>53</v>
      </c>
      <c r="G57" s="13">
        <v>44429</v>
      </c>
      <c r="H57" s="75" t="s">
        <v>54</v>
      </c>
      <c r="I57" s="15">
        <v>95</v>
      </c>
      <c r="J57" s="15">
        <v>21</v>
      </c>
      <c r="K57" s="15">
        <v>21</v>
      </c>
      <c r="L57" s="15">
        <v>3</v>
      </c>
      <c r="M57" s="81">
        <v>10.473750000000001</v>
      </c>
      <c r="N57" s="106">
        <v>11</v>
      </c>
      <c r="O57" s="62">
        <v>3000</v>
      </c>
      <c r="P57" s="63">
        <f>Table2245236891011121314151617181920212224234[[#This Row],[PEMBULATAN]]*O57</f>
        <v>33000</v>
      </c>
    </row>
    <row r="58" spans="1:16" ht="23.25" customHeight="1" x14ac:dyDescent="0.2">
      <c r="A58" s="97"/>
      <c r="B58" s="73"/>
      <c r="C58" s="87" t="s">
        <v>311</v>
      </c>
      <c r="D58" s="76" t="s">
        <v>51</v>
      </c>
      <c r="E58" s="13">
        <v>44428</v>
      </c>
      <c r="F58" s="74" t="s">
        <v>53</v>
      </c>
      <c r="G58" s="13">
        <v>44429</v>
      </c>
      <c r="H58" s="75" t="s">
        <v>54</v>
      </c>
      <c r="I58" s="15">
        <v>51</v>
      </c>
      <c r="J58" s="15">
        <v>12</v>
      </c>
      <c r="K58" s="15">
        <v>11</v>
      </c>
      <c r="L58" s="15">
        <v>5</v>
      </c>
      <c r="M58" s="81">
        <v>1.6830000000000001</v>
      </c>
      <c r="N58" s="106">
        <v>5</v>
      </c>
      <c r="O58" s="62">
        <v>3000</v>
      </c>
      <c r="P58" s="63">
        <f>Table2245236891011121314151617181920212224234[[#This Row],[PEMBULATAN]]*O58</f>
        <v>15000</v>
      </c>
    </row>
    <row r="59" spans="1:16" ht="23.25" customHeight="1" x14ac:dyDescent="0.2">
      <c r="A59" s="97"/>
      <c r="B59" s="73"/>
      <c r="C59" s="87" t="s">
        <v>312</v>
      </c>
      <c r="D59" s="76" t="s">
        <v>51</v>
      </c>
      <c r="E59" s="13">
        <v>44428</v>
      </c>
      <c r="F59" s="74" t="s">
        <v>53</v>
      </c>
      <c r="G59" s="13">
        <v>44429</v>
      </c>
      <c r="H59" s="75" t="s">
        <v>54</v>
      </c>
      <c r="I59" s="15">
        <v>42</v>
      </c>
      <c r="J59" s="15">
        <v>30</v>
      </c>
      <c r="K59" s="15">
        <v>31</v>
      </c>
      <c r="L59" s="15">
        <v>5</v>
      </c>
      <c r="M59" s="81">
        <v>9.7650000000000006</v>
      </c>
      <c r="N59" s="106">
        <v>10</v>
      </c>
      <c r="O59" s="62">
        <v>3000</v>
      </c>
      <c r="P59" s="63">
        <f>Table2245236891011121314151617181920212224234[[#This Row],[PEMBULATAN]]*O59</f>
        <v>30000</v>
      </c>
    </row>
    <row r="60" spans="1:16" ht="23.25" customHeight="1" x14ac:dyDescent="0.2">
      <c r="A60" s="97"/>
      <c r="B60" s="73"/>
      <c r="C60" s="87" t="s">
        <v>313</v>
      </c>
      <c r="D60" s="76" t="s">
        <v>51</v>
      </c>
      <c r="E60" s="13">
        <v>44428</v>
      </c>
      <c r="F60" s="74" t="s">
        <v>53</v>
      </c>
      <c r="G60" s="13">
        <v>44429</v>
      </c>
      <c r="H60" s="75" t="s">
        <v>54</v>
      </c>
      <c r="I60" s="15">
        <v>46</v>
      </c>
      <c r="J60" s="15">
        <v>37</v>
      </c>
      <c r="K60" s="15">
        <v>20</v>
      </c>
      <c r="L60" s="15">
        <v>9</v>
      </c>
      <c r="M60" s="81">
        <v>8.51</v>
      </c>
      <c r="N60" s="106">
        <v>9</v>
      </c>
      <c r="O60" s="62">
        <v>3000</v>
      </c>
      <c r="P60" s="63">
        <f>Table2245236891011121314151617181920212224234[[#This Row],[PEMBULATAN]]*O60</f>
        <v>27000</v>
      </c>
    </row>
    <row r="61" spans="1:16" ht="23.25" customHeight="1" x14ac:dyDescent="0.2">
      <c r="A61" s="97"/>
      <c r="B61" s="73"/>
      <c r="C61" s="87" t="s">
        <v>314</v>
      </c>
      <c r="D61" s="76" t="s">
        <v>51</v>
      </c>
      <c r="E61" s="13">
        <v>44428</v>
      </c>
      <c r="F61" s="74" t="s">
        <v>53</v>
      </c>
      <c r="G61" s="13">
        <v>44429</v>
      </c>
      <c r="H61" s="75" t="s">
        <v>54</v>
      </c>
      <c r="I61" s="15">
        <v>45</v>
      </c>
      <c r="J61" s="15">
        <v>23</v>
      </c>
      <c r="K61" s="15">
        <v>10</v>
      </c>
      <c r="L61" s="15">
        <v>5</v>
      </c>
      <c r="M61" s="81">
        <v>2.5874999999999999</v>
      </c>
      <c r="N61" s="106">
        <v>5</v>
      </c>
      <c r="O61" s="62">
        <v>3000</v>
      </c>
      <c r="P61" s="63">
        <f>Table2245236891011121314151617181920212224234[[#This Row],[PEMBULATAN]]*O61</f>
        <v>15000</v>
      </c>
    </row>
    <row r="62" spans="1:16" ht="23.25" customHeight="1" x14ac:dyDescent="0.2">
      <c r="A62" s="97"/>
      <c r="B62" s="73"/>
      <c r="C62" s="87" t="s">
        <v>315</v>
      </c>
      <c r="D62" s="76" t="s">
        <v>51</v>
      </c>
      <c r="E62" s="13">
        <v>44428</v>
      </c>
      <c r="F62" s="74" t="s">
        <v>53</v>
      </c>
      <c r="G62" s="13">
        <v>44429</v>
      </c>
      <c r="H62" s="75" t="s">
        <v>54</v>
      </c>
      <c r="I62" s="15">
        <v>102</v>
      </c>
      <c r="J62" s="15">
        <v>8</v>
      </c>
      <c r="K62" s="15">
        <v>6</v>
      </c>
      <c r="L62" s="15">
        <v>1</v>
      </c>
      <c r="M62" s="81">
        <v>1.224</v>
      </c>
      <c r="N62" s="106">
        <v>1</v>
      </c>
      <c r="O62" s="62">
        <v>3000</v>
      </c>
      <c r="P62" s="63">
        <f>Table2245236891011121314151617181920212224234[[#This Row],[PEMBULATAN]]*O62</f>
        <v>3000</v>
      </c>
    </row>
    <row r="63" spans="1:16" ht="23.25" customHeight="1" x14ac:dyDescent="0.2">
      <c r="A63" s="97"/>
      <c r="B63" s="73"/>
      <c r="C63" s="87" t="s">
        <v>316</v>
      </c>
      <c r="D63" s="76" t="s">
        <v>51</v>
      </c>
      <c r="E63" s="13">
        <v>44428</v>
      </c>
      <c r="F63" s="74" t="s">
        <v>53</v>
      </c>
      <c r="G63" s="13">
        <v>44429</v>
      </c>
      <c r="H63" s="75" t="s">
        <v>54</v>
      </c>
      <c r="I63" s="15">
        <v>54</v>
      </c>
      <c r="J63" s="15">
        <v>39</v>
      </c>
      <c r="K63" s="15">
        <v>17</v>
      </c>
      <c r="L63" s="15">
        <v>10</v>
      </c>
      <c r="M63" s="81">
        <v>8.9504999999999999</v>
      </c>
      <c r="N63" s="106">
        <v>10</v>
      </c>
      <c r="O63" s="62">
        <v>3000</v>
      </c>
      <c r="P63" s="63">
        <f>Table2245236891011121314151617181920212224234[[#This Row],[PEMBULATAN]]*O63</f>
        <v>30000</v>
      </c>
    </row>
    <row r="64" spans="1:16" ht="23.25" customHeight="1" x14ac:dyDescent="0.2">
      <c r="A64" s="97"/>
      <c r="B64" s="73"/>
      <c r="C64" s="87" t="s">
        <v>317</v>
      </c>
      <c r="D64" s="76" t="s">
        <v>51</v>
      </c>
      <c r="E64" s="13">
        <v>44428</v>
      </c>
      <c r="F64" s="74" t="s">
        <v>53</v>
      </c>
      <c r="G64" s="13">
        <v>44429</v>
      </c>
      <c r="H64" s="75" t="s">
        <v>54</v>
      </c>
      <c r="I64" s="15">
        <v>60</v>
      </c>
      <c r="J64" s="15">
        <v>42</v>
      </c>
      <c r="K64" s="15">
        <v>26</v>
      </c>
      <c r="L64" s="15">
        <v>7</v>
      </c>
      <c r="M64" s="81">
        <v>16.38</v>
      </c>
      <c r="N64" s="106">
        <v>17</v>
      </c>
      <c r="O64" s="62">
        <v>3000</v>
      </c>
      <c r="P64" s="63">
        <f>Table2245236891011121314151617181920212224234[[#This Row],[PEMBULATAN]]*O64</f>
        <v>51000</v>
      </c>
    </row>
    <row r="65" spans="1:16" ht="23.25" customHeight="1" x14ac:dyDescent="0.2">
      <c r="A65" s="97"/>
      <c r="B65" s="73"/>
      <c r="C65" s="87" t="s">
        <v>318</v>
      </c>
      <c r="D65" s="76" t="s">
        <v>51</v>
      </c>
      <c r="E65" s="13">
        <v>44428</v>
      </c>
      <c r="F65" s="74" t="s">
        <v>53</v>
      </c>
      <c r="G65" s="13">
        <v>44429</v>
      </c>
      <c r="H65" s="75" t="s">
        <v>54</v>
      </c>
      <c r="I65" s="15">
        <v>81</v>
      </c>
      <c r="J65" s="15">
        <v>42</v>
      </c>
      <c r="K65" s="15">
        <v>26</v>
      </c>
      <c r="L65" s="15">
        <v>7</v>
      </c>
      <c r="M65" s="81">
        <v>22.113</v>
      </c>
      <c r="N65" s="106">
        <v>22</v>
      </c>
      <c r="O65" s="62">
        <v>3000</v>
      </c>
      <c r="P65" s="63">
        <f>Table2245236891011121314151617181920212224234[[#This Row],[PEMBULATAN]]*O65</f>
        <v>66000</v>
      </c>
    </row>
    <row r="66" spans="1:16" ht="23.25" customHeight="1" x14ac:dyDescent="0.2">
      <c r="A66" s="97"/>
      <c r="B66" s="73"/>
      <c r="C66" s="87" t="s">
        <v>319</v>
      </c>
      <c r="D66" s="76" t="s">
        <v>51</v>
      </c>
      <c r="E66" s="13">
        <v>44428</v>
      </c>
      <c r="F66" s="74" t="s">
        <v>53</v>
      </c>
      <c r="G66" s="13">
        <v>44429</v>
      </c>
      <c r="H66" s="75" t="s">
        <v>54</v>
      </c>
      <c r="I66" s="15">
        <v>90</v>
      </c>
      <c r="J66" s="15">
        <v>26</v>
      </c>
      <c r="K66" s="15">
        <v>17</v>
      </c>
      <c r="L66" s="15">
        <v>3</v>
      </c>
      <c r="M66" s="81">
        <v>9.9450000000000003</v>
      </c>
      <c r="N66" s="106">
        <v>10</v>
      </c>
      <c r="O66" s="62">
        <v>3000</v>
      </c>
      <c r="P66" s="63">
        <f>Table2245236891011121314151617181920212224234[[#This Row],[PEMBULATAN]]*O66</f>
        <v>30000</v>
      </c>
    </row>
    <row r="67" spans="1:16" ht="23.25" customHeight="1" x14ac:dyDescent="0.2">
      <c r="A67" s="97"/>
      <c r="B67" s="73"/>
      <c r="C67" s="87" t="s">
        <v>320</v>
      </c>
      <c r="D67" s="76" t="s">
        <v>51</v>
      </c>
      <c r="E67" s="13">
        <v>44428</v>
      </c>
      <c r="F67" s="74" t="s">
        <v>53</v>
      </c>
      <c r="G67" s="13">
        <v>44429</v>
      </c>
      <c r="H67" s="75" t="s">
        <v>54</v>
      </c>
      <c r="I67" s="15">
        <v>63</v>
      </c>
      <c r="J67" s="15">
        <v>42</v>
      </c>
      <c r="K67" s="15">
        <v>21</v>
      </c>
      <c r="L67" s="15">
        <v>2</v>
      </c>
      <c r="M67" s="81">
        <v>13.891500000000001</v>
      </c>
      <c r="N67" s="106">
        <v>14</v>
      </c>
      <c r="O67" s="62">
        <v>3000</v>
      </c>
      <c r="P67" s="63">
        <f>Table2245236891011121314151617181920212224234[[#This Row],[PEMBULATAN]]*O67</f>
        <v>42000</v>
      </c>
    </row>
    <row r="68" spans="1:16" ht="23.25" customHeight="1" x14ac:dyDescent="0.2">
      <c r="A68" s="97"/>
      <c r="B68" s="73"/>
      <c r="C68" s="87" t="s">
        <v>321</v>
      </c>
      <c r="D68" s="76" t="s">
        <v>51</v>
      </c>
      <c r="E68" s="13">
        <v>44428</v>
      </c>
      <c r="F68" s="74" t="s">
        <v>53</v>
      </c>
      <c r="G68" s="13">
        <v>44429</v>
      </c>
      <c r="H68" s="75" t="s">
        <v>54</v>
      </c>
      <c r="I68" s="15">
        <v>54</v>
      </c>
      <c r="J68" s="15">
        <v>27</v>
      </c>
      <c r="K68" s="15">
        <v>27</v>
      </c>
      <c r="L68" s="15">
        <v>1</v>
      </c>
      <c r="M68" s="81">
        <v>9.8414999999999999</v>
      </c>
      <c r="N68" s="106">
        <v>10</v>
      </c>
      <c r="O68" s="62">
        <v>3000</v>
      </c>
      <c r="P68" s="63">
        <f>Table2245236891011121314151617181920212224234[[#This Row],[PEMBULATAN]]*O68</f>
        <v>30000</v>
      </c>
    </row>
    <row r="69" spans="1:16" ht="23.25" customHeight="1" x14ac:dyDescent="0.2">
      <c r="A69" s="97"/>
      <c r="B69" s="73"/>
      <c r="C69" s="87" t="s">
        <v>322</v>
      </c>
      <c r="D69" s="76" t="s">
        <v>51</v>
      </c>
      <c r="E69" s="13">
        <v>44428</v>
      </c>
      <c r="F69" s="74" t="s">
        <v>53</v>
      </c>
      <c r="G69" s="13">
        <v>44429</v>
      </c>
      <c r="H69" s="75" t="s">
        <v>54</v>
      </c>
      <c r="I69" s="15">
        <v>67</v>
      </c>
      <c r="J69" s="15">
        <v>45</v>
      </c>
      <c r="K69" s="15">
        <v>18</v>
      </c>
      <c r="L69" s="15">
        <v>3</v>
      </c>
      <c r="M69" s="81">
        <v>13.567500000000001</v>
      </c>
      <c r="N69" s="106">
        <v>14</v>
      </c>
      <c r="O69" s="62">
        <v>3000</v>
      </c>
      <c r="P69" s="63">
        <f>Table2245236891011121314151617181920212224234[[#This Row],[PEMBULATAN]]*O69</f>
        <v>42000</v>
      </c>
    </row>
    <row r="70" spans="1:16" ht="23.25" customHeight="1" x14ac:dyDescent="0.2">
      <c r="A70" s="97"/>
      <c r="B70" s="73"/>
      <c r="C70" s="87" t="s">
        <v>323</v>
      </c>
      <c r="D70" s="76" t="s">
        <v>51</v>
      </c>
      <c r="E70" s="13">
        <v>44428</v>
      </c>
      <c r="F70" s="74" t="s">
        <v>53</v>
      </c>
      <c r="G70" s="13">
        <v>44429</v>
      </c>
      <c r="H70" s="75" t="s">
        <v>54</v>
      </c>
      <c r="I70" s="15">
        <v>54</v>
      </c>
      <c r="J70" s="15">
        <v>36</v>
      </c>
      <c r="K70" s="15">
        <v>12</v>
      </c>
      <c r="L70" s="15">
        <v>5</v>
      </c>
      <c r="M70" s="81">
        <v>5.8319999999999999</v>
      </c>
      <c r="N70" s="106">
        <v>6</v>
      </c>
      <c r="O70" s="62">
        <v>3000</v>
      </c>
      <c r="P70" s="63">
        <f>Table2245236891011121314151617181920212224234[[#This Row],[PEMBULATAN]]*O70</f>
        <v>18000</v>
      </c>
    </row>
    <row r="71" spans="1:16" ht="23.25" customHeight="1" x14ac:dyDescent="0.2">
      <c r="A71" s="97"/>
      <c r="B71" s="73"/>
      <c r="C71" s="87" t="s">
        <v>324</v>
      </c>
      <c r="D71" s="76" t="s">
        <v>51</v>
      </c>
      <c r="E71" s="13">
        <v>44428</v>
      </c>
      <c r="F71" s="74" t="s">
        <v>53</v>
      </c>
      <c r="G71" s="13">
        <v>44429</v>
      </c>
      <c r="H71" s="75" t="s">
        <v>54</v>
      </c>
      <c r="I71" s="15">
        <v>81</v>
      </c>
      <c r="J71" s="15">
        <v>61</v>
      </c>
      <c r="K71" s="15">
        <v>24</v>
      </c>
      <c r="L71" s="15">
        <v>14</v>
      </c>
      <c r="M71" s="81">
        <v>29.646000000000001</v>
      </c>
      <c r="N71" s="106">
        <v>30</v>
      </c>
      <c r="O71" s="62">
        <v>3000</v>
      </c>
      <c r="P71" s="63">
        <f>Table2245236891011121314151617181920212224234[[#This Row],[PEMBULATAN]]*O71</f>
        <v>90000</v>
      </c>
    </row>
    <row r="72" spans="1:16" ht="23.25" customHeight="1" x14ac:dyDescent="0.2">
      <c r="A72" s="97"/>
      <c r="B72" s="73"/>
      <c r="C72" s="87" t="s">
        <v>325</v>
      </c>
      <c r="D72" s="76" t="s">
        <v>51</v>
      </c>
      <c r="E72" s="13">
        <v>44428</v>
      </c>
      <c r="F72" s="74" t="s">
        <v>53</v>
      </c>
      <c r="G72" s="13">
        <v>44429</v>
      </c>
      <c r="H72" s="75" t="s">
        <v>54</v>
      </c>
      <c r="I72" s="15">
        <v>73</v>
      </c>
      <c r="J72" s="15">
        <v>42</v>
      </c>
      <c r="K72" s="15">
        <v>20</v>
      </c>
      <c r="L72" s="15">
        <v>12</v>
      </c>
      <c r="M72" s="81">
        <v>15.33</v>
      </c>
      <c r="N72" s="106">
        <v>16</v>
      </c>
      <c r="O72" s="62">
        <v>3000</v>
      </c>
      <c r="P72" s="63">
        <f>Table2245236891011121314151617181920212224234[[#This Row],[PEMBULATAN]]*O72</f>
        <v>48000</v>
      </c>
    </row>
    <row r="73" spans="1:16" ht="23.25" customHeight="1" x14ac:dyDescent="0.2">
      <c r="A73" s="97"/>
      <c r="B73" s="73"/>
      <c r="C73" s="87" t="s">
        <v>326</v>
      </c>
      <c r="D73" s="76" t="s">
        <v>51</v>
      </c>
      <c r="E73" s="13">
        <v>44428</v>
      </c>
      <c r="F73" s="74" t="s">
        <v>53</v>
      </c>
      <c r="G73" s="13">
        <v>44429</v>
      </c>
      <c r="H73" s="75" t="s">
        <v>54</v>
      </c>
      <c r="I73" s="15">
        <v>45</v>
      </c>
      <c r="J73" s="15">
        <v>32</v>
      </c>
      <c r="K73" s="15">
        <v>27</v>
      </c>
      <c r="L73" s="15">
        <v>14</v>
      </c>
      <c r="M73" s="81">
        <v>9.7200000000000006</v>
      </c>
      <c r="N73" s="106">
        <v>14</v>
      </c>
      <c r="O73" s="62">
        <v>3000</v>
      </c>
      <c r="P73" s="63">
        <f>Table2245236891011121314151617181920212224234[[#This Row],[PEMBULATAN]]*O73</f>
        <v>42000</v>
      </c>
    </row>
    <row r="74" spans="1:16" ht="23.25" customHeight="1" x14ac:dyDescent="0.2">
      <c r="A74" s="97"/>
      <c r="B74" s="73"/>
      <c r="C74" s="87" t="s">
        <v>327</v>
      </c>
      <c r="D74" s="76" t="s">
        <v>51</v>
      </c>
      <c r="E74" s="13">
        <v>44428</v>
      </c>
      <c r="F74" s="74" t="s">
        <v>53</v>
      </c>
      <c r="G74" s="13">
        <v>44429</v>
      </c>
      <c r="H74" s="75" t="s">
        <v>54</v>
      </c>
      <c r="I74" s="15">
        <v>40</v>
      </c>
      <c r="J74" s="15">
        <v>39</v>
      </c>
      <c r="K74" s="15">
        <v>21</v>
      </c>
      <c r="L74" s="15">
        <v>11</v>
      </c>
      <c r="M74" s="81">
        <v>8.19</v>
      </c>
      <c r="N74" s="70">
        <v>8</v>
      </c>
      <c r="O74" s="62">
        <v>3000</v>
      </c>
      <c r="P74" s="63">
        <f>Table2245236891011121314151617181920212224234[[#This Row],[PEMBULATAN]]*O74</f>
        <v>24000</v>
      </c>
    </row>
    <row r="75" spans="1:16" ht="23.25" customHeight="1" x14ac:dyDescent="0.2">
      <c r="A75" s="97"/>
      <c r="B75" s="73"/>
      <c r="C75" s="87" t="s">
        <v>328</v>
      </c>
      <c r="D75" s="76" t="s">
        <v>51</v>
      </c>
      <c r="E75" s="13">
        <v>44428</v>
      </c>
      <c r="F75" s="74" t="s">
        <v>53</v>
      </c>
      <c r="G75" s="13">
        <v>44429</v>
      </c>
      <c r="H75" s="75" t="s">
        <v>54</v>
      </c>
      <c r="I75" s="15">
        <v>64</v>
      </c>
      <c r="J75" s="15">
        <v>56</v>
      </c>
      <c r="K75" s="15">
        <v>26</v>
      </c>
      <c r="L75" s="15">
        <v>6</v>
      </c>
      <c r="M75" s="81">
        <v>23.295999999999999</v>
      </c>
      <c r="N75" s="70">
        <v>24</v>
      </c>
      <c r="O75" s="62">
        <v>3000</v>
      </c>
      <c r="P75" s="63">
        <f>Table2245236891011121314151617181920212224234[[#This Row],[PEMBULATAN]]*O75</f>
        <v>72000</v>
      </c>
    </row>
    <row r="76" spans="1:16" ht="23.25" customHeight="1" x14ac:dyDescent="0.2">
      <c r="A76" s="97"/>
      <c r="B76" s="73"/>
      <c r="C76" s="87" t="s">
        <v>329</v>
      </c>
      <c r="D76" s="76" t="s">
        <v>51</v>
      </c>
      <c r="E76" s="13">
        <v>44428</v>
      </c>
      <c r="F76" s="74" t="s">
        <v>53</v>
      </c>
      <c r="G76" s="13">
        <v>44429</v>
      </c>
      <c r="H76" s="75" t="s">
        <v>54</v>
      </c>
      <c r="I76" s="15">
        <v>98</v>
      </c>
      <c r="J76" s="15">
        <v>56</v>
      </c>
      <c r="K76" s="15">
        <v>40</v>
      </c>
      <c r="L76" s="15">
        <v>13</v>
      </c>
      <c r="M76" s="81">
        <v>54.88</v>
      </c>
      <c r="N76" s="70">
        <v>55</v>
      </c>
      <c r="O76" s="62">
        <v>3000</v>
      </c>
      <c r="P76" s="63">
        <f>Table2245236891011121314151617181920212224234[[#This Row],[PEMBULATAN]]*O76</f>
        <v>165000</v>
      </c>
    </row>
    <row r="77" spans="1:16" ht="23.25" customHeight="1" x14ac:dyDescent="0.2">
      <c r="A77" s="97"/>
      <c r="B77" s="73"/>
      <c r="C77" s="87" t="s">
        <v>330</v>
      </c>
      <c r="D77" s="76" t="s">
        <v>51</v>
      </c>
      <c r="E77" s="13">
        <v>44428</v>
      </c>
      <c r="F77" s="74" t="s">
        <v>53</v>
      </c>
      <c r="G77" s="13">
        <v>44429</v>
      </c>
      <c r="H77" s="75" t="s">
        <v>54</v>
      </c>
      <c r="I77" s="15">
        <v>80</v>
      </c>
      <c r="J77" s="15">
        <v>55</v>
      </c>
      <c r="K77" s="15">
        <v>32</v>
      </c>
      <c r="L77" s="15">
        <v>14</v>
      </c>
      <c r="M77" s="81">
        <v>35.200000000000003</v>
      </c>
      <c r="N77" s="70">
        <v>35</v>
      </c>
      <c r="O77" s="62">
        <v>3000</v>
      </c>
      <c r="P77" s="63">
        <f>Table2245236891011121314151617181920212224234[[#This Row],[PEMBULATAN]]*O77</f>
        <v>105000</v>
      </c>
    </row>
    <row r="78" spans="1:16" ht="23.25" customHeight="1" x14ac:dyDescent="0.2">
      <c r="A78" s="97"/>
      <c r="B78" s="73"/>
      <c r="C78" s="87" t="s">
        <v>331</v>
      </c>
      <c r="D78" s="76" t="s">
        <v>51</v>
      </c>
      <c r="E78" s="13">
        <v>44428</v>
      </c>
      <c r="F78" s="74" t="s">
        <v>53</v>
      </c>
      <c r="G78" s="13">
        <v>44429</v>
      </c>
      <c r="H78" s="75" t="s">
        <v>54</v>
      </c>
      <c r="I78" s="15">
        <v>62</v>
      </c>
      <c r="J78" s="15">
        <v>60</v>
      </c>
      <c r="K78" s="15">
        <v>31</v>
      </c>
      <c r="L78" s="15">
        <v>7</v>
      </c>
      <c r="M78" s="81">
        <v>28.83</v>
      </c>
      <c r="N78" s="70">
        <v>29</v>
      </c>
      <c r="O78" s="62">
        <v>3000</v>
      </c>
      <c r="P78" s="63">
        <f>Table2245236891011121314151617181920212224234[[#This Row],[PEMBULATAN]]*O78</f>
        <v>87000</v>
      </c>
    </row>
    <row r="79" spans="1:16" ht="23.25" customHeight="1" x14ac:dyDescent="0.2">
      <c r="A79" s="97"/>
      <c r="B79" s="73"/>
      <c r="C79" s="87" t="s">
        <v>332</v>
      </c>
      <c r="D79" s="76" t="s">
        <v>51</v>
      </c>
      <c r="E79" s="13">
        <v>44428</v>
      </c>
      <c r="F79" s="74" t="s">
        <v>53</v>
      </c>
      <c r="G79" s="13">
        <v>44429</v>
      </c>
      <c r="H79" s="75" t="s">
        <v>54</v>
      </c>
      <c r="I79" s="15">
        <v>88</v>
      </c>
      <c r="J79" s="15">
        <v>55</v>
      </c>
      <c r="K79" s="15">
        <v>32</v>
      </c>
      <c r="L79" s="15">
        <v>7</v>
      </c>
      <c r="M79" s="81">
        <v>38.72</v>
      </c>
      <c r="N79" s="70">
        <v>39</v>
      </c>
      <c r="O79" s="62">
        <v>3000</v>
      </c>
      <c r="P79" s="63">
        <f>Table2245236891011121314151617181920212224234[[#This Row],[PEMBULATAN]]*O79</f>
        <v>117000</v>
      </c>
    </row>
    <row r="80" spans="1:16" ht="23.25" customHeight="1" x14ac:dyDescent="0.2">
      <c r="A80" s="97"/>
      <c r="B80" s="73"/>
      <c r="C80" s="87" t="s">
        <v>333</v>
      </c>
      <c r="D80" s="76" t="s">
        <v>51</v>
      </c>
      <c r="E80" s="13">
        <v>44428</v>
      </c>
      <c r="F80" s="74" t="s">
        <v>53</v>
      </c>
      <c r="G80" s="13">
        <v>44429</v>
      </c>
      <c r="H80" s="75" t="s">
        <v>54</v>
      </c>
      <c r="I80" s="15">
        <v>82</v>
      </c>
      <c r="J80" s="15">
        <v>53</v>
      </c>
      <c r="K80" s="15">
        <v>17</v>
      </c>
      <c r="L80" s="15">
        <v>8</v>
      </c>
      <c r="M80" s="81">
        <v>18.470500000000001</v>
      </c>
      <c r="N80" s="70">
        <v>19</v>
      </c>
      <c r="O80" s="62">
        <v>3000</v>
      </c>
      <c r="P80" s="63">
        <f>Table2245236891011121314151617181920212224234[[#This Row],[PEMBULATAN]]*O80</f>
        <v>57000</v>
      </c>
    </row>
    <row r="81" spans="1:16" ht="23.25" customHeight="1" x14ac:dyDescent="0.2">
      <c r="A81" s="97"/>
      <c r="B81" s="73"/>
      <c r="C81" s="87" t="s">
        <v>334</v>
      </c>
      <c r="D81" s="76" t="s">
        <v>51</v>
      </c>
      <c r="E81" s="13">
        <v>44428</v>
      </c>
      <c r="F81" s="74" t="s">
        <v>53</v>
      </c>
      <c r="G81" s="13">
        <v>44429</v>
      </c>
      <c r="H81" s="75" t="s">
        <v>54</v>
      </c>
      <c r="I81" s="15">
        <v>165</v>
      </c>
      <c r="J81" s="15">
        <v>12</v>
      </c>
      <c r="K81" s="15">
        <v>12</v>
      </c>
      <c r="L81" s="15">
        <v>5</v>
      </c>
      <c r="M81" s="81">
        <v>5.94</v>
      </c>
      <c r="N81" s="70">
        <v>6</v>
      </c>
      <c r="O81" s="62">
        <v>3000</v>
      </c>
      <c r="P81" s="63">
        <f>Table2245236891011121314151617181920212224234[[#This Row],[PEMBULATAN]]*O81</f>
        <v>18000</v>
      </c>
    </row>
    <row r="82" spans="1:16" ht="23.25" customHeight="1" x14ac:dyDescent="0.2">
      <c r="A82" s="97"/>
      <c r="B82" s="73"/>
      <c r="C82" s="87" t="s">
        <v>335</v>
      </c>
      <c r="D82" s="76" t="s">
        <v>51</v>
      </c>
      <c r="E82" s="13">
        <v>44428</v>
      </c>
      <c r="F82" s="74" t="s">
        <v>53</v>
      </c>
      <c r="G82" s="13">
        <v>44429</v>
      </c>
      <c r="H82" s="75" t="s">
        <v>54</v>
      </c>
      <c r="I82" s="15">
        <v>45</v>
      </c>
      <c r="J82" s="15">
        <v>34</v>
      </c>
      <c r="K82" s="15">
        <v>12</v>
      </c>
      <c r="L82" s="15">
        <v>7</v>
      </c>
      <c r="M82" s="81">
        <v>4.59</v>
      </c>
      <c r="N82" s="70">
        <v>5</v>
      </c>
      <c r="O82" s="62">
        <v>3000</v>
      </c>
      <c r="P82" s="63">
        <f>Table2245236891011121314151617181920212224234[[#This Row],[PEMBULATAN]]*O82</f>
        <v>15000</v>
      </c>
    </row>
    <row r="83" spans="1:16" ht="23.25" customHeight="1" x14ac:dyDescent="0.2">
      <c r="A83" s="97"/>
      <c r="B83" s="73"/>
      <c r="C83" s="87" t="s">
        <v>336</v>
      </c>
      <c r="D83" s="76" t="s">
        <v>51</v>
      </c>
      <c r="E83" s="13">
        <v>44428</v>
      </c>
      <c r="F83" s="74" t="s">
        <v>53</v>
      </c>
      <c r="G83" s="13">
        <v>44429</v>
      </c>
      <c r="H83" s="75" t="s">
        <v>54</v>
      </c>
      <c r="I83" s="15">
        <v>81</v>
      </c>
      <c r="J83" s="15">
        <v>32</v>
      </c>
      <c r="K83" s="15">
        <v>32</v>
      </c>
      <c r="L83" s="15">
        <v>12</v>
      </c>
      <c r="M83" s="81">
        <v>20.736000000000001</v>
      </c>
      <c r="N83" s="70">
        <v>21</v>
      </c>
      <c r="O83" s="62">
        <v>3000</v>
      </c>
      <c r="P83" s="63">
        <f>Table2245236891011121314151617181920212224234[[#This Row],[PEMBULATAN]]*O83</f>
        <v>63000</v>
      </c>
    </row>
    <row r="84" spans="1:16" ht="23.25" customHeight="1" x14ac:dyDescent="0.2">
      <c r="A84" s="97"/>
      <c r="B84" s="73"/>
      <c r="C84" s="87" t="s">
        <v>337</v>
      </c>
      <c r="D84" s="76" t="s">
        <v>51</v>
      </c>
      <c r="E84" s="13">
        <v>44428</v>
      </c>
      <c r="F84" s="74" t="s">
        <v>53</v>
      </c>
      <c r="G84" s="13">
        <v>44429</v>
      </c>
      <c r="H84" s="75" t="s">
        <v>54</v>
      </c>
      <c r="I84" s="15">
        <v>102</v>
      </c>
      <c r="J84" s="15">
        <v>7</v>
      </c>
      <c r="K84" s="15">
        <v>7</v>
      </c>
      <c r="L84" s="15">
        <v>1</v>
      </c>
      <c r="M84" s="81">
        <v>1.2495000000000001</v>
      </c>
      <c r="N84" s="70">
        <v>1</v>
      </c>
      <c r="O84" s="62">
        <v>3000</v>
      </c>
      <c r="P84" s="63">
        <f>Table2245236891011121314151617181920212224234[[#This Row],[PEMBULATAN]]*O84</f>
        <v>3000</v>
      </c>
    </row>
    <row r="85" spans="1:16" ht="23.25" customHeight="1" x14ac:dyDescent="0.2">
      <c r="A85" s="97"/>
      <c r="B85" s="73"/>
      <c r="C85" s="87" t="s">
        <v>338</v>
      </c>
      <c r="D85" s="76" t="s">
        <v>51</v>
      </c>
      <c r="E85" s="13">
        <v>44428</v>
      </c>
      <c r="F85" s="74" t="s">
        <v>53</v>
      </c>
      <c r="G85" s="13">
        <v>44429</v>
      </c>
      <c r="H85" s="75" t="s">
        <v>54</v>
      </c>
      <c r="I85" s="15">
        <v>63</v>
      </c>
      <c r="J85" s="15">
        <v>63</v>
      </c>
      <c r="K85" s="15">
        <v>38</v>
      </c>
      <c r="L85" s="15">
        <v>11</v>
      </c>
      <c r="M85" s="81">
        <v>37.705500000000001</v>
      </c>
      <c r="N85" s="70">
        <v>38</v>
      </c>
      <c r="O85" s="62">
        <v>3000</v>
      </c>
      <c r="P85" s="63">
        <f>Table2245236891011121314151617181920212224234[[#This Row],[PEMBULATAN]]*O85</f>
        <v>114000</v>
      </c>
    </row>
    <row r="86" spans="1:16" ht="23.25" customHeight="1" x14ac:dyDescent="0.2">
      <c r="A86" s="97"/>
      <c r="B86" s="73"/>
      <c r="C86" s="87" t="s">
        <v>339</v>
      </c>
      <c r="D86" s="76" t="s">
        <v>51</v>
      </c>
      <c r="E86" s="13">
        <v>44428</v>
      </c>
      <c r="F86" s="74" t="s">
        <v>53</v>
      </c>
      <c r="G86" s="13">
        <v>44429</v>
      </c>
      <c r="H86" s="75" t="s">
        <v>54</v>
      </c>
      <c r="I86" s="15">
        <v>76</v>
      </c>
      <c r="J86" s="15">
        <v>53</v>
      </c>
      <c r="K86" s="15">
        <v>15</v>
      </c>
      <c r="L86" s="15">
        <v>21</v>
      </c>
      <c r="M86" s="81">
        <v>15.105</v>
      </c>
      <c r="N86" s="70">
        <v>21</v>
      </c>
      <c r="O86" s="62">
        <v>3000</v>
      </c>
      <c r="P86" s="63">
        <f>Table2245236891011121314151617181920212224234[[#This Row],[PEMBULATAN]]*O86</f>
        <v>63000</v>
      </c>
    </row>
    <row r="87" spans="1:16" ht="23.25" customHeight="1" x14ac:dyDescent="0.2">
      <c r="A87" s="97"/>
      <c r="B87" s="73"/>
      <c r="C87" s="87" t="s">
        <v>340</v>
      </c>
      <c r="D87" s="76" t="s">
        <v>51</v>
      </c>
      <c r="E87" s="13">
        <v>44428</v>
      </c>
      <c r="F87" s="74" t="s">
        <v>53</v>
      </c>
      <c r="G87" s="13">
        <v>44429</v>
      </c>
      <c r="H87" s="75" t="s">
        <v>54</v>
      </c>
      <c r="I87" s="15">
        <v>93</v>
      </c>
      <c r="J87" s="15">
        <v>9</v>
      </c>
      <c r="K87" s="15">
        <v>4</v>
      </c>
      <c r="L87" s="15">
        <v>1</v>
      </c>
      <c r="M87" s="81">
        <v>0.83699999999999997</v>
      </c>
      <c r="N87" s="70">
        <v>1</v>
      </c>
      <c r="O87" s="62">
        <v>3000</v>
      </c>
      <c r="P87" s="63">
        <f>Table2245236891011121314151617181920212224234[[#This Row],[PEMBULATAN]]*O87</f>
        <v>3000</v>
      </c>
    </row>
    <row r="88" spans="1:16" ht="23.25" customHeight="1" x14ac:dyDescent="0.2">
      <c r="A88" s="97"/>
      <c r="B88" s="73"/>
      <c r="C88" s="87" t="s">
        <v>341</v>
      </c>
      <c r="D88" s="76" t="s">
        <v>51</v>
      </c>
      <c r="E88" s="13">
        <v>44428</v>
      </c>
      <c r="F88" s="74" t="s">
        <v>53</v>
      </c>
      <c r="G88" s="13">
        <v>44429</v>
      </c>
      <c r="H88" s="75" t="s">
        <v>54</v>
      </c>
      <c r="I88" s="15">
        <v>76</v>
      </c>
      <c r="J88" s="15">
        <v>45</v>
      </c>
      <c r="K88" s="15">
        <v>20</v>
      </c>
      <c r="L88" s="15">
        <v>9</v>
      </c>
      <c r="M88" s="81">
        <v>17.100000000000001</v>
      </c>
      <c r="N88" s="70">
        <v>17</v>
      </c>
      <c r="O88" s="62">
        <v>3000</v>
      </c>
      <c r="P88" s="63">
        <f>Table2245236891011121314151617181920212224234[[#This Row],[PEMBULATAN]]*O88</f>
        <v>51000</v>
      </c>
    </row>
    <row r="89" spans="1:16" ht="23.25" customHeight="1" x14ac:dyDescent="0.2">
      <c r="A89" s="97"/>
      <c r="B89" s="73"/>
      <c r="C89" s="87" t="s">
        <v>342</v>
      </c>
      <c r="D89" s="76" t="s">
        <v>51</v>
      </c>
      <c r="E89" s="13">
        <v>44428</v>
      </c>
      <c r="F89" s="74" t="s">
        <v>53</v>
      </c>
      <c r="G89" s="13">
        <v>44429</v>
      </c>
      <c r="H89" s="75" t="s">
        <v>54</v>
      </c>
      <c r="I89" s="15">
        <v>80</v>
      </c>
      <c r="J89" s="15">
        <v>66</v>
      </c>
      <c r="K89" s="15">
        <v>27</v>
      </c>
      <c r="L89" s="15">
        <v>8</v>
      </c>
      <c r="M89" s="81">
        <v>35.64</v>
      </c>
      <c r="N89" s="70">
        <v>36</v>
      </c>
      <c r="O89" s="62">
        <v>3000</v>
      </c>
      <c r="P89" s="63">
        <f>Table2245236891011121314151617181920212224234[[#This Row],[PEMBULATAN]]*O89</f>
        <v>108000</v>
      </c>
    </row>
    <row r="90" spans="1:16" ht="23.25" customHeight="1" x14ac:dyDescent="0.2">
      <c r="A90" s="97"/>
      <c r="B90" s="73"/>
      <c r="C90" s="87" t="s">
        <v>343</v>
      </c>
      <c r="D90" s="76" t="s">
        <v>51</v>
      </c>
      <c r="E90" s="13">
        <v>44428</v>
      </c>
      <c r="F90" s="74" t="s">
        <v>53</v>
      </c>
      <c r="G90" s="13">
        <v>44429</v>
      </c>
      <c r="H90" s="75" t="s">
        <v>54</v>
      </c>
      <c r="I90" s="15">
        <v>79</v>
      </c>
      <c r="J90" s="15">
        <v>39</v>
      </c>
      <c r="K90" s="15">
        <v>38</v>
      </c>
      <c r="L90" s="15">
        <v>14</v>
      </c>
      <c r="M90" s="81">
        <v>29.269500000000001</v>
      </c>
      <c r="N90" s="70">
        <v>29</v>
      </c>
      <c r="O90" s="62">
        <v>3000</v>
      </c>
      <c r="P90" s="63">
        <f>Table2245236891011121314151617181920212224234[[#This Row],[PEMBULATAN]]*O90</f>
        <v>87000</v>
      </c>
    </row>
    <row r="91" spans="1:16" ht="23.25" customHeight="1" x14ac:dyDescent="0.2">
      <c r="A91" s="97"/>
      <c r="B91" s="73"/>
      <c r="C91" s="87" t="s">
        <v>344</v>
      </c>
      <c r="D91" s="76" t="s">
        <v>51</v>
      </c>
      <c r="E91" s="13">
        <v>44428</v>
      </c>
      <c r="F91" s="74" t="s">
        <v>53</v>
      </c>
      <c r="G91" s="13">
        <v>44429</v>
      </c>
      <c r="H91" s="75" t="s">
        <v>54</v>
      </c>
      <c r="I91" s="15">
        <v>71</v>
      </c>
      <c r="J91" s="15">
        <v>61</v>
      </c>
      <c r="K91" s="15">
        <v>30</v>
      </c>
      <c r="L91" s="15">
        <v>16</v>
      </c>
      <c r="M91" s="81">
        <v>32.482500000000002</v>
      </c>
      <c r="N91" s="70">
        <v>33</v>
      </c>
      <c r="O91" s="62">
        <v>3000</v>
      </c>
      <c r="P91" s="63">
        <f>Table2245236891011121314151617181920212224234[[#This Row],[PEMBULATAN]]*O91</f>
        <v>99000</v>
      </c>
    </row>
    <row r="92" spans="1:16" ht="23.25" customHeight="1" x14ac:dyDescent="0.2">
      <c r="A92" s="97"/>
      <c r="B92" s="73"/>
      <c r="C92" s="87" t="s">
        <v>345</v>
      </c>
      <c r="D92" s="76" t="s">
        <v>51</v>
      </c>
      <c r="E92" s="13">
        <v>44428</v>
      </c>
      <c r="F92" s="74" t="s">
        <v>53</v>
      </c>
      <c r="G92" s="13">
        <v>44429</v>
      </c>
      <c r="H92" s="75" t="s">
        <v>54</v>
      </c>
      <c r="I92" s="15">
        <v>54</v>
      </c>
      <c r="J92" s="15">
        <v>42</v>
      </c>
      <c r="K92" s="15">
        <v>36</v>
      </c>
      <c r="L92" s="15">
        <v>3</v>
      </c>
      <c r="M92" s="81">
        <v>20.411999999999999</v>
      </c>
      <c r="N92" s="70">
        <v>21</v>
      </c>
      <c r="O92" s="62">
        <v>3000</v>
      </c>
      <c r="P92" s="63">
        <f>Table2245236891011121314151617181920212224234[[#This Row],[PEMBULATAN]]*O92</f>
        <v>63000</v>
      </c>
    </row>
    <row r="93" spans="1:16" ht="23.25" customHeight="1" x14ac:dyDescent="0.2">
      <c r="A93" s="97"/>
      <c r="B93" s="73"/>
      <c r="C93" s="87" t="s">
        <v>346</v>
      </c>
      <c r="D93" s="76" t="s">
        <v>51</v>
      </c>
      <c r="E93" s="13">
        <v>44428</v>
      </c>
      <c r="F93" s="74" t="s">
        <v>53</v>
      </c>
      <c r="G93" s="13">
        <v>44429</v>
      </c>
      <c r="H93" s="75" t="s">
        <v>54</v>
      </c>
      <c r="I93" s="15">
        <v>67</v>
      </c>
      <c r="J93" s="15">
        <v>47</v>
      </c>
      <c r="K93" s="15">
        <v>17</v>
      </c>
      <c r="L93" s="15">
        <v>11</v>
      </c>
      <c r="M93" s="81">
        <v>13.38325</v>
      </c>
      <c r="N93" s="70">
        <v>14</v>
      </c>
      <c r="O93" s="62">
        <v>3000</v>
      </c>
      <c r="P93" s="63">
        <f>Table2245236891011121314151617181920212224234[[#This Row],[PEMBULATAN]]*O93</f>
        <v>42000</v>
      </c>
    </row>
    <row r="94" spans="1:16" ht="23.25" customHeight="1" x14ac:dyDescent="0.2">
      <c r="A94" s="97"/>
      <c r="B94" s="73"/>
      <c r="C94" s="87" t="s">
        <v>347</v>
      </c>
      <c r="D94" s="76" t="s">
        <v>51</v>
      </c>
      <c r="E94" s="13">
        <v>44428</v>
      </c>
      <c r="F94" s="74" t="s">
        <v>53</v>
      </c>
      <c r="G94" s="13">
        <v>44429</v>
      </c>
      <c r="H94" s="75" t="s">
        <v>54</v>
      </c>
      <c r="I94" s="15">
        <v>41</v>
      </c>
      <c r="J94" s="15">
        <v>12</v>
      </c>
      <c r="K94" s="15">
        <v>54</v>
      </c>
      <c r="L94" s="15">
        <v>5</v>
      </c>
      <c r="M94" s="81">
        <v>6.6420000000000003</v>
      </c>
      <c r="N94" s="70">
        <v>7</v>
      </c>
      <c r="O94" s="62">
        <v>3000</v>
      </c>
      <c r="P94" s="63">
        <f>Table2245236891011121314151617181920212224234[[#This Row],[PEMBULATAN]]*O94</f>
        <v>21000</v>
      </c>
    </row>
    <row r="95" spans="1:16" ht="23.25" customHeight="1" x14ac:dyDescent="0.2">
      <c r="A95" s="97"/>
      <c r="B95" s="73"/>
      <c r="C95" s="87" t="s">
        <v>348</v>
      </c>
      <c r="D95" s="76" t="s">
        <v>51</v>
      </c>
      <c r="E95" s="13">
        <v>44428</v>
      </c>
      <c r="F95" s="74" t="s">
        <v>53</v>
      </c>
      <c r="G95" s="13">
        <v>44429</v>
      </c>
      <c r="H95" s="75" t="s">
        <v>54</v>
      </c>
      <c r="I95" s="15">
        <v>102</v>
      </c>
      <c r="J95" s="15">
        <v>10</v>
      </c>
      <c r="K95" s="15">
        <v>4</v>
      </c>
      <c r="L95" s="15">
        <v>1</v>
      </c>
      <c r="M95" s="81">
        <v>1.02</v>
      </c>
      <c r="N95" s="70">
        <v>1</v>
      </c>
      <c r="O95" s="62">
        <v>3000</v>
      </c>
      <c r="P95" s="63">
        <f>Table2245236891011121314151617181920212224234[[#This Row],[PEMBULATAN]]*O95</f>
        <v>3000</v>
      </c>
    </row>
    <row r="96" spans="1:16" ht="23.25" customHeight="1" x14ac:dyDescent="0.2">
      <c r="A96" s="97"/>
      <c r="B96" s="73"/>
      <c r="C96" s="87" t="s">
        <v>349</v>
      </c>
      <c r="D96" s="76" t="s">
        <v>51</v>
      </c>
      <c r="E96" s="13">
        <v>44428</v>
      </c>
      <c r="F96" s="74" t="s">
        <v>53</v>
      </c>
      <c r="G96" s="13">
        <v>44429</v>
      </c>
      <c r="H96" s="75" t="s">
        <v>54</v>
      </c>
      <c r="I96" s="15">
        <v>100</v>
      </c>
      <c r="J96" s="15">
        <v>20</v>
      </c>
      <c r="K96" s="15">
        <v>20</v>
      </c>
      <c r="L96" s="15">
        <v>1</v>
      </c>
      <c r="M96" s="81">
        <v>10</v>
      </c>
      <c r="N96" s="70">
        <v>10</v>
      </c>
      <c r="O96" s="62">
        <v>3000</v>
      </c>
      <c r="P96" s="63">
        <f>Table2245236891011121314151617181920212224234[[#This Row],[PEMBULATAN]]*O96</f>
        <v>30000</v>
      </c>
    </row>
    <row r="97" spans="1:16" ht="23.25" customHeight="1" x14ac:dyDescent="0.2">
      <c r="A97" s="97"/>
      <c r="B97" s="73"/>
      <c r="C97" s="87" t="s">
        <v>350</v>
      </c>
      <c r="D97" s="76" t="s">
        <v>51</v>
      </c>
      <c r="E97" s="13">
        <v>44428</v>
      </c>
      <c r="F97" s="74" t="s">
        <v>53</v>
      </c>
      <c r="G97" s="13">
        <v>44429</v>
      </c>
      <c r="H97" s="75" t="s">
        <v>54</v>
      </c>
      <c r="I97" s="15">
        <v>57</v>
      </c>
      <c r="J97" s="15">
        <v>32</v>
      </c>
      <c r="K97" s="15">
        <v>21</v>
      </c>
      <c r="L97" s="15">
        <v>4</v>
      </c>
      <c r="M97" s="81">
        <v>9.5760000000000005</v>
      </c>
      <c r="N97" s="70">
        <v>10</v>
      </c>
      <c r="O97" s="62">
        <v>3000</v>
      </c>
      <c r="P97" s="63">
        <f>Table2245236891011121314151617181920212224234[[#This Row],[PEMBULATAN]]*O97</f>
        <v>30000</v>
      </c>
    </row>
    <row r="98" spans="1:16" ht="23.25" customHeight="1" x14ac:dyDescent="0.2">
      <c r="A98" s="97"/>
      <c r="B98" s="73"/>
      <c r="C98" s="87" t="s">
        <v>351</v>
      </c>
      <c r="D98" s="76" t="s">
        <v>51</v>
      </c>
      <c r="E98" s="13">
        <v>44428</v>
      </c>
      <c r="F98" s="74" t="s">
        <v>53</v>
      </c>
      <c r="G98" s="13">
        <v>44429</v>
      </c>
      <c r="H98" s="75" t="s">
        <v>54</v>
      </c>
      <c r="I98" s="15">
        <v>78</v>
      </c>
      <c r="J98" s="15">
        <v>47</v>
      </c>
      <c r="K98" s="15">
        <v>26</v>
      </c>
      <c r="L98" s="15">
        <v>19</v>
      </c>
      <c r="M98" s="81">
        <v>23.829000000000001</v>
      </c>
      <c r="N98" s="70">
        <v>24</v>
      </c>
      <c r="O98" s="62">
        <v>3000</v>
      </c>
      <c r="P98" s="63">
        <f>Table2245236891011121314151617181920212224234[[#This Row],[PEMBULATAN]]*O98</f>
        <v>72000</v>
      </c>
    </row>
    <row r="99" spans="1:16" ht="23.25" customHeight="1" x14ac:dyDescent="0.2">
      <c r="A99" s="97"/>
      <c r="B99" s="73"/>
      <c r="C99" s="87" t="s">
        <v>352</v>
      </c>
      <c r="D99" s="76" t="s">
        <v>51</v>
      </c>
      <c r="E99" s="13">
        <v>44428</v>
      </c>
      <c r="F99" s="74" t="s">
        <v>53</v>
      </c>
      <c r="G99" s="13">
        <v>44429</v>
      </c>
      <c r="H99" s="75" t="s">
        <v>54</v>
      </c>
      <c r="I99" s="15">
        <v>60</v>
      </c>
      <c r="J99" s="15">
        <v>29</v>
      </c>
      <c r="K99" s="15">
        <v>12</v>
      </c>
      <c r="L99" s="15">
        <v>1</v>
      </c>
      <c r="M99" s="81">
        <v>5.22</v>
      </c>
      <c r="N99" s="70">
        <v>5</v>
      </c>
      <c r="O99" s="62">
        <v>3000</v>
      </c>
      <c r="P99" s="63">
        <f>Table2245236891011121314151617181920212224234[[#This Row],[PEMBULATAN]]*O99</f>
        <v>15000</v>
      </c>
    </row>
    <row r="100" spans="1:16" ht="23.25" customHeight="1" x14ac:dyDescent="0.2">
      <c r="A100" s="97"/>
      <c r="B100" s="73"/>
      <c r="C100" s="87" t="s">
        <v>353</v>
      </c>
      <c r="D100" s="76" t="s">
        <v>51</v>
      </c>
      <c r="E100" s="13">
        <v>44428</v>
      </c>
      <c r="F100" s="74" t="s">
        <v>53</v>
      </c>
      <c r="G100" s="13">
        <v>44429</v>
      </c>
      <c r="H100" s="75" t="s">
        <v>54</v>
      </c>
      <c r="I100" s="15">
        <v>46</v>
      </c>
      <c r="J100" s="15">
        <v>24</v>
      </c>
      <c r="K100" s="15">
        <v>10</v>
      </c>
      <c r="L100" s="15">
        <v>7</v>
      </c>
      <c r="M100" s="81">
        <v>2.76</v>
      </c>
      <c r="N100" s="70">
        <v>3</v>
      </c>
      <c r="O100" s="62">
        <v>3000</v>
      </c>
      <c r="P100" s="63">
        <f>Table2245236891011121314151617181920212224234[[#This Row],[PEMBULATAN]]*O100</f>
        <v>9000</v>
      </c>
    </row>
    <row r="101" spans="1:16" ht="23.25" customHeight="1" x14ac:dyDescent="0.2">
      <c r="A101" s="97"/>
      <c r="B101" s="73"/>
      <c r="C101" s="87" t="s">
        <v>354</v>
      </c>
      <c r="D101" s="76" t="s">
        <v>51</v>
      </c>
      <c r="E101" s="13">
        <v>44428</v>
      </c>
      <c r="F101" s="74" t="s">
        <v>53</v>
      </c>
      <c r="G101" s="13">
        <v>44429</v>
      </c>
      <c r="H101" s="75" t="s">
        <v>54</v>
      </c>
      <c r="I101" s="15">
        <v>60</v>
      </c>
      <c r="J101" s="15">
        <v>70</v>
      </c>
      <c r="K101" s="15">
        <v>24</v>
      </c>
      <c r="L101" s="15">
        <v>15</v>
      </c>
      <c r="M101" s="81">
        <v>25.2</v>
      </c>
      <c r="N101" s="70">
        <v>25</v>
      </c>
      <c r="O101" s="62">
        <v>3000</v>
      </c>
      <c r="P101" s="63">
        <f>Table2245236891011121314151617181920212224234[[#This Row],[PEMBULATAN]]*O101</f>
        <v>75000</v>
      </c>
    </row>
    <row r="102" spans="1:16" ht="23.25" customHeight="1" x14ac:dyDescent="0.2">
      <c r="A102" s="97"/>
      <c r="B102" s="73"/>
      <c r="C102" s="87" t="s">
        <v>355</v>
      </c>
      <c r="D102" s="76" t="s">
        <v>51</v>
      </c>
      <c r="E102" s="13">
        <v>44428</v>
      </c>
      <c r="F102" s="74" t="s">
        <v>53</v>
      </c>
      <c r="G102" s="13">
        <v>44429</v>
      </c>
      <c r="H102" s="75" t="s">
        <v>54</v>
      </c>
      <c r="I102" s="15">
        <v>78</v>
      </c>
      <c r="J102" s="15">
        <v>46</v>
      </c>
      <c r="K102" s="15">
        <v>24</v>
      </c>
      <c r="L102" s="15">
        <v>8</v>
      </c>
      <c r="M102" s="81">
        <v>21.527999999999999</v>
      </c>
      <c r="N102" s="70">
        <v>22</v>
      </c>
      <c r="O102" s="62">
        <v>3000</v>
      </c>
      <c r="P102" s="63">
        <f>Table2245236891011121314151617181920212224234[[#This Row],[PEMBULATAN]]*O102</f>
        <v>66000</v>
      </c>
    </row>
    <row r="103" spans="1:16" ht="23.25" customHeight="1" x14ac:dyDescent="0.2">
      <c r="A103" s="97"/>
      <c r="B103" s="73"/>
      <c r="C103" s="87" t="s">
        <v>356</v>
      </c>
      <c r="D103" s="76" t="s">
        <v>51</v>
      </c>
      <c r="E103" s="13">
        <v>44428</v>
      </c>
      <c r="F103" s="74" t="s">
        <v>53</v>
      </c>
      <c r="G103" s="13">
        <v>44429</v>
      </c>
      <c r="H103" s="75" t="s">
        <v>54</v>
      </c>
      <c r="I103" s="15">
        <v>80</v>
      </c>
      <c r="J103" s="15">
        <v>47</v>
      </c>
      <c r="K103" s="15">
        <v>22</v>
      </c>
      <c r="L103" s="15">
        <v>10</v>
      </c>
      <c r="M103" s="81">
        <v>20.68</v>
      </c>
      <c r="N103" s="70">
        <v>21</v>
      </c>
      <c r="O103" s="62">
        <v>3000</v>
      </c>
      <c r="P103" s="63">
        <f>Table2245236891011121314151617181920212224234[[#This Row],[PEMBULATAN]]*O103</f>
        <v>63000</v>
      </c>
    </row>
    <row r="104" spans="1:16" ht="23.25" customHeight="1" x14ac:dyDescent="0.2">
      <c r="A104" s="97"/>
      <c r="B104" s="73"/>
      <c r="C104" s="87" t="s">
        <v>357</v>
      </c>
      <c r="D104" s="76" t="s">
        <v>51</v>
      </c>
      <c r="E104" s="13">
        <v>44428</v>
      </c>
      <c r="F104" s="74" t="s">
        <v>53</v>
      </c>
      <c r="G104" s="13">
        <v>44429</v>
      </c>
      <c r="H104" s="75" t="s">
        <v>54</v>
      </c>
      <c r="I104" s="15">
        <v>70</v>
      </c>
      <c r="J104" s="15">
        <v>40</v>
      </c>
      <c r="K104" s="15">
        <v>17</v>
      </c>
      <c r="L104" s="15">
        <v>8</v>
      </c>
      <c r="M104" s="81">
        <v>11.9</v>
      </c>
      <c r="N104" s="70">
        <v>12</v>
      </c>
      <c r="O104" s="62">
        <v>3000</v>
      </c>
      <c r="P104" s="63">
        <f>Table2245236891011121314151617181920212224234[[#This Row],[PEMBULATAN]]*O104</f>
        <v>36000</v>
      </c>
    </row>
    <row r="105" spans="1:16" ht="23.25" customHeight="1" x14ac:dyDescent="0.2">
      <c r="A105" s="97"/>
      <c r="B105" s="73"/>
      <c r="C105" s="87" t="s">
        <v>358</v>
      </c>
      <c r="D105" s="76" t="s">
        <v>51</v>
      </c>
      <c r="E105" s="13">
        <v>44428</v>
      </c>
      <c r="F105" s="74" t="s">
        <v>53</v>
      </c>
      <c r="G105" s="13">
        <v>44429</v>
      </c>
      <c r="H105" s="75" t="s">
        <v>54</v>
      </c>
      <c r="I105" s="15">
        <v>90</v>
      </c>
      <c r="J105" s="15">
        <v>70</v>
      </c>
      <c r="K105" s="15">
        <v>30</v>
      </c>
      <c r="L105" s="15">
        <v>21</v>
      </c>
      <c r="M105" s="81">
        <v>47.25</v>
      </c>
      <c r="N105" s="70">
        <v>48</v>
      </c>
      <c r="O105" s="62">
        <v>3000</v>
      </c>
      <c r="P105" s="63">
        <f>Table2245236891011121314151617181920212224234[[#This Row],[PEMBULATAN]]*O105</f>
        <v>144000</v>
      </c>
    </row>
    <row r="106" spans="1:16" ht="23.25" customHeight="1" x14ac:dyDescent="0.2">
      <c r="A106" s="97"/>
      <c r="B106" s="73"/>
      <c r="C106" s="87" t="s">
        <v>359</v>
      </c>
      <c r="D106" s="76" t="s">
        <v>51</v>
      </c>
      <c r="E106" s="13">
        <v>44428</v>
      </c>
      <c r="F106" s="74" t="s">
        <v>53</v>
      </c>
      <c r="G106" s="13">
        <v>44429</v>
      </c>
      <c r="H106" s="75" t="s">
        <v>54</v>
      </c>
      <c r="I106" s="15">
        <v>67</v>
      </c>
      <c r="J106" s="15">
        <v>34</v>
      </c>
      <c r="K106" s="15">
        <v>32</v>
      </c>
      <c r="L106" s="15">
        <v>13</v>
      </c>
      <c r="M106" s="81">
        <v>18.224</v>
      </c>
      <c r="N106" s="70">
        <v>18</v>
      </c>
      <c r="O106" s="62">
        <v>3000</v>
      </c>
      <c r="P106" s="63">
        <f>Table2245236891011121314151617181920212224234[[#This Row],[PEMBULATAN]]*O106</f>
        <v>54000</v>
      </c>
    </row>
    <row r="107" spans="1:16" ht="23.25" customHeight="1" x14ac:dyDescent="0.2">
      <c r="A107" s="97"/>
      <c r="B107" s="73"/>
      <c r="C107" s="87" t="s">
        <v>360</v>
      </c>
      <c r="D107" s="76" t="s">
        <v>51</v>
      </c>
      <c r="E107" s="13">
        <v>44428</v>
      </c>
      <c r="F107" s="74" t="s">
        <v>53</v>
      </c>
      <c r="G107" s="13">
        <v>44429</v>
      </c>
      <c r="H107" s="75" t="s">
        <v>54</v>
      </c>
      <c r="I107" s="15">
        <v>94</v>
      </c>
      <c r="J107" s="15">
        <v>48</v>
      </c>
      <c r="K107" s="15">
        <v>22</v>
      </c>
      <c r="L107" s="15">
        <v>23</v>
      </c>
      <c r="M107" s="81">
        <v>24.815999999999999</v>
      </c>
      <c r="N107" s="70">
        <v>25</v>
      </c>
      <c r="O107" s="62">
        <v>3000</v>
      </c>
      <c r="P107" s="63">
        <f>Table2245236891011121314151617181920212224234[[#This Row],[PEMBULATAN]]*O107</f>
        <v>75000</v>
      </c>
    </row>
    <row r="108" spans="1:16" ht="23.25" customHeight="1" x14ac:dyDescent="0.2">
      <c r="A108" s="97"/>
      <c r="B108" s="73"/>
      <c r="C108" s="87" t="s">
        <v>361</v>
      </c>
      <c r="D108" s="76" t="s">
        <v>51</v>
      </c>
      <c r="E108" s="13">
        <v>44428</v>
      </c>
      <c r="F108" s="74" t="s">
        <v>53</v>
      </c>
      <c r="G108" s="13">
        <v>44429</v>
      </c>
      <c r="H108" s="75" t="s">
        <v>54</v>
      </c>
      <c r="I108" s="15">
        <v>100</v>
      </c>
      <c r="J108" s="15">
        <v>55</v>
      </c>
      <c r="K108" s="15">
        <v>45</v>
      </c>
      <c r="L108" s="15">
        <v>14</v>
      </c>
      <c r="M108" s="81">
        <v>61.875</v>
      </c>
      <c r="N108" s="70">
        <v>62</v>
      </c>
      <c r="O108" s="62">
        <v>3000</v>
      </c>
      <c r="P108" s="63">
        <f>Table2245236891011121314151617181920212224234[[#This Row],[PEMBULATAN]]*O108</f>
        <v>186000</v>
      </c>
    </row>
    <row r="109" spans="1:16" ht="23.25" customHeight="1" x14ac:dyDescent="0.2">
      <c r="A109" s="97"/>
      <c r="B109" s="73"/>
      <c r="C109" s="87" t="s">
        <v>362</v>
      </c>
      <c r="D109" s="76" t="s">
        <v>51</v>
      </c>
      <c r="E109" s="13">
        <v>44428</v>
      </c>
      <c r="F109" s="74" t="s">
        <v>53</v>
      </c>
      <c r="G109" s="13">
        <v>44429</v>
      </c>
      <c r="H109" s="75" t="s">
        <v>54</v>
      </c>
      <c r="I109" s="15">
        <v>120</v>
      </c>
      <c r="J109" s="15">
        <v>32</v>
      </c>
      <c r="K109" s="15">
        <v>23</v>
      </c>
      <c r="L109" s="15">
        <v>8</v>
      </c>
      <c r="M109" s="81">
        <v>22.08</v>
      </c>
      <c r="N109" s="70">
        <v>22</v>
      </c>
      <c r="O109" s="62">
        <v>3000</v>
      </c>
      <c r="P109" s="63">
        <f>Table2245236891011121314151617181920212224234[[#This Row],[PEMBULATAN]]*O109</f>
        <v>66000</v>
      </c>
    </row>
    <row r="110" spans="1:16" ht="23.25" customHeight="1" x14ac:dyDescent="0.2">
      <c r="A110" s="97"/>
      <c r="B110" s="73"/>
      <c r="C110" s="87" t="s">
        <v>363</v>
      </c>
      <c r="D110" s="76" t="s">
        <v>51</v>
      </c>
      <c r="E110" s="13">
        <v>44428</v>
      </c>
      <c r="F110" s="74" t="s">
        <v>53</v>
      </c>
      <c r="G110" s="13">
        <v>44429</v>
      </c>
      <c r="H110" s="75" t="s">
        <v>54</v>
      </c>
      <c r="I110" s="15">
        <v>56</v>
      </c>
      <c r="J110" s="15">
        <v>37</v>
      </c>
      <c r="K110" s="15">
        <v>18</v>
      </c>
      <c r="L110" s="15">
        <v>15</v>
      </c>
      <c r="M110" s="81">
        <v>9.3239999999999998</v>
      </c>
      <c r="N110" s="70">
        <v>15</v>
      </c>
      <c r="O110" s="62">
        <v>3000</v>
      </c>
      <c r="P110" s="63">
        <f>Table2245236891011121314151617181920212224234[[#This Row],[PEMBULATAN]]*O110</f>
        <v>45000</v>
      </c>
    </row>
    <row r="111" spans="1:16" ht="23.25" customHeight="1" x14ac:dyDescent="0.2">
      <c r="A111" s="97"/>
      <c r="B111" s="73"/>
      <c r="C111" s="87" t="s">
        <v>364</v>
      </c>
      <c r="D111" s="76" t="s">
        <v>51</v>
      </c>
      <c r="E111" s="13">
        <v>44428</v>
      </c>
      <c r="F111" s="74" t="s">
        <v>53</v>
      </c>
      <c r="G111" s="13">
        <v>44429</v>
      </c>
      <c r="H111" s="75" t="s">
        <v>54</v>
      </c>
      <c r="I111" s="15">
        <v>70</v>
      </c>
      <c r="J111" s="15">
        <v>50</v>
      </c>
      <c r="K111" s="15">
        <v>38</v>
      </c>
      <c r="L111" s="15">
        <v>9</v>
      </c>
      <c r="M111" s="81">
        <v>33.25</v>
      </c>
      <c r="N111" s="70">
        <v>33</v>
      </c>
      <c r="O111" s="62">
        <v>3000</v>
      </c>
      <c r="P111" s="63">
        <f>Table2245236891011121314151617181920212224234[[#This Row],[PEMBULATAN]]*O111</f>
        <v>99000</v>
      </c>
    </row>
    <row r="112" spans="1:16" ht="23.25" customHeight="1" x14ac:dyDescent="0.2">
      <c r="A112" s="97"/>
      <c r="B112" s="73"/>
      <c r="C112" s="87" t="s">
        <v>365</v>
      </c>
      <c r="D112" s="76" t="s">
        <v>51</v>
      </c>
      <c r="E112" s="13">
        <v>44428</v>
      </c>
      <c r="F112" s="74" t="s">
        <v>53</v>
      </c>
      <c r="G112" s="13">
        <v>44429</v>
      </c>
      <c r="H112" s="75" t="s">
        <v>54</v>
      </c>
      <c r="I112" s="15">
        <v>56</v>
      </c>
      <c r="J112" s="15">
        <v>52</v>
      </c>
      <c r="K112" s="15">
        <v>14</v>
      </c>
      <c r="L112" s="15">
        <v>1</v>
      </c>
      <c r="M112" s="81">
        <v>10.192</v>
      </c>
      <c r="N112" s="70">
        <v>10</v>
      </c>
      <c r="O112" s="62">
        <v>3000</v>
      </c>
      <c r="P112" s="63">
        <f>Table2245236891011121314151617181920212224234[[#This Row],[PEMBULATAN]]*O112</f>
        <v>30000</v>
      </c>
    </row>
    <row r="113" spans="1:16" ht="23.25" customHeight="1" x14ac:dyDescent="0.2">
      <c r="A113" s="97"/>
      <c r="B113" s="73"/>
      <c r="C113" s="87" t="s">
        <v>366</v>
      </c>
      <c r="D113" s="76" t="s">
        <v>51</v>
      </c>
      <c r="E113" s="13">
        <v>44428</v>
      </c>
      <c r="F113" s="74" t="s">
        <v>53</v>
      </c>
      <c r="G113" s="13">
        <v>44429</v>
      </c>
      <c r="H113" s="75" t="s">
        <v>54</v>
      </c>
      <c r="I113" s="15">
        <v>54</v>
      </c>
      <c r="J113" s="15">
        <v>41</v>
      </c>
      <c r="K113" s="15">
        <v>37</v>
      </c>
      <c r="L113" s="15">
        <v>1</v>
      </c>
      <c r="M113" s="81">
        <v>20.479500000000002</v>
      </c>
      <c r="N113" s="70">
        <v>21</v>
      </c>
      <c r="O113" s="62">
        <v>3000</v>
      </c>
      <c r="P113" s="63">
        <f>Table2245236891011121314151617181920212224234[[#This Row],[PEMBULATAN]]*O113</f>
        <v>63000</v>
      </c>
    </row>
    <row r="114" spans="1:16" ht="23.25" customHeight="1" x14ac:dyDescent="0.2">
      <c r="A114" s="97"/>
      <c r="B114" s="73"/>
      <c r="C114" s="87" t="s">
        <v>367</v>
      </c>
      <c r="D114" s="76" t="s">
        <v>51</v>
      </c>
      <c r="E114" s="13">
        <v>44428</v>
      </c>
      <c r="F114" s="74" t="s">
        <v>53</v>
      </c>
      <c r="G114" s="13">
        <v>44429</v>
      </c>
      <c r="H114" s="75" t="s">
        <v>54</v>
      </c>
      <c r="I114" s="15">
        <v>63</v>
      </c>
      <c r="J114" s="15">
        <v>48</v>
      </c>
      <c r="K114" s="15">
        <v>14</v>
      </c>
      <c r="L114" s="15">
        <v>16</v>
      </c>
      <c r="M114" s="81">
        <v>10.584</v>
      </c>
      <c r="N114" s="70">
        <v>16</v>
      </c>
      <c r="O114" s="62">
        <v>3000</v>
      </c>
      <c r="P114" s="63">
        <f>Table2245236891011121314151617181920212224234[[#This Row],[PEMBULATAN]]*O114</f>
        <v>48000</v>
      </c>
    </row>
    <row r="115" spans="1:16" ht="23.25" customHeight="1" x14ac:dyDescent="0.2">
      <c r="A115" s="97"/>
      <c r="B115" s="73"/>
      <c r="C115" s="87" t="s">
        <v>368</v>
      </c>
      <c r="D115" s="76" t="s">
        <v>51</v>
      </c>
      <c r="E115" s="13">
        <v>44428</v>
      </c>
      <c r="F115" s="74" t="s">
        <v>53</v>
      </c>
      <c r="G115" s="13">
        <v>44429</v>
      </c>
      <c r="H115" s="75" t="s">
        <v>54</v>
      </c>
      <c r="I115" s="15">
        <v>90</v>
      </c>
      <c r="J115" s="15">
        <v>58</v>
      </c>
      <c r="K115" s="15">
        <v>30</v>
      </c>
      <c r="L115" s="15">
        <v>26</v>
      </c>
      <c r="M115" s="81">
        <v>39.15</v>
      </c>
      <c r="N115" s="70">
        <v>39</v>
      </c>
      <c r="O115" s="62">
        <v>3000</v>
      </c>
      <c r="P115" s="63">
        <f>Table2245236891011121314151617181920212224234[[#This Row],[PEMBULATAN]]*O115</f>
        <v>117000</v>
      </c>
    </row>
    <row r="116" spans="1:16" ht="23.25" customHeight="1" x14ac:dyDescent="0.2">
      <c r="A116" s="97"/>
      <c r="B116" s="73"/>
      <c r="C116" s="87" t="s">
        <v>369</v>
      </c>
      <c r="D116" s="76" t="s">
        <v>51</v>
      </c>
      <c r="E116" s="13">
        <v>44428</v>
      </c>
      <c r="F116" s="74" t="s">
        <v>53</v>
      </c>
      <c r="G116" s="13">
        <v>44429</v>
      </c>
      <c r="H116" s="75" t="s">
        <v>54</v>
      </c>
      <c r="I116" s="15">
        <v>85</v>
      </c>
      <c r="J116" s="15">
        <v>52</v>
      </c>
      <c r="K116" s="15">
        <v>34</v>
      </c>
      <c r="L116" s="15">
        <v>16</v>
      </c>
      <c r="M116" s="81">
        <v>37.57</v>
      </c>
      <c r="N116" s="70">
        <v>38</v>
      </c>
      <c r="O116" s="62">
        <v>3000</v>
      </c>
      <c r="P116" s="63">
        <f>Table2245236891011121314151617181920212224234[[#This Row],[PEMBULATAN]]*O116</f>
        <v>114000</v>
      </c>
    </row>
    <row r="117" spans="1:16" ht="23.25" customHeight="1" x14ac:dyDescent="0.2">
      <c r="A117" s="97"/>
      <c r="B117" s="73"/>
      <c r="C117" s="87" t="s">
        <v>370</v>
      </c>
      <c r="D117" s="76" t="s">
        <v>51</v>
      </c>
      <c r="E117" s="13">
        <v>44428</v>
      </c>
      <c r="F117" s="74" t="s">
        <v>53</v>
      </c>
      <c r="G117" s="13">
        <v>44429</v>
      </c>
      <c r="H117" s="75" t="s">
        <v>54</v>
      </c>
      <c r="I117" s="15">
        <v>123</v>
      </c>
      <c r="J117" s="15">
        <v>6</v>
      </c>
      <c r="K117" s="15">
        <v>6</v>
      </c>
      <c r="L117" s="15">
        <v>1</v>
      </c>
      <c r="M117" s="81">
        <v>1.107</v>
      </c>
      <c r="N117" s="70">
        <v>1</v>
      </c>
      <c r="O117" s="62">
        <v>3000</v>
      </c>
      <c r="P117" s="63">
        <f>Table2245236891011121314151617181920212224234[[#This Row],[PEMBULATAN]]*O117</f>
        <v>3000</v>
      </c>
    </row>
    <row r="118" spans="1:16" ht="23.25" customHeight="1" x14ac:dyDescent="0.2">
      <c r="A118" s="97"/>
      <c r="B118" s="73"/>
      <c r="C118" s="87" t="s">
        <v>371</v>
      </c>
      <c r="D118" s="76" t="s">
        <v>51</v>
      </c>
      <c r="E118" s="13">
        <v>44428</v>
      </c>
      <c r="F118" s="74" t="s">
        <v>53</v>
      </c>
      <c r="G118" s="13">
        <v>44429</v>
      </c>
      <c r="H118" s="75" t="s">
        <v>54</v>
      </c>
      <c r="I118" s="15">
        <v>68</v>
      </c>
      <c r="J118" s="15">
        <v>27</v>
      </c>
      <c r="K118" s="15">
        <v>12</v>
      </c>
      <c r="L118" s="15">
        <v>5</v>
      </c>
      <c r="M118" s="81">
        <v>5.508</v>
      </c>
      <c r="N118" s="70">
        <v>6</v>
      </c>
      <c r="O118" s="62">
        <v>3000</v>
      </c>
      <c r="P118" s="63">
        <f>Table2245236891011121314151617181920212224234[[#This Row],[PEMBULATAN]]*O118</f>
        <v>18000</v>
      </c>
    </row>
    <row r="119" spans="1:16" ht="23.25" customHeight="1" x14ac:dyDescent="0.2">
      <c r="A119" s="97"/>
      <c r="B119" s="73"/>
      <c r="C119" s="87" t="s">
        <v>372</v>
      </c>
      <c r="D119" s="76" t="s">
        <v>51</v>
      </c>
      <c r="E119" s="13">
        <v>44428</v>
      </c>
      <c r="F119" s="74" t="s">
        <v>53</v>
      </c>
      <c r="G119" s="13">
        <v>44429</v>
      </c>
      <c r="H119" s="75" t="s">
        <v>54</v>
      </c>
      <c r="I119" s="15">
        <v>47</v>
      </c>
      <c r="J119" s="15">
        <v>28</v>
      </c>
      <c r="K119" s="15">
        <v>22</v>
      </c>
      <c r="L119" s="15">
        <v>3</v>
      </c>
      <c r="M119" s="81">
        <v>7.2380000000000004</v>
      </c>
      <c r="N119" s="70">
        <v>7</v>
      </c>
      <c r="O119" s="62">
        <v>3000</v>
      </c>
      <c r="P119" s="63">
        <f>Table2245236891011121314151617181920212224234[[#This Row],[PEMBULATAN]]*O119</f>
        <v>21000</v>
      </c>
    </row>
    <row r="120" spans="1:16" ht="23.25" customHeight="1" x14ac:dyDescent="0.2">
      <c r="A120" s="97"/>
      <c r="B120" s="73"/>
      <c r="C120" s="87" t="s">
        <v>373</v>
      </c>
      <c r="D120" s="76" t="s">
        <v>51</v>
      </c>
      <c r="E120" s="13">
        <v>44428</v>
      </c>
      <c r="F120" s="74" t="s">
        <v>53</v>
      </c>
      <c r="G120" s="13">
        <v>44429</v>
      </c>
      <c r="H120" s="75" t="s">
        <v>54</v>
      </c>
      <c r="I120" s="15">
        <v>54</v>
      </c>
      <c r="J120" s="15">
        <v>47</v>
      </c>
      <c r="K120" s="15">
        <v>38</v>
      </c>
      <c r="L120" s="15">
        <v>17</v>
      </c>
      <c r="M120" s="81">
        <v>24.111000000000001</v>
      </c>
      <c r="N120" s="70">
        <v>24</v>
      </c>
      <c r="O120" s="62">
        <v>3000</v>
      </c>
      <c r="P120" s="63">
        <f>Table2245236891011121314151617181920212224234[[#This Row],[PEMBULATAN]]*O120</f>
        <v>72000</v>
      </c>
    </row>
    <row r="121" spans="1:16" ht="23.25" customHeight="1" x14ac:dyDescent="0.2">
      <c r="A121" s="97"/>
      <c r="B121" s="73"/>
      <c r="C121" s="87" t="s">
        <v>374</v>
      </c>
      <c r="D121" s="76" t="s">
        <v>51</v>
      </c>
      <c r="E121" s="13">
        <v>44428</v>
      </c>
      <c r="F121" s="74" t="s">
        <v>53</v>
      </c>
      <c r="G121" s="13">
        <v>44429</v>
      </c>
      <c r="H121" s="75" t="s">
        <v>54</v>
      </c>
      <c r="I121" s="15">
        <v>56</v>
      </c>
      <c r="J121" s="15">
        <v>37</v>
      </c>
      <c r="K121" s="15">
        <v>15</v>
      </c>
      <c r="L121" s="15">
        <v>3</v>
      </c>
      <c r="M121" s="81">
        <v>7.77</v>
      </c>
      <c r="N121" s="70">
        <v>8</v>
      </c>
      <c r="O121" s="62">
        <v>3000</v>
      </c>
      <c r="P121" s="63">
        <f>Table2245236891011121314151617181920212224234[[#This Row],[PEMBULATAN]]*O121</f>
        <v>24000</v>
      </c>
    </row>
    <row r="122" spans="1:16" ht="23.25" customHeight="1" x14ac:dyDescent="0.2">
      <c r="A122" s="97"/>
      <c r="B122" s="73"/>
      <c r="C122" s="87" t="s">
        <v>375</v>
      </c>
      <c r="D122" s="76" t="s">
        <v>51</v>
      </c>
      <c r="E122" s="13">
        <v>44428</v>
      </c>
      <c r="F122" s="74" t="s">
        <v>53</v>
      </c>
      <c r="G122" s="13">
        <v>44429</v>
      </c>
      <c r="H122" s="75" t="s">
        <v>54</v>
      </c>
      <c r="I122" s="15">
        <v>67</v>
      </c>
      <c r="J122" s="15">
        <v>18</v>
      </c>
      <c r="K122" s="15">
        <v>24</v>
      </c>
      <c r="L122" s="15">
        <v>5</v>
      </c>
      <c r="M122" s="81">
        <v>7.2359999999999998</v>
      </c>
      <c r="N122" s="70">
        <v>7</v>
      </c>
      <c r="O122" s="62">
        <v>3000</v>
      </c>
      <c r="P122" s="63">
        <f>Table2245236891011121314151617181920212224234[[#This Row],[PEMBULATAN]]*O122</f>
        <v>21000</v>
      </c>
    </row>
    <row r="123" spans="1:16" ht="23.25" customHeight="1" x14ac:dyDescent="0.2">
      <c r="A123" s="97"/>
      <c r="B123" s="73"/>
      <c r="C123" s="87" t="s">
        <v>376</v>
      </c>
      <c r="D123" s="76" t="s">
        <v>51</v>
      </c>
      <c r="E123" s="13">
        <v>44428</v>
      </c>
      <c r="F123" s="74" t="s">
        <v>53</v>
      </c>
      <c r="G123" s="13">
        <v>44429</v>
      </c>
      <c r="H123" s="75" t="s">
        <v>54</v>
      </c>
      <c r="I123" s="15">
        <v>85</v>
      </c>
      <c r="J123" s="15">
        <v>26</v>
      </c>
      <c r="K123" s="15">
        <v>11</v>
      </c>
      <c r="L123" s="15">
        <v>2</v>
      </c>
      <c r="M123" s="81">
        <v>6.0774999999999997</v>
      </c>
      <c r="N123" s="70">
        <v>6</v>
      </c>
      <c r="O123" s="62">
        <v>3000</v>
      </c>
      <c r="P123" s="63">
        <f>Table2245236891011121314151617181920212224234[[#This Row],[PEMBULATAN]]*O123</f>
        <v>18000</v>
      </c>
    </row>
    <row r="124" spans="1:16" ht="23.25" customHeight="1" x14ac:dyDescent="0.2">
      <c r="A124" s="97"/>
      <c r="B124" s="73"/>
      <c r="C124" s="87" t="s">
        <v>377</v>
      </c>
      <c r="D124" s="76" t="s">
        <v>51</v>
      </c>
      <c r="E124" s="13">
        <v>44428</v>
      </c>
      <c r="F124" s="74" t="s">
        <v>53</v>
      </c>
      <c r="G124" s="13">
        <v>44429</v>
      </c>
      <c r="H124" s="75" t="s">
        <v>54</v>
      </c>
      <c r="I124" s="15">
        <v>76</v>
      </c>
      <c r="J124" s="15">
        <v>39</v>
      </c>
      <c r="K124" s="15">
        <v>27</v>
      </c>
      <c r="L124" s="15">
        <v>13</v>
      </c>
      <c r="M124" s="81">
        <v>20.007000000000001</v>
      </c>
      <c r="N124" s="70">
        <v>20</v>
      </c>
      <c r="O124" s="62">
        <v>3000</v>
      </c>
      <c r="P124" s="63">
        <f>Table2245236891011121314151617181920212224234[[#This Row],[PEMBULATAN]]*O124</f>
        <v>60000</v>
      </c>
    </row>
    <row r="125" spans="1:16" ht="23.25" customHeight="1" x14ac:dyDescent="0.2">
      <c r="A125" s="97"/>
      <c r="B125" s="73"/>
      <c r="C125" s="87" t="s">
        <v>378</v>
      </c>
      <c r="D125" s="76" t="s">
        <v>51</v>
      </c>
      <c r="E125" s="13">
        <v>44428</v>
      </c>
      <c r="F125" s="74" t="s">
        <v>53</v>
      </c>
      <c r="G125" s="13">
        <v>44429</v>
      </c>
      <c r="H125" s="75" t="s">
        <v>54</v>
      </c>
      <c r="I125" s="15">
        <v>47</v>
      </c>
      <c r="J125" s="15">
        <v>41</v>
      </c>
      <c r="K125" s="15">
        <v>22</v>
      </c>
      <c r="L125" s="15">
        <v>2</v>
      </c>
      <c r="M125" s="81">
        <v>10.5985</v>
      </c>
      <c r="N125" s="70">
        <v>11</v>
      </c>
      <c r="O125" s="62">
        <v>3000</v>
      </c>
      <c r="P125" s="63">
        <f>Table2245236891011121314151617181920212224234[[#This Row],[PEMBULATAN]]*O125</f>
        <v>33000</v>
      </c>
    </row>
    <row r="126" spans="1:16" ht="23.25" customHeight="1" x14ac:dyDescent="0.2">
      <c r="A126" s="97"/>
      <c r="B126" s="73"/>
      <c r="C126" s="87" t="s">
        <v>379</v>
      </c>
      <c r="D126" s="76" t="s">
        <v>51</v>
      </c>
      <c r="E126" s="13">
        <v>44428</v>
      </c>
      <c r="F126" s="74" t="s">
        <v>53</v>
      </c>
      <c r="G126" s="13">
        <v>44429</v>
      </c>
      <c r="H126" s="75" t="s">
        <v>54</v>
      </c>
      <c r="I126" s="15">
        <v>50</v>
      </c>
      <c r="J126" s="15">
        <v>41</v>
      </c>
      <c r="K126" s="15">
        <v>57</v>
      </c>
      <c r="L126" s="15">
        <v>21</v>
      </c>
      <c r="M126" s="81">
        <v>29.212499999999999</v>
      </c>
      <c r="N126" s="70">
        <v>29</v>
      </c>
      <c r="O126" s="62">
        <v>3000</v>
      </c>
      <c r="P126" s="63">
        <f>Table2245236891011121314151617181920212224234[[#This Row],[PEMBULATAN]]*O126</f>
        <v>87000</v>
      </c>
    </row>
    <row r="127" spans="1:16" ht="23.25" customHeight="1" x14ac:dyDescent="0.2">
      <c r="A127" s="97"/>
      <c r="B127" s="73"/>
      <c r="C127" s="87" t="s">
        <v>380</v>
      </c>
      <c r="D127" s="76" t="s">
        <v>51</v>
      </c>
      <c r="E127" s="13">
        <v>44428</v>
      </c>
      <c r="F127" s="74" t="s">
        <v>53</v>
      </c>
      <c r="G127" s="13">
        <v>44429</v>
      </c>
      <c r="H127" s="75" t="s">
        <v>54</v>
      </c>
      <c r="I127" s="15">
        <v>71</v>
      </c>
      <c r="J127" s="15">
        <v>39</v>
      </c>
      <c r="K127" s="15">
        <v>8</v>
      </c>
      <c r="L127" s="15">
        <v>4</v>
      </c>
      <c r="M127" s="81">
        <v>5.5380000000000003</v>
      </c>
      <c r="N127" s="70">
        <v>6</v>
      </c>
      <c r="O127" s="62">
        <v>3000</v>
      </c>
      <c r="P127" s="63">
        <f>Table2245236891011121314151617181920212224234[[#This Row],[PEMBULATAN]]*O127</f>
        <v>18000</v>
      </c>
    </row>
    <row r="128" spans="1:16" ht="23.25" customHeight="1" x14ac:dyDescent="0.2">
      <c r="A128" s="97"/>
      <c r="B128" s="73"/>
      <c r="C128" s="87" t="s">
        <v>381</v>
      </c>
      <c r="D128" s="76" t="s">
        <v>51</v>
      </c>
      <c r="E128" s="13">
        <v>44428</v>
      </c>
      <c r="F128" s="74" t="s">
        <v>53</v>
      </c>
      <c r="G128" s="13">
        <v>44429</v>
      </c>
      <c r="H128" s="75" t="s">
        <v>54</v>
      </c>
      <c r="I128" s="15">
        <v>37</v>
      </c>
      <c r="J128" s="15">
        <v>40</v>
      </c>
      <c r="K128" s="15">
        <v>32</v>
      </c>
      <c r="L128" s="15">
        <v>10</v>
      </c>
      <c r="M128" s="81">
        <v>11.84</v>
      </c>
      <c r="N128" s="70">
        <v>12</v>
      </c>
      <c r="O128" s="62">
        <v>3000</v>
      </c>
      <c r="P128" s="63">
        <f>Table2245236891011121314151617181920212224234[[#This Row],[PEMBULATAN]]*O128</f>
        <v>36000</v>
      </c>
    </row>
    <row r="129" spans="1:16" ht="23.25" customHeight="1" x14ac:dyDescent="0.2">
      <c r="A129" s="97"/>
      <c r="B129" s="73"/>
      <c r="C129" s="87" t="s">
        <v>382</v>
      </c>
      <c r="D129" s="76" t="s">
        <v>51</v>
      </c>
      <c r="E129" s="13">
        <v>44428</v>
      </c>
      <c r="F129" s="74" t="s">
        <v>53</v>
      </c>
      <c r="G129" s="13">
        <v>44429</v>
      </c>
      <c r="H129" s="75" t="s">
        <v>54</v>
      </c>
      <c r="I129" s="15">
        <v>35</v>
      </c>
      <c r="J129" s="15">
        <v>33</v>
      </c>
      <c r="K129" s="15">
        <v>43</v>
      </c>
      <c r="L129" s="15">
        <v>5</v>
      </c>
      <c r="M129" s="81">
        <v>12.41625</v>
      </c>
      <c r="N129" s="70">
        <v>13</v>
      </c>
      <c r="O129" s="62">
        <v>3000</v>
      </c>
      <c r="P129" s="63">
        <f>Table2245236891011121314151617181920212224234[[#This Row],[PEMBULATAN]]*O129</f>
        <v>39000</v>
      </c>
    </row>
    <row r="130" spans="1:16" ht="23.25" customHeight="1" x14ac:dyDescent="0.2">
      <c r="A130" s="97"/>
      <c r="B130" s="73"/>
      <c r="C130" s="87" t="s">
        <v>383</v>
      </c>
      <c r="D130" s="76" t="s">
        <v>51</v>
      </c>
      <c r="E130" s="13">
        <v>44428</v>
      </c>
      <c r="F130" s="74" t="s">
        <v>53</v>
      </c>
      <c r="G130" s="13">
        <v>44429</v>
      </c>
      <c r="H130" s="75" t="s">
        <v>54</v>
      </c>
      <c r="I130" s="15">
        <v>102</v>
      </c>
      <c r="J130" s="15">
        <v>4</v>
      </c>
      <c r="K130" s="15">
        <v>6</v>
      </c>
      <c r="L130" s="15">
        <v>1</v>
      </c>
      <c r="M130" s="81">
        <v>0.61199999999999999</v>
      </c>
      <c r="N130" s="70">
        <v>1</v>
      </c>
      <c r="O130" s="62">
        <v>3000</v>
      </c>
      <c r="P130" s="63">
        <f>Table2245236891011121314151617181920212224234[[#This Row],[PEMBULATAN]]*O130</f>
        <v>3000</v>
      </c>
    </row>
    <row r="131" spans="1:16" ht="23.25" customHeight="1" x14ac:dyDescent="0.2">
      <c r="A131" s="97"/>
      <c r="B131" s="73"/>
      <c r="C131" s="87" t="s">
        <v>384</v>
      </c>
      <c r="D131" s="76" t="s">
        <v>51</v>
      </c>
      <c r="E131" s="13">
        <v>44428</v>
      </c>
      <c r="F131" s="74" t="s">
        <v>53</v>
      </c>
      <c r="G131" s="13">
        <v>44429</v>
      </c>
      <c r="H131" s="75" t="s">
        <v>54</v>
      </c>
      <c r="I131" s="15">
        <v>84</v>
      </c>
      <c r="J131" s="15">
        <v>48</v>
      </c>
      <c r="K131" s="15">
        <v>20</v>
      </c>
      <c r="L131" s="15">
        <v>20</v>
      </c>
      <c r="M131" s="81">
        <v>20.16</v>
      </c>
      <c r="N131" s="70">
        <v>20</v>
      </c>
      <c r="O131" s="62">
        <v>3000</v>
      </c>
      <c r="P131" s="63">
        <f>Table2245236891011121314151617181920212224234[[#This Row],[PEMBULATAN]]*O131</f>
        <v>60000</v>
      </c>
    </row>
    <row r="132" spans="1:16" ht="23.25" customHeight="1" x14ac:dyDescent="0.2">
      <c r="A132" s="97"/>
      <c r="B132" s="73"/>
      <c r="C132" s="87" t="s">
        <v>385</v>
      </c>
      <c r="D132" s="76" t="s">
        <v>51</v>
      </c>
      <c r="E132" s="13">
        <v>44428</v>
      </c>
      <c r="F132" s="74" t="s">
        <v>53</v>
      </c>
      <c r="G132" s="13">
        <v>44429</v>
      </c>
      <c r="H132" s="75" t="s">
        <v>54</v>
      </c>
      <c r="I132" s="15">
        <v>76</v>
      </c>
      <c r="J132" s="15">
        <v>67</v>
      </c>
      <c r="K132" s="15">
        <v>40</v>
      </c>
      <c r="L132" s="15">
        <v>17</v>
      </c>
      <c r="M132" s="81">
        <v>50.92</v>
      </c>
      <c r="N132" s="70">
        <v>51</v>
      </c>
      <c r="O132" s="62">
        <v>3000</v>
      </c>
      <c r="P132" s="63">
        <f>Table2245236891011121314151617181920212224234[[#This Row],[PEMBULATAN]]*O132</f>
        <v>153000</v>
      </c>
    </row>
    <row r="133" spans="1:16" ht="23.25" customHeight="1" x14ac:dyDescent="0.2">
      <c r="A133" s="97"/>
      <c r="B133" s="73"/>
      <c r="C133" s="87" t="s">
        <v>386</v>
      </c>
      <c r="D133" s="76" t="s">
        <v>51</v>
      </c>
      <c r="E133" s="13">
        <v>44428</v>
      </c>
      <c r="F133" s="74" t="s">
        <v>53</v>
      </c>
      <c r="G133" s="13">
        <v>44429</v>
      </c>
      <c r="H133" s="75" t="s">
        <v>54</v>
      </c>
      <c r="I133" s="15">
        <v>78</v>
      </c>
      <c r="J133" s="15">
        <v>38</v>
      </c>
      <c r="K133" s="15">
        <v>30</v>
      </c>
      <c r="L133" s="15">
        <v>15</v>
      </c>
      <c r="M133" s="81">
        <v>22.23</v>
      </c>
      <c r="N133" s="70">
        <v>22</v>
      </c>
      <c r="O133" s="62">
        <v>3000</v>
      </c>
      <c r="P133" s="63">
        <f>Table2245236891011121314151617181920212224234[[#This Row],[PEMBULATAN]]*O133</f>
        <v>66000</v>
      </c>
    </row>
    <row r="134" spans="1:16" ht="23.25" customHeight="1" x14ac:dyDescent="0.2">
      <c r="A134" s="97"/>
      <c r="B134" s="73"/>
      <c r="C134" s="87" t="s">
        <v>387</v>
      </c>
      <c r="D134" s="76" t="s">
        <v>51</v>
      </c>
      <c r="E134" s="13">
        <v>44428</v>
      </c>
      <c r="F134" s="74" t="s">
        <v>53</v>
      </c>
      <c r="G134" s="13">
        <v>44429</v>
      </c>
      <c r="H134" s="75" t="s">
        <v>54</v>
      </c>
      <c r="I134" s="15">
        <v>87</v>
      </c>
      <c r="J134" s="15">
        <v>51</v>
      </c>
      <c r="K134" s="15">
        <v>15</v>
      </c>
      <c r="L134" s="15">
        <v>14</v>
      </c>
      <c r="M134" s="81">
        <v>16.638750000000002</v>
      </c>
      <c r="N134" s="70">
        <v>17</v>
      </c>
      <c r="O134" s="62">
        <v>3000</v>
      </c>
      <c r="P134" s="63">
        <f>Table2245236891011121314151617181920212224234[[#This Row],[PEMBULATAN]]*O134</f>
        <v>51000</v>
      </c>
    </row>
    <row r="135" spans="1:16" ht="23.25" customHeight="1" x14ac:dyDescent="0.2">
      <c r="A135" s="97"/>
      <c r="B135" s="73"/>
      <c r="C135" s="87" t="s">
        <v>388</v>
      </c>
      <c r="D135" s="76" t="s">
        <v>51</v>
      </c>
      <c r="E135" s="13">
        <v>44428</v>
      </c>
      <c r="F135" s="74" t="s">
        <v>53</v>
      </c>
      <c r="G135" s="13">
        <v>44429</v>
      </c>
      <c r="H135" s="75" t="s">
        <v>54</v>
      </c>
      <c r="I135" s="15">
        <v>60</v>
      </c>
      <c r="J135" s="15">
        <v>60</v>
      </c>
      <c r="K135" s="15">
        <v>17</v>
      </c>
      <c r="L135" s="15">
        <v>7</v>
      </c>
      <c r="M135" s="81">
        <v>15.3</v>
      </c>
      <c r="N135" s="70">
        <v>16</v>
      </c>
      <c r="O135" s="62">
        <v>3000</v>
      </c>
      <c r="P135" s="63">
        <f>Table2245236891011121314151617181920212224234[[#This Row],[PEMBULATAN]]*O135</f>
        <v>48000</v>
      </c>
    </row>
    <row r="136" spans="1:16" ht="23.25" customHeight="1" x14ac:dyDescent="0.2">
      <c r="A136" s="97"/>
      <c r="B136" s="73"/>
      <c r="C136" s="87" t="s">
        <v>389</v>
      </c>
      <c r="D136" s="76" t="s">
        <v>51</v>
      </c>
      <c r="E136" s="13">
        <v>44428</v>
      </c>
      <c r="F136" s="74" t="s">
        <v>53</v>
      </c>
      <c r="G136" s="13">
        <v>44429</v>
      </c>
      <c r="H136" s="75" t="s">
        <v>54</v>
      </c>
      <c r="I136" s="15">
        <v>90</v>
      </c>
      <c r="J136" s="15">
        <v>60</v>
      </c>
      <c r="K136" s="15">
        <v>40</v>
      </c>
      <c r="L136" s="15">
        <v>25</v>
      </c>
      <c r="M136" s="81">
        <v>54</v>
      </c>
      <c r="N136" s="70">
        <v>54</v>
      </c>
      <c r="O136" s="62">
        <v>3000</v>
      </c>
      <c r="P136" s="63">
        <f>Table2245236891011121314151617181920212224234[[#This Row],[PEMBULATAN]]*O136</f>
        <v>162000</v>
      </c>
    </row>
    <row r="137" spans="1:16" ht="23.25" customHeight="1" x14ac:dyDescent="0.2">
      <c r="A137" s="97"/>
      <c r="B137" s="73"/>
      <c r="C137" s="87" t="s">
        <v>390</v>
      </c>
      <c r="D137" s="76" t="s">
        <v>51</v>
      </c>
      <c r="E137" s="13">
        <v>44428</v>
      </c>
      <c r="F137" s="74" t="s">
        <v>53</v>
      </c>
      <c r="G137" s="13">
        <v>44429</v>
      </c>
      <c r="H137" s="75" t="s">
        <v>54</v>
      </c>
      <c r="I137" s="15">
        <v>87</v>
      </c>
      <c r="J137" s="15">
        <v>45</v>
      </c>
      <c r="K137" s="15">
        <v>28</v>
      </c>
      <c r="L137" s="15">
        <v>13</v>
      </c>
      <c r="M137" s="81">
        <v>27.405000000000001</v>
      </c>
      <c r="N137" s="70">
        <v>28</v>
      </c>
      <c r="O137" s="62">
        <v>3000</v>
      </c>
      <c r="P137" s="63">
        <f>Table2245236891011121314151617181920212224234[[#This Row],[PEMBULATAN]]*O137</f>
        <v>84000</v>
      </c>
    </row>
    <row r="138" spans="1:16" ht="23.25" customHeight="1" x14ac:dyDescent="0.2">
      <c r="A138" s="97"/>
      <c r="B138" s="73"/>
      <c r="C138" s="87" t="s">
        <v>391</v>
      </c>
      <c r="D138" s="76" t="s">
        <v>51</v>
      </c>
      <c r="E138" s="13">
        <v>44428</v>
      </c>
      <c r="F138" s="74" t="s">
        <v>53</v>
      </c>
      <c r="G138" s="13">
        <v>44429</v>
      </c>
      <c r="H138" s="75" t="s">
        <v>54</v>
      </c>
      <c r="I138" s="15">
        <v>68</v>
      </c>
      <c r="J138" s="15">
        <v>53</v>
      </c>
      <c r="K138" s="15">
        <v>24</v>
      </c>
      <c r="L138" s="15">
        <v>9</v>
      </c>
      <c r="M138" s="81">
        <v>21.623999999999999</v>
      </c>
      <c r="N138" s="70">
        <v>22</v>
      </c>
      <c r="O138" s="62">
        <v>3000</v>
      </c>
      <c r="P138" s="63">
        <f>Table2245236891011121314151617181920212224234[[#This Row],[PEMBULATAN]]*O138</f>
        <v>66000</v>
      </c>
    </row>
    <row r="139" spans="1:16" ht="23.25" customHeight="1" x14ac:dyDescent="0.2">
      <c r="A139" s="97"/>
      <c r="B139" s="73"/>
      <c r="C139" s="87" t="s">
        <v>392</v>
      </c>
      <c r="D139" s="76" t="s">
        <v>51</v>
      </c>
      <c r="E139" s="13">
        <v>44428</v>
      </c>
      <c r="F139" s="74" t="s">
        <v>53</v>
      </c>
      <c r="G139" s="13">
        <v>44429</v>
      </c>
      <c r="H139" s="75" t="s">
        <v>54</v>
      </c>
      <c r="I139" s="15">
        <v>73</v>
      </c>
      <c r="J139" s="15">
        <v>47</v>
      </c>
      <c r="K139" s="15">
        <v>24</v>
      </c>
      <c r="L139" s="15">
        <v>14</v>
      </c>
      <c r="M139" s="81">
        <v>20.585999999999999</v>
      </c>
      <c r="N139" s="70">
        <v>21</v>
      </c>
      <c r="O139" s="62">
        <v>3000</v>
      </c>
      <c r="P139" s="63">
        <f>Table2245236891011121314151617181920212224234[[#This Row],[PEMBULATAN]]*O139</f>
        <v>63000</v>
      </c>
    </row>
    <row r="140" spans="1:16" ht="23.25" customHeight="1" x14ac:dyDescent="0.2">
      <c r="A140" s="97"/>
      <c r="B140" s="73"/>
      <c r="C140" s="87" t="s">
        <v>393</v>
      </c>
      <c r="D140" s="76" t="s">
        <v>51</v>
      </c>
      <c r="E140" s="13">
        <v>44428</v>
      </c>
      <c r="F140" s="74" t="s">
        <v>53</v>
      </c>
      <c r="G140" s="13">
        <v>44429</v>
      </c>
      <c r="H140" s="75" t="s">
        <v>54</v>
      </c>
      <c r="I140" s="15">
        <v>67</v>
      </c>
      <c r="J140" s="15">
        <v>35</v>
      </c>
      <c r="K140" s="15">
        <v>21</v>
      </c>
      <c r="L140" s="15">
        <v>15</v>
      </c>
      <c r="M140" s="81">
        <v>12.311249999999999</v>
      </c>
      <c r="N140" s="70">
        <v>15</v>
      </c>
      <c r="O140" s="62">
        <v>3000</v>
      </c>
      <c r="P140" s="63">
        <f>Table2245236891011121314151617181920212224234[[#This Row],[PEMBULATAN]]*O140</f>
        <v>45000</v>
      </c>
    </row>
    <row r="141" spans="1:16" ht="23.25" customHeight="1" x14ac:dyDescent="0.2">
      <c r="A141" s="97"/>
      <c r="B141" s="73"/>
      <c r="C141" s="87" t="s">
        <v>394</v>
      </c>
      <c r="D141" s="76" t="s">
        <v>51</v>
      </c>
      <c r="E141" s="13">
        <v>44428</v>
      </c>
      <c r="F141" s="74" t="s">
        <v>53</v>
      </c>
      <c r="G141" s="13">
        <v>44429</v>
      </c>
      <c r="H141" s="75" t="s">
        <v>54</v>
      </c>
      <c r="I141" s="15">
        <v>82</v>
      </c>
      <c r="J141" s="15">
        <v>63</v>
      </c>
      <c r="K141" s="15">
        <v>23</v>
      </c>
      <c r="L141" s="15">
        <v>11</v>
      </c>
      <c r="M141" s="81">
        <v>29.704499999999999</v>
      </c>
      <c r="N141" s="70">
        <v>30</v>
      </c>
      <c r="O141" s="62">
        <v>3000</v>
      </c>
      <c r="P141" s="63">
        <f>Table2245236891011121314151617181920212224234[[#This Row],[PEMBULATAN]]*O141</f>
        <v>90000</v>
      </c>
    </row>
    <row r="142" spans="1:16" ht="23.25" customHeight="1" x14ac:dyDescent="0.2">
      <c r="A142" s="97"/>
      <c r="B142" s="73"/>
      <c r="C142" s="87" t="s">
        <v>395</v>
      </c>
      <c r="D142" s="76" t="s">
        <v>51</v>
      </c>
      <c r="E142" s="13">
        <v>44428</v>
      </c>
      <c r="F142" s="74" t="s">
        <v>53</v>
      </c>
      <c r="G142" s="13">
        <v>44429</v>
      </c>
      <c r="H142" s="75" t="s">
        <v>54</v>
      </c>
      <c r="I142" s="15">
        <v>95</v>
      </c>
      <c r="J142" s="15">
        <v>65</v>
      </c>
      <c r="K142" s="15">
        <v>34</v>
      </c>
      <c r="L142" s="15">
        <v>13</v>
      </c>
      <c r="M142" s="81">
        <v>52.487499999999997</v>
      </c>
      <c r="N142" s="70">
        <v>53</v>
      </c>
      <c r="O142" s="62">
        <v>3000</v>
      </c>
      <c r="P142" s="63">
        <f>Table2245236891011121314151617181920212224234[[#This Row],[PEMBULATAN]]*O142</f>
        <v>159000</v>
      </c>
    </row>
    <row r="143" spans="1:16" ht="23.25" customHeight="1" x14ac:dyDescent="0.2">
      <c r="A143" s="97"/>
      <c r="B143" s="73"/>
      <c r="C143" s="87" t="s">
        <v>396</v>
      </c>
      <c r="D143" s="76" t="s">
        <v>51</v>
      </c>
      <c r="E143" s="13">
        <v>44428</v>
      </c>
      <c r="F143" s="74" t="s">
        <v>53</v>
      </c>
      <c r="G143" s="13">
        <v>44429</v>
      </c>
      <c r="H143" s="75" t="s">
        <v>54</v>
      </c>
      <c r="I143" s="15">
        <v>97</v>
      </c>
      <c r="J143" s="15">
        <v>51</v>
      </c>
      <c r="K143" s="15">
        <v>33</v>
      </c>
      <c r="L143" s="15">
        <v>11</v>
      </c>
      <c r="M143" s="81">
        <v>40.812750000000001</v>
      </c>
      <c r="N143" s="70">
        <v>41</v>
      </c>
      <c r="O143" s="62">
        <v>3000</v>
      </c>
      <c r="P143" s="63">
        <f>Table2245236891011121314151617181920212224234[[#This Row],[PEMBULATAN]]*O143</f>
        <v>123000</v>
      </c>
    </row>
    <row r="144" spans="1:16" ht="23.25" customHeight="1" x14ac:dyDescent="0.2">
      <c r="A144" s="97"/>
      <c r="B144" s="73"/>
      <c r="C144" s="87" t="s">
        <v>397</v>
      </c>
      <c r="D144" s="76" t="s">
        <v>51</v>
      </c>
      <c r="E144" s="13">
        <v>44428</v>
      </c>
      <c r="F144" s="74" t="s">
        <v>53</v>
      </c>
      <c r="G144" s="13">
        <v>44429</v>
      </c>
      <c r="H144" s="75" t="s">
        <v>54</v>
      </c>
      <c r="I144" s="15">
        <v>80</v>
      </c>
      <c r="J144" s="15">
        <v>54</v>
      </c>
      <c r="K144" s="15">
        <v>33</v>
      </c>
      <c r="L144" s="15">
        <v>13</v>
      </c>
      <c r="M144" s="81">
        <v>35.64</v>
      </c>
      <c r="N144" s="70">
        <v>36</v>
      </c>
      <c r="O144" s="62">
        <v>3000</v>
      </c>
      <c r="P144" s="63">
        <f>Table2245236891011121314151617181920212224234[[#This Row],[PEMBULATAN]]*O144</f>
        <v>108000</v>
      </c>
    </row>
    <row r="145" spans="1:16" ht="23.25" customHeight="1" x14ac:dyDescent="0.2">
      <c r="A145" s="97"/>
      <c r="B145" s="73"/>
      <c r="C145" s="87" t="s">
        <v>398</v>
      </c>
      <c r="D145" s="76" t="s">
        <v>51</v>
      </c>
      <c r="E145" s="13">
        <v>44428</v>
      </c>
      <c r="F145" s="74" t="s">
        <v>53</v>
      </c>
      <c r="G145" s="13">
        <v>44429</v>
      </c>
      <c r="H145" s="75" t="s">
        <v>54</v>
      </c>
      <c r="I145" s="15">
        <v>71</v>
      </c>
      <c r="J145" s="15">
        <v>42</v>
      </c>
      <c r="K145" s="15">
        <v>20</v>
      </c>
      <c r="L145" s="15">
        <v>7</v>
      </c>
      <c r="M145" s="81">
        <v>14.91</v>
      </c>
      <c r="N145" s="70">
        <v>15</v>
      </c>
      <c r="O145" s="62">
        <v>3000</v>
      </c>
      <c r="P145" s="63">
        <f>Table2245236891011121314151617181920212224234[[#This Row],[PEMBULATAN]]*O145</f>
        <v>45000</v>
      </c>
    </row>
    <row r="146" spans="1:16" ht="23.25" customHeight="1" x14ac:dyDescent="0.2">
      <c r="A146" s="97"/>
      <c r="B146" s="73"/>
      <c r="C146" s="87" t="s">
        <v>399</v>
      </c>
      <c r="D146" s="76" t="s">
        <v>51</v>
      </c>
      <c r="E146" s="13">
        <v>44428</v>
      </c>
      <c r="F146" s="74" t="s">
        <v>53</v>
      </c>
      <c r="G146" s="13">
        <v>44429</v>
      </c>
      <c r="H146" s="75" t="s">
        <v>54</v>
      </c>
      <c r="I146" s="15">
        <v>90</v>
      </c>
      <c r="J146" s="15">
        <v>50</v>
      </c>
      <c r="K146" s="15">
        <v>16</v>
      </c>
      <c r="L146" s="15">
        <v>10</v>
      </c>
      <c r="M146" s="81">
        <v>18</v>
      </c>
      <c r="N146" s="70">
        <v>18</v>
      </c>
      <c r="O146" s="62">
        <v>3000</v>
      </c>
      <c r="P146" s="63">
        <f>Table2245236891011121314151617181920212224234[[#This Row],[PEMBULATAN]]*O146</f>
        <v>54000</v>
      </c>
    </row>
    <row r="147" spans="1:16" ht="23.25" customHeight="1" x14ac:dyDescent="0.2">
      <c r="A147" s="97"/>
      <c r="B147" s="73"/>
      <c r="C147" s="87" t="s">
        <v>400</v>
      </c>
      <c r="D147" s="76" t="s">
        <v>51</v>
      </c>
      <c r="E147" s="13">
        <v>44428</v>
      </c>
      <c r="F147" s="74" t="s">
        <v>53</v>
      </c>
      <c r="G147" s="13">
        <v>44429</v>
      </c>
      <c r="H147" s="75" t="s">
        <v>54</v>
      </c>
      <c r="I147" s="15">
        <v>72</v>
      </c>
      <c r="J147" s="15">
        <v>56</v>
      </c>
      <c r="K147" s="15">
        <v>30</v>
      </c>
      <c r="L147" s="15">
        <v>7</v>
      </c>
      <c r="M147" s="81">
        <v>30.24</v>
      </c>
      <c r="N147" s="70">
        <v>30</v>
      </c>
      <c r="O147" s="62">
        <v>3000</v>
      </c>
      <c r="P147" s="63">
        <f>Table2245236891011121314151617181920212224234[[#This Row],[PEMBULATAN]]*O147</f>
        <v>90000</v>
      </c>
    </row>
    <row r="148" spans="1:16" ht="23.25" customHeight="1" x14ac:dyDescent="0.2">
      <c r="A148" s="97"/>
      <c r="B148" s="73"/>
      <c r="C148" s="87" t="s">
        <v>401</v>
      </c>
      <c r="D148" s="76" t="s">
        <v>51</v>
      </c>
      <c r="E148" s="13">
        <v>44428</v>
      </c>
      <c r="F148" s="74" t="s">
        <v>53</v>
      </c>
      <c r="G148" s="13">
        <v>44429</v>
      </c>
      <c r="H148" s="75" t="s">
        <v>54</v>
      </c>
      <c r="I148" s="15">
        <v>76</v>
      </c>
      <c r="J148" s="15">
        <v>50</v>
      </c>
      <c r="K148" s="15">
        <v>30</v>
      </c>
      <c r="L148" s="15">
        <v>8</v>
      </c>
      <c r="M148" s="81">
        <v>28.5</v>
      </c>
      <c r="N148" s="70">
        <v>29</v>
      </c>
      <c r="O148" s="62">
        <v>3000</v>
      </c>
      <c r="P148" s="63">
        <f>Table2245236891011121314151617181920212224234[[#This Row],[PEMBULATAN]]*O148</f>
        <v>87000</v>
      </c>
    </row>
    <row r="149" spans="1:16" ht="23.25" customHeight="1" x14ac:dyDescent="0.2">
      <c r="A149" s="97"/>
      <c r="B149" s="73"/>
      <c r="C149" s="87" t="s">
        <v>402</v>
      </c>
      <c r="D149" s="76" t="s">
        <v>51</v>
      </c>
      <c r="E149" s="13">
        <v>44428</v>
      </c>
      <c r="F149" s="74" t="s">
        <v>53</v>
      </c>
      <c r="G149" s="13">
        <v>44429</v>
      </c>
      <c r="H149" s="75" t="s">
        <v>54</v>
      </c>
      <c r="I149" s="15">
        <v>90</v>
      </c>
      <c r="J149" s="15">
        <v>54</v>
      </c>
      <c r="K149" s="15">
        <v>27</v>
      </c>
      <c r="L149" s="15">
        <v>23</v>
      </c>
      <c r="M149" s="81">
        <v>32.805</v>
      </c>
      <c r="N149" s="70">
        <v>33</v>
      </c>
      <c r="O149" s="62">
        <v>3000</v>
      </c>
      <c r="P149" s="63">
        <f>Table2245236891011121314151617181920212224234[[#This Row],[PEMBULATAN]]*O149</f>
        <v>99000</v>
      </c>
    </row>
    <row r="150" spans="1:16" ht="23.25" customHeight="1" x14ac:dyDescent="0.2">
      <c r="A150" s="97"/>
      <c r="B150" s="73"/>
      <c r="C150" s="87" t="s">
        <v>403</v>
      </c>
      <c r="D150" s="76" t="s">
        <v>51</v>
      </c>
      <c r="E150" s="13">
        <v>44428</v>
      </c>
      <c r="F150" s="74" t="s">
        <v>53</v>
      </c>
      <c r="G150" s="13">
        <v>44429</v>
      </c>
      <c r="H150" s="75" t="s">
        <v>54</v>
      </c>
      <c r="I150" s="15">
        <v>90</v>
      </c>
      <c r="J150" s="15">
        <v>50</v>
      </c>
      <c r="K150" s="15">
        <v>25</v>
      </c>
      <c r="L150" s="15">
        <v>12</v>
      </c>
      <c r="M150" s="81">
        <v>28.125</v>
      </c>
      <c r="N150" s="70">
        <v>28</v>
      </c>
      <c r="O150" s="62">
        <v>3000</v>
      </c>
      <c r="P150" s="63">
        <f>Table2245236891011121314151617181920212224234[[#This Row],[PEMBULATAN]]*O150</f>
        <v>84000</v>
      </c>
    </row>
    <row r="151" spans="1:16" ht="23.25" customHeight="1" x14ac:dyDescent="0.2">
      <c r="A151" s="97"/>
      <c r="B151" s="73"/>
      <c r="C151" s="87" t="s">
        <v>404</v>
      </c>
      <c r="D151" s="76" t="s">
        <v>51</v>
      </c>
      <c r="E151" s="13">
        <v>44428</v>
      </c>
      <c r="F151" s="74" t="s">
        <v>53</v>
      </c>
      <c r="G151" s="13">
        <v>44429</v>
      </c>
      <c r="H151" s="75" t="s">
        <v>54</v>
      </c>
      <c r="I151" s="15">
        <v>54</v>
      </c>
      <c r="J151" s="15">
        <v>23</v>
      </c>
      <c r="K151" s="15">
        <v>11</v>
      </c>
      <c r="L151" s="15">
        <v>12</v>
      </c>
      <c r="M151" s="81">
        <v>3.4155000000000002</v>
      </c>
      <c r="N151" s="70">
        <v>12</v>
      </c>
      <c r="O151" s="62">
        <v>3000</v>
      </c>
      <c r="P151" s="63">
        <f>Table2245236891011121314151617181920212224234[[#This Row],[PEMBULATAN]]*O151</f>
        <v>36000</v>
      </c>
    </row>
    <row r="152" spans="1:16" ht="23.25" customHeight="1" x14ac:dyDescent="0.2">
      <c r="A152" s="97"/>
      <c r="B152" s="73"/>
      <c r="C152" s="87" t="s">
        <v>405</v>
      </c>
      <c r="D152" s="76" t="s">
        <v>51</v>
      </c>
      <c r="E152" s="13">
        <v>44428</v>
      </c>
      <c r="F152" s="74" t="s">
        <v>53</v>
      </c>
      <c r="G152" s="13">
        <v>44429</v>
      </c>
      <c r="H152" s="75" t="s">
        <v>54</v>
      </c>
      <c r="I152" s="15">
        <v>98</v>
      </c>
      <c r="J152" s="15">
        <v>56</v>
      </c>
      <c r="K152" s="15">
        <v>34</v>
      </c>
      <c r="L152" s="15">
        <v>11</v>
      </c>
      <c r="M152" s="81">
        <v>46.648000000000003</v>
      </c>
      <c r="N152" s="70">
        <v>47</v>
      </c>
      <c r="O152" s="62">
        <v>3000</v>
      </c>
      <c r="P152" s="63">
        <f>Table2245236891011121314151617181920212224234[[#This Row],[PEMBULATAN]]*O152</f>
        <v>141000</v>
      </c>
    </row>
    <row r="153" spans="1:16" ht="23.25" customHeight="1" x14ac:dyDescent="0.2">
      <c r="A153" s="97"/>
      <c r="B153" s="73"/>
      <c r="C153" s="87" t="s">
        <v>406</v>
      </c>
      <c r="D153" s="76" t="s">
        <v>51</v>
      </c>
      <c r="E153" s="13">
        <v>44428</v>
      </c>
      <c r="F153" s="74" t="s">
        <v>53</v>
      </c>
      <c r="G153" s="13">
        <v>44429</v>
      </c>
      <c r="H153" s="75" t="s">
        <v>54</v>
      </c>
      <c r="I153" s="15">
        <v>56</v>
      </c>
      <c r="J153" s="15">
        <v>38</v>
      </c>
      <c r="K153" s="15">
        <v>15</v>
      </c>
      <c r="L153" s="15">
        <v>9</v>
      </c>
      <c r="M153" s="81">
        <v>7.98</v>
      </c>
      <c r="N153" s="70">
        <v>9</v>
      </c>
      <c r="O153" s="62">
        <v>3000</v>
      </c>
      <c r="P153" s="63">
        <f>Table2245236891011121314151617181920212224234[[#This Row],[PEMBULATAN]]*O153</f>
        <v>27000</v>
      </c>
    </row>
    <row r="154" spans="1:16" ht="23.25" customHeight="1" x14ac:dyDescent="0.2">
      <c r="A154" s="97"/>
      <c r="B154" s="73"/>
      <c r="C154" s="87" t="s">
        <v>407</v>
      </c>
      <c r="D154" s="76" t="s">
        <v>51</v>
      </c>
      <c r="E154" s="13">
        <v>44428</v>
      </c>
      <c r="F154" s="74" t="s">
        <v>53</v>
      </c>
      <c r="G154" s="13">
        <v>44429</v>
      </c>
      <c r="H154" s="75" t="s">
        <v>54</v>
      </c>
      <c r="I154" s="15">
        <v>93</v>
      </c>
      <c r="J154" s="15">
        <v>50</v>
      </c>
      <c r="K154" s="15">
        <v>32</v>
      </c>
      <c r="L154" s="15">
        <v>29</v>
      </c>
      <c r="M154" s="81">
        <v>37.200000000000003</v>
      </c>
      <c r="N154" s="70">
        <v>37</v>
      </c>
      <c r="O154" s="62">
        <v>3000</v>
      </c>
      <c r="P154" s="63">
        <f>Table2245236891011121314151617181920212224234[[#This Row],[PEMBULATAN]]*O154</f>
        <v>111000</v>
      </c>
    </row>
    <row r="155" spans="1:16" ht="23.25" customHeight="1" x14ac:dyDescent="0.2">
      <c r="A155" s="97"/>
      <c r="B155" s="73"/>
      <c r="C155" s="87" t="s">
        <v>408</v>
      </c>
      <c r="D155" s="76" t="s">
        <v>51</v>
      </c>
      <c r="E155" s="13">
        <v>44428</v>
      </c>
      <c r="F155" s="74" t="s">
        <v>53</v>
      </c>
      <c r="G155" s="13">
        <v>44429</v>
      </c>
      <c r="H155" s="75" t="s">
        <v>54</v>
      </c>
      <c r="I155" s="15">
        <v>97</v>
      </c>
      <c r="J155" s="15">
        <v>56</v>
      </c>
      <c r="K155" s="15">
        <v>35</v>
      </c>
      <c r="L155" s="15">
        <v>21</v>
      </c>
      <c r="M155" s="81">
        <v>47.53</v>
      </c>
      <c r="N155" s="70">
        <v>48</v>
      </c>
      <c r="O155" s="62">
        <v>3000</v>
      </c>
      <c r="P155" s="63">
        <f>Table2245236891011121314151617181920212224234[[#This Row],[PEMBULATAN]]*O155</f>
        <v>144000</v>
      </c>
    </row>
    <row r="156" spans="1:16" ht="23.25" customHeight="1" x14ac:dyDescent="0.2">
      <c r="A156" s="97"/>
      <c r="B156" s="73"/>
      <c r="C156" s="87" t="s">
        <v>409</v>
      </c>
      <c r="D156" s="76" t="s">
        <v>51</v>
      </c>
      <c r="E156" s="13">
        <v>44428</v>
      </c>
      <c r="F156" s="74" t="s">
        <v>53</v>
      </c>
      <c r="G156" s="13">
        <v>44429</v>
      </c>
      <c r="H156" s="75" t="s">
        <v>54</v>
      </c>
      <c r="I156" s="15">
        <v>95</v>
      </c>
      <c r="J156" s="15">
        <v>57</v>
      </c>
      <c r="K156" s="15">
        <v>30</v>
      </c>
      <c r="L156" s="15">
        <v>22</v>
      </c>
      <c r="M156" s="81">
        <v>40.612499999999997</v>
      </c>
      <c r="N156" s="70">
        <v>41</v>
      </c>
      <c r="O156" s="62">
        <v>3000</v>
      </c>
      <c r="P156" s="63">
        <f>Table2245236891011121314151617181920212224234[[#This Row],[PEMBULATAN]]*O156</f>
        <v>123000</v>
      </c>
    </row>
    <row r="157" spans="1:16" ht="23.25" customHeight="1" x14ac:dyDescent="0.2">
      <c r="A157" s="97"/>
      <c r="B157" s="73"/>
      <c r="C157" s="87" t="s">
        <v>410</v>
      </c>
      <c r="D157" s="76" t="s">
        <v>51</v>
      </c>
      <c r="E157" s="13">
        <v>44428</v>
      </c>
      <c r="F157" s="74" t="s">
        <v>53</v>
      </c>
      <c r="G157" s="13">
        <v>44429</v>
      </c>
      <c r="H157" s="75" t="s">
        <v>54</v>
      </c>
      <c r="I157" s="15">
        <v>100</v>
      </c>
      <c r="J157" s="15">
        <v>55</v>
      </c>
      <c r="K157" s="15">
        <v>33</v>
      </c>
      <c r="L157" s="15">
        <v>22</v>
      </c>
      <c r="M157" s="81">
        <v>45.375</v>
      </c>
      <c r="N157" s="70">
        <v>45</v>
      </c>
      <c r="O157" s="62">
        <v>3000</v>
      </c>
      <c r="P157" s="63">
        <f>Table2245236891011121314151617181920212224234[[#This Row],[PEMBULATAN]]*O157</f>
        <v>135000</v>
      </c>
    </row>
    <row r="158" spans="1:16" ht="23.25" customHeight="1" x14ac:dyDescent="0.2">
      <c r="A158" s="97"/>
      <c r="B158" s="73"/>
      <c r="C158" s="87" t="s">
        <v>411</v>
      </c>
      <c r="D158" s="76" t="s">
        <v>51</v>
      </c>
      <c r="E158" s="13">
        <v>44428</v>
      </c>
      <c r="F158" s="74" t="s">
        <v>53</v>
      </c>
      <c r="G158" s="13">
        <v>44429</v>
      </c>
      <c r="H158" s="75" t="s">
        <v>54</v>
      </c>
      <c r="I158" s="15">
        <v>90</v>
      </c>
      <c r="J158" s="15">
        <v>64</v>
      </c>
      <c r="K158" s="15">
        <v>34</v>
      </c>
      <c r="L158" s="15">
        <v>6</v>
      </c>
      <c r="M158" s="81">
        <v>48.96</v>
      </c>
      <c r="N158" s="70">
        <v>49</v>
      </c>
      <c r="O158" s="62">
        <v>3000</v>
      </c>
      <c r="P158" s="63">
        <f>Table2245236891011121314151617181920212224234[[#This Row],[PEMBULATAN]]*O158</f>
        <v>147000</v>
      </c>
    </row>
    <row r="159" spans="1:16" ht="23.25" customHeight="1" x14ac:dyDescent="0.2">
      <c r="A159" s="97"/>
      <c r="B159" s="73"/>
      <c r="C159" s="87" t="s">
        <v>412</v>
      </c>
      <c r="D159" s="76" t="s">
        <v>51</v>
      </c>
      <c r="E159" s="13">
        <v>44428</v>
      </c>
      <c r="F159" s="74" t="s">
        <v>53</v>
      </c>
      <c r="G159" s="13">
        <v>44429</v>
      </c>
      <c r="H159" s="75" t="s">
        <v>54</v>
      </c>
      <c r="I159" s="15">
        <v>89</v>
      </c>
      <c r="J159" s="15">
        <v>45</v>
      </c>
      <c r="K159" s="15">
        <v>25</v>
      </c>
      <c r="L159" s="15">
        <v>23</v>
      </c>
      <c r="M159" s="81">
        <v>25.03125</v>
      </c>
      <c r="N159" s="70">
        <v>25</v>
      </c>
      <c r="O159" s="62">
        <v>3000</v>
      </c>
      <c r="P159" s="63">
        <f>Table2245236891011121314151617181920212224234[[#This Row],[PEMBULATAN]]*O159</f>
        <v>75000</v>
      </c>
    </row>
    <row r="160" spans="1:16" ht="23.25" customHeight="1" x14ac:dyDescent="0.2">
      <c r="A160" s="97"/>
      <c r="B160" s="73"/>
      <c r="C160" s="87" t="s">
        <v>413</v>
      </c>
      <c r="D160" s="76" t="s">
        <v>51</v>
      </c>
      <c r="E160" s="13">
        <v>44428</v>
      </c>
      <c r="F160" s="74" t="s">
        <v>53</v>
      </c>
      <c r="G160" s="13">
        <v>44429</v>
      </c>
      <c r="H160" s="75" t="s">
        <v>54</v>
      </c>
      <c r="I160" s="15">
        <v>92</v>
      </c>
      <c r="J160" s="15">
        <v>56</v>
      </c>
      <c r="K160" s="15">
        <v>20</v>
      </c>
      <c r="L160" s="15">
        <v>15</v>
      </c>
      <c r="M160" s="81">
        <v>25.76</v>
      </c>
      <c r="N160" s="70">
        <v>26</v>
      </c>
      <c r="O160" s="62">
        <v>3000</v>
      </c>
      <c r="P160" s="63">
        <f>Table2245236891011121314151617181920212224234[[#This Row],[PEMBULATAN]]*O160</f>
        <v>78000</v>
      </c>
    </row>
    <row r="161" spans="1:16" ht="23.25" customHeight="1" x14ac:dyDescent="0.2">
      <c r="A161" s="97"/>
      <c r="B161" s="73"/>
      <c r="C161" s="87" t="s">
        <v>414</v>
      </c>
      <c r="D161" s="76" t="s">
        <v>51</v>
      </c>
      <c r="E161" s="13">
        <v>44428</v>
      </c>
      <c r="F161" s="74" t="s">
        <v>53</v>
      </c>
      <c r="G161" s="13">
        <v>44429</v>
      </c>
      <c r="H161" s="75" t="s">
        <v>54</v>
      </c>
      <c r="I161" s="15">
        <v>68</v>
      </c>
      <c r="J161" s="15">
        <v>47</v>
      </c>
      <c r="K161" s="15">
        <v>22</v>
      </c>
      <c r="L161" s="15">
        <v>9</v>
      </c>
      <c r="M161" s="81">
        <v>17.577999999999999</v>
      </c>
      <c r="N161" s="70">
        <v>18</v>
      </c>
      <c r="O161" s="62">
        <v>3000</v>
      </c>
      <c r="P161" s="63">
        <f>Table2245236891011121314151617181920212224234[[#This Row],[PEMBULATAN]]*O161</f>
        <v>54000</v>
      </c>
    </row>
    <row r="162" spans="1:16" ht="23.25" customHeight="1" x14ac:dyDescent="0.2">
      <c r="A162" s="97"/>
      <c r="B162" s="73"/>
      <c r="C162" s="87" t="s">
        <v>415</v>
      </c>
      <c r="D162" s="76" t="s">
        <v>51</v>
      </c>
      <c r="E162" s="13">
        <v>44428</v>
      </c>
      <c r="F162" s="74" t="s">
        <v>53</v>
      </c>
      <c r="G162" s="13">
        <v>44429</v>
      </c>
      <c r="H162" s="75" t="s">
        <v>54</v>
      </c>
      <c r="I162" s="15">
        <v>98</v>
      </c>
      <c r="J162" s="15">
        <v>45</v>
      </c>
      <c r="K162" s="15">
        <v>36</v>
      </c>
      <c r="L162" s="15">
        <v>16</v>
      </c>
      <c r="M162" s="81">
        <v>39.69</v>
      </c>
      <c r="N162" s="70">
        <v>40</v>
      </c>
      <c r="O162" s="62">
        <v>3000</v>
      </c>
      <c r="P162" s="63">
        <f>Table2245236891011121314151617181920212224234[[#This Row],[PEMBULATAN]]*O162</f>
        <v>120000</v>
      </c>
    </row>
    <row r="163" spans="1:16" ht="23.25" customHeight="1" x14ac:dyDescent="0.2">
      <c r="A163" s="97"/>
      <c r="B163" s="73"/>
      <c r="C163" s="87" t="s">
        <v>416</v>
      </c>
      <c r="D163" s="76" t="s">
        <v>51</v>
      </c>
      <c r="E163" s="13">
        <v>44428</v>
      </c>
      <c r="F163" s="74" t="s">
        <v>53</v>
      </c>
      <c r="G163" s="13">
        <v>44429</v>
      </c>
      <c r="H163" s="75" t="s">
        <v>54</v>
      </c>
      <c r="I163" s="15">
        <v>98</v>
      </c>
      <c r="J163" s="15">
        <v>54</v>
      </c>
      <c r="K163" s="15">
        <v>24</v>
      </c>
      <c r="L163" s="15">
        <v>29</v>
      </c>
      <c r="M163" s="81">
        <v>31.751999999999999</v>
      </c>
      <c r="N163" s="70">
        <v>32</v>
      </c>
      <c r="O163" s="62">
        <v>3000</v>
      </c>
      <c r="P163" s="63">
        <f>Table2245236891011121314151617181920212224234[[#This Row],[PEMBULATAN]]*O163</f>
        <v>96000</v>
      </c>
    </row>
    <row r="164" spans="1:16" ht="23.25" customHeight="1" x14ac:dyDescent="0.2">
      <c r="A164" s="97"/>
      <c r="B164" s="73"/>
      <c r="C164" s="87" t="s">
        <v>417</v>
      </c>
      <c r="D164" s="76" t="s">
        <v>51</v>
      </c>
      <c r="E164" s="13">
        <v>44428</v>
      </c>
      <c r="F164" s="74" t="s">
        <v>53</v>
      </c>
      <c r="G164" s="13">
        <v>44429</v>
      </c>
      <c r="H164" s="75" t="s">
        <v>54</v>
      </c>
      <c r="I164" s="15">
        <v>83</v>
      </c>
      <c r="J164" s="15">
        <v>44</v>
      </c>
      <c r="K164" s="15">
        <v>25</v>
      </c>
      <c r="L164" s="15">
        <v>23</v>
      </c>
      <c r="M164" s="81">
        <v>22.824999999999999</v>
      </c>
      <c r="N164" s="70">
        <v>23</v>
      </c>
      <c r="O164" s="62">
        <v>3000</v>
      </c>
      <c r="P164" s="63">
        <f>Table2245236891011121314151617181920212224234[[#This Row],[PEMBULATAN]]*O164</f>
        <v>69000</v>
      </c>
    </row>
    <row r="165" spans="1:16" ht="23.25" customHeight="1" x14ac:dyDescent="0.2">
      <c r="A165" s="97"/>
      <c r="B165" s="73"/>
      <c r="C165" s="87" t="s">
        <v>418</v>
      </c>
      <c r="D165" s="76" t="s">
        <v>51</v>
      </c>
      <c r="E165" s="13">
        <v>44428</v>
      </c>
      <c r="F165" s="74" t="s">
        <v>53</v>
      </c>
      <c r="G165" s="13">
        <v>44429</v>
      </c>
      <c r="H165" s="75" t="s">
        <v>54</v>
      </c>
      <c r="I165" s="15">
        <v>50</v>
      </c>
      <c r="J165" s="15">
        <v>52</v>
      </c>
      <c r="K165" s="15">
        <v>26</v>
      </c>
      <c r="L165" s="15">
        <v>5</v>
      </c>
      <c r="M165" s="81">
        <v>16.899999999999999</v>
      </c>
      <c r="N165" s="70">
        <v>17</v>
      </c>
      <c r="O165" s="62">
        <v>3000</v>
      </c>
      <c r="P165" s="63">
        <f>Table2245236891011121314151617181920212224234[[#This Row],[PEMBULATAN]]*O165</f>
        <v>51000</v>
      </c>
    </row>
    <row r="166" spans="1:16" ht="23.25" customHeight="1" x14ac:dyDescent="0.2">
      <c r="A166" s="97"/>
      <c r="B166" s="73"/>
      <c r="C166" s="87" t="s">
        <v>419</v>
      </c>
      <c r="D166" s="76" t="s">
        <v>51</v>
      </c>
      <c r="E166" s="13">
        <v>44428</v>
      </c>
      <c r="F166" s="74" t="s">
        <v>53</v>
      </c>
      <c r="G166" s="13">
        <v>44429</v>
      </c>
      <c r="H166" s="75" t="s">
        <v>54</v>
      </c>
      <c r="I166" s="15">
        <v>52</v>
      </c>
      <c r="J166" s="15">
        <v>42</v>
      </c>
      <c r="K166" s="15">
        <v>41</v>
      </c>
      <c r="L166" s="15">
        <v>10</v>
      </c>
      <c r="M166" s="81">
        <v>22.385999999999999</v>
      </c>
      <c r="N166" s="70">
        <v>23</v>
      </c>
      <c r="O166" s="62">
        <v>3000</v>
      </c>
      <c r="P166" s="63">
        <f>Table2245236891011121314151617181920212224234[[#This Row],[PEMBULATAN]]*O166</f>
        <v>69000</v>
      </c>
    </row>
    <row r="167" spans="1:16" ht="23.25" customHeight="1" x14ac:dyDescent="0.2">
      <c r="A167" s="97"/>
      <c r="B167" s="73"/>
      <c r="C167" s="87" t="s">
        <v>420</v>
      </c>
      <c r="D167" s="76" t="s">
        <v>51</v>
      </c>
      <c r="E167" s="13">
        <v>44428</v>
      </c>
      <c r="F167" s="74" t="s">
        <v>53</v>
      </c>
      <c r="G167" s="13">
        <v>44429</v>
      </c>
      <c r="H167" s="75" t="s">
        <v>54</v>
      </c>
      <c r="I167" s="15">
        <v>60</v>
      </c>
      <c r="J167" s="15">
        <v>44</v>
      </c>
      <c r="K167" s="15">
        <v>27</v>
      </c>
      <c r="L167" s="15">
        <v>7</v>
      </c>
      <c r="M167" s="81">
        <v>17.82</v>
      </c>
      <c r="N167" s="70">
        <v>18</v>
      </c>
      <c r="O167" s="62">
        <v>3000</v>
      </c>
      <c r="P167" s="63">
        <f>Table2245236891011121314151617181920212224234[[#This Row],[PEMBULATAN]]*O167</f>
        <v>54000</v>
      </c>
    </row>
    <row r="168" spans="1:16" ht="23.25" customHeight="1" x14ac:dyDescent="0.2">
      <c r="A168" s="97"/>
      <c r="B168" s="73"/>
      <c r="C168" s="87" t="s">
        <v>421</v>
      </c>
      <c r="D168" s="76" t="s">
        <v>51</v>
      </c>
      <c r="E168" s="13">
        <v>44428</v>
      </c>
      <c r="F168" s="74" t="s">
        <v>53</v>
      </c>
      <c r="G168" s="13">
        <v>44429</v>
      </c>
      <c r="H168" s="75" t="s">
        <v>54</v>
      </c>
      <c r="I168" s="15">
        <v>90</v>
      </c>
      <c r="J168" s="15">
        <v>60</v>
      </c>
      <c r="K168" s="15">
        <v>44</v>
      </c>
      <c r="L168" s="15">
        <v>20</v>
      </c>
      <c r="M168" s="81">
        <v>59.4</v>
      </c>
      <c r="N168" s="70">
        <v>60</v>
      </c>
      <c r="O168" s="62">
        <v>3000</v>
      </c>
      <c r="P168" s="63">
        <f>Table2245236891011121314151617181920212224234[[#This Row],[PEMBULATAN]]*O168</f>
        <v>180000</v>
      </c>
    </row>
    <row r="169" spans="1:16" ht="23.25" customHeight="1" x14ac:dyDescent="0.2">
      <c r="A169" s="97"/>
      <c r="B169" s="73"/>
      <c r="C169" s="87" t="s">
        <v>422</v>
      </c>
      <c r="D169" s="76" t="s">
        <v>51</v>
      </c>
      <c r="E169" s="13">
        <v>44428</v>
      </c>
      <c r="F169" s="74" t="s">
        <v>53</v>
      </c>
      <c r="G169" s="13">
        <v>44429</v>
      </c>
      <c r="H169" s="75" t="s">
        <v>54</v>
      </c>
      <c r="I169" s="15">
        <v>98</v>
      </c>
      <c r="J169" s="15">
        <v>50</v>
      </c>
      <c r="K169" s="15">
        <v>34</v>
      </c>
      <c r="L169" s="15">
        <v>21</v>
      </c>
      <c r="M169" s="81">
        <v>41.65</v>
      </c>
      <c r="N169" s="70">
        <v>42</v>
      </c>
      <c r="O169" s="62">
        <v>3000</v>
      </c>
      <c r="P169" s="63">
        <f>Table2245236891011121314151617181920212224234[[#This Row],[PEMBULATAN]]*O169</f>
        <v>126000</v>
      </c>
    </row>
    <row r="170" spans="1:16" ht="23.25" customHeight="1" x14ac:dyDescent="0.2">
      <c r="A170" s="97"/>
      <c r="B170" s="73"/>
      <c r="C170" s="87" t="s">
        <v>423</v>
      </c>
      <c r="D170" s="76" t="s">
        <v>51</v>
      </c>
      <c r="E170" s="13">
        <v>44428</v>
      </c>
      <c r="F170" s="74" t="s">
        <v>53</v>
      </c>
      <c r="G170" s="13">
        <v>44429</v>
      </c>
      <c r="H170" s="75" t="s">
        <v>54</v>
      </c>
      <c r="I170" s="15">
        <v>98</v>
      </c>
      <c r="J170" s="15">
        <v>67</v>
      </c>
      <c r="K170" s="15">
        <v>42</v>
      </c>
      <c r="L170" s="15">
        <v>18</v>
      </c>
      <c r="M170" s="81">
        <v>68.942999999999998</v>
      </c>
      <c r="N170" s="70">
        <v>69</v>
      </c>
      <c r="O170" s="62">
        <v>3000</v>
      </c>
      <c r="P170" s="63">
        <f>Table2245236891011121314151617181920212224234[[#This Row],[PEMBULATAN]]*O170</f>
        <v>207000</v>
      </c>
    </row>
    <row r="171" spans="1:16" ht="23.25" customHeight="1" x14ac:dyDescent="0.2">
      <c r="A171" s="97"/>
      <c r="B171" s="73"/>
      <c r="C171" s="87" t="s">
        <v>424</v>
      </c>
      <c r="D171" s="76" t="s">
        <v>51</v>
      </c>
      <c r="E171" s="13">
        <v>44428</v>
      </c>
      <c r="F171" s="74" t="s">
        <v>53</v>
      </c>
      <c r="G171" s="13">
        <v>44429</v>
      </c>
      <c r="H171" s="75" t="s">
        <v>54</v>
      </c>
      <c r="I171" s="15">
        <v>67</v>
      </c>
      <c r="J171" s="15">
        <v>47</v>
      </c>
      <c r="K171" s="15">
        <v>26</v>
      </c>
      <c r="L171" s="15">
        <v>9</v>
      </c>
      <c r="M171" s="81">
        <v>20.468499999999999</v>
      </c>
      <c r="N171" s="70">
        <v>21</v>
      </c>
      <c r="O171" s="62">
        <v>3000</v>
      </c>
      <c r="P171" s="63">
        <f>Table2245236891011121314151617181920212224234[[#This Row],[PEMBULATAN]]*O171</f>
        <v>63000</v>
      </c>
    </row>
    <row r="172" spans="1:16" ht="23.25" customHeight="1" x14ac:dyDescent="0.2">
      <c r="A172" s="97"/>
      <c r="B172" s="73"/>
      <c r="C172" s="87" t="s">
        <v>425</v>
      </c>
      <c r="D172" s="76" t="s">
        <v>51</v>
      </c>
      <c r="E172" s="13">
        <v>44428</v>
      </c>
      <c r="F172" s="74" t="s">
        <v>53</v>
      </c>
      <c r="G172" s="13">
        <v>44429</v>
      </c>
      <c r="H172" s="75" t="s">
        <v>54</v>
      </c>
      <c r="I172" s="15">
        <v>56</v>
      </c>
      <c r="J172" s="15">
        <v>34</v>
      </c>
      <c r="K172" s="15">
        <v>14</v>
      </c>
      <c r="L172" s="15">
        <v>5</v>
      </c>
      <c r="M172" s="81">
        <v>6.6639999999999997</v>
      </c>
      <c r="N172" s="70">
        <v>7</v>
      </c>
      <c r="O172" s="62">
        <v>3000</v>
      </c>
      <c r="P172" s="63">
        <f>Table2245236891011121314151617181920212224234[[#This Row],[PEMBULATAN]]*O172</f>
        <v>21000</v>
      </c>
    </row>
    <row r="173" spans="1:16" ht="23.25" customHeight="1" x14ac:dyDescent="0.2">
      <c r="A173" s="97"/>
      <c r="B173" s="73"/>
      <c r="C173" s="87" t="s">
        <v>426</v>
      </c>
      <c r="D173" s="76" t="s">
        <v>51</v>
      </c>
      <c r="E173" s="13">
        <v>44428</v>
      </c>
      <c r="F173" s="74" t="s">
        <v>53</v>
      </c>
      <c r="G173" s="13">
        <v>44429</v>
      </c>
      <c r="H173" s="75" t="s">
        <v>54</v>
      </c>
      <c r="I173" s="15">
        <v>87</v>
      </c>
      <c r="J173" s="15">
        <v>62</v>
      </c>
      <c r="K173" s="15">
        <v>30</v>
      </c>
      <c r="L173" s="15">
        <v>11</v>
      </c>
      <c r="M173" s="81">
        <v>40.454999999999998</v>
      </c>
      <c r="N173" s="70">
        <v>41</v>
      </c>
      <c r="O173" s="62">
        <v>3000</v>
      </c>
      <c r="P173" s="63">
        <f>Table2245236891011121314151617181920212224234[[#This Row],[PEMBULATAN]]*O173</f>
        <v>123000</v>
      </c>
    </row>
    <row r="174" spans="1:16" ht="23.25" customHeight="1" x14ac:dyDescent="0.2">
      <c r="A174" s="97"/>
      <c r="B174" s="73"/>
      <c r="C174" s="87" t="s">
        <v>427</v>
      </c>
      <c r="D174" s="76" t="s">
        <v>51</v>
      </c>
      <c r="E174" s="13">
        <v>44428</v>
      </c>
      <c r="F174" s="74" t="s">
        <v>53</v>
      </c>
      <c r="G174" s="13">
        <v>44429</v>
      </c>
      <c r="H174" s="75" t="s">
        <v>54</v>
      </c>
      <c r="I174" s="15">
        <v>45</v>
      </c>
      <c r="J174" s="15">
        <v>39</v>
      </c>
      <c r="K174" s="15">
        <v>23</v>
      </c>
      <c r="L174" s="15">
        <v>10</v>
      </c>
      <c r="M174" s="81">
        <v>10.09125</v>
      </c>
      <c r="N174" s="70">
        <v>10</v>
      </c>
      <c r="O174" s="62">
        <v>3000</v>
      </c>
      <c r="P174" s="63">
        <f>Table2245236891011121314151617181920212224234[[#This Row],[PEMBULATAN]]*O174</f>
        <v>30000</v>
      </c>
    </row>
    <row r="175" spans="1:16" ht="23.25" customHeight="1" x14ac:dyDescent="0.2">
      <c r="A175" s="97"/>
      <c r="B175" s="73"/>
      <c r="C175" s="87" t="s">
        <v>428</v>
      </c>
      <c r="D175" s="76" t="s">
        <v>51</v>
      </c>
      <c r="E175" s="13">
        <v>44428</v>
      </c>
      <c r="F175" s="74" t="s">
        <v>53</v>
      </c>
      <c r="G175" s="13">
        <v>44429</v>
      </c>
      <c r="H175" s="75" t="s">
        <v>54</v>
      </c>
      <c r="I175" s="15">
        <v>78</v>
      </c>
      <c r="J175" s="15">
        <v>34</v>
      </c>
      <c r="K175" s="15">
        <v>25</v>
      </c>
      <c r="L175" s="15">
        <v>13</v>
      </c>
      <c r="M175" s="81">
        <v>16.574999999999999</v>
      </c>
      <c r="N175" s="70">
        <v>17</v>
      </c>
      <c r="O175" s="62">
        <v>3000</v>
      </c>
      <c r="P175" s="63">
        <f>Table2245236891011121314151617181920212224234[[#This Row],[PEMBULATAN]]*O175</f>
        <v>51000</v>
      </c>
    </row>
    <row r="176" spans="1:16" ht="23.25" customHeight="1" x14ac:dyDescent="0.2">
      <c r="A176" s="97"/>
      <c r="B176" s="73"/>
      <c r="C176" s="87" t="s">
        <v>429</v>
      </c>
      <c r="D176" s="76" t="s">
        <v>51</v>
      </c>
      <c r="E176" s="13">
        <v>44428</v>
      </c>
      <c r="F176" s="74" t="s">
        <v>53</v>
      </c>
      <c r="G176" s="13">
        <v>44429</v>
      </c>
      <c r="H176" s="75" t="s">
        <v>54</v>
      </c>
      <c r="I176" s="15">
        <v>90</v>
      </c>
      <c r="J176" s="15">
        <v>60</v>
      </c>
      <c r="K176" s="15">
        <v>25</v>
      </c>
      <c r="L176" s="15">
        <v>13</v>
      </c>
      <c r="M176" s="81">
        <v>33.75</v>
      </c>
      <c r="N176" s="70">
        <v>34</v>
      </c>
      <c r="O176" s="62">
        <v>3000</v>
      </c>
      <c r="P176" s="63">
        <f>Table2245236891011121314151617181920212224234[[#This Row],[PEMBULATAN]]*O176</f>
        <v>102000</v>
      </c>
    </row>
    <row r="177" spans="1:16" ht="23.25" customHeight="1" x14ac:dyDescent="0.2">
      <c r="A177" s="97"/>
      <c r="B177" s="73"/>
      <c r="C177" s="87" t="s">
        <v>430</v>
      </c>
      <c r="D177" s="76" t="s">
        <v>51</v>
      </c>
      <c r="E177" s="13">
        <v>44428</v>
      </c>
      <c r="F177" s="74" t="s">
        <v>53</v>
      </c>
      <c r="G177" s="13">
        <v>44429</v>
      </c>
      <c r="H177" s="75" t="s">
        <v>54</v>
      </c>
      <c r="I177" s="15">
        <v>80</v>
      </c>
      <c r="J177" s="15">
        <v>52</v>
      </c>
      <c r="K177" s="15">
        <v>30</v>
      </c>
      <c r="L177" s="15">
        <v>28</v>
      </c>
      <c r="M177" s="81">
        <v>31.2</v>
      </c>
      <c r="N177" s="70">
        <v>31</v>
      </c>
      <c r="O177" s="62">
        <v>3000</v>
      </c>
      <c r="P177" s="63">
        <f>Table2245236891011121314151617181920212224234[[#This Row],[PEMBULATAN]]*O177</f>
        <v>93000</v>
      </c>
    </row>
    <row r="178" spans="1:16" ht="23.25" customHeight="1" x14ac:dyDescent="0.2">
      <c r="A178" s="97"/>
      <c r="B178" s="73"/>
      <c r="C178" s="87" t="s">
        <v>431</v>
      </c>
      <c r="D178" s="76" t="s">
        <v>51</v>
      </c>
      <c r="E178" s="13">
        <v>44428</v>
      </c>
      <c r="F178" s="74" t="s">
        <v>53</v>
      </c>
      <c r="G178" s="13">
        <v>44429</v>
      </c>
      <c r="H178" s="75" t="s">
        <v>54</v>
      </c>
      <c r="I178" s="15">
        <v>73</v>
      </c>
      <c r="J178" s="15">
        <v>51</v>
      </c>
      <c r="K178" s="15">
        <v>30</v>
      </c>
      <c r="L178" s="15">
        <v>14</v>
      </c>
      <c r="M178" s="81">
        <v>27.922499999999999</v>
      </c>
      <c r="N178" s="70">
        <v>28</v>
      </c>
      <c r="O178" s="62">
        <v>3000</v>
      </c>
      <c r="P178" s="63">
        <f>Table2245236891011121314151617181920212224234[[#This Row],[PEMBULATAN]]*O178</f>
        <v>84000</v>
      </c>
    </row>
    <row r="179" spans="1:16" ht="23.25" customHeight="1" x14ac:dyDescent="0.2">
      <c r="A179" s="97"/>
      <c r="B179" s="73"/>
      <c r="C179" s="87" t="s">
        <v>432</v>
      </c>
      <c r="D179" s="76" t="s">
        <v>51</v>
      </c>
      <c r="E179" s="13">
        <v>44428</v>
      </c>
      <c r="F179" s="74" t="s">
        <v>53</v>
      </c>
      <c r="G179" s="13">
        <v>44429</v>
      </c>
      <c r="H179" s="75" t="s">
        <v>54</v>
      </c>
      <c r="I179" s="15">
        <v>57</v>
      </c>
      <c r="J179" s="15">
        <v>50</v>
      </c>
      <c r="K179" s="15">
        <v>24</v>
      </c>
      <c r="L179" s="15">
        <v>6</v>
      </c>
      <c r="M179" s="81">
        <v>17.100000000000001</v>
      </c>
      <c r="N179" s="70">
        <v>17</v>
      </c>
      <c r="O179" s="62">
        <v>3000</v>
      </c>
      <c r="P179" s="63">
        <f>Table2245236891011121314151617181920212224234[[#This Row],[PEMBULATAN]]*O179</f>
        <v>51000</v>
      </c>
    </row>
    <row r="180" spans="1:16" ht="23.25" customHeight="1" x14ac:dyDescent="0.2">
      <c r="A180" s="97"/>
      <c r="B180" s="73"/>
      <c r="C180" s="87" t="s">
        <v>433</v>
      </c>
      <c r="D180" s="76" t="s">
        <v>51</v>
      </c>
      <c r="E180" s="13">
        <v>44428</v>
      </c>
      <c r="F180" s="74" t="s">
        <v>53</v>
      </c>
      <c r="G180" s="13">
        <v>44429</v>
      </c>
      <c r="H180" s="75" t="s">
        <v>54</v>
      </c>
      <c r="I180" s="15">
        <v>92</v>
      </c>
      <c r="J180" s="15">
        <v>51</v>
      </c>
      <c r="K180" s="15">
        <v>36</v>
      </c>
      <c r="L180" s="15">
        <v>29</v>
      </c>
      <c r="M180" s="81">
        <v>42.228000000000002</v>
      </c>
      <c r="N180" s="70">
        <v>42</v>
      </c>
      <c r="O180" s="62">
        <v>3000</v>
      </c>
      <c r="P180" s="63">
        <f>Table2245236891011121314151617181920212224234[[#This Row],[PEMBULATAN]]*O180</f>
        <v>126000</v>
      </c>
    </row>
    <row r="181" spans="1:16" ht="23.25" customHeight="1" x14ac:dyDescent="0.2">
      <c r="A181" s="97"/>
      <c r="B181" s="73"/>
      <c r="C181" s="87" t="s">
        <v>434</v>
      </c>
      <c r="D181" s="76" t="s">
        <v>51</v>
      </c>
      <c r="E181" s="13">
        <v>44428</v>
      </c>
      <c r="F181" s="74" t="s">
        <v>53</v>
      </c>
      <c r="G181" s="13">
        <v>44429</v>
      </c>
      <c r="H181" s="75" t="s">
        <v>54</v>
      </c>
      <c r="I181" s="15">
        <v>100</v>
      </c>
      <c r="J181" s="15">
        <v>55</v>
      </c>
      <c r="K181" s="15">
        <v>35</v>
      </c>
      <c r="L181" s="15">
        <v>20</v>
      </c>
      <c r="M181" s="81">
        <v>48.125</v>
      </c>
      <c r="N181" s="70">
        <v>48</v>
      </c>
      <c r="O181" s="62">
        <v>3000</v>
      </c>
      <c r="P181" s="63">
        <f>Table2245236891011121314151617181920212224234[[#This Row],[PEMBULATAN]]*O181</f>
        <v>144000</v>
      </c>
    </row>
    <row r="182" spans="1:16" ht="23.25" customHeight="1" x14ac:dyDescent="0.2">
      <c r="A182" s="97"/>
      <c r="B182" s="73"/>
      <c r="C182" s="87" t="s">
        <v>435</v>
      </c>
      <c r="D182" s="76" t="s">
        <v>51</v>
      </c>
      <c r="E182" s="13">
        <v>44428</v>
      </c>
      <c r="F182" s="74" t="s">
        <v>53</v>
      </c>
      <c r="G182" s="13">
        <v>44429</v>
      </c>
      <c r="H182" s="75" t="s">
        <v>54</v>
      </c>
      <c r="I182" s="15">
        <v>81</v>
      </c>
      <c r="J182" s="15">
        <v>57</v>
      </c>
      <c r="K182" s="15">
        <v>22</v>
      </c>
      <c r="L182" s="15">
        <v>8</v>
      </c>
      <c r="M182" s="81">
        <v>25.3935</v>
      </c>
      <c r="N182" s="70">
        <v>26</v>
      </c>
      <c r="O182" s="62">
        <v>3000</v>
      </c>
      <c r="P182" s="63">
        <f>Table2245236891011121314151617181920212224234[[#This Row],[PEMBULATAN]]*O182</f>
        <v>78000</v>
      </c>
    </row>
    <row r="183" spans="1:16" ht="23.25" customHeight="1" x14ac:dyDescent="0.2">
      <c r="A183" s="97"/>
      <c r="B183" s="73"/>
      <c r="C183" s="87" t="s">
        <v>436</v>
      </c>
      <c r="D183" s="76" t="s">
        <v>51</v>
      </c>
      <c r="E183" s="13">
        <v>44428</v>
      </c>
      <c r="F183" s="74" t="s">
        <v>53</v>
      </c>
      <c r="G183" s="13">
        <v>44429</v>
      </c>
      <c r="H183" s="75" t="s">
        <v>54</v>
      </c>
      <c r="I183" s="15">
        <v>63</v>
      </c>
      <c r="J183" s="15">
        <v>54</v>
      </c>
      <c r="K183" s="15">
        <v>22</v>
      </c>
      <c r="L183" s="15">
        <v>7</v>
      </c>
      <c r="M183" s="81">
        <v>18.710999999999999</v>
      </c>
      <c r="N183" s="70">
        <v>19</v>
      </c>
      <c r="O183" s="62">
        <v>3000</v>
      </c>
      <c r="P183" s="63">
        <f>Table2245236891011121314151617181920212224234[[#This Row],[PEMBULATAN]]*O183</f>
        <v>57000</v>
      </c>
    </row>
    <row r="184" spans="1:16" ht="23.25" customHeight="1" x14ac:dyDescent="0.2">
      <c r="A184" s="97"/>
      <c r="B184" s="73"/>
      <c r="C184" s="87" t="s">
        <v>437</v>
      </c>
      <c r="D184" s="76" t="s">
        <v>51</v>
      </c>
      <c r="E184" s="13">
        <v>44428</v>
      </c>
      <c r="F184" s="74" t="s">
        <v>53</v>
      </c>
      <c r="G184" s="13">
        <v>44429</v>
      </c>
      <c r="H184" s="75" t="s">
        <v>54</v>
      </c>
      <c r="I184" s="15">
        <v>101</v>
      </c>
      <c r="J184" s="15">
        <v>53</v>
      </c>
      <c r="K184" s="15">
        <v>42</v>
      </c>
      <c r="L184" s="15">
        <v>21</v>
      </c>
      <c r="M184" s="81">
        <v>56.206499999999998</v>
      </c>
      <c r="N184" s="70">
        <v>56</v>
      </c>
      <c r="O184" s="62">
        <v>3000</v>
      </c>
      <c r="P184" s="63">
        <f>Table2245236891011121314151617181920212224234[[#This Row],[PEMBULATAN]]*O184</f>
        <v>168000</v>
      </c>
    </row>
    <row r="185" spans="1:16" ht="23.25" customHeight="1" x14ac:dyDescent="0.2">
      <c r="A185" s="97"/>
      <c r="B185" s="73"/>
      <c r="C185" s="87" t="s">
        <v>438</v>
      </c>
      <c r="D185" s="76" t="s">
        <v>51</v>
      </c>
      <c r="E185" s="13">
        <v>44428</v>
      </c>
      <c r="F185" s="74" t="s">
        <v>53</v>
      </c>
      <c r="G185" s="13">
        <v>44429</v>
      </c>
      <c r="H185" s="75" t="s">
        <v>54</v>
      </c>
      <c r="I185" s="15">
        <v>60</v>
      </c>
      <c r="J185" s="15">
        <v>60</v>
      </c>
      <c r="K185" s="15">
        <v>12</v>
      </c>
      <c r="L185" s="15">
        <v>8</v>
      </c>
      <c r="M185" s="81">
        <v>10.8</v>
      </c>
      <c r="N185" s="70">
        <v>11</v>
      </c>
      <c r="O185" s="62">
        <v>3000</v>
      </c>
      <c r="P185" s="63">
        <f>Table2245236891011121314151617181920212224234[[#This Row],[PEMBULATAN]]*O185</f>
        <v>33000</v>
      </c>
    </row>
    <row r="186" spans="1:16" ht="23.25" customHeight="1" x14ac:dyDescent="0.2">
      <c r="A186" s="97"/>
      <c r="B186" s="73"/>
      <c r="C186" s="87" t="s">
        <v>439</v>
      </c>
      <c r="D186" s="76" t="s">
        <v>51</v>
      </c>
      <c r="E186" s="13">
        <v>44428</v>
      </c>
      <c r="F186" s="74" t="s">
        <v>53</v>
      </c>
      <c r="G186" s="13">
        <v>44429</v>
      </c>
      <c r="H186" s="75" t="s">
        <v>54</v>
      </c>
      <c r="I186" s="15">
        <v>68</v>
      </c>
      <c r="J186" s="15">
        <v>47</v>
      </c>
      <c r="K186" s="15">
        <v>29</v>
      </c>
      <c r="L186" s="15">
        <v>24</v>
      </c>
      <c r="M186" s="81">
        <v>23.170999999999999</v>
      </c>
      <c r="N186" s="70">
        <v>24</v>
      </c>
      <c r="O186" s="62">
        <v>3000</v>
      </c>
      <c r="P186" s="63">
        <f>Table2245236891011121314151617181920212224234[[#This Row],[PEMBULATAN]]*O186</f>
        <v>72000</v>
      </c>
    </row>
    <row r="187" spans="1:16" ht="23.25" customHeight="1" x14ac:dyDescent="0.2">
      <c r="A187" s="97"/>
      <c r="B187" s="73"/>
      <c r="C187" s="87" t="s">
        <v>440</v>
      </c>
      <c r="D187" s="76" t="s">
        <v>51</v>
      </c>
      <c r="E187" s="13">
        <v>44428</v>
      </c>
      <c r="F187" s="74" t="s">
        <v>53</v>
      </c>
      <c r="G187" s="13">
        <v>44429</v>
      </c>
      <c r="H187" s="75" t="s">
        <v>54</v>
      </c>
      <c r="I187" s="15">
        <v>80</v>
      </c>
      <c r="J187" s="15">
        <v>51</v>
      </c>
      <c r="K187" s="15">
        <v>51</v>
      </c>
      <c r="L187" s="15">
        <v>9</v>
      </c>
      <c r="M187" s="81">
        <v>52.02</v>
      </c>
      <c r="N187" s="70">
        <v>52</v>
      </c>
      <c r="O187" s="62">
        <v>3000</v>
      </c>
      <c r="P187" s="63">
        <f>Table2245236891011121314151617181920212224234[[#This Row],[PEMBULATAN]]*O187</f>
        <v>156000</v>
      </c>
    </row>
    <row r="188" spans="1:16" ht="23.25" customHeight="1" x14ac:dyDescent="0.2">
      <c r="A188" s="97"/>
      <c r="B188" s="73"/>
      <c r="C188" s="87" t="s">
        <v>441</v>
      </c>
      <c r="D188" s="76" t="s">
        <v>51</v>
      </c>
      <c r="E188" s="13">
        <v>44428</v>
      </c>
      <c r="F188" s="74" t="s">
        <v>53</v>
      </c>
      <c r="G188" s="13">
        <v>44429</v>
      </c>
      <c r="H188" s="75" t="s">
        <v>54</v>
      </c>
      <c r="I188" s="15">
        <v>94</v>
      </c>
      <c r="J188" s="15">
        <v>60</v>
      </c>
      <c r="K188" s="15">
        <v>27</v>
      </c>
      <c r="L188" s="15">
        <v>19</v>
      </c>
      <c r="M188" s="81">
        <v>38.07</v>
      </c>
      <c r="N188" s="70">
        <v>38</v>
      </c>
      <c r="O188" s="62">
        <v>3000</v>
      </c>
      <c r="P188" s="63">
        <f>Table2245236891011121314151617181920212224234[[#This Row],[PEMBULATAN]]*O188</f>
        <v>114000</v>
      </c>
    </row>
    <row r="189" spans="1:16" ht="23.25" customHeight="1" x14ac:dyDescent="0.2">
      <c r="A189" s="97"/>
      <c r="B189" s="73"/>
      <c r="C189" s="87" t="s">
        <v>442</v>
      </c>
      <c r="D189" s="76" t="s">
        <v>51</v>
      </c>
      <c r="E189" s="13">
        <v>44428</v>
      </c>
      <c r="F189" s="74" t="s">
        <v>53</v>
      </c>
      <c r="G189" s="13">
        <v>44429</v>
      </c>
      <c r="H189" s="75" t="s">
        <v>54</v>
      </c>
      <c r="I189" s="15">
        <v>82</v>
      </c>
      <c r="J189" s="15">
        <v>53</v>
      </c>
      <c r="K189" s="15">
        <v>38</v>
      </c>
      <c r="L189" s="15">
        <v>20</v>
      </c>
      <c r="M189" s="81">
        <v>41.286999999999999</v>
      </c>
      <c r="N189" s="70">
        <v>41</v>
      </c>
      <c r="O189" s="62">
        <v>3000</v>
      </c>
      <c r="P189" s="63">
        <f>Table2245236891011121314151617181920212224234[[#This Row],[PEMBULATAN]]*O189</f>
        <v>123000</v>
      </c>
    </row>
    <row r="190" spans="1:16" ht="23.25" customHeight="1" x14ac:dyDescent="0.2">
      <c r="A190" s="97"/>
      <c r="B190" s="73"/>
      <c r="C190" s="87" t="s">
        <v>443</v>
      </c>
      <c r="D190" s="76" t="s">
        <v>51</v>
      </c>
      <c r="E190" s="13">
        <v>44428</v>
      </c>
      <c r="F190" s="74" t="s">
        <v>53</v>
      </c>
      <c r="G190" s="13">
        <v>44429</v>
      </c>
      <c r="H190" s="75" t="s">
        <v>54</v>
      </c>
      <c r="I190" s="15">
        <v>87</v>
      </c>
      <c r="J190" s="15">
        <v>34</v>
      </c>
      <c r="K190" s="15">
        <v>26</v>
      </c>
      <c r="L190" s="15">
        <v>12</v>
      </c>
      <c r="M190" s="81">
        <v>19.227</v>
      </c>
      <c r="N190" s="70">
        <v>19</v>
      </c>
      <c r="O190" s="62">
        <v>3000</v>
      </c>
      <c r="P190" s="63">
        <f>Table2245236891011121314151617181920212224234[[#This Row],[PEMBULATAN]]*O190</f>
        <v>57000</v>
      </c>
    </row>
    <row r="191" spans="1:16" ht="23.25" customHeight="1" x14ac:dyDescent="0.2">
      <c r="A191" s="97"/>
      <c r="B191" s="73"/>
      <c r="C191" s="87" t="s">
        <v>444</v>
      </c>
      <c r="D191" s="76" t="s">
        <v>51</v>
      </c>
      <c r="E191" s="13">
        <v>44428</v>
      </c>
      <c r="F191" s="74" t="s">
        <v>53</v>
      </c>
      <c r="G191" s="13">
        <v>44429</v>
      </c>
      <c r="H191" s="75" t="s">
        <v>54</v>
      </c>
      <c r="I191" s="15">
        <v>47</v>
      </c>
      <c r="J191" s="15">
        <v>42</v>
      </c>
      <c r="K191" s="15">
        <v>18</v>
      </c>
      <c r="L191" s="15">
        <v>12</v>
      </c>
      <c r="M191" s="81">
        <v>8.8829999999999991</v>
      </c>
      <c r="N191" s="70">
        <v>12</v>
      </c>
      <c r="O191" s="62">
        <v>3000</v>
      </c>
      <c r="P191" s="63">
        <f>Table2245236891011121314151617181920212224234[[#This Row],[PEMBULATAN]]*O191</f>
        <v>36000</v>
      </c>
    </row>
    <row r="192" spans="1:16" ht="23.25" customHeight="1" x14ac:dyDescent="0.2">
      <c r="A192" s="97"/>
      <c r="B192" s="73"/>
      <c r="C192" s="87" t="s">
        <v>445</v>
      </c>
      <c r="D192" s="76" t="s">
        <v>51</v>
      </c>
      <c r="E192" s="13">
        <v>44428</v>
      </c>
      <c r="F192" s="74" t="s">
        <v>53</v>
      </c>
      <c r="G192" s="13">
        <v>44429</v>
      </c>
      <c r="H192" s="75" t="s">
        <v>54</v>
      </c>
      <c r="I192" s="15">
        <v>98</v>
      </c>
      <c r="J192" s="15">
        <v>56</v>
      </c>
      <c r="K192" s="15">
        <v>35</v>
      </c>
      <c r="L192" s="15">
        <v>16</v>
      </c>
      <c r="M192" s="81">
        <v>48.02</v>
      </c>
      <c r="N192" s="70">
        <v>48</v>
      </c>
      <c r="O192" s="62">
        <v>3000</v>
      </c>
      <c r="P192" s="63">
        <f>Table2245236891011121314151617181920212224234[[#This Row],[PEMBULATAN]]*O192</f>
        <v>144000</v>
      </c>
    </row>
    <row r="193" spans="1:16" ht="23.25" customHeight="1" x14ac:dyDescent="0.2">
      <c r="A193" s="97"/>
      <c r="B193" s="73"/>
      <c r="C193" s="87" t="s">
        <v>446</v>
      </c>
      <c r="D193" s="76" t="s">
        <v>51</v>
      </c>
      <c r="E193" s="13">
        <v>44428</v>
      </c>
      <c r="F193" s="74" t="s">
        <v>53</v>
      </c>
      <c r="G193" s="13">
        <v>44429</v>
      </c>
      <c r="H193" s="75" t="s">
        <v>54</v>
      </c>
      <c r="I193" s="15">
        <v>50</v>
      </c>
      <c r="J193" s="15">
        <v>55</v>
      </c>
      <c r="K193" s="15">
        <v>25</v>
      </c>
      <c r="L193" s="15">
        <v>9</v>
      </c>
      <c r="M193" s="81">
        <v>17.1875</v>
      </c>
      <c r="N193" s="70">
        <v>17</v>
      </c>
      <c r="O193" s="62">
        <v>3000</v>
      </c>
      <c r="P193" s="63">
        <f>Table2245236891011121314151617181920212224234[[#This Row],[PEMBULATAN]]*O193</f>
        <v>51000</v>
      </c>
    </row>
    <row r="194" spans="1:16" ht="23.25" customHeight="1" x14ac:dyDescent="0.2">
      <c r="A194" s="97"/>
      <c r="B194" s="73"/>
      <c r="C194" s="87" t="s">
        <v>447</v>
      </c>
      <c r="D194" s="76" t="s">
        <v>51</v>
      </c>
      <c r="E194" s="13">
        <v>44428</v>
      </c>
      <c r="F194" s="74" t="s">
        <v>53</v>
      </c>
      <c r="G194" s="13">
        <v>44429</v>
      </c>
      <c r="H194" s="75" t="s">
        <v>54</v>
      </c>
      <c r="I194" s="15">
        <v>60</v>
      </c>
      <c r="J194" s="15">
        <v>42</v>
      </c>
      <c r="K194" s="15">
        <v>30</v>
      </c>
      <c r="L194" s="15">
        <v>19</v>
      </c>
      <c r="M194" s="81">
        <v>18.899999999999999</v>
      </c>
      <c r="N194" s="70">
        <v>19</v>
      </c>
      <c r="O194" s="62">
        <v>3000</v>
      </c>
      <c r="P194" s="63">
        <f>Table2245236891011121314151617181920212224234[[#This Row],[PEMBULATAN]]*O194</f>
        <v>57000</v>
      </c>
    </row>
    <row r="195" spans="1:16" ht="23.25" customHeight="1" x14ac:dyDescent="0.2">
      <c r="A195" s="97"/>
      <c r="B195" s="73"/>
      <c r="C195" s="87" t="s">
        <v>448</v>
      </c>
      <c r="D195" s="76" t="s">
        <v>51</v>
      </c>
      <c r="E195" s="13">
        <v>44428</v>
      </c>
      <c r="F195" s="74" t="s">
        <v>53</v>
      </c>
      <c r="G195" s="13">
        <v>44429</v>
      </c>
      <c r="H195" s="75" t="s">
        <v>54</v>
      </c>
      <c r="I195" s="15">
        <v>87</v>
      </c>
      <c r="J195" s="15">
        <v>50</v>
      </c>
      <c r="K195" s="15">
        <v>93</v>
      </c>
      <c r="L195" s="15">
        <v>15</v>
      </c>
      <c r="M195" s="81">
        <v>101.1375</v>
      </c>
      <c r="N195" s="70">
        <v>101</v>
      </c>
      <c r="O195" s="62">
        <v>3000</v>
      </c>
      <c r="P195" s="63">
        <f>Table2245236891011121314151617181920212224234[[#This Row],[PEMBULATAN]]*O195</f>
        <v>303000</v>
      </c>
    </row>
    <row r="196" spans="1:16" ht="23.25" customHeight="1" x14ac:dyDescent="0.2">
      <c r="A196" s="97"/>
      <c r="B196" s="73"/>
      <c r="C196" s="87" t="s">
        <v>449</v>
      </c>
      <c r="D196" s="76" t="s">
        <v>51</v>
      </c>
      <c r="E196" s="13">
        <v>44428</v>
      </c>
      <c r="F196" s="74" t="s">
        <v>53</v>
      </c>
      <c r="G196" s="13">
        <v>44429</v>
      </c>
      <c r="H196" s="75" t="s">
        <v>54</v>
      </c>
      <c r="I196" s="15">
        <v>92</v>
      </c>
      <c r="J196" s="15">
        <v>45</v>
      </c>
      <c r="K196" s="15">
        <v>40</v>
      </c>
      <c r="L196" s="15">
        <v>18</v>
      </c>
      <c r="M196" s="81">
        <v>41.4</v>
      </c>
      <c r="N196" s="70">
        <v>41</v>
      </c>
      <c r="O196" s="62">
        <v>3000</v>
      </c>
      <c r="P196" s="63">
        <f>Table2245236891011121314151617181920212224234[[#This Row],[PEMBULATAN]]*O196</f>
        <v>123000</v>
      </c>
    </row>
    <row r="197" spans="1:16" ht="23.25" customHeight="1" x14ac:dyDescent="0.2">
      <c r="A197" s="97"/>
      <c r="B197" s="73"/>
      <c r="C197" s="87" t="s">
        <v>450</v>
      </c>
      <c r="D197" s="76" t="s">
        <v>51</v>
      </c>
      <c r="E197" s="13">
        <v>44428</v>
      </c>
      <c r="F197" s="74" t="s">
        <v>53</v>
      </c>
      <c r="G197" s="13">
        <v>44429</v>
      </c>
      <c r="H197" s="75" t="s">
        <v>54</v>
      </c>
      <c r="I197" s="15">
        <v>58</v>
      </c>
      <c r="J197" s="15">
        <v>34</v>
      </c>
      <c r="K197" s="15">
        <v>15</v>
      </c>
      <c r="L197" s="15">
        <v>14</v>
      </c>
      <c r="M197" s="81">
        <v>7.3949999999999996</v>
      </c>
      <c r="N197" s="70">
        <v>14</v>
      </c>
      <c r="O197" s="62">
        <v>3000</v>
      </c>
      <c r="P197" s="63">
        <f>Table2245236891011121314151617181920212224234[[#This Row],[PEMBULATAN]]*O197</f>
        <v>42000</v>
      </c>
    </row>
    <row r="198" spans="1:16" ht="23.25" customHeight="1" x14ac:dyDescent="0.2">
      <c r="A198" s="97"/>
      <c r="B198" s="73"/>
      <c r="C198" s="87" t="s">
        <v>451</v>
      </c>
      <c r="D198" s="76" t="s">
        <v>51</v>
      </c>
      <c r="E198" s="13">
        <v>44428</v>
      </c>
      <c r="F198" s="74" t="s">
        <v>53</v>
      </c>
      <c r="G198" s="13">
        <v>44429</v>
      </c>
      <c r="H198" s="75" t="s">
        <v>54</v>
      </c>
      <c r="I198" s="15">
        <v>69</v>
      </c>
      <c r="J198" s="15">
        <v>56</v>
      </c>
      <c r="K198" s="15">
        <v>30</v>
      </c>
      <c r="L198" s="15">
        <v>16</v>
      </c>
      <c r="M198" s="81">
        <v>28.98</v>
      </c>
      <c r="N198" s="70">
        <v>29</v>
      </c>
      <c r="O198" s="62">
        <v>3000</v>
      </c>
      <c r="P198" s="63">
        <f>Table2245236891011121314151617181920212224234[[#This Row],[PEMBULATAN]]*O198</f>
        <v>87000</v>
      </c>
    </row>
    <row r="199" spans="1:16" ht="23.25" customHeight="1" x14ac:dyDescent="0.2">
      <c r="A199" s="97"/>
      <c r="B199" s="73"/>
      <c r="C199" s="87" t="s">
        <v>452</v>
      </c>
      <c r="D199" s="76" t="s">
        <v>51</v>
      </c>
      <c r="E199" s="13">
        <v>44428</v>
      </c>
      <c r="F199" s="74" t="s">
        <v>53</v>
      </c>
      <c r="G199" s="13">
        <v>44429</v>
      </c>
      <c r="H199" s="75" t="s">
        <v>54</v>
      </c>
      <c r="I199" s="15">
        <v>56</v>
      </c>
      <c r="J199" s="15">
        <v>27</v>
      </c>
      <c r="K199" s="15">
        <v>12</v>
      </c>
      <c r="L199" s="15">
        <v>6</v>
      </c>
      <c r="M199" s="81">
        <v>4.5359999999999996</v>
      </c>
      <c r="N199" s="70">
        <v>6</v>
      </c>
      <c r="O199" s="62">
        <v>3000</v>
      </c>
      <c r="P199" s="63">
        <f>Table2245236891011121314151617181920212224234[[#This Row],[PEMBULATAN]]*O199</f>
        <v>18000</v>
      </c>
    </row>
    <row r="200" spans="1:16" ht="23.25" customHeight="1" x14ac:dyDescent="0.2">
      <c r="A200" s="97"/>
      <c r="B200" s="73"/>
      <c r="C200" s="87" t="s">
        <v>453</v>
      </c>
      <c r="D200" s="76" t="s">
        <v>51</v>
      </c>
      <c r="E200" s="13">
        <v>44428</v>
      </c>
      <c r="F200" s="74" t="s">
        <v>53</v>
      </c>
      <c r="G200" s="13">
        <v>44429</v>
      </c>
      <c r="H200" s="75" t="s">
        <v>54</v>
      </c>
      <c r="I200" s="15">
        <v>56</v>
      </c>
      <c r="J200" s="15">
        <v>47</v>
      </c>
      <c r="K200" s="15">
        <v>23</v>
      </c>
      <c r="L200" s="15">
        <v>5</v>
      </c>
      <c r="M200" s="81">
        <v>15.134</v>
      </c>
      <c r="N200" s="70">
        <v>15</v>
      </c>
      <c r="O200" s="62">
        <v>3000</v>
      </c>
      <c r="P200" s="63">
        <f>Table2245236891011121314151617181920212224234[[#This Row],[PEMBULATAN]]*O200</f>
        <v>45000</v>
      </c>
    </row>
    <row r="201" spans="1:16" ht="23.25" customHeight="1" x14ac:dyDescent="0.2">
      <c r="A201" s="97"/>
      <c r="B201" s="73"/>
      <c r="C201" s="87" t="s">
        <v>454</v>
      </c>
      <c r="D201" s="76" t="s">
        <v>51</v>
      </c>
      <c r="E201" s="13">
        <v>44428</v>
      </c>
      <c r="F201" s="74" t="s">
        <v>53</v>
      </c>
      <c r="G201" s="13">
        <v>44429</v>
      </c>
      <c r="H201" s="75" t="s">
        <v>54</v>
      </c>
      <c r="I201" s="15">
        <v>72</v>
      </c>
      <c r="J201" s="15">
        <v>50</v>
      </c>
      <c r="K201" s="15">
        <v>28</v>
      </c>
      <c r="L201" s="15">
        <v>19</v>
      </c>
      <c r="M201" s="81">
        <v>25.2</v>
      </c>
      <c r="N201" s="70">
        <v>25</v>
      </c>
      <c r="O201" s="62">
        <v>3000</v>
      </c>
      <c r="P201" s="63">
        <f>Table2245236891011121314151617181920212224234[[#This Row],[PEMBULATAN]]*O201</f>
        <v>75000</v>
      </c>
    </row>
    <row r="202" spans="1:16" ht="23.25" customHeight="1" x14ac:dyDescent="0.2">
      <c r="A202" s="97"/>
      <c r="B202" s="73"/>
      <c r="C202" s="87" t="s">
        <v>455</v>
      </c>
      <c r="D202" s="76" t="s">
        <v>51</v>
      </c>
      <c r="E202" s="13">
        <v>44428</v>
      </c>
      <c r="F202" s="74" t="s">
        <v>53</v>
      </c>
      <c r="G202" s="13">
        <v>44429</v>
      </c>
      <c r="H202" s="75" t="s">
        <v>54</v>
      </c>
      <c r="I202" s="15">
        <v>67</v>
      </c>
      <c r="J202" s="15">
        <v>34</v>
      </c>
      <c r="K202" s="15">
        <v>17</v>
      </c>
      <c r="L202" s="15">
        <v>13</v>
      </c>
      <c r="M202" s="81">
        <v>9.6814999999999998</v>
      </c>
      <c r="N202" s="70">
        <v>13</v>
      </c>
      <c r="O202" s="62">
        <v>3000</v>
      </c>
      <c r="P202" s="63">
        <f>Table2245236891011121314151617181920212224234[[#This Row],[PEMBULATAN]]*O202</f>
        <v>39000</v>
      </c>
    </row>
    <row r="203" spans="1:16" ht="23.25" customHeight="1" x14ac:dyDescent="0.2">
      <c r="A203" s="97"/>
      <c r="B203" s="73"/>
      <c r="C203" s="87" t="s">
        <v>456</v>
      </c>
      <c r="D203" s="76" t="s">
        <v>51</v>
      </c>
      <c r="E203" s="13">
        <v>44428</v>
      </c>
      <c r="F203" s="74" t="s">
        <v>53</v>
      </c>
      <c r="G203" s="13">
        <v>44429</v>
      </c>
      <c r="H203" s="75" t="s">
        <v>54</v>
      </c>
      <c r="I203" s="15">
        <v>66</v>
      </c>
      <c r="J203" s="15">
        <v>62</v>
      </c>
      <c r="K203" s="15">
        <v>28</v>
      </c>
      <c r="L203" s="15">
        <v>9</v>
      </c>
      <c r="M203" s="81">
        <v>28.643999999999998</v>
      </c>
      <c r="N203" s="70">
        <v>29</v>
      </c>
      <c r="O203" s="62">
        <v>3000</v>
      </c>
      <c r="P203" s="63">
        <f>Table2245236891011121314151617181920212224234[[#This Row],[PEMBULATAN]]*O203</f>
        <v>87000</v>
      </c>
    </row>
    <row r="204" spans="1:16" ht="23.25" customHeight="1" x14ac:dyDescent="0.2">
      <c r="A204" s="97"/>
      <c r="B204" s="73"/>
      <c r="C204" s="87" t="s">
        <v>457</v>
      </c>
      <c r="D204" s="76" t="s">
        <v>51</v>
      </c>
      <c r="E204" s="13">
        <v>44428</v>
      </c>
      <c r="F204" s="74" t="s">
        <v>53</v>
      </c>
      <c r="G204" s="13">
        <v>44429</v>
      </c>
      <c r="H204" s="75" t="s">
        <v>54</v>
      </c>
      <c r="I204" s="15">
        <v>46</v>
      </c>
      <c r="J204" s="15">
        <v>42</v>
      </c>
      <c r="K204" s="15">
        <v>10</v>
      </c>
      <c r="L204" s="15">
        <v>10</v>
      </c>
      <c r="M204" s="81">
        <v>4.83</v>
      </c>
      <c r="N204" s="70">
        <v>10</v>
      </c>
      <c r="O204" s="62">
        <v>3000</v>
      </c>
      <c r="P204" s="63">
        <f>Table2245236891011121314151617181920212224234[[#This Row],[PEMBULATAN]]*O204</f>
        <v>30000</v>
      </c>
    </row>
    <row r="205" spans="1:16" ht="23.25" customHeight="1" x14ac:dyDescent="0.2">
      <c r="A205" s="97"/>
      <c r="B205" s="73"/>
      <c r="C205" s="87" t="s">
        <v>458</v>
      </c>
      <c r="D205" s="76" t="s">
        <v>51</v>
      </c>
      <c r="E205" s="13">
        <v>44428</v>
      </c>
      <c r="F205" s="74" t="s">
        <v>53</v>
      </c>
      <c r="G205" s="13">
        <v>44429</v>
      </c>
      <c r="H205" s="75" t="s">
        <v>54</v>
      </c>
      <c r="I205" s="15">
        <v>50</v>
      </c>
      <c r="J205" s="15">
        <v>55</v>
      </c>
      <c r="K205" s="15">
        <v>25</v>
      </c>
      <c r="L205" s="15">
        <v>8</v>
      </c>
      <c r="M205" s="81">
        <v>17.1875</v>
      </c>
      <c r="N205" s="70">
        <v>17</v>
      </c>
      <c r="O205" s="62">
        <v>3000</v>
      </c>
      <c r="P205" s="63">
        <f>Table2245236891011121314151617181920212224234[[#This Row],[PEMBULATAN]]*O205</f>
        <v>51000</v>
      </c>
    </row>
    <row r="206" spans="1:16" ht="23.25" customHeight="1" x14ac:dyDescent="0.2">
      <c r="A206" s="97"/>
      <c r="B206" s="73"/>
      <c r="C206" s="87" t="s">
        <v>459</v>
      </c>
      <c r="D206" s="76" t="s">
        <v>51</v>
      </c>
      <c r="E206" s="13">
        <v>44428</v>
      </c>
      <c r="F206" s="74" t="s">
        <v>53</v>
      </c>
      <c r="G206" s="13">
        <v>44429</v>
      </c>
      <c r="H206" s="75" t="s">
        <v>54</v>
      </c>
      <c r="I206" s="15">
        <v>54</v>
      </c>
      <c r="J206" s="15">
        <v>39</v>
      </c>
      <c r="K206" s="15">
        <v>23</v>
      </c>
      <c r="L206" s="15">
        <v>13</v>
      </c>
      <c r="M206" s="81">
        <v>12.109500000000001</v>
      </c>
      <c r="N206" s="70">
        <v>13</v>
      </c>
      <c r="O206" s="62">
        <v>3000</v>
      </c>
      <c r="P206" s="63">
        <f>Table2245236891011121314151617181920212224234[[#This Row],[PEMBULATAN]]*O206</f>
        <v>39000</v>
      </c>
    </row>
    <row r="207" spans="1:16" ht="23.25" customHeight="1" x14ac:dyDescent="0.2">
      <c r="A207" s="97"/>
      <c r="B207" s="73"/>
      <c r="C207" s="87" t="s">
        <v>460</v>
      </c>
      <c r="D207" s="76" t="s">
        <v>51</v>
      </c>
      <c r="E207" s="13">
        <v>44428</v>
      </c>
      <c r="F207" s="74" t="s">
        <v>53</v>
      </c>
      <c r="G207" s="13">
        <v>44429</v>
      </c>
      <c r="H207" s="75" t="s">
        <v>54</v>
      </c>
      <c r="I207" s="15">
        <v>90</v>
      </c>
      <c r="J207" s="15">
        <v>47</v>
      </c>
      <c r="K207" s="15">
        <v>27</v>
      </c>
      <c r="L207" s="15">
        <v>19</v>
      </c>
      <c r="M207" s="81">
        <v>28.552499999999998</v>
      </c>
      <c r="N207" s="70">
        <v>29</v>
      </c>
      <c r="O207" s="62">
        <v>3000</v>
      </c>
      <c r="P207" s="63">
        <f>Table2245236891011121314151617181920212224234[[#This Row],[PEMBULATAN]]*O207</f>
        <v>87000</v>
      </c>
    </row>
    <row r="208" spans="1:16" ht="23.25" customHeight="1" x14ac:dyDescent="0.2">
      <c r="A208" s="97"/>
      <c r="B208" s="73"/>
      <c r="C208" s="87" t="s">
        <v>461</v>
      </c>
      <c r="D208" s="76" t="s">
        <v>51</v>
      </c>
      <c r="E208" s="13">
        <v>44428</v>
      </c>
      <c r="F208" s="74" t="s">
        <v>53</v>
      </c>
      <c r="G208" s="13">
        <v>44429</v>
      </c>
      <c r="H208" s="75" t="s">
        <v>54</v>
      </c>
      <c r="I208" s="15">
        <v>65</v>
      </c>
      <c r="J208" s="15">
        <v>47</v>
      </c>
      <c r="K208" s="15">
        <v>32</v>
      </c>
      <c r="L208" s="15">
        <v>20</v>
      </c>
      <c r="M208" s="81">
        <v>24.44</v>
      </c>
      <c r="N208" s="70">
        <v>25</v>
      </c>
      <c r="O208" s="62">
        <v>3000</v>
      </c>
      <c r="P208" s="63">
        <f>Table2245236891011121314151617181920212224234[[#This Row],[PEMBULATAN]]*O208</f>
        <v>75000</v>
      </c>
    </row>
    <row r="209" spans="1:16" ht="23.25" customHeight="1" x14ac:dyDescent="0.2">
      <c r="A209" s="97"/>
      <c r="B209" s="73"/>
      <c r="C209" s="87" t="s">
        <v>462</v>
      </c>
      <c r="D209" s="76" t="s">
        <v>51</v>
      </c>
      <c r="E209" s="13">
        <v>44428</v>
      </c>
      <c r="F209" s="74" t="s">
        <v>53</v>
      </c>
      <c r="G209" s="13">
        <v>44429</v>
      </c>
      <c r="H209" s="75" t="s">
        <v>54</v>
      </c>
      <c r="I209" s="15">
        <v>57</v>
      </c>
      <c r="J209" s="15">
        <v>53</v>
      </c>
      <c r="K209" s="15">
        <v>26</v>
      </c>
      <c r="L209" s="15">
        <v>14</v>
      </c>
      <c r="M209" s="81">
        <v>19.636500000000002</v>
      </c>
      <c r="N209" s="70">
        <v>20</v>
      </c>
      <c r="O209" s="62">
        <v>3000</v>
      </c>
      <c r="P209" s="63">
        <f>Table2245236891011121314151617181920212224234[[#This Row],[PEMBULATAN]]*O209</f>
        <v>60000</v>
      </c>
    </row>
    <row r="210" spans="1:16" ht="23.25" customHeight="1" x14ac:dyDescent="0.2">
      <c r="A210" s="97"/>
      <c r="B210" s="73"/>
      <c r="C210" s="87" t="s">
        <v>463</v>
      </c>
      <c r="D210" s="76" t="s">
        <v>51</v>
      </c>
      <c r="E210" s="13">
        <v>44428</v>
      </c>
      <c r="F210" s="74" t="s">
        <v>53</v>
      </c>
      <c r="G210" s="13">
        <v>44429</v>
      </c>
      <c r="H210" s="75" t="s">
        <v>54</v>
      </c>
      <c r="I210" s="15">
        <v>67</v>
      </c>
      <c r="J210" s="15">
        <v>37</v>
      </c>
      <c r="K210" s="15">
        <v>23</v>
      </c>
      <c r="L210" s="15">
        <v>8</v>
      </c>
      <c r="M210" s="81">
        <v>14.254250000000001</v>
      </c>
      <c r="N210" s="70">
        <v>14</v>
      </c>
      <c r="O210" s="62">
        <v>3000</v>
      </c>
      <c r="P210" s="63">
        <f>Table2245236891011121314151617181920212224234[[#This Row],[PEMBULATAN]]*O210</f>
        <v>42000</v>
      </c>
    </row>
    <row r="211" spans="1:16" ht="23.25" customHeight="1" x14ac:dyDescent="0.2">
      <c r="A211" s="97"/>
      <c r="B211" s="73"/>
      <c r="C211" s="87" t="s">
        <v>464</v>
      </c>
      <c r="D211" s="76" t="s">
        <v>51</v>
      </c>
      <c r="E211" s="13">
        <v>44428</v>
      </c>
      <c r="F211" s="74" t="s">
        <v>53</v>
      </c>
      <c r="G211" s="13">
        <v>44429</v>
      </c>
      <c r="H211" s="75" t="s">
        <v>54</v>
      </c>
      <c r="I211" s="15">
        <v>56</v>
      </c>
      <c r="J211" s="15">
        <v>47</v>
      </c>
      <c r="K211" s="15">
        <v>21</v>
      </c>
      <c r="L211" s="15">
        <v>7</v>
      </c>
      <c r="M211" s="81">
        <v>13.818</v>
      </c>
      <c r="N211" s="70">
        <v>14</v>
      </c>
      <c r="O211" s="62">
        <v>3000</v>
      </c>
      <c r="P211" s="63">
        <f>Table2245236891011121314151617181920212224234[[#This Row],[PEMBULATAN]]*O211</f>
        <v>42000</v>
      </c>
    </row>
    <row r="212" spans="1:16" ht="23.25" customHeight="1" x14ac:dyDescent="0.2">
      <c r="A212" s="97"/>
      <c r="B212" s="73"/>
      <c r="C212" s="87" t="s">
        <v>465</v>
      </c>
      <c r="D212" s="76" t="s">
        <v>51</v>
      </c>
      <c r="E212" s="13">
        <v>44428</v>
      </c>
      <c r="F212" s="74" t="s">
        <v>53</v>
      </c>
      <c r="G212" s="13">
        <v>44429</v>
      </c>
      <c r="H212" s="75" t="s">
        <v>54</v>
      </c>
      <c r="I212" s="15">
        <v>56</v>
      </c>
      <c r="J212" s="15">
        <v>45</v>
      </c>
      <c r="K212" s="15">
        <v>24</v>
      </c>
      <c r="L212" s="15">
        <v>15</v>
      </c>
      <c r="M212" s="81">
        <v>15.12</v>
      </c>
      <c r="N212" s="70">
        <v>15</v>
      </c>
      <c r="O212" s="62">
        <v>3000</v>
      </c>
      <c r="P212" s="63">
        <f>Table2245236891011121314151617181920212224234[[#This Row],[PEMBULATAN]]*O212</f>
        <v>45000</v>
      </c>
    </row>
    <row r="213" spans="1:16" ht="23.25" customHeight="1" x14ac:dyDescent="0.2">
      <c r="A213" s="97"/>
      <c r="B213" s="73"/>
      <c r="C213" s="87" t="s">
        <v>466</v>
      </c>
      <c r="D213" s="76" t="s">
        <v>51</v>
      </c>
      <c r="E213" s="13">
        <v>44428</v>
      </c>
      <c r="F213" s="74" t="s">
        <v>53</v>
      </c>
      <c r="G213" s="13">
        <v>44429</v>
      </c>
      <c r="H213" s="75" t="s">
        <v>54</v>
      </c>
      <c r="I213" s="15">
        <v>95</v>
      </c>
      <c r="J213" s="15">
        <v>4</v>
      </c>
      <c r="K213" s="15">
        <v>4</v>
      </c>
      <c r="L213" s="15">
        <v>1</v>
      </c>
      <c r="M213" s="81">
        <v>0.38</v>
      </c>
      <c r="N213" s="70">
        <v>1</v>
      </c>
      <c r="O213" s="62">
        <v>3000</v>
      </c>
      <c r="P213" s="63">
        <f>Table2245236891011121314151617181920212224234[[#This Row],[PEMBULATAN]]*O213</f>
        <v>3000</v>
      </c>
    </row>
    <row r="214" spans="1:16" ht="23.25" customHeight="1" x14ac:dyDescent="0.2">
      <c r="A214" s="97"/>
      <c r="B214" s="73"/>
      <c r="C214" s="87" t="s">
        <v>467</v>
      </c>
      <c r="D214" s="76" t="s">
        <v>51</v>
      </c>
      <c r="E214" s="13">
        <v>44428</v>
      </c>
      <c r="F214" s="74" t="s">
        <v>53</v>
      </c>
      <c r="G214" s="13">
        <v>44429</v>
      </c>
      <c r="H214" s="75" t="s">
        <v>54</v>
      </c>
      <c r="I214" s="15">
        <v>75</v>
      </c>
      <c r="J214" s="15">
        <v>43</v>
      </c>
      <c r="K214" s="15">
        <v>22</v>
      </c>
      <c r="L214" s="15">
        <v>2</v>
      </c>
      <c r="M214" s="81">
        <v>17.737500000000001</v>
      </c>
      <c r="N214" s="70">
        <v>18</v>
      </c>
      <c r="O214" s="62">
        <v>3000</v>
      </c>
      <c r="P214" s="63">
        <f>Table2245236891011121314151617181920212224234[[#This Row],[PEMBULATAN]]*O214</f>
        <v>54000</v>
      </c>
    </row>
    <row r="215" spans="1:16" ht="23.25" customHeight="1" x14ac:dyDescent="0.2">
      <c r="A215" s="97"/>
      <c r="B215" s="73"/>
      <c r="C215" s="87" t="s">
        <v>468</v>
      </c>
      <c r="D215" s="76" t="s">
        <v>51</v>
      </c>
      <c r="E215" s="13">
        <v>44428</v>
      </c>
      <c r="F215" s="74" t="s">
        <v>53</v>
      </c>
      <c r="G215" s="13">
        <v>44429</v>
      </c>
      <c r="H215" s="75" t="s">
        <v>54</v>
      </c>
      <c r="I215" s="15">
        <v>121</v>
      </c>
      <c r="J215" s="15">
        <v>63</v>
      </c>
      <c r="K215" s="15">
        <v>40</v>
      </c>
      <c r="L215" s="15">
        <v>7</v>
      </c>
      <c r="M215" s="81">
        <v>76.23</v>
      </c>
      <c r="N215" s="70">
        <v>76</v>
      </c>
      <c r="O215" s="62">
        <v>3000</v>
      </c>
      <c r="P215" s="63">
        <f>Table2245236891011121314151617181920212224234[[#This Row],[PEMBULATAN]]*O215</f>
        <v>228000</v>
      </c>
    </row>
    <row r="216" spans="1:16" ht="23.25" customHeight="1" x14ac:dyDescent="0.2">
      <c r="A216" s="97"/>
      <c r="B216" s="73"/>
      <c r="C216" s="87" t="s">
        <v>469</v>
      </c>
      <c r="D216" s="76" t="s">
        <v>51</v>
      </c>
      <c r="E216" s="13">
        <v>44428</v>
      </c>
      <c r="F216" s="74" t="s">
        <v>53</v>
      </c>
      <c r="G216" s="13">
        <v>44429</v>
      </c>
      <c r="H216" s="75" t="s">
        <v>54</v>
      </c>
      <c r="I216" s="15">
        <v>54</v>
      </c>
      <c r="J216" s="15">
        <v>20</v>
      </c>
      <c r="K216" s="15">
        <v>12</v>
      </c>
      <c r="L216" s="15">
        <v>3</v>
      </c>
      <c r="M216" s="81">
        <v>3.24</v>
      </c>
      <c r="N216" s="70">
        <v>3</v>
      </c>
      <c r="O216" s="62">
        <v>3000</v>
      </c>
      <c r="P216" s="63">
        <f>Table2245236891011121314151617181920212224234[[#This Row],[PEMBULATAN]]*O216</f>
        <v>9000</v>
      </c>
    </row>
    <row r="217" spans="1:16" ht="23.25" customHeight="1" x14ac:dyDescent="0.2">
      <c r="A217" s="97"/>
      <c r="B217" s="73"/>
      <c r="C217" s="87" t="s">
        <v>470</v>
      </c>
      <c r="D217" s="76" t="s">
        <v>51</v>
      </c>
      <c r="E217" s="13">
        <v>44428</v>
      </c>
      <c r="F217" s="74" t="s">
        <v>53</v>
      </c>
      <c r="G217" s="13">
        <v>44429</v>
      </c>
      <c r="H217" s="75" t="s">
        <v>54</v>
      </c>
      <c r="I217" s="15">
        <v>54</v>
      </c>
      <c r="J217" s="15">
        <v>23</v>
      </c>
      <c r="K217" s="15">
        <v>23</v>
      </c>
      <c r="L217" s="15">
        <v>2</v>
      </c>
      <c r="M217" s="81">
        <v>7.1414999999999997</v>
      </c>
      <c r="N217" s="70">
        <v>7</v>
      </c>
      <c r="O217" s="62">
        <v>3000</v>
      </c>
      <c r="P217" s="63">
        <f>Table2245236891011121314151617181920212224234[[#This Row],[PEMBULATAN]]*O217</f>
        <v>21000</v>
      </c>
    </row>
    <row r="218" spans="1:16" ht="23.25" customHeight="1" x14ac:dyDescent="0.2">
      <c r="A218" s="97"/>
      <c r="B218" s="73"/>
      <c r="C218" s="87" t="s">
        <v>471</v>
      </c>
      <c r="D218" s="76" t="s">
        <v>51</v>
      </c>
      <c r="E218" s="13">
        <v>44428</v>
      </c>
      <c r="F218" s="74" t="s">
        <v>53</v>
      </c>
      <c r="G218" s="13">
        <v>44429</v>
      </c>
      <c r="H218" s="75" t="s">
        <v>54</v>
      </c>
      <c r="I218" s="15">
        <v>105</v>
      </c>
      <c r="J218" s="15">
        <v>6</v>
      </c>
      <c r="K218" s="15">
        <v>6</v>
      </c>
      <c r="L218" s="15">
        <v>2</v>
      </c>
      <c r="M218" s="81">
        <v>0.94499999999999995</v>
      </c>
      <c r="N218" s="70">
        <v>2</v>
      </c>
      <c r="O218" s="62">
        <v>3000</v>
      </c>
      <c r="P218" s="63">
        <f>Table2245236891011121314151617181920212224234[[#This Row],[PEMBULATAN]]*O218</f>
        <v>6000</v>
      </c>
    </row>
    <row r="219" spans="1:16" ht="23.25" customHeight="1" x14ac:dyDescent="0.2">
      <c r="A219" s="97"/>
      <c r="B219" s="73"/>
      <c r="C219" s="87" t="s">
        <v>472</v>
      </c>
      <c r="D219" s="76" t="s">
        <v>51</v>
      </c>
      <c r="E219" s="13">
        <v>44428</v>
      </c>
      <c r="F219" s="74" t="s">
        <v>53</v>
      </c>
      <c r="G219" s="13">
        <v>44429</v>
      </c>
      <c r="H219" s="75" t="s">
        <v>54</v>
      </c>
      <c r="I219" s="15">
        <v>44</v>
      </c>
      <c r="J219" s="15">
        <v>46</v>
      </c>
      <c r="K219" s="15">
        <v>23</v>
      </c>
      <c r="L219" s="15">
        <v>1</v>
      </c>
      <c r="M219" s="81">
        <v>11.638</v>
      </c>
      <c r="N219" s="70">
        <v>12</v>
      </c>
      <c r="O219" s="62">
        <v>3000</v>
      </c>
      <c r="P219" s="63">
        <f>Table2245236891011121314151617181920212224234[[#This Row],[PEMBULATAN]]*O219</f>
        <v>36000</v>
      </c>
    </row>
    <row r="220" spans="1:16" ht="23.25" customHeight="1" x14ac:dyDescent="0.2">
      <c r="A220" s="97"/>
      <c r="B220" s="73"/>
      <c r="C220" s="87" t="s">
        <v>473</v>
      </c>
      <c r="D220" s="76" t="s">
        <v>51</v>
      </c>
      <c r="E220" s="13">
        <v>44428</v>
      </c>
      <c r="F220" s="74" t="s">
        <v>53</v>
      </c>
      <c r="G220" s="13">
        <v>44429</v>
      </c>
      <c r="H220" s="75" t="s">
        <v>54</v>
      </c>
      <c r="I220" s="15">
        <v>108</v>
      </c>
      <c r="J220" s="15">
        <v>13</v>
      </c>
      <c r="K220" s="15">
        <v>13</v>
      </c>
      <c r="L220" s="15">
        <v>2</v>
      </c>
      <c r="M220" s="81">
        <v>4.5629999999999997</v>
      </c>
      <c r="N220" s="70">
        <v>5</v>
      </c>
      <c r="O220" s="62">
        <v>3000</v>
      </c>
      <c r="P220" s="63">
        <f>Table2245236891011121314151617181920212224234[[#This Row],[PEMBULATAN]]*O220</f>
        <v>15000</v>
      </c>
    </row>
    <row r="221" spans="1:16" ht="23.25" customHeight="1" x14ac:dyDescent="0.2">
      <c r="A221" s="97"/>
      <c r="B221" s="73"/>
      <c r="C221" s="87" t="s">
        <v>474</v>
      </c>
      <c r="D221" s="76" t="s">
        <v>51</v>
      </c>
      <c r="E221" s="13">
        <v>44428</v>
      </c>
      <c r="F221" s="74" t="s">
        <v>53</v>
      </c>
      <c r="G221" s="13">
        <v>44429</v>
      </c>
      <c r="H221" s="75" t="s">
        <v>54</v>
      </c>
      <c r="I221" s="15">
        <v>45</v>
      </c>
      <c r="J221" s="15">
        <v>36</v>
      </c>
      <c r="K221" s="15">
        <v>22</v>
      </c>
      <c r="L221" s="15">
        <v>16</v>
      </c>
      <c r="M221" s="81">
        <v>8.91</v>
      </c>
      <c r="N221" s="70">
        <v>16</v>
      </c>
      <c r="O221" s="62">
        <v>3000</v>
      </c>
      <c r="P221" s="63">
        <f>Table2245236891011121314151617181920212224234[[#This Row],[PEMBULATAN]]*O221</f>
        <v>48000</v>
      </c>
    </row>
    <row r="222" spans="1:16" ht="23.25" customHeight="1" x14ac:dyDescent="0.2">
      <c r="A222" s="97"/>
      <c r="B222" s="73"/>
      <c r="C222" s="87" t="s">
        <v>475</v>
      </c>
      <c r="D222" s="76" t="s">
        <v>51</v>
      </c>
      <c r="E222" s="13">
        <v>44428</v>
      </c>
      <c r="F222" s="74" t="s">
        <v>53</v>
      </c>
      <c r="G222" s="13">
        <v>44429</v>
      </c>
      <c r="H222" s="75" t="s">
        <v>54</v>
      </c>
      <c r="I222" s="15">
        <v>93</v>
      </c>
      <c r="J222" s="15">
        <v>70</v>
      </c>
      <c r="K222" s="15">
        <v>52</v>
      </c>
      <c r="L222" s="15">
        <v>7</v>
      </c>
      <c r="M222" s="81">
        <v>84.63</v>
      </c>
      <c r="N222" s="70">
        <v>85</v>
      </c>
      <c r="O222" s="62">
        <v>3000</v>
      </c>
      <c r="P222" s="63">
        <f>Table2245236891011121314151617181920212224234[[#This Row],[PEMBULATAN]]*O222</f>
        <v>255000</v>
      </c>
    </row>
    <row r="223" spans="1:16" ht="23.25" customHeight="1" x14ac:dyDescent="0.2">
      <c r="A223" s="97"/>
      <c r="B223" s="73"/>
      <c r="C223" s="87" t="s">
        <v>476</v>
      </c>
      <c r="D223" s="76" t="s">
        <v>51</v>
      </c>
      <c r="E223" s="13">
        <v>44428</v>
      </c>
      <c r="F223" s="74" t="s">
        <v>53</v>
      </c>
      <c r="G223" s="13">
        <v>44429</v>
      </c>
      <c r="H223" s="75" t="s">
        <v>54</v>
      </c>
      <c r="I223" s="15">
        <v>98</v>
      </c>
      <c r="J223" s="15">
        <v>45</v>
      </c>
      <c r="K223" s="15">
        <v>27</v>
      </c>
      <c r="L223" s="15">
        <v>11</v>
      </c>
      <c r="M223" s="81">
        <v>29.767499999999998</v>
      </c>
      <c r="N223" s="70">
        <v>30</v>
      </c>
      <c r="O223" s="62">
        <v>3000</v>
      </c>
      <c r="P223" s="63">
        <f>Table2245236891011121314151617181920212224234[[#This Row],[PEMBULATAN]]*O223</f>
        <v>90000</v>
      </c>
    </row>
    <row r="224" spans="1:16" ht="23.25" customHeight="1" x14ac:dyDescent="0.2">
      <c r="A224" s="97"/>
      <c r="B224" s="73"/>
      <c r="C224" s="87" t="s">
        <v>477</v>
      </c>
      <c r="D224" s="76" t="s">
        <v>51</v>
      </c>
      <c r="E224" s="13">
        <v>44428</v>
      </c>
      <c r="F224" s="74" t="s">
        <v>53</v>
      </c>
      <c r="G224" s="13">
        <v>44429</v>
      </c>
      <c r="H224" s="75" t="s">
        <v>54</v>
      </c>
      <c r="I224" s="15">
        <v>50</v>
      </c>
      <c r="J224" s="15">
        <v>39</v>
      </c>
      <c r="K224" s="15">
        <v>20</v>
      </c>
      <c r="L224" s="15">
        <v>7</v>
      </c>
      <c r="M224" s="81">
        <v>9.75</v>
      </c>
      <c r="N224" s="70">
        <v>10</v>
      </c>
      <c r="O224" s="62">
        <v>3000</v>
      </c>
      <c r="P224" s="63">
        <f>Table2245236891011121314151617181920212224234[[#This Row],[PEMBULATAN]]*O224</f>
        <v>30000</v>
      </c>
    </row>
    <row r="225" spans="1:16" ht="23.25" customHeight="1" x14ac:dyDescent="0.2">
      <c r="A225" s="97"/>
      <c r="B225" s="73"/>
      <c r="C225" s="87" t="s">
        <v>478</v>
      </c>
      <c r="D225" s="76" t="s">
        <v>51</v>
      </c>
      <c r="E225" s="13">
        <v>44428</v>
      </c>
      <c r="F225" s="74" t="s">
        <v>53</v>
      </c>
      <c r="G225" s="13">
        <v>44429</v>
      </c>
      <c r="H225" s="75" t="s">
        <v>54</v>
      </c>
      <c r="I225" s="15">
        <v>46</v>
      </c>
      <c r="J225" s="15">
        <v>39</v>
      </c>
      <c r="K225" s="15">
        <v>23</v>
      </c>
      <c r="L225" s="15">
        <v>11</v>
      </c>
      <c r="M225" s="81">
        <v>10.3155</v>
      </c>
      <c r="N225" s="70">
        <v>11</v>
      </c>
      <c r="O225" s="62">
        <v>3000</v>
      </c>
      <c r="P225" s="63">
        <f>Table2245236891011121314151617181920212224234[[#This Row],[PEMBULATAN]]*O225</f>
        <v>33000</v>
      </c>
    </row>
    <row r="226" spans="1:16" ht="23.25" customHeight="1" x14ac:dyDescent="0.2">
      <c r="A226" s="97"/>
      <c r="B226" s="73"/>
      <c r="C226" s="87" t="s">
        <v>479</v>
      </c>
      <c r="D226" s="76" t="s">
        <v>51</v>
      </c>
      <c r="E226" s="13">
        <v>44428</v>
      </c>
      <c r="F226" s="74" t="s">
        <v>53</v>
      </c>
      <c r="G226" s="13">
        <v>44429</v>
      </c>
      <c r="H226" s="75" t="s">
        <v>54</v>
      </c>
      <c r="I226" s="15">
        <v>53</v>
      </c>
      <c r="J226" s="15">
        <v>41</v>
      </c>
      <c r="K226" s="15">
        <v>22</v>
      </c>
      <c r="L226" s="15">
        <v>18</v>
      </c>
      <c r="M226" s="81">
        <v>11.951499999999999</v>
      </c>
      <c r="N226" s="70">
        <v>18</v>
      </c>
      <c r="O226" s="62">
        <v>3000</v>
      </c>
      <c r="P226" s="63">
        <f>Table2245236891011121314151617181920212224234[[#This Row],[PEMBULATAN]]*O226</f>
        <v>54000</v>
      </c>
    </row>
    <row r="227" spans="1:16" ht="23.25" customHeight="1" x14ac:dyDescent="0.2">
      <c r="A227" s="97"/>
      <c r="B227" s="73"/>
      <c r="C227" s="87" t="s">
        <v>480</v>
      </c>
      <c r="D227" s="76" t="s">
        <v>51</v>
      </c>
      <c r="E227" s="13">
        <v>44428</v>
      </c>
      <c r="F227" s="74" t="s">
        <v>53</v>
      </c>
      <c r="G227" s="13">
        <v>44429</v>
      </c>
      <c r="H227" s="75" t="s">
        <v>54</v>
      </c>
      <c r="I227" s="15">
        <v>50</v>
      </c>
      <c r="J227" s="15">
        <v>50</v>
      </c>
      <c r="K227" s="15">
        <v>32</v>
      </c>
      <c r="L227" s="15">
        <v>6</v>
      </c>
      <c r="M227" s="81">
        <v>20</v>
      </c>
      <c r="N227" s="70">
        <v>20</v>
      </c>
      <c r="O227" s="62">
        <v>3000</v>
      </c>
      <c r="P227" s="63">
        <f>Table2245236891011121314151617181920212224234[[#This Row],[PEMBULATAN]]*O227</f>
        <v>60000</v>
      </c>
    </row>
    <row r="228" spans="1:16" ht="23.25" customHeight="1" x14ac:dyDescent="0.2">
      <c r="A228" s="97"/>
      <c r="B228" s="73"/>
      <c r="C228" s="87" t="s">
        <v>481</v>
      </c>
      <c r="D228" s="76" t="s">
        <v>51</v>
      </c>
      <c r="E228" s="13">
        <v>44428</v>
      </c>
      <c r="F228" s="74" t="s">
        <v>53</v>
      </c>
      <c r="G228" s="13">
        <v>44429</v>
      </c>
      <c r="H228" s="75" t="s">
        <v>54</v>
      </c>
      <c r="I228" s="15">
        <v>97</v>
      </c>
      <c r="J228" s="15">
        <v>51</v>
      </c>
      <c r="K228" s="15">
        <v>19</v>
      </c>
      <c r="L228" s="15">
        <v>23</v>
      </c>
      <c r="M228" s="81">
        <v>23.498249999999999</v>
      </c>
      <c r="N228" s="70">
        <v>23</v>
      </c>
      <c r="O228" s="62">
        <v>3000</v>
      </c>
      <c r="P228" s="63">
        <f>Table2245236891011121314151617181920212224234[[#This Row],[PEMBULATAN]]*O228</f>
        <v>69000</v>
      </c>
    </row>
    <row r="229" spans="1:16" ht="23.25" customHeight="1" x14ac:dyDescent="0.2">
      <c r="A229" s="97"/>
      <c r="B229" s="73"/>
      <c r="C229" s="87" t="s">
        <v>482</v>
      </c>
      <c r="D229" s="76" t="s">
        <v>51</v>
      </c>
      <c r="E229" s="13">
        <v>44428</v>
      </c>
      <c r="F229" s="74" t="s">
        <v>53</v>
      </c>
      <c r="G229" s="13">
        <v>44429</v>
      </c>
      <c r="H229" s="75" t="s">
        <v>54</v>
      </c>
      <c r="I229" s="15">
        <v>89</v>
      </c>
      <c r="J229" s="15">
        <v>57</v>
      </c>
      <c r="K229" s="15">
        <v>35</v>
      </c>
      <c r="L229" s="15">
        <v>45</v>
      </c>
      <c r="M229" s="81">
        <v>44.388750000000002</v>
      </c>
      <c r="N229" s="70">
        <v>45</v>
      </c>
      <c r="O229" s="62">
        <v>3000</v>
      </c>
      <c r="P229" s="63">
        <f>Table2245236891011121314151617181920212224234[[#This Row],[PEMBULATAN]]*O229</f>
        <v>135000</v>
      </c>
    </row>
    <row r="230" spans="1:16" ht="23.25" customHeight="1" x14ac:dyDescent="0.2">
      <c r="A230" s="97"/>
      <c r="B230" s="73"/>
      <c r="C230" s="87" t="s">
        <v>483</v>
      </c>
      <c r="D230" s="76" t="s">
        <v>51</v>
      </c>
      <c r="E230" s="13">
        <v>44428</v>
      </c>
      <c r="F230" s="74" t="s">
        <v>53</v>
      </c>
      <c r="G230" s="13">
        <v>44429</v>
      </c>
      <c r="H230" s="75" t="s">
        <v>54</v>
      </c>
      <c r="I230" s="15">
        <v>56</v>
      </c>
      <c r="J230" s="15">
        <v>47</v>
      </c>
      <c r="K230" s="15">
        <v>27</v>
      </c>
      <c r="L230" s="15">
        <v>21</v>
      </c>
      <c r="M230" s="81">
        <v>17.765999999999998</v>
      </c>
      <c r="N230" s="70">
        <v>21</v>
      </c>
      <c r="O230" s="62">
        <v>3000</v>
      </c>
      <c r="P230" s="63">
        <f>Table2245236891011121314151617181920212224234[[#This Row],[PEMBULATAN]]*O230</f>
        <v>63000</v>
      </c>
    </row>
    <row r="231" spans="1:16" ht="23.25" customHeight="1" x14ac:dyDescent="0.2">
      <c r="A231" s="97"/>
      <c r="B231" s="73"/>
      <c r="C231" s="87" t="s">
        <v>484</v>
      </c>
      <c r="D231" s="76" t="s">
        <v>51</v>
      </c>
      <c r="E231" s="13">
        <v>44428</v>
      </c>
      <c r="F231" s="74" t="s">
        <v>53</v>
      </c>
      <c r="G231" s="13">
        <v>44429</v>
      </c>
      <c r="H231" s="75" t="s">
        <v>54</v>
      </c>
      <c r="I231" s="15">
        <v>61</v>
      </c>
      <c r="J231" s="15">
        <v>33</v>
      </c>
      <c r="K231" s="15">
        <v>50</v>
      </c>
      <c r="L231" s="15">
        <v>15</v>
      </c>
      <c r="M231" s="81">
        <v>25.162500000000001</v>
      </c>
      <c r="N231" s="70">
        <v>25</v>
      </c>
      <c r="O231" s="62">
        <v>3000</v>
      </c>
      <c r="P231" s="63">
        <f>Table2245236891011121314151617181920212224234[[#This Row],[PEMBULATAN]]*O231</f>
        <v>75000</v>
      </c>
    </row>
    <row r="232" spans="1:16" ht="23.25" customHeight="1" x14ac:dyDescent="0.2">
      <c r="A232" s="97"/>
      <c r="B232" s="73"/>
      <c r="C232" s="87" t="s">
        <v>485</v>
      </c>
      <c r="D232" s="76" t="s">
        <v>51</v>
      </c>
      <c r="E232" s="13">
        <v>44428</v>
      </c>
      <c r="F232" s="74" t="s">
        <v>53</v>
      </c>
      <c r="G232" s="13">
        <v>44429</v>
      </c>
      <c r="H232" s="75" t="s">
        <v>54</v>
      </c>
      <c r="I232" s="15">
        <v>89</v>
      </c>
      <c r="J232" s="15">
        <v>57</v>
      </c>
      <c r="K232" s="15">
        <v>25</v>
      </c>
      <c r="L232" s="15">
        <v>11</v>
      </c>
      <c r="M232" s="81">
        <v>31.706250000000001</v>
      </c>
      <c r="N232" s="70">
        <v>32</v>
      </c>
      <c r="O232" s="62">
        <v>3000</v>
      </c>
      <c r="P232" s="63">
        <f>Table2245236891011121314151617181920212224234[[#This Row],[PEMBULATAN]]*O232</f>
        <v>96000</v>
      </c>
    </row>
    <row r="233" spans="1:16" ht="23.25" customHeight="1" x14ac:dyDescent="0.2">
      <c r="A233" s="97"/>
      <c r="B233" s="73"/>
      <c r="C233" s="87" t="s">
        <v>486</v>
      </c>
      <c r="D233" s="76" t="s">
        <v>51</v>
      </c>
      <c r="E233" s="13">
        <v>44428</v>
      </c>
      <c r="F233" s="74" t="s">
        <v>53</v>
      </c>
      <c r="G233" s="13">
        <v>44429</v>
      </c>
      <c r="H233" s="75" t="s">
        <v>54</v>
      </c>
      <c r="I233" s="15">
        <v>101</v>
      </c>
      <c r="J233" s="15">
        <v>58</v>
      </c>
      <c r="K233" s="15">
        <v>40</v>
      </c>
      <c r="L233" s="15">
        <v>23</v>
      </c>
      <c r="M233" s="81">
        <v>58.58</v>
      </c>
      <c r="N233" s="70">
        <v>59</v>
      </c>
      <c r="O233" s="62">
        <v>3000</v>
      </c>
      <c r="P233" s="63">
        <f>Table2245236891011121314151617181920212224234[[#This Row],[PEMBULATAN]]*O233</f>
        <v>177000</v>
      </c>
    </row>
    <row r="234" spans="1:16" ht="23.25" customHeight="1" x14ac:dyDescent="0.2">
      <c r="A234" s="97"/>
      <c r="B234" s="73"/>
      <c r="C234" s="87" t="s">
        <v>487</v>
      </c>
      <c r="D234" s="76" t="s">
        <v>51</v>
      </c>
      <c r="E234" s="13">
        <v>44428</v>
      </c>
      <c r="F234" s="74" t="s">
        <v>53</v>
      </c>
      <c r="G234" s="13">
        <v>44429</v>
      </c>
      <c r="H234" s="75" t="s">
        <v>54</v>
      </c>
      <c r="I234" s="15">
        <v>86</v>
      </c>
      <c r="J234" s="15">
        <v>53</v>
      </c>
      <c r="K234" s="15">
        <v>40</v>
      </c>
      <c r="L234" s="15">
        <v>25</v>
      </c>
      <c r="M234" s="81">
        <v>45.58</v>
      </c>
      <c r="N234" s="70">
        <v>46</v>
      </c>
      <c r="O234" s="62">
        <v>3000</v>
      </c>
      <c r="P234" s="63">
        <f>Table2245236891011121314151617181920212224234[[#This Row],[PEMBULATAN]]*O234</f>
        <v>138000</v>
      </c>
    </row>
    <row r="235" spans="1:16" ht="23.25" customHeight="1" x14ac:dyDescent="0.2">
      <c r="A235" s="97"/>
      <c r="B235" s="73"/>
      <c r="C235" s="87" t="s">
        <v>488</v>
      </c>
      <c r="D235" s="76" t="s">
        <v>51</v>
      </c>
      <c r="E235" s="13">
        <v>44428</v>
      </c>
      <c r="F235" s="74" t="s">
        <v>53</v>
      </c>
      <c r="G235" s="13">
        <v>44429</v>
      </c>
      <c r="H235" s="75" t="s">
        <v>54</v>
      </c>
      <c r="I235" s="15">
        <v>38</v>
      </c>
      <c r="J235" s="15">
        <v>20</v>
      </c>
      <c r="K235" s="15">
        <v>12</v>
      </c>
      <c r="L235" s="15">
        <v>1</v>
      </c>
      <c r="M235" s="81">
        <v>2.2799999999999998</v>
      </c>
      <c r="N235" s="70">
        <v>2</v>
      </c>
      <c r="O235" s="62">
        <v>3000</v>
      </c>
      <c r="P235" s="63">
        <f>Table2245236891011121314151617181920212224234[[#This Row],[PEMBULATAN]]*O235</f>
        <v>6000</v>
      </c>
    </row>
    <row r="236" spans="1:16" ht="23.25" customHeight="1" x14ac:dyDescent="0.2">
      <c r="A236" s="97"/>
      <c r="B236" s="73"/>
      <c r="C236" s="87" t="s">
        <v>489</v>
      </c>
      <c r="D236" s="76" t="s">
        <v>51</v>
      </c>
      <c r="E236" s="13">
        <v>44428</v>
      </c>
      <c r="F236" s="74" t="s">
        <v>53</v>
      </c>
      <c r="G236" s="13">
        <v>44429</v>
      </c>
      <c r="H236" s="75" t="s">
        <v>54</v>
      </c>
      <c r="I236" s="15">
        <v>80</v>
      </c>
      <c r="J236" s="15">
        <v>54</v>
      </c>
      <c r="K236" s="15">
        <v>33</v>
      </c>
      <c r="L236" s="15">
        <v>14</v>
      </c>
      <c r="M236" s="81">
        <v>35.64</v>
      </c>
      <c r="N236" s="70">
        <v>36</v>
      </c>
      <c r="O236" s="62">
        <v>3000</v>
      </c>
      <c r="P236" s="63">
        <f>Table2245236891011121314151617181920212224234[[#This Row],[PEMBULATAN]]*O236</f>
        <v>108000</v>
      </c>
    </row>
    <row r="237" spans="1:16" ht="23.25" customHeight="1" x14ac:dyDescent="0.2">
      <c r="A237" s="97"/>
      <c r="B237" s="73"/>
      <c r="C237" s="87" t="s">
        <v>490</v>
      </c>
      <c r="D237" s="76" t="s">
        <v>51</v>
      </c>
      <c r="E237" s="13">
        <v>44428</v>
      </c>
      <c r="F237" s="74" t="s">
        <v>53</v>
      </c>
      <c r="G237" s="13">
        <v>44429</v>
      </c>
      <c r="H237" s="75" t="s">
        <v>54</v>
      </c>
      <c r="I237" s="15">
        <v>89</v>
      </c>
      <c r="J237" s="15">
        <v>56</v>
      </c>
      <c r="K237" s="15">
        <v>27</v>
      </c>
      <c r="L237" s="15">
        <v>23</v>
      </c>
      <c r="M237" s="81">
        <v>33.642000000000003</v>
      </c>
      <c r="N237" s="70">
        <v>34</v>
      </c>
      <c r="O237" s="62">
        <v>3000</v>
      </c>
      <c r="P237" s="63">
        <f>Table2245236891011121314151617181920212224234[[#This Row],[PEMBULATAN]]*O237</f>
        <v>102000</v>
      </c>
    </row>
    <row r="238" spans="1:16" ht="23.25" customHeight="1" x14ac:dyDescent="0.2">
      <c r="A238" s="97"/>
      <c r="B238" s="73"/>
      <c r="C238" s="87" t="s">
        <v>491</v>
      </c>
      <c r="D238" s="76" t="s">
        <v>51</v>
      </c>
      <c r="E238" s="13">
        <v>44428</v>
      </c>
      <c r="F238" s="74" t="s">
        <v>53</v>
      </c>
      <c r="G238" s="13">
        <v>44429</v>
      </c>
      <c r="H238" s="75" t="s">
        <v>54</v>
      </c>
      <c r="I238" s="15">
        <v>98</v>
      </c>
      <c r="J238" s="15">
        <v>56</v>
      </c>
      <c r="K238" s="15">
        <v>34</v>
      </c>
      <c r="L238" s="15">
        <v>21</v>
      </c>
      <c r="M238" s="81">
        <v>46.648000000000003</v>
      </c>
      <c r="N238" s="70">
        <v>47</v>
      </c>
      <c r="O238" s="62">
        <v>3000</v>
      </c>
      <c r="P238" s="63">
        <f>Table2245236891011121314151617181920212224234[[#This Row],[PEMBULATAN]]*O238</f>
        <v>141000</v>
      </c>
    </row>
    <row r="239" spans="1:16" ht="23.25" customHeight="1" x14ac:dyDescent="0.2">
      <c r="A239" s="97"/>
      <c r="B239" s="73"/>
      <c r="C239" s="87" t="s">
        <v>492</v>
      </c>
      <c r="D239" s="76" t="s">
        <v>51</v>
      </c>
      <c r="E239" s="13">
        <v>44428</v>
      </c>
      <c r="F239" s="74" t="s">
        <v>53</v>
      </c>
      <c r="G239" s="13">
        <v>44429</v>
      </c>
      <c r="H239" s="75" t="s">
        <v>54</v>
      </c>
      <c r="I239" s="15">
        <v>82</v>
      </c>
      <c r="J239" s="15">
        <v>70</v>
      </c>
      <c r="K239" s="15">
        <v>30</v>
      </c>
      <c r="L239" s="15">
        <v>8</v>
      </c>
      <c r="M239" s="81">
        <v>43.05</v>
      </c>
      <c r="N239" s="70">
        <v>43</v>
      </c>
      <c r="O239" s="62">
        <v>3000</v>
      </c>
      <c r="P239" s="63">
        <f>Table2245236891011121314151617181920212224234[[#This Row],[PEMBULATAN]]*O239</f>
        <v>129000</v>
      </c>
    </row>
    <row r="240" spans="1:16" ht="23.25" customHeight="1" x14ac:dyDescent="0.2">
      <c r="A240" s="97"/>
      <c r="B240" s="73"/>
      <c r="C240" s="87" t="s">
        <v>493</v>
      </c>
      <c r="D240" s="76" t="s">
        <v>51</v>
      </c>
      <c r="E240" s="13">
        <v>44428</v>
      </c>
      <c r="F240" s="74" t="s">
        <v>53</v>
      </c>
      <c r="G240" s="13">
        <v>44429</v>
      </c>
      <c r="H240" s="75" t="s">
        <v>54</v>
      </c>
      <c r="I240" s="15">
        <v>67</v>
      </c>
      <c r="J240" s="15">
        <v>45</v>
      </c>
      <c r="K240" s="15">
        <v>21</v>
      </c>
      <c r="L240" s="15">
        <v>10</v>
      </c>
      <c r="M240" s="81">
        <v>15.828749999999999</v>
      </c>
      <c r="N240" s="70">
        <v>16</v>
      </c>
      <c r="O240" s="62">
        <v>3000</v>
      </c>
      <c r="P240" s="63">
        <f>Table2245236891011121314151617181920212224234[[#This Row],[PEMBULATAN]]*O240</f>
        <v>48000</v>
      </c>
    </row>
    <row r="241" spans="1:16" ht="23.25" customHeight="1" x14ac:dyDescent="0.2">
      <c r="A241" s="97"/>
      <c r="B241" s="73"/>
      <c r="C241" s="87" t="s">
        <v>494</v>
      </c>
      <c r="D241" s="76" t="s">
        <v>51</v>
      </c>
      <c r="E241" s="13">
        <v>44428</v>
      </c>
      <c r="F241" s="74" t="s">
        <v>53</v>
      </c>
      <c r="G241" s="13">
        <v>44429</v>
      </c>
      <c r="H241" s="75" t="s">
        <v>54</v>
      </c>
      <c r="I241" s="15">
        <v>87</v>
      </c>
      <c r="J241" s="15">
        <v>63</v>
      </c>
      <c r="K241" s="15">
        <v>22</v>
      </c>
      <c r="L241" s="15">
        <v>13</v>
      </c>
      <c r="M241" s="81">
        <v>30.145499999999998</v>
      </c>
      <c r="N241" s="70">
        <v>30</v>
      </c>
      <c r="O241" s="62">
        <v>3000</v>
      </c>
      <c r="P241" s="63">
        <f>Table2245236891011121314151617181920212224234[[#This Row],[PEMBULATAN]]*O241</f>
        <v>90000</v>
      </c>
    </row>
    <row r="242" spans="1:16" ht="23.25" customHeight="1" x14ac:dyDescent="0.2">
      <c r="A242" s="97"/>
      <c r="B242" s="73"/>
      <c r="C242" s="87" t="s">
        <v>495</v>
      </c>
      <c r="D242" s="76" t="s">
        <v>51</v>
      </c>
      <c r="E242" s="13">
        <v>44428</v>
      </c>
      <c r="F242" s="74" t="s">
        <v>53</v>
      </c>
      <c r="G242" s="13">
        <v>44429</v>
      </c>
      <c r="H242" s="75" t="s">
        <v>54</v>
      </c>
      <c r="I242" s="15">
        <v>60</v>
      </c>
      <c r="J242" s="15">
        <v>63</v>
      </c>
      <c r="K242" s="15">
        <v>20</v>
      </c>
      <c r="L242" s="15">
        <v>5</v>
      </c>
      <c r="M242" s="81">
        <v>18.899999999999999</v>
      </c>
      <c r="N242" s="70">
        <v>19</v>
      </c>
      <c r="O242" s="62">
        <v>3000</v>
      </c>
      <c r="P242" s="63">
        <f>Table2245236891011121314151617181920212224234[[#This Row],[PEMBULATAN]]*O242</f>
        <v>57000</v>
      </c>
    </row>
    <row r="243" spans="1:16" ht="23.25" customHeight="1" x14ac:dyDescent="0.2">
      <c r="A243" s="97"/>
      <c r="B243" s="73"/>
      <c r="C243" s="87" t="s">
        <v>496</v>
      </c>
      <c r="D243" s="76" t="s">
        <v>51</v>
      </c>
      <c r="E243" s="13">
        <v>44428</v>
      </c>
      <c r="F243" s="74" t="s">
        <v>53</v>
      </c>
      <c r="G243" s="13">
        <v>44429</v>
      </c>
      <c r="H243" s="75" t="s">
        <v>54</v>
      </c>
      <c r="I243" s="15">
        <v>54</v>
      </c>
      <c r="J243" s="15">
        <v>24</v>
      </c>
      <c r="K243" s="15">
        <v>15</v>
      </c>
      <c r="L243" s="15">
        <v>14</v>
      </c>
      <c r="M243" s="81">
        <v>4.8600000000000003</v>
      </c>
      <c r="N243" s="70">
        <v>14</v>
      </c>
      <c r="O243" s="62">
        <v>3000</v>
      </c>
      <c r="P243" s="63">
        <f>Table2245236891011121314151617181920212224234[[#This Row],[PEMBULATAN]]*O243</f>
        <v>42000</v>
      </c>
    </row>
    <row r="244" spans="1:16" ht="23.25" customHeight="1" x14ac:dyDescent="0.2">
      <c r="A244" s="97"/>
      <c r="B244" s="73"/>
      <c r="C244" s="87" t="s">
        <v>497</v>
      </c>
      <c r="D244" s="76" t="s">
        <v>51</v>
      </c>
      <c r="E244" s="13">
        <v>44428</v>
      </c>
      <c r="F244" s="74" t="s">
        <v>53</v>
      </c>
      <c r="G244" s="13">
        <v>44429</v>
      </c>
      <c r="H244" s="75" t="s">
        <v>54</v>
      </c>
      <c r="I244" s="15">
        <v>56</v>
      </c>
      <c r="J244" s="15">
        <v>24</v>
      </c>
      <c r="K244" s="15">
        <v>10</v>
      </c>
      <c r="L244" s="15">
        <v>6</v>
      </c>
      <c r="M244" s="81">
        <v>3.36</v>
      </c>
      <c r="N244" s="70">
        <v>6</v>
      </c>
      <c r="O244" s="62">
        <v>3000</v>
      </c>
      <c r="P244" s="63">
        <f>Table2245236891011121314151617181920212224234[[#This Row],[PEMBULATAN]]*O244</f>
        <v>18000</v>
      </c>
    </row>
    <row r="245" spans="1:16" ht="23.25" customHeight="1" x14ac:dyDescent="0.2">
      <c r="A245" s="97"/>
      <c r="B245" s="73"/>
      <c r="C245" s="87" t="s">
        <v>498</v>
      </c>
      <c r="D245" s="76" t="s">
        <v>51</v>
      </c>
      <c r="E245" s="13">
        <v>44428</v>
      </c>
      <c r="F245" s="74" t="s">
        <v>53</v>
      </c>
      <c r="G245" s="13">
        <v>44429</v>
      </c>
      <c r="H245" s="75" t="s">
        <v>54</v>
      </c>
      <c r="I245" s="15">
        <v>76</v>
      </c>
      <c r="J245" s="15">
        <v>43</v>
      </c>
      <c r="K245" s="15">
        <v>21</v>
      </c>
      <c r="L245" s="15">
        <v>20</v>
      </c>
      <c r="M245" s="81">
        <v>17.157</v>
      </c>
      <c r="N245" s="70">
        <v>20</v>
      </c>
      <c r="O245" s="62">
        <v>3000</v>
      </c>
      <c r="P245" s="63">
        <f>Table2245236891011121314151617181920212224234[[#This Row],[PEMBULATAN]]*O245</f>
        <v>60000</v>
      </c>
    </row>
    <row r="246" spans="1:16" ht="23.25" customHeight="1" x14ac:dyDescent="0.2">
      <c r="A246" s="97"/>
      <c r="B246" s="73"/>
      <c r="C246" s="87" t="s">
        <v>499</v>
      </c>
      <c r="D246" s="76" t="s">
        <v>51</v>
      </c>
      <c r="E246" s="13">
        <v>44428</v>
      </c>
      <c r="F246" s="74" t="s">
        <v>53</v>
      </c>
      <c r="G246" s="13">
        <v>44429</v>
      </c>
      <c r="H246" s="75" t="s">
        <v>54</v>
      </c>
      <c r="I246" s="15">
        <v>43</v>
      </c>
      <c r="J246" s="15">
        <v>27</v>
      </c>
      <c r="K246" s="15">
        <v>22</v>
      </c>
      <c r="L246" s="15">
        <v>3</v>
      </c>
      <c r="M246" s="81">
        <v>6.3855000000000004</v>
      </c>
      <c r="N246" s="70">
        <v>7</v>
      </c>
      <c r="O246" s="62">
        <v>3000</v>
      </c>
      <c r="P246" s="63">
        <f>Table2245236891011121314151617181920212224234[[#This Row],[PEMBULATAN]]*O246</f>
        <v>21000</v>
      </c>
    </row>
    <row r="247" spans="1:16" ht="23.25" customHeight="1" x14ac:dyDescent="0.2">
      <c r="A247" s="97"/>
      <c r="B247" s="73"/>
      <c r="C247" s="87" t="s">
        <v>500</v>
      </c>
      <c r="D247" s="76" t="s">
        <v>51</v>
      </c>
      <c r="E247" s="13">
        <v>44428</v>
      </c>
      <c r="F247" s="74" t="s">
        <v>53</v>
      </c>
      <c r="G247" s="13">
        <v>44429</v>
      </c>
      <c r="H247" s="75" t="s">
        <v>54</v>
      </c>
      <c r="I247" s="15">
        <v>45</v>
      </c>
      <c r="J247" s="15">
        <v>23</v>
      </c>
      <c r="K247" s="15">
        <v>12</v>
      </c>
      <c r="L247" s="15">
        <v>3</v>
      </c>
      <c r="M247" s="81">
        <v>3.105</v>
      </c>
      <c r="N247" s="70">
        <v>3</v>
      </c>
      <c r="O247" s="62">
        <v>3000</v>
      </c>
      <c r="P247" s="63">
        <f>Table2245236891011121314151617181920212224234[[#This Row],[PEMBULATAN]]*O247</f>
        <v>9000</v>
      </c>
    </row>
    <row r="248" spans="1:16" ht="23.25" customHeight="1" x14ac:dyDescent="0.2">
      <c r="A248" s="97"/>
      <c r="B248" s="73"/>
      <c r="C248" s="87" t="s">
        <v>501</v>
      </c>
      <c r="D248" s="76" t="s">
        <v>51</v>
      </c>
      <c r="E248" s="13">
        <v>44428</v>
      </c>
      <c r="F248" s="74" t="s">
        <v>53</v>
      </c>
      <c r="G248" s="13">
        <v>44429</v>
      </c>
      <c r="H248" s="75" t="s">
        <v>54</v>
      </c>
      <c r="I248" s="15">
        <v>104</v>
      </c>
      <c r="J248" s="15">
        <v>56</v>
      </c>
      <c r="K248" s="15">
        <v>37</v>
      </c>
      <c r="L248" s="15">
        <v>29</v>
      </c>
      <c r="M248" s="81">
        <v>53.872</v>
      </c>
      <c r="N248" s="70">
        <v>54</v>
      </c>
      <c r="O248" s="62">
        <v>3000</v>
      </c>
      <c r="P248" s="63">
        <f>Table2245236891011121314151617181920212224234[[#This Row],[PEMBULATAN]]*O248</f>
        <v>162000</v>
      </c>
    </row>
    <row r="249" spans="1:16" ht="23.25" customHeight="1" x14ac:dyDescent="0.2">
      <c r="A249" s="97"/>
      <c r="B249" s="73"/>
      <c r="C249" s="87" t="s">
        <v>502</v>
      </c>
      <c r="D249" s="76" t="s">
        <v>51</v>
      </c>
      <c r="E249" s="13">
        <v>44428</v>
      </c>
      <c r="F249" s="74" t="s">
        <v>53</v>
      </c>
      <c r="G249" s="13">
        <v>44429</v>
      </c>
      <c r="H249" s="75" t="s">
        <v>54</v>
      </c>
      <c r="I249" s="15">
        <v>93</v>
      </c>
      <c r="J249" s="15">
        <v>53</v>
      </c>
      <c r="K249" s="15">
        <v>34</v>
      </c>
      <c r="L249" s="15">
        <v>21</v>
      </c>
      <c r="M249" s="81">
        <v>41.896500000000003</v>
      </c>
      <c r="N249" s="70">
        <v>42</v>
      </c>
      <c r="O249" s="62">
        <v>3000</v>
      </c>
      <c r="P249" s="63">
        <f>Table2245236891011121314151617181920212224234[[#This Row],[PEMBULATAN]]*O249</f>
        <v>126000</v>
      </c>
    </row>
    <row r="250" spans="1:16" ht="23.25" customHeight="1" x14ac:dyDescent="0.2">
      <c r="A250" s="97"/>
      <c r="B250" s="73"/>
      <c r="C250" s="87" t="s">
        <v>503</v>
      </c>
      <c r="D250" s="76" t="s">
        <v>51</v>
      </c>
      <c r="E250" s="13">
        <v>44428</v>
      </c>
      <c r="F250" s="74" t="s">
        <v>53</v>
      </c>
      <c r="G250" s="13">
        <v>44429</v>
      </c>
      <c r="H250" s="75" t="s">
        <v>54</v>
      </c>
      <c r="I250" s="15">
        <v>82</v>
      </c>
      <c r="J250" s="15">
        <v>40</v>
      </c>
      <c r="K250" s="15">
        <v>42</v>
      </c>
      <c r="L250" s="15">
        <v>18</v>
      </c>
      <c r="M250" s="81">
        <v>34.44</v>
      </c>
      <c r="N250" s="70">
        <v>35</v>
      </c>
      <c r="O250" s="62">
        <v>3000</v>
      </c>
      <c r="P250" s="63">
        <f>Table2245236891011121314151617181920212224234[[#This Row],[PEMBULATAN]]*O250</f>
        <v>105000</v>
      </c>
    </row>
    <row r="251" spans="1:16" ht="23.25" customHeight="1" x14ac:dyDescent="0.2">
      <c r="A251" s="97"/>
      <c r="B251" s="73"/>
      <c r="C251" s="87" t="s">
        <v>504</v>
      </c>
      <c r="D251" s="76" t="s">
        <v>51</v>
      </c>
      <c r="E251" s="13">
        <v>44428</v>
      </c>
      <c r="F251" s="74" t="s">
        <v>53</v>
      </c>
      <c r="G251" s="13">
        <v>44429</v>
      </c>
      <c r="H251" s="75" t="s">
        <v>54</v>
      </c>
      <c r="I251" s="15">
        <v>90</v>
      </c>
      <c r="J251" s="15">
        <v>52</v>
      </c>
      <c r="K251" s="15">
        <v>35</v>
      </c>
      <c r="L251" s="15">
        <v>20</v>
      </c>
      <c r="M251" s="81">
        <v>40.950000000000003</v>
      </c>
      <c r="N251" s="70">
        <v>41</v>
      </c>
      <c r="O251" s="62">
        <v>3000</v>
      </c>
      <c r="P251" s="63">
        <f>Table2245236891011121314151617181920212224234[[#This Row],[PEMBULATAN]]*O251</f>
        <v>123000</v>
      </c>
    </row>
    <row r="252" spans="1:16" ht="23.25" customHeight="1" x14ac:dyDescent="0.2">
      <c r="A252" s="97"/>
      <c r="B252" s="73"/>
      <c r="C252" s="87" t="s">
        <v>505</v>
      </c>
      <c r="D252" s="76" t="s">
        <v>51</v>
      </c>
      <c r="E252" s="13">
        <v>44428</v>
      </c>
      <c r="F252" s="74" t="s">
        <v>53</v>
      </c>
      <c r="G252" s="13">
        <v>44429</v>
      </c>
      <c r="H252" s="75" t="s">
        <v>54</v>
      </c>
      <c r="I252" s="15">
        <v>87</v>
      </c>
      <c r="J252" s="15">
        <v>56</v>
      </c>
      <c r="K252" s="15">
        <v>24</v>
      </c>
      <c r="L252" s="15">
        <v>12</v>
      </c>
      <c r="M252" s="81">
        <v>29.231999999999999</v>
      </c>
      <c r="N252" s="70">
        <v>29</v>
      </c>
      <c r="O252" s="62">
        <v>3000</v>
      </c>
      <c r="P252" s="63">
        <f>Table2245236891011121314151617181920212224234[[#This Row],[PEMBULATAN]]*O252</f>
        <v>87000</v>
      </c>
    </row>
    <row r="253" spans="1:16" ht="23.25" customHeight="1" x14ac:dyDescent="0.2">
      <c r="A253" s="97"/>
      <c r="B253" s="73"/>
      <c r="C253" s="87" t="s">
        <v>506</v>
      </c>
      <c r="D253" s="76" t="s">
        <v>51</v>
      </c>
      <c r="E253" s="13">
        <v>44428</v>
      </c>
      <c r="F253" s="74" t="s">
        <v>53</v>
      </c>
      <c r="G253" s="13">
        <v>44429</v>
      </c>
      <c r="H253" s="75" t="s">
        <v>54</v>
      </c>
      <c r="I253" s="15">
        <v>90</v>
      </c>
      <c r="J253" s="15">
        <v>52</v>
      </c>
      <c r="K253" s="15">
        <v>41</v>
      </c>
      <c r="L253" s="15">
        <v>22</v>
      </c>
      <c r="M253" s="81">
        <v>47.97</v>
      </c>
      <c r="N253" s="70">
        <v>48</v>
      </c>
      <c r="O253" s="62">
        <v>3000</v>
      </c>
      <c r="P253" s="63">
        <f>Table2245236891011121314151617181920212224234[[#This Row],[PEMBULATAN]]*O253</f>
        <v>144000</v>
      </c>
    </row>
    <row r="254" spans="1:16" ht="23.25" customHeight="1" x14ac:dyDescent="0.2">
      <c r="A254" s="97"/>
      <c r="B254" s="73"/>
      <c r="C254" s="87" t="s">
        <v>507</v>
      </c>
      <c r="D254" s="76" t="s">
        <v>51</v>
      </c>
      <c r="E254" s="13">
        <v>44428</v>
      </c>
      <c r="F254" s="74" t="s">
        <v>53</v>
      </c>
      <c r="G254" s="13">
        <v>44429</v>
      </c>
      <c r="H254" s="75" t="s">
        <v>54</v>
      </c>
      <c r="I254" s="15">
        <v>38</v>
      </c>
      <c r="J254" s="15">
        <v>34</v>
      </c>
      <c r="K254" s="15">
        <v>14</v>
      </c>
      <c r="L254" s="15">
        <v>1</v>
      </c>
      <c r="M254" s="81">
        <v>4.5220000000000002</v>
      </c>
      <c r="N254" s="70">
        <v>5</v>
      </c>
      <c r="O254" s="62">
        <v>3000</v>
      </c>
      <c r="P254" s="63">
        <f>Table2245236891011121314151617181920212224234[[#This Row],[PEMBULATAN]]*O254</f>
        <v>15000</v>
      </c>
    </row>
    <row r="255" spans="1:16" ht="23.25" customHeight="1" x14ac:dyDescent="0.2">
      <c r="A255" s="97"/>
      <c r="B255" s="73"/>
      <c r="C255" s="87" t="s">
        <v>508</v>
      </c>
      <c r="D255" s="76" t="s">
        <v>51</v>
      </c>
      <c r="E255" s="13">
        <v>44428</v>
      </c>
      <c r="F255" s="74" t="s">
        <v>53</v>
      </c>
      <c r="G255" s="13">
        <v>44429</v>
      </c>
      <c r="H255" s="75" t="s">
        <v>54</v>
      </c>
      <c r="I255" s="15">
        <v>57</v>
      </c>
      <c r="J255" s="15">
        <v>41</v>
      </c>
      <c r="K255" s="15">
        <v>22</v>
      </c>
      <c r="L255" s="15">
        <v>13</v>
      </c>
      <c r="M255" s="81">
        <v>12.8535</v>
      </c>
      <c r="N255" s="70">
        <v>13</v>
      </c>
      <c r="O255" s="62">
        <v>3000</v>
      </c>
      <c r="P255" s="63">
        <f>Table2245236891011121314151617181920212224234[[#This Row],[PEMBULATAN]]*O255</f>
        <v>39000</v>
      </c>
    </row>
    <row r="256" spans="1:16" ht="23.25" customHeight="1" x14ac:dyDescent="0.2">
      <c r="A256" s="97"/>
      <c r="B256" s="73"/>
      <c r="C256" s="87" t="s">
        <v>509</v>
      </c>
      <c r="D256" s="76" t="s">
        <v>51</v>
      </c>
      <c r="E256" s="13">
        <v>44428</v>
      </c>
      <c r="F256" s="74" t="s">
        <v>53</v>
      </c>
      <c r="G256" s="13">
        <v>44429</v>
      </c>
      <c r="H256" s="75" t="s">
        <v>54</v>
      </c>
      <c r="I256" s="15">
        <v>56</v>
      </c>
      <c r="J256" s="15">
        <v>34</v>
      </c>
      <c r="K256" s="15">
        <v>12</v>
      </c>
      <c r="L256" s="15">
        <v>11</v>
      </c>
      <c r="M256" s="81">
        <v>5.7119999999999997</v>
      </c>
      <c r="N256" s="70">
        <v>11</v>
      </c>
      <c r="O256" s="62">
        <v>3000</v>
      </c>
      <c r="P256" s="63">
        <f>Table2245236891011121314151617181920212224234[[#This Row],[PEMBULATAN]]*O256</f>
        <v>33000</v>
      </c>
    </row>
    <row r="257" spans="1:16" ht="23.25" customHeight="1" x14ac:dyDescent="0.2">
      <c r="A257" s="97"/>
      <c r="B257" s="73"/>
      <c r="C257" s="87" t="s">
        <v>510</v>
      </c>
      <c r="D257" s="76" t="s">
        <v>51</v>
      </c>
      <c r="E257" s="13">
        <v>44428</v>
      </c>
      <c r="F257" s="74" t="s">
        <v>53</v>
      </c>
      <c r="G257" s="13">
        <v>44429</v>
      </c>
      <c r="H257" s="75" t="s">
        <v>54</v>
      </c>
      <c r="I257" s="15">
        <v>57</v>
      </c>
      <c r="J257" s="15">
        <v>39</v>
      </c>
      <c r="K257" s="15">
        <v>22</v>
      </c>
      <c r="L257" s="15">
        <v>16</v>
      </c>
      <c r="M257" s="81">
        <v>12.2265</v>
      </c>
      <c r="N257" s="70">
        <v>16</v>
      </c>
      <c r="O257" s="62">
        <v>3000</v>
      </c>
      <c r="P257" s="63">
        <f>Table2245236891011121314151617181920212224234[[#This Row],[PEMBULATAN]]*O257</f>
        <v>48000</v>
      </c>
    </row>
    <row r="258" spans="1:16" ht="23.25" customHeight="1" x14ac:dyDescent="0.2">
      <c r="A258" s="97"/>
      <c r="B258" s="73"/>
      <c r="C258" s="87" t="s">
        <v>511</v>
      </c>
      <c r="D258" s="76" t="s">
        <v>51</v>
      </c>
      <c r="E258" s="13">
        <v>44428</v>
      </c>
      <c r="F258" s="74" t="s">
        <v>53</v>
      </c>
      <c r="G258" s="13">
        <v>44429</v>
      </c>
      <c r="H258" s="75" t="s">
        <v>54</v>
      </c>
      <c r="I258" s="15">
        <v>67</v>
      </c>
      <c r="J258" s="15">
        <v>54</v>
      </c>
      <c r="K258" s="15">
        <v>21</v>
      </c>
      <c r="L258" s="15">
        <v>9</v>
      </c>
      <c r="M258" s="81">
        <v>18.994499999999999</v>
      </c>
      <c r="N258" s="70">
        <v>19</v>
      </c>
      <c r="O258" s="62">
        <v>3000</v>
      </c>
      <c r="P258" s="63">
        <f>Table2245236891011121314151617181920212224234[[#This Row],[PEMBULATAN]]*O258</f>
        <v>57000</v>
      </c>
    </row>
    <row r="259" spans="1:16" ht="23.25" customHeight="1" x14ac:dyDescent="0.2">
      <c r="A259" s="97"/>
      <c r="B259" s="73"/>
      <c r="C259" s="87" t="s">
        <v>512</v>
      </c>
      <c r="D259" s="76" t="s">
        <v>51</v>
      </c>
      <c r="E259" s="13">
        <v>44428</v>
      </c>
      <c r="F259" s="74" t="s">
        <v>53</v>
      </c>
      <c r="G259" s="13">
        <v>44429</v>
      </c>
      <c r="H259" s="75" t="s">
        <v>54</v>
      </c>
      <c r="I259" s="15">
        <v>56</v>
      </c>
      <c r="J259" s="15">
        <v>42</v>
      </c>
      <c r="K259" s="15">
        <v>23</v>
      </c>
      <c r="L259" s="15">
        <v>13</v>
      </c>
      <c r="M259" s="81">
        <v>13.523999999999999</v>
      </c>
      <c r="N259" s="70">
        <v>14</v>
      </c>
      <c r="O259" s="62">
        <v>3000</v>
      </c>
      <c r="P259" s="63">
        <f>Table2245236891011121314151617181920212224234[[#This Row],[PEMBULATAN]]*O259</f>
        <v>42000</v>
      </c>
    </row>
    <row r="260" spans="1:16" ht="23.25" customHeight="1" x14ac:dyDescent="0.2">
      <c r="A260" s="97"/>
      <c r="B260" s="73"/>
      <c r="C260" s="87" t="s">
        <v>513</v>
      </c>
      <c r="D260" s="76" t="s">
        <v>51</v>
      </c>
      <c r="E260" s="13">
        <v>44428</v>
      </c>
      <c r="F260" s="74" t="s">
        <v>53</v>
      </c>
      <c r="G260" s="13">
        <v>44429</v>
      </c>
      <c r="H260" s="75" t="s">
        <v>54</v>
      </c>
      <c r="I260" s="15">
        <v>61</v>
      </c>
      <c r="J260" s="15">
        <v>42</v>
      </c>
      <c r="K260" s="15">
        <v>20</v>
      </c>
      <c r="L260" s="15">
        <v>8</v>
      </c>
      <c r="M260" s="81">
        <v>12.81</v>
      </c>
      <c r="N260" s="70">
        <v>13</v>
      </c>
      <c r="O260" s="62">
        <v>3000</v>
      </c>
      <c r="P260" s="63">
        <f>Table2245236891011121314151617181920212224234[[#This Row],[PEMBULATAN]]*O260</f>
        <v>39000</v>
      </c>
    </row>
    <row r="261" spans="1:16" ht="23.25" customHeight="1" x14ac:dyDescent="0.2">
      <c r="A261" s="97"/>
      <c r="B261" s="73"/>
      <c r="C261" s="87" t="s">
        <v>514</v>
      </c>
      <c r="D261" s="76" t="s">
        <v>51</v>
      </c>
      <c r="E261" s="13">
        <v>44428</v>
      </c>
      <c r="F261" s="74" t="s">
        <v>53</v>
      </c>
      <c r="G261" s="13">
        <v>44429</v>
      </c>
      <c r="H261" s="75" t="s">
        <v>54</v>
      </c>
      <c r="I261" s="15">
        <v>91</v>
      </c>
      <c r="J261" s="15">
        <v>60</v>
      </c>
      <c r="K261" s="15">
        <v>23</v>
      </c>
      <c r="L261" s="15">
        <v>17</v>
      </c>
      <c r="M261" s="81">
        <v>31.395</v>
      </c>
      <c r="N261" s="70">
        <v>32</v>
      </c>
      <c r="O261" s="62">
        <v>3000</v>
      </c>
      <c r="P261" s="63">
        <f>Table2245236891011121314151617181920212224234[[#This Row],[PEMBULATAN]]*O261</f>
        <v>96000</v>
      </c>
    </row>
    <row r="262" spans="1:16" ht="23.25" customHeight="1" x14ac:dyDescent="0.2">
      <c r="A262" s="97"/>
      <c r="B262" s="73"/>
      <c r="C262" s="87" t="s">
        <v>515</v>
      </c>
      <c r="D262" s="76" t="s">
        <v>51</v>
      </c>
      <c r="E262" s="13">
        <v>44428</v>
      </c>
      <c r="F262" s="74" t="s">
        <v>53</v>
      </c>
      <c r="G262" s="13">
        <v>44429</v>
      </c>
      <c r="H262" s="75" t="s">
        <v>54</v>
      </c>
      <c r="I262" s="15">
        <v>71</v>
      </c>
      <c r="J262" s="15">
        <v>46</v>
      </c>
      <c r="K262" s="15">
        <v>22</v>
      </c>
      <c r="L262" s="15">
        <v>12</v>
      </c>
      <c r="M262" s="81">
        <v>17.963000000000001</v>
      </c>
      <c r="N262" s="70">
        <v>18</v>
      </c>
      <c r="O262" s="62">
        <v>3000</v>
      </c>
      <c r="P262" s="63">
        <f>Table2245236891011121314151617181920212224234[[#This Row],[PEMBULATAN]]*O262</f>
        <v>54000</v>
      </c>
    </row>
    <row r="263" spans="1:16" ht="23.25" customHeight="1" x14ac:dyDescent="0.2">
      <c r="A263" s="97"/>
      <c r="B263" s="73"/>
      <c r="C263" s="87" t="s">
        <v>516</v>
      </c>
      <c r="D263" s="76" t="s">
        <v>51</v>
      </c>
      <c r="E263" s="13">
        <v>44428</v>
      </c>
      <c r="F263" s="74" t="s">
        <v>53</v>
      </c>
      <c r="G263" s="13">
        <v>44429</v>
      </c>
      <c r="H263" s="75" t="s">
        <v>54</v>
      </c>
      <c r="I263" s="15">
        <v>51</v>
      </c>
      <c r="J263" s="15">
        <v>47</v>
      </c>
      <c r="K263" s="15">
        <v>30</v>
      </c>
      <c r="L263" s="15">
        <v>12</v>
      </c>
      <c r="M263" s="81">
        <v>17.977499999999999</v>
      </c>
      <c r="N263" s="70">
        <v>18</v>
      </c>
      <c r="O263" s="62">
        <v>3000</v>
      </c>
      <c r="P263" s="63">
        <f>Table2245236891011121314151617181920212224234[[#This Row],[PEMBULATAN]]*O263</f>
        <v>54000</v>
      </c>
    </row>
    <row r="264" spans="1:16" ht="23.25" customHeight="1" x14ac:dyDescent="0.2">
      <c r="A264" s="97"/>
      <c r="B264" s="73"/>
      <c r="C264" s="87" t="s">
        <v>517</v>
      </c>
      <c r="D264" s="76" t="s">
        <v>51</v>
      </c>
      <c r="E264" s="13">
        <v>44428</v>
      </c>
      <c r="F264" s="74" t="s">
        <v>53</v>
      </c>
      <c r="G264" s="13">
        <v>44429</v>
      </c>
      <c r="H264" s="75" t="s">
        <v>54</v>
      </c>
      <c r="I264" s="15">
        <v>63</v>
      </c>
      <c r="J264" s="15">
        <v>34</v>
      </c>
      <c r="K264" s="15">
        <v>32</v>
      </c>
      <c r="L264" s="15">
        <v>15</v>
      </c>
      <c r="M264" s="81">
        <v>17.135999999999999</v>
      </c>
      <c r="N264" s="70">
        <v>17</v>
      </c>
      <c r="O264" s="62">
        <v>3000</v>
      </c>
      <c r="P264" s="63">
        <f>Table2245236891011121314151617181920212224234[[#This Row],[PEMBULATAN]]*O264</f>
        <v>51000</v>
      </c>
    </row>
    <row r="265" spans="1:16" ht="23.25" customHeight="1" x14ac:dyDescent="0.2">
      <c r="A265" s="97"/>
      <c r="B265" s="73"/>
      <c r="C265" s="87" t="s">
        <v>518</v>
      </c>
      <c r="D265" s="76" t="s">
        <v>51</v>
      </c>
      <c r="E265" s="13">
        <v>44428</v>
      </c>
      <c r="F265" s="74" t="s">
        <v>53</v>
      </c>
      <c r="G265" s="13">
        <v>44429</v>
      </c>
      <c r="H265" s="75" t="s">
        <v>54</v>
      </c>
      <c r="I265" s="15">
        <v>82</v>
      </c>
      <c r="J265" s="15">
        <v>63</v>
      </c>
      <c r="K265" s="15">
        <v>15</v>
      </c>
      <c r="L265" s="15">
        <v>18</v>
      </c>
      <c r="M265" s="81">
        <v>19.372499999999999</v>
      </c>
      <c r="N265" s="70">
        <v>20</v>
      </c>
      <c r="O265" s="62">
        <v>3000</v>
      </c>
      <c r="P265" s="63">
        <f>Table2245236891011121314151617181920212224234[[#This Row],[PEMBULATAN]]*O265</f>
        <v>60000</v>
      </c>
    </row>
    <row r="266" spans="1:16" ht="23.25" customHeight="1" x14ac:dyDescent="0.2">
      <c r="A266" s="97"/>
      <c r="B266" s="73"/>
      <c r="C266" s="87" t="s">
        <v>519</v>
      </c>
      <c r="D266" s="76" t="s">
        <v>51</v>
      </c>
      <c r="E266" s="13">
        <v>44428</v>
      </c>
      <c r="F266" s="74" t="s">
        <v>53</v>
      </c>
      <c r="G266" s="13">
        <v>44429</v>
      </c>
      <c r="H266" s="75" t="s">
        <v>54</v>
      </c>
      <c r="I266" s="15">
        <v>50</v>
      </c>
      <c r="J266" s="15">
        <v>33</v>
      </c>
      <c r="K266" s="15">
        <v>33</v>
      </c>
      <c r="L266" s="15">
        <v>2</v>
      </c>
      <c r="M266" s="81">
        <v>13.612500000000001</v>
      </c>
      <c r="N266" s="70">
        <v>14</v>
      </c>
      <c r="O266" s="62">
        <v>3000</v>
      </c>
      <c r="P266" s="63">
        <f>Table2245236891011121314151617181920212224234[[#This Row],[PEMBULATAN]]*O266</f>
        <v>42000</v>
      </c>
    </row>
    <row r="267" spans="1:16" ht="23.25" customHeight="1" x14ac:dyDescent="0.2">
      <c r="A267" s="97"/>
      <c r="B267" s="73"/>
      <c r="C267" s="87" t="s">
        <v>520</v>
      </c>
      <c r="D267" s="76" t="s">
        <v>51</v>
      </c>
      <c r="E267" s="13">
        <v>44428</v>
      </c>
      <c r="F267" s="74" t="s">
        <v>53</v>
      </c>
      <c r="G267" s="13">
        <v>44429</v>
      </c>
      <c r="H267" s="75" t="s">
        <v>54</v>
      </c>
      <c r="I267" s="15">
        <v>90</v>
      </c>
      <c r="J267" s="15">
        <v>53</v>
      </c>
      <c r="K267" s="15">
        <v>23</v>
      </c>
      <c r="L267" s="15">
        <v>24</v>
      </c>
      <c r="M267" s="81">
        <v>27.427499999999998</v>
      </c>
      <c r="N267" s="70">
        <v>28</v>
      </c>
      <c r="O267" s="62">
        <v>3000</v>
      </c>
      <c r="P267" s="63">
        <f>Table2245236891011121314151617181920212224234[[#This Row],[PEMBULATAN]]*O267</f>
        <v>84000</v>
      </c>
    </row>
    <row r="268" spans="1:16" ht="23.25" customHeight="1" x14ac:dyDescent="0.2">
      <c r="A268" s="97"/>
      <c r="B268" s="73"/>
      <c r="C268" s="87" t="s">
        <v>521</v>
      </c>
      <c r="D268" s="76" t="s">
        <v>51</v>
      </c>
      <c r="E268" s="13">
        <v>44428</v>
      </c>
      <c r="F268" s="74" t="s">
        <v>53</v>
      </c>
      <c r="G268" s="13">
        <v>44429</v>
      </c>
      <c r="H268" s="75" t="s">
        <v>54</v>
      </c>
      <c r="I268" s="15">
        <v>47</v>
      </c>
      <c r="J268" s="15">
        <v>42</v>
      </c>
      <c r="K268" s="15">
        <v>29</v>
      </c>
      <c r="L268" s="15">
        <v>6</v>
      </c>
      <c r="M268" s="81">
        <v>14.311500000000001</v>
      </c>
      <c r="N268" s="70">
        <v>15</v>
      </c>
      <c r="O268" s="62">
        <v>3000</v>
      </c>
      <c r="P268" s="63">
        <f>Table2245236891011121314151617181920212224234[[#This Row],[PEMBULATAN]]*O268</f>
        <v>45000</v>
      </c>
    </row>
    <row r="269" spans="1:16" ht="23.25" customHeight="1" x14ac:dyDescent="0.2">
      <c r="A269" s="97"/>
      <c r="B269" s="73"/>
      <c r="C269" s="87" t="s">
        <v>522</v>
      </c>
      <c r="D269" s="76" t="s">
        <v>51</v>
      </c>
      <c r="E269" s="13">
        <v>44428</v>
      </c>
      <c r="F269" s="74" t="s">
        <v>53</v>
      </c>
      <c r="G269" s="13">
        <v>44429</v>
      </c>
      <c r="H269" s="75" t="s">
        <v>54</v>
      </c>
      <c r="I269" s="15">
        <v>126</v>
      </c>
      <c r="J269" s="15">
        <v>11</v>
      </c>
      <c r="K269" s="15">
        <v>11</v>
      </c>
      <c r="L269" s="15">
        <v>1</v>
      </c>
      <c r="M269" s="81">
        <v>3.8115000000000001</v>
      </c>
      <c r="N269" s="70">
        <v>4</v>
      </c>
      <c r="O269" s="62">
        <v>3000</v>
      </c>
      <c r="P269" s="63">
        <f>Table2245236891011121314151617181920212224234[[#This Row],[PEMBULATAN]]*O269</f>
        <v>12000</v>
      </c>
    </row>
    <row r="270" spans="1:16" ht="23.25" customHeight="1" x14ac:dyDescent="0.2">
      <c r="A270" s="97"/>
      <c r="B270" s="73"/>
      <c r="C270" s="87" t="s">
        <v>523</v>
      </c>
      <c r="D270" s="76" t="s">
        <v>51</v>
      </c>
      <c r="E270" s="13">
        <v>44428</v>
      </c>
      <c r="F270" s="74" t="s">
        <v>53</v>
      </c>
      <c r="G270" s="13">
        <v>44429</v>
      </c>
      <c r="H270" s="75" t="s">
        <v>54</v>
      </c>
      <c r="I270" s="15">
        <v>60</v>
      </c>
      <c r="J270" s="15">
        <v>36</v>
      </c>
      <c r="K270" s="15">
        <v>21</v>
      </c>
      <c r="L270" s="15">
        <v>4</v>
      </c>
      <c r="M270" s="81">
        <v>11.34</v>
      </c>
      <c r="N270" s="70">
        <v>12</v>
      </c>
      <c r="O270" s="62">
        <v>3000</v>
      </c>
      <c r="P270" s="63">
        <f>Table2245236891011121314151617181920212224234[[#This Row],[PEMBULATAN]]*O270</f>
        <v>36000</v>
      </c>
    </row>
    <row r="271" spans="1:16" ht="23.25" customHeight="1" x14ac:dyDescent="0.2">
      <c r="A271" s="97"/>
      <c r="B271" s="73"/>
      <c r="C271" s="87" t="s">
        <v>524</v>
      </c>
      <c r="D271" s="76" t="s">
        <v>51</v>
      </c>
      <c r="E271" s="13">
        <v>44428</v>
      </c>
      <c r="F271" s="74" t="s">
        <v>53</v>
      </c>
      <c r="G271" s="13">
        <v>44429</v>
      </c>
      <c r="H271" s="75" t="s">
        <v>54</v>
      </c>
      <c r="I271" s="15">
        <v>121</v>
      </c>
      <c r="J271" s="15">
        <v>30</v>
      </c>
      <c r="K271" s="15">
        <v>23</v>
      </c>
      <c r="L271" s="15">
        <v>1</v>
      </c>
      <c r="M271" s="81">
        <v>20.872499999999999</v>
      </c>
      <c r="N271" s="70">
        <v>21</v>
      </c>
      <c r="O271" s="62">
        <v>3000</v>
      </c>
      <c r="P271" s="63">
        <f>Table2245236891011121314151617181920212224234[[#This Row],[PEMBULATAN]]*O271</f>
        <v>63000</v>
      </c>
    </row>
    <row r="272" spans="1:16" ht="23.25" customHeight="1" x14ac:dyDescent="0.2">
      <c r="A272" s="97"/>
      <c r="B272" s="73"/>
      <c r="C272" s="87" t="s">
        <v>525</v>
      </c>
      <c r="D272" s="76" t="s">
        <v>51</v>
      </c>
      <c r="E272" s="13">
        <v>44428</v>
      </c>
      <c r="F272" s="74" t="s">
        <v>53</v>
      </c>
      <c r="G272" s="13">
        <v>44429</v>
      </c>
      <c r="H272" s="75" t="s">
        <v>54</v>
      </c>
      <c r="I272" s="15">
        <v>45</v>
      </c>
      <c r="J272" s="15">
        <v>37</v>
      </c>
      <c r="K272" s="15">
        <v>12</v>
      </c>
      <c r="L272" s="15">
        <v>3</v>
      </c>
      <c r="M272" s="81">
        <v>4.9950000000000001</v>
      </c>
      <c r="N272" s="70">
        <v>5</v>
      </c>
      <c r="O272" s="62">
        <v>3000</v>
      </c>
      <c r="P272" s="63">
        <f>Table2245236891011121314151617181920212224234[[#This Row],[PEMBULATAN]]*O272</f>
        <v>15000</v>
      </c>
    </row>
    <row r="273" spans="1:16" ht="23.25" customHeight="1" x14ac:dyDescent="0.2">
      <c r="A273" s="97"/>
      <c r="B273" s="73"/>
      <c r="C273" s="87" t="s">
        <v>526</v>
      </c>
      <c r="D273" s="76" t="s">
        <v>51</v>
      </c>
      <c r="E273" s="13">
        <v>44428</v>
      </c>
      <c r="F273" s="74" t="s">
        <v>53</v>
      </c>
      <c r="G273" s="13">
        <v>44429</v>
      </c>
      <c r="H273" s="75" t="s">
        <v>54</v>
      </c>
      <c r="I273" s="15">
        <v>61</v>
      </c>
      <c r="J273" s="15">
        <v>47</v>
      </c>
      <c r="K273" s="15">
        <v>32</v>
      </c>
      <c r="L273" s="15">
        <v>21</v>
      </c>
      <c r="M273" s="81">
        <v>22.936</v>
      </c>
      <c r="N273" s="70">
        <v>23</v>
      </c>
      <c r="O273" s="62">
        <v>3000</v>
      </c>
      <c r="P273" s="63">
        <f>Table2245236891011121314151617181920212224234[[#This Row],[PEMBULATAN]]*O273</f>
        <v>69000</v>
      </c>
    </row>
    <row r="274" spans="1:16" ht="23.25" customHeight="1" x14ac:dyDescent="0.2">
      <c r="A274" s="97"/>
      <c r="B274" s="73"/>
      <c r="C274" s="87" t="s">
        <v>527</v>
      </c>
      <c r="D274" s="76" t="s">
        <v>51</v>
      </c>
      <c r="E274" s="13">
        <v>44428</v>
      </c>
      <c r="F274" s="74" t="s">
        <v>53</v>
      </c>
      <c r="G274" s="13">
        <v>44429</v>
      </c>
      <c r="H274" s="75" t="s">
        <v>54</v>
      </c>
      <c r="I274" s="15">
        <v>59</v>
      </c>
      <c r="J274" s="15">
        <v>43</v>
      </c>
      <c r="K274" s="15">
        <v>33</v>
      </c>
      <c r="L274" s="15">
        <v>10</v>
      </c>
      <c r="M274" s="81">
        <v>20.930250000000001</v>
      </c>
      <c r="N274" s="70">
        <v>21</v>
      </c>
      <c r="O274" s="62">
        <v>3000</v>
      </c>
      <c r="P274" s="63">
        <f>Table2245236891011121314151617181920212224234[[#This Row],[PEMBULATAN]]*O274</f>
        <v>63000</v>
      </c>
    </row>
    <row r="275" spans="1:16" ht="23.25" customHeight="1" x14ac:dyDescent="0.2">
      <c r="A275" s="97"/>
      <c r="B275" s="73"/>
      <c r="C275" s="87" t="s">
        <v>528</v>
      </c>
      <c r="D275" s="76" t="s">
        <v>51</v>
      </c>
      <c r="E275" s="13">
        <v>44428</v>
      </c>
      <c r="F275" s="74" t="s">
        <v>53</v>
      </c>
      <c r="G275" s="13">
        <v>44429</v>
      </c>
      <c r="H275" s="75" t="s">
        <v>54</v>
      </c>
      <c r="I275" s="15">
        <v>115</v>
      </c>
      <c r="J275" s="15">
        <v>23</v>
      </c>
      <c r="K275" s="15">
        <v>7</v>
      </c>
      <c r="L275" s="15">
        <v>3</v>
      </c>
      <c r="M275" s="81">
        <v>4.6287500000000001</v>
      </c>
      <c r="N275" s="70">
        <v>5</v>
      </c>
      <c r="O275" s="62">
        <v>3000</v>
      </c>
      <c r="P275" s="63">
        <f>Table2245236891011121314151617181920212224234[[#This Row],[PEMBULATAN]]*O275</f>
        <v>15000</v>
      </c>
    </row>
    <row r="276" spans="1:16" ht="23.25" customHeight="1" x14ac:dyDescent="0.2">
      <c r="A276" s="97"/>
      <c r="B276" s="73"/>
      <c r="C276" s="87" t="s">
        <v>529</v>
      </c>
      <c r="D276" s="76" t="s">
        <v>51</v>
      </c>
      <c r="E276" s="13">
        <v>44428</v>
      </c>
      <c r="F276" s="74" t="s">
        <v>53</v>
      </c>
      <c r="G276" s="13">
        <v>44429</v>
      </c>
      <c r="H276" s="75" t="s">
        <v>54</v>
      </c>
      <c r="I276" s="15">
        <v>99</v>
      </c>
      <c r="J276" s="15">
        <v>57</v>
      </c>
      <c r="K276" s="15">
        <v>34</v>
      </c>
      <c r="L276" s="15">
        <v>21</v>
      </c>
      <c r="M276" s="81">
        <v>47.965499999999999</v>
      </c>
      <c r="N276" s="70">
        <v>48</v>
      </c>
      <c r="O276" s="62">
        <v>3000</v>
      </c>
      <c r="P276" s="63">
        <f>Table2245236891011121314151617181920212224234[[#This Row],[PEMBULATAN]]*O276</f>
        <v>144000</v>
      </c>
    </row>
    <row r="277" spans="1:16" ht="23.25" customHeight="1" x14ac:dyDescent="0.2">
      <c r="A277" s="97"/>
      <c r="B277" s="73"/>
      <c r="C277" s="87" t="s">
        <v>530</v>
      </c>
      <c r="D277" s="76" t="s">
        <v>51</v>
      </c>
      <c r="E277" s="13">
        <v>44428</v>
      </c>
      <c r="F277" s="74" t="s">
        <v>53</v>
      </c>
      <c r="G277" s="13">
        <v>44429</v>
      </c>
      <c r="H277" s="75" t="s">
        <v>54</v>
      </c>
      <c r="I277" s="15">
        <v>53</v>
      </c>
      <c r="J277" s="15">
        <v>35</v>
      </c>
      <c r="K277" s="15">
        <v>30</v>
      </c>
      <c r="L277" s="15">
        <v>7</v>
      </c>
      <c r="M277" s="81">
        <v>13.9125</v>
      </c>
      <c r="N277" s="70">
        <v>14</v>
      </c>
      <c r="O277" s="62">
        <v>3000</v>
      </c>
      <c r="P277" s="63">
        <f>Table2245236891011121314151617181920212224234[[#This Row],[PEMBULATAN]]*O277</f>
        <v>42000</v>
      </c>
    </row>
    <row r="278" spans="1:16" ht="23.25" customHeight="1" x14ac:dyDescent="0.2">
      <c r="A278" s="97"/>
      <c r="B278" s="73"/>
      <c r="C278" s="87" t="s">
        <v>531</v>
      </c>
      <c r="D278" s="76" t="s">
        <v>51</v>
      </c>
      <c r="E278" s="13">
        <v>44428</v>
      </c>
      <c r="F278" s="74" t="s">
        <v>53</v>
      </c>
      <c r="G278" s="13">
        <v>44429</v>
      </c>
      <c r="H278" s="75" t="s">
        <v>54</v>
      </c>
      <c r="I278" s="15">
        <v>51</v>
      </c>
      <c r="J278" s="15">
        <v>44</v>
      </c>
      <c r="K278" s="15">
        <v>17</v>
      </c>
      <c r="L278" s="15">
        <v>5</v>
      </c>
      <c r="M278" s="81">
        <v>9.5370000000000008</v>
      </c>
      <c r="N278" s="70">
        <v>10</v>
      </c>
      <c r="O278" s="62">
        <v>3000</v>
      </c>
      <c r="P278" s="63">
        <f>Table2245236891011121314151617181920212224234[[#This Row],[PEMBULATAN]]*O278</f>
        <v>30000</v>
      </c>
    </row>
    <row r="279" spans="1:16" ht="23.25" customHeight="1" x14ac:dyDescent="0.2">
      <c r="A279" s="97"/>
      <c r="B279" s="73"/>
      <c r="C279" s="87" t="s">
        <v>532</v>
      </c>
      <c r="D279" s="76" t="s">
        <v>51</v>
      </c>
      <c r="E279" s="13">
        <v>44428</v>
      </c>
      <c r="F279" s="74" t="s">
        <v>53</v>
      </c>
      <c r="G279" s="13">
        <v>44429</v>
      </c>
      <c r="H279" s="75" t="s">
        <v>54</v>
      </c>
      <c r="I279" s="15">
        <v>53</v>
      </c>
      <c r="J279" s="15">
        <v>29</v>
      </c>
      <c r="K279" s="15">
        <v>12</v>
      </c>
      <c r="L279" s="15">
        <v>3</v>
      </c>
      <c r="M279" s="81">
        <v>4.6109999999999998</v>
      </c>
      <c r="N279" s="70">
        <v>5</v>
      </c>
      <c r="O279" s="62">
        <v>3000</v>
      </c>
      <c r="P279" s="63">
        <f>Table2245236891011121314151617181920212224234[[#This Row],[PEMBULATAN]]*O279</f>
        <v>15000</v>
      </c>
    </row>
    <row r="280" spans="1:16" ht="23.25" customHeight="1" x14ac:dyDescent="0.2">
      <c r="A280" s="97"/>
      <c r="B280" s="73"/>
      <c r="C280" s="87" t="s">
        <v>533</v>
      </c>
      <c r="D280" s="76" t="s">
        <v>51</v>
      </c>
      <c r="E280" s="13">
        <v>44428</v>
      </c>
      <c r="F280" s="74" t="s">
        <v>53</v>
      </c>
      <c r="G280" s="13">
        <v>44429</v>
      </c>
      <c r="H280" s="75" t="s">
        <v>54</v>
      </c>
      <c r="I280" s="15">
        <v>76</v>
      </c>
      <c r="J280" s="15">
        <v>43</v>
      </c>
      <c r="K280" s="15">
        <v>24</v>
      </c>
      <c r="L280" s="15">
        <v>11</v>
      </c>
      <c r="M280" s="81">
        <v>19.608000000000001</v>
      </c>
      <c r="N280" s="70">
        <v>20</v>
      </c>
      <c r="O280" s="62">
        <v>3000</v>
      </c>
      <c r="P280" s="63">
        <f>Table2245236891011121314151617181920212224234[[#This Row],[PEMBULATAN]]*O280</f>
        <v>60000</v>
      </c>
    </row>
    <row r="281" spans="1:16" ht="23.25" customHeight="1" x14ac:dyDescent="0.2">
      <c r="A281" s="97"/>
      <c r="B281" s="73"/>
      <c r="C281" s="87" t="s">
        <v>534</v>
      </c>
      <c r="D281" s="76" t="s">
        <v>51</v>
      </c>
      <c r="E281" s="13">
        <v>44428</v>
      </c>
      <c r="F281" s="74" t="s">
        <v>53</v>
      </c>
      <c r="G281" s="13">
        <v>44429</v>
      </c>
      <c r="H281" s="75" t="s">
        <v>54</v>
      </c>
      <c r="I281" s="15">
        <v>57</v>
      </c>
      <c r="J281" s="15">
        <v>50</v>
      </c>
      <c r="K281" s="15">
        <v>36</v>
      </c>
      <c r="L281" s="15">
        <v>9</v>
      </c>
      <c r="M281" s="81">
        <v>25.65</v>
      </c>
      <c r="N281" s="70">
        <v>26</v>
      </c>
      <c r="O281" s="62">
        <v>3000</v>
      </c>
      <c r="P281" s="63">
        <f>Table2245236891011121314151617181920212224234[[#This Row],[PEMBULATAN]]*O281</f>
        <v>78000</v>
      </c>
    </row>
    <row r="282" spans="1:16" ht="23.25" customHeight="1" x14ac:dyDescent="0.2">
      <c r="A282" s="97"/>
      <c r="B282" s="73"/>
      <c r="C282" s="87" t="s">
        <v>535</v>
      </c>
      <c r="D282" s="76" t="s">
        <v>51</v>
      </c>
      <c r="E282" s="13">
        <v>44428</v>
      </c>
      <c r="F282" s="74" t="s">
        <v>53</v>
      </c>
      <c r="G282" s="13">
        <v>44429</v>
      </c>
      <c r="H282" s="75" t="s">
        <v>54</v>
      </c>
      <c r="I282" s="15">
        <v>141</v>
      </c>
      <c r="J282" s="15">
        <v>25</v>
      </c>
      <c r="K282" s="15">
        <v>27</v>
      </c>
      <c r="L282" s="15">
        <v>6</v>
      </c>
      <c r="M282" s="81">
        <v>23.793749999999999</v>
      </c>
      <c r="N282" s="70">
        <v>24</v>
      </c>
      <c r="O282" s="62">
        <v>3000</v>
      </c>
      <c r="P282" s="63">
        <f>Table2245236891011121314151617181920212224234[[#This Row],[PEMBULATAN]]*O282</f>
        <v>72000</v>
      </c>
    </row>
    <row r="283" spans="1:16" ht="23.25" customHeight="1" x14ac:dyDescent="0.2">
      <c r="A283" s="97"/>
      <c r="B283" s="73"/>
      <c r="C283" s="87" t="s">
        <v>536</v>
      </c>
      <c r="D283" s="76" t="s">
        <v>51</v>
      </c>
      <c r="E283" s="13">
        <v>44428</v>
      </c>
      <c r="F283" s="74" t="s">
        <v>53</v>
      </c>
      <c r="G283" s="13">
        <v>44429</v>
      </c>
      <c r="H283" s="75" t="s">
        <v>54</v>
      </c>
      <c r="I283" s="15">
        <v>67</v>
      </c>
      <c r="J283" s="15">
        <v>54</v>
      </c>
      <c r="K283" s="15">
        <v>23</v>
      </c>
      <c r="L283" s="15">
        <v>14</v>
      </c>
      <c r="M283" s="81">
        <v>20.8035</v>
      </c>
      <c r="N283" s="70">
        <v>21</v>
      </c>
      <c r="O283" s="62">
        <v>3000</v>
      </c>
      <c r="P283" s="63">
        <f>Table2245236891011121314151617181920212224234[[#This Row],[PEMBULATAN]]*O283</f>
        <v>63000</v>
      </c>
    </row>
    <row r="284" spans="1:16" ht="23.25" customHeight="1" x14ac:dyDescent="0.2">
      <c r="A284" s="97"/>
      <c r="B284" s="73"/>
      <c r="C284" s="87" t="s">
        <v>537</v>
      </c>
      <c r="D284" s="76" t="s">
        <v>51</v>
      </c>
      <c r="E284" s="13">
        <v>44428</v>
      </c>
      <c r="F284" s="74" t="s">
        <v>53</v>
      </c>
      <c r="G284" s="13">
        <v>44429</v>
      </c>
      <c r="H284" s="75" t="s">
        <v>54</v>
      </c>
      <c r="I284" s="15">
        <v>53</v>
      </c>
      <c r="J284" s="15">
        <v>47</v>
      </c>
      <c r="K284" s="15">
        <v>27</v>
      </c>
      <c r="L284" s="15">
        <v>14</v>
      </c>
      <c r="M284" s="81">
        <v>16.814250000000001</v>
      </c>
      <c r="N284" s="70">
        <v>17</v>
      </c>
      <c r="O284" s="62">
        <v>3000</v>
      </c>
      <c r="P284" s="63">
        <f>Table2245236891011121314151617181920212224234[[#This Row],[PEMBULATAN]]*O284</f>
        <v>51000</v>
      </c>
    </row>
    <row r="285" spans="1:16" ht="23.25" customHeight="1" x14ac:dyDescent="0.2">
      <c r="A285" s="97"/>
      <c r="B285" s="73"/>
      <c r="C285" s="87" t="s">
        <v>538</v>
      </c>
      <c r="D285" s="76" t="s">
        <v>51</v>
      </c>
      <c r="E285" s="13">
        <v>44428</v>
      </c>
      <c r="F285" s="74" t="s">
        <v>53</v>
      </c>
      <c r="G285" s="13">
        <v>44429</v>
      </c>
      <c r="H285" s="75" t="s">
        <v>54</v>
      </c>
      <c r="I285" s="15">
        <v>58</v>
      </c>
      <c r="J285" s="15">
        <v>31</v>
      </c>
      <c r="K285" s="15">
        <v>23</v>
      </c>
      <c r="L285" s="15">
        <v>19</v>
      </c>
      <c r="M285" s="81">
        <v>10.3385</v>
      </c>
      <c r="N285" s="70">
        <v>19</v>
      </c>
      <c r="O285" s="62">
        <v>3000</v>
      </c>
      <c r="P285" s="63">
        <f>Table2245236891011121314151617181920212224234[[#This Row],[PEMBULATAN]]*O285</f>
        <v>57000</v>
      </c>
    </row>
    <row r="286" spans="1:16" ht="23.25" customHeight="1" x14ac:dyDescent="0.2">
      <c r="A286" s="97"/>
      <c r="B286" s="73"/>
      <c r="C286" s="87" t="s">
        <v>539</v>
      </c>
      <c r="D286" s="76" t="s">
        <v>51</v>
      </c>
      <c r="E286" s="13">
        <v>44428</v>
      </c>
      <c r="F286" s="74" t="s">
        <v>53</v>
      </c>
      <c r="G286" s="13">
        <v>44429</v>
      </c>
      <c r="H286" s="75" t="s">
        <v>54</v>
      </c>
      <c r="I286" s="15">
        <v>92</v>
      </c>
      <c r="J286" s="15">
        <v>53</v>
      </c>
      <c r="K286" s="15">
        <v>37</v>
      </c>
      <c r="L286" s="15">
        <v>10</v>
      </c>
      <c r="M286" s="81">
        <v>45.103000000000002</v>
      </c>
      <c r="N286" s="70">
        <v>45</v>
      </c>
      <c r="O286" s="62">
        <v>3000</v>
      </c>
      <c r="P286" s="63">
        <f>Table2245236891011121314151617181920212224234[[#This Row],[PEMBULATAN]]*O286</f>
        <v>135000</v>
      </c>
    </row>
    <row r="287" spans="1:16" ht="23.25" customHeight="1" x14ac:dyDescent="0.2">
      <c r="A287" s="97"/>
      <c r="B287" s="73"/>
      <c r="C287" s="87" t="s">
        <v>540</v>
      </c>
      <c r="D287" s="76" t="s">
        <v>51</v>
      </c>
      <c r="E287" s="13">
        <v>44428</v>
      </c>
      <c r="F287" s="74" t="s">
        <v>53</v>
      </c>
      <c r="G287" s="13">
        <v>44429</v>
      </c>
      <c r="H287" s="75" t="s">
        <v>54</v>
      </c>
      <c r="I287" s="15">
        <v>90</v>
      </c>
      <c r="J287" s="15">
        <v>67</v>
      </c>
      <c r="K287" s="15">
        <v>35</v>
      </c>
      <c r="L287" s="15">
        <v>23</v>
      </c>
      <c r="M287" s="81">
        <v>52.762500000000003</v>
      </c>
      <c r="N287" s="70">
        <v>53</v>
      </c>
      <c r="O287" s="62">
        <v>3000</v>
      </c>
      <c r="P287" s="63">
        <f>Table2245236891011121314151617181920212224234[[#This Row],[PEMBULATAN]]*O287</f>
        <v>159000</v>
      </c>
    </row>
    <row r="288" spans="1:16" ht="23.25" customHeight="1" x14ac:dyDescent="0.2">
      <c r="A288" s="97"/>
      <c r="B288" s="73"/>
      <c r="C288" s="87" t="s">
        <v>541</v>
      </c>
      <c r="D288" s="76" t="s">
        <v>51</v>
      </c>
      <c r="E288" s="13">
        <v>44428</v>
      </c>
      <c r="F288" s="74" t="s">
        <v>53</v>
      </c>
      <c r="G288" s="13">
        <v>44429</v>
      </c>
      <c r="H288" s="75" t="s">
        <v>54</v>
      </c>
      <c r="I288" s="15">
        <v>87</v>
      </c>
      <c r="J288" s="15">
        <v>54</v>
      </c>
      <c r="K288" s="15">
        <v>23</v>
      </c>
      <c r="L288" s="15">
        <v>9</v>
      </c>
      <c r="M288" s="81">
        <v>27.013500000000001</v>
      </c>
      <c r="N288" s="70">
        <v>27</v>
      </c>
      <c r="O288" s="62">
        <v>3000</v>
      </c>
      <c r="P288" s="63">
        <f>Table2245236891011121314151617181920212224234[[#This Row],[PEMBULATAN]]*O288</f>
        <v>81000</v>
      </c>
    </row>
    <row r="289" spans="1:16" ht="23.25" customHeight="1" x14ac:dyDescent="0.2">
      <c r="A289" s="97"/>
      <c r="B289" s="73"/>
      <c r="C289" s="87" t="s">
        <v>542</v>
      </c>
      <c r="D289" s="76" t="s">
        <v>51</v>
      </c>
      <c r="E289" s="13">
        <v>44428</v>
      </c>
      <c r="F289" s="74" t="s">
        <v>53</v>
      </c>
      <c r="G289" s="13">
        <v>44429</v>
      </c>
      <c r="H289" s="75" t="s">
        <v>54</v>
      </c>
      <c r="I289" s="15">
        <v>78</v>
      </c>
      <c r="J289" s="15">
        <v>54</v>
      </c>
      <c r="K289" s="15">
        <v>25</v>
      </c>
      <c r="L289" s="15">
        <v>10</v>
      </c>
      <c r="M289" s="81">
        <v>26.324999999999999</v>
      </c>
      <c r="N289" s="70">
        <v>27</v>
      </c>
      <c r="O289" s="62">
        <v>3000</v>
      </c>
      <c r="P289" s="63">
        <f>Table2245236891011121314151617181920212224234[[#This Row],[PEMBULATAN]]*O289</f>
        <v>81000</v>
      </c>
    </row>
    <row r="290" spans="1:16" ht="23.25" customHeight="1" x14ac:dyDescent="0.2">
      <c r="A290" s="97"/>
      <c r="B290" s="73"/>
      <c r="C290" s="87" t="s">
        <v>543</v>
      </c>
      <c r="D290" s="76" t="s">
        <v>51</v>
      </c>
      <c r="E290" s="13">
        <v>44428</v>
      </c>
      <c r="F290" s="74" t="s">
        <v>53</v>
      </c>
      <c r="G290" s="13">
        <v>44429</v>
      </c>
      <c r="H290" s="75" t="s">
        <v>54</v>
      </c>
      <c r="I290" s="15">
        <v>56</v>
      </c>
      <c r="J290" s="15">
        <v>35</v>
      </c>
      <c r="K290" s="15">
        <v>12</v>
      </c>
      <c r="L290" s="15">
        <v>13</v>
      </c>
      <c r="M290" s="81">
        <v>5.88</v>
      </c>
      <c r="N290" s="70">
        <v>13</v>
      </c>
      <c r="O290" s="62">
        <v>3000</v>
      </c>
      <c r="P290" s="63">
        <f>Table2245236891011121314151617181920212224234[[#This Row],[PEMBULATAN]]*O290</f>
        <v>39000</v>
      </c>
    </row>
    <row r="291" spans="1:16" ht="23.25" customHeight="1" x14ac:dyDescent="0.2">
      <c r="A291" s="97"/>
      <c r="B291" s="73"/>
      <c r="C291" s="87" t="s">
        <v>544</v>
      </c>
      <c r="D291" s="76" t="s">
        <v>51</v>
      </c>
      <c r="E291" s="13">
        <v>44428</v>
      </c>
      <c r="F291" s="74" t="s">
        <v>53</v>
      </c>
      <c r="G291" s="13">
        <v>44429</v>
      </c>
      <c r="H291" s="75" t="s">
        <v>54</v>
      </c>
      <c r="I291" s="15">
        <v>80</v>
      </c>
      <c r="J291" s="15">
        <v>53</v>
      </c>
      <c r="K291" s="15">
        <v>26</v>
      </c>
      <c r="L291" s="15">
        <v>190</v>
      </c>
      <c r="M291" s="81">
        <v>27.56</v>
      </c>
      <c r="N291" s="70">
        <v>190</v>
      </c>
      <c r="O291" s="62">
        <v>3000</v>
      </c>
      <c r="P291" s="63">
        <f>Table2245236891011121314151617181920212224234[[#This Row],[PEMBULATAN]]*O291</f>
        <v>570000</v>
      </c>
    </row>
    <row r="292" spans="1:16" ht="23.25" customHeight="1" x14ac:dyDescent="0.2">
      <c r="A292" s="97"/>
      <c r="B292" s="73"/>
      <c r="C292" s="87" t="s">
        <v>545</v>
      </c>
      <c r="D292" s="76" t="s">
        <v>51</v>
      </c>
      <c r="E292" s="13">
        <v>44428</v>
      </c>
      <c r="F292" s="74" t="s">
        <v>53</v>
      </c>
      <c r="G292" s="13">
        <v>44429</v>
      </c>
      <c r="H292" s="75" t="s">
        <v>54</v>
      </c>
      <c r="I292" s="15">
        <v>82</v>
      </c>
      <c r="J292" s="15">
        <v>42</v>
      </c>
      <c r="K292" s="15">
        <v>20</v>
      </c>
      <c r="L292" s="15">
        <v>9</v>
      </c>
      <c r="M292" s="81">
        <v>17.22</v>
      </c>
      <c r="N292" s="70">
        <v>17</v>
      </c>
      <c r="O292" s="62">
        <v>3000</v>
      </c>
      <c r="P292" s="63">
        <f>Table2245236891011121314151617181920212224234[[#This Row],[PEMBULATAN]]*O292</f>
        <v>51000</v>
      </c>
    </row>
    <row r="293" spans="1:16" ht="23.25" customHeight="1" x14ac:dyDescent="0.2">
      <c r="A293" s="97"/>
      <c r="B293" s="73"/>
      <c r="C293" s="87" t="s">
        <v>546</v>
      </c>
      <c r="D293" s="76" t="s">
        <v>51</v>
      </c>
      <c r="E293" s="13">
        <v>44428</v>
      </c>
      <c r="F293" s="74" t="s">
        <v>53</v>
      </c>
      <c r="G293" s="13">
        <v>44429</v>
      </c>
      <c r="H293" s="75" t="s">
        <v>54</v>
      </c>
      <c r="I293" s="15">
        <v>90</v>
      </c>
      <c r="J293" s="15">
        <v>60</v>
      </c>
      <c r="K293" s="15">
        <v>30</v>
      </c>
      <c r="L293" s="15">
        <v>16</v>
      </c>
      <c r="M293" s="81">
        <v>40.5</v>
      </c>
      <c r="N293" s="70">
        <v>41</v>
      </c>
      <c r="O293" s="62">
        <v>3000</v>
      </c>
      <c r="P293" s="63">
        <f>Table2245236891011121314151617181920212224234[[#This Row],[PEMBULATAN]]*O293</f>
        <v>123000</v>
      </c>
    </row>
    <row r="294" spans="1:16" ht="23.25" customHeight="1" x14ac:dyDescent="0.2">
      <c r="A294" s="97"/>
      <c r="B294" s="73"/>
      <c r="C294" s="87" t="s">
        <v>547</v>
      </c>
      <c r="D294" s="76" t="s">
        <v>51</v>
      </c>
      <c r="E294" s="13">
        <v>44428</v>
      </c>
      <c r="F294" s="74" t="s">
        <v>53</v>
      </c>
      <c r="G294" s="13">
        <v>44429</v>
      </c>
      <c r="H294" s="75" t="s">
        <v>54</v>
      </c>
      <c r="I294" s="15">
        <v>61</v>
      </c>
      <c r="J294" s="15">
        <v>47</v>
      </c>
      <c r="K294" s="15">
        <v>21</v>
      </c>
      <c r="L294" s="15">
        <v>9</v>
      </c>
      <c r="M294" s="81">
        <v>15.05175</v>
      </c>
      <c r="N294" s="70">
        <v>15</v>
      </c>
      <c r="O294" s="62">
        <v>3000</v>
      </c>
      <c r="P294" s="63">
        <f>Table2245236891011121314151617181920212224234[[#This Row],[PEMBULATAN]]*O294</f>
        <v>45000</v>
      </c>
    </row>
    <row r="295" spans="1:16" ht="23.25" customHeight="1" x14ac:dyDescent="0.2">
      <c r="A295" s="97"/>
      <c r="B295" s="73"/>
      <c r="C295" s="87" t="s">
        <v>548</v>
      </c>
      <c r="D295" s="76" t="s">
        <v>51</v>
      </c>
      <c r="E295" s="13">
        <v>44428</v>
      </c>
      <c r="F295" s="74" t="s">
        <v>53</v>
      </c>
      <c r="G295" s="13">
        <v>44429</v>
      </c>
      <c r="H295" s="75" t="s">
        <v>54</v>
      </c>
      <c r="I295" s="15">
        <v>66</v>
      </c>
      <c r="J295" s="15">
        <v>60</v>
      </c>
      <c r="K295" s="15">
        <v>30</v>
      </c>
      <c r="L295" s="15">
        <v>7</v>
      </c>
      <c r="M295" s="81">
        <v>29.7</v>
      </c>
      <c r="N295" s="70">
        <v>30</v>
      </c>
      <c r="O295" s="62">
        <v>3000</v>
      </c>
      <c r="P295" s="63">
        <f>Table2245236891011121314151617181920212224234[[#This Row],[PEMBULATAN]]*O295</f>
        <v>90000</v>
      </c>
    </row>
    <row r="296" spans="1:16" ht="23.25" customHeight="1" x14ac:dyDescent="0.2">
      <c r="A296" s="97"/>
      <c r="B296" s="73"/>
      <c r="C296" s="87" t="s">
        <v>549</v>
      </c>
      <c r="D296" s="76" t="s">
        <v>51</v>
      </c>
      <c r="E296" s="13">
        <v>44428</v>
      </c>
      <c r="F296" s="74" t="s">
        <v>53</v>
      </c>
      <c r="G296" s="13">
        <v>44429</v>
      </c>
      <c r="H296" s="75" t="s">
        <v>54</v>
      </c>
      <c r="I296" s="15">
        <v>97</v>
      </c>
      <c r="J296" s="15">
        <v>55</v>
      </c>
      <c r="K296" s="15">
        <v>30</v>
      </c>
      <c r="L296" s="15">
        <v>12</v>
      </c>
      <c r="M296" s="81">
        <v>40.012500000000003</v>
      </c>
      <c r="N296" s="70">
        <v>40</v>
      </c>
      <c r="O296" s="62">
        <v>3000</v>
      </c>
      <c r="P296" s="63">
        <f>Table2245236891011121314151617181920212224234[[#This Row],[PEMBULATAN]]*O296</f>
        <v>120000</v>
      </c>
    </row>
    <row r="297" spans="1:16" ht="23.25" customHeight="1" x14ac:dyDescent="0.2">
      <c r="A297" s="97"/>
      <c r="B297" s="73"/>
      <c r="C297" s="87" t="s">
        <v>550</v>
      </c>
      <c r="D297" s="76" t="s">
        <v>51</v>
      </c>
      <c r="E297" s="13">
        <v>44428</v>
      </c>
      <c r="F297" s="74" t="s">
        <v>53</v>
      </c>
      <c r="G297" s="13">
        <v>44429</v>
      </c>
      <c r="H297" s="75" t="s">
        <v>54</v>
      </c>
      <c r="I297" s="15">
        <v>60</v>
      </c>
      <c r="J297" s="15">
        <v>40</v>
      </c>
      <c r="K297" s="15">
        <v>10</v>
      </c>
      <c r="L297" s="15">
        <v>10</v>
      </c>
      <c r="M297" s="81">
        <v>6</v>
      </c>
      <c r="N297" s="70">
        <v>10</v>
      </c>
      <c r="O297" s="62">
        <v>3000</v>
      </c>
      <c r="P297" s="63">
        <f>Table2245236891011121314151617181920212224234[[#This Row],[PEMBULATAN]]*O297</f>
        <v>30000</v>
      </c>
    </row>
    <row r="298" spans="1:16" ht="23.25" customHeight="1" x14ac:dyDescent="0.2">
      <c r="A298" s="97"/>
      <c r="B298" s="73"/>
      <c r="C298" s="87" t="s">
        <v>551</v>
      </c>
      <c r="D298" s="76" t="s">
        <v>51</v>
      </c>
      <c r="E298" s="13">
        <v>44428</v>
      </c>
      <c r="F298" s="74" t="s">
        <v>53</v>
      </c>
      <c r="G298" s="13">
        <v>44429</v>
      </c>
      <c r="H298" s="75" t="s">
        <v>54</v>
      </c>
      <c r="I298" s="15">
        <v>78</v>
      </c>
      <c r="J298" s="15">
        <v>47</v>
      </c>
      <c r="K298" s="15">
        <v>25</v>
      </c>
      <c r="L298" s="15">
        <v>16</v>
      </c>
      <c r="M298" s="81">
        <v>22.912500000000001</v>
      </c>
      <c r="N298" s="70">
        <v>23</v>
      </c>
      <c r="O298" s="62">
        <v>3000</v>
      </c>
      <c r="P298" s="63">
        <f>Table2245236891011121314151617181920212224234[[#This Row],[PEMBULATAN]]*O298</f>
        <v>69000</v>
      </c>
    </row>
    <row r="299" spans="1:16" ht="23.25" customHeight="1" x14ac:dyDescent="0.2">
      <c r="A299" s="97"/>
      <c r="B299" s="73"/>
      <c r="C299" s="87" t="s">
        <v>552</v>
      </c>
      <c r="D299" s="76" t="s">
        <v>51</v>
      </c>
      <c r="E299" s="13">
        <v>44428</v>
      </c>
      <c r="F299" s="74" t="s">
        <v>53</v>
      </c>
      <c r="G299" s="13">
        <v>44429</v>
      </c>
      <c r="H299" s="75" t="s">
        <v>54</v>
      </c>
      <c r="I299" s="15">
        <v>87</v>
      </c>
      <c r="J299" s="15">
        <v>45</v>
      </c>
      <c r="K299" s="15">
        <v>32</v>
      </c>
      <c r="L299" s="15">
        <v>12</v>
      </c>
      <c r="M299" s="81">
        <v>31.32</v>
      </c>
      <c r="N299" s="70">
        <v>32</v>
      </c>
      <c r="O299" s="62">
        <v>3000</v>
      </c>
      <c r="P299" s="63">
        <f>Table2245236891011121314151617181920212224234[[#This Row],[PEMBULATAN]]*O299</f>
        <v>96000</v>
      </c>
    </row>
    <row r="300" spans="1:16" ht="23.25" customHeight="1" x14ac:dyDescent="0.2">
      <c r="A300" s="97"/>
      <c r="B300" s="73"/>
      <c r="C300" s="87" t="s">
        <v>553</v>
      </c>
      <c r="D300" s="76" t="s">
        <v>51</v>
      </c>
      <c r="E300" s="13">
        <v>44428</v>
      </c>
      <c r="F300" s="74" t="s">
        <v>53</v>
      </c>
      <c r="G300" s="13">
        <v>44429</v>
      </c>
      <c r="H300" s="75" t="s">
        <v>54</v>
      </c>
      <c r="I300" s="15">
        <v>90</v>
      </c>
      <c r="J300" s="15">
        <v>57</v>
      </c>
      <c r="K300" s="15">
        <v>33</v>
      </c>
      <c r="L300" s="15">
        <v>30</v>
      </c>
      <c r="M300" s="81">
        <v>42.322499999999998</v>
      </c>
      <c r="N300" s="70">
        <v>43</v>
      </c>
      <c r="O300" s="62">
        <v>3000</v>
      </c>
      <c r="P300" s="63">
        <f>Table2245236891011121314151617181920212224234[[#This Row],[PEMBULATAN]]*O300</f>
        <v>129000</v>
      </c>
    </row>
    <row r="301" spans="1:16" ht="23.25" customHeight="1" x14ac:dyDescent="0.2">
      <c r="A301" s="97"/>
      <c r="B301" s="73"/>
      <c r="C301" s="87" t="s">
        <v>554</v>
      </c>
      <c r="D301" s="76" t="s">
        <v>51</v>
      </c>
      <c r="E301" s="13">
        <v>44428</v>
      </c>
      <c r="F301" s="74" t="s">
        <v>53</v>
      </c>
      <c r="G301" s="13">
        <v>44429</v>
      </c>
      <c r="H301" s="75" t="s">
        <v>54</v>
      </c>
      <c r="I301" s="15">
        <v>45</v>
      </c>
      <c r="J301" s="15">
        <v>24</v>
      </c>
      <c r="K301" s="15">
        <v>11</v>
      </c>
      <c r="L301" s="15">
        <v>5</v>
      </c>
      <c r="M301" s="81">
        <v>2.97</v>
      </c>
      <c r="N301" s="70">
        <v>5</v>
      </c>
      <c r="O301" s="62">
        <v>3000</v>
      </c>
      <c r="P301" s="63">
        <f>Table2245236891011121314151617181920212224234[[#This Row],[PEMBULATAN]]*O301</f>
        <v>15000</v>
      </c>
    </row>
    <row r="302" spans="1:16" ht="23.25" customHeight="1" x14ac:dyDescent="0.2">
      <c r="A302" s="97"/>
      <c r="B302" s="73"/>
      <c r="C302" s="87" t="s">
        <v>555</v>
      </c>
      <c r="D302" s="76" t="s">
        <v>51</v>
      </c>
      <c r="E302" s="13">
        <v>44428</v>
      </c>
      <c r="F302" s="74" t="s">
        <v>53</v>
      </c>
      <c r="G302" s="13">
        <v>44429</v>
      </c>
      <c r="H302" s="75" t="s">
        <v>54</v>
      </c>
      <c r="I302" s="15">
        <v>60</v>
      </c>
      <c r="J302" s="15">
        <v>30</v>
      </c>
      <c r="K302" s="15">
        <v>26</v>
      </c>
      <c r="L302" s="15">
        <v>7</v>
      </c>
      <c r="M302" s="81">
        <v>11.7</v>
      </c>
      <c r="N302" s="70">
        <v>12</v>
      </c>
      <c r="O302" s="62">
        <v>3000</v>
      </c>
      <c r="P302" s="63">
        <f>Table2245236891011121314151617181920212224234[[#This Row],[PEMBULATAN]]*O302</f>
        <v>36000</v>
      </c>
    </row>
    <row r="303" spans="1:16" ht="23.25" customHeight="1" x14ac:dyDescent="0.2">
      <c r="A303" s="97"/>
      <c r="B303" s="73"/>
      <c r="C303" s="87" t="s">
        <v>556</v>
      </c>
      <c r="D303" s="76" t="s">
        <v>51</v>
      </c>
      <c r="E303" s="13">
        <v>44428</v>
      </c>
      <c r="F303" s="74" t="s">
        <v>53</v>
      </c>
      <c r="G303" s="13">
        <v>44429</v>
      </c>
      <c r="H303" s="75" t="s">
        <v>54</v>
      </c>
      <c r="I303" s="15">
        <v>60</v>
      </c>
      <c r="J303" s="15">
        <v>51</v>
      </c>
      <c r="K303" s="15">
        <v>27</v>
      </c>
      <c r="L303" s="15">
        <v>9</v>
      </c>
      <c r="M303" s="81">
        <v>20.655000000000001</v>
      </c>
      <c r="N303" s="70">
        <v>21</v>
      </c>
      <c r="O303" s="62">
        <v>3000</v>
      </c>
      <c r="P303" s="63">
        <f>Table2245236891011121314151617181920212224234[[#This Row],[PEMBULATAN]]*O303</f>
        <v>63000</v>
      </c>
    </row>
    <row r="304" spans="1:16" ht="23.25" customHeight="1" x14ac:dyDescent="0.2">
      <c r="A304" s="97"/>
      <c r="B304" s="73"/>
      <c r="C304" s="87" t="s">
        <v>557</v>
      </c>
      <c r="D304" s="76" t="s">
        <v>51</v>
      </c>
      <c r="E304" s="13">
        <v>44428</v>
      </c>
      <c r="F304" s="74" t="s">
        <v>53</v>
      </c>
      <c r="G304" s="13">
        <v>44429</v>
      </c>
      <c r="H304" s="75" t="s">
        <v>54</v>
      </c>
      <c r="I304" s="15">
        <v>100</v>
      </c>
      <c r="J304" s="15">
        <v>58</v>
      </c>
      <c r="K304" s="15">
        <v>45</v>
      </c>
      <c r="L304" s="15">
        <v>21</v>
      </c>
      <c r="M304" s="81">
        <v>65.25</v>
      </c>
      <c r="N304" s="70">
        <v>65</v>
      </c>
      <c r="O304" s="62">
        <v>3000</v>
      </c>
      <c r="P304" s="63">
        <f>Table2245236891011121314151617181920212224234[[#This Row],[PEMBULATAN]]*O304</f>
        <v>195000</v>
      </c>
    </row>
    <row r="305" spans="1:16" ht="23.25" customHeight="1" x14ac:dyDescent="0.2">
      <c r="A305" s="97"/>
      <c r="B305" s="73"/>
      <c r="C305" s="87" t="s">
        <v>558</v>
      </c>
      <c r="D305" s="76" t="s">
        <v>51</v>
      </c>
      <c r="E305" s="13">
        <v>44428</v>
      </c>
      <c r="F305" s="74" t="s">
        <v>53</v>
      </c>
      <c r="G305" s="13">
        <v>44429</v>
      </c>
      <c r="H305" s="75" t="s">
        <v>54</v>
      </c>
      <c r="I305" s="15">
        <v>102</v>
      </c>
      <c r="J305" s="15">
        <v>26</v>
      </c>
      <c r="K305" s="15">
        <v>23</v>
      </c>
      <c r="L305" s="15">
        <v>4</v>
      </c>
      <c r="M305" s="81">
        <v>15.249000000000001</v>
      </c>
      <c r="N305" s="70">
        <v>15</v>
      </c>
      <c r="O305" s="62">
        <v>3000</v>
      </c>
      <c r="P305" s="63">
        <f>Table2245236891011121314151617181920212224234[[#This Row],[PEMBULATAN]]*O305</f>
        <v>45000</v>
      </c>
    </row>
    <row r="306" spans="1:16" ht="23.25" customHeight="1" x14ac:dyDescent="0.2">
      <c r="A306" s="97"/>
      <c r="B306" s="73"/>
      <c r="C306" s="87" t="s">
        <v>559</v>
      </c>
      <c r="D306" s="76" t="s">
        <v>51</v>
      </c>
      <c r="E306" s="13">
        <v>44428</v>
      </c>
      <c r="F306" s="74" t="s">
        <v>53</v>
      </c>
      <c r="G306" s="13">
        <v>44429</v>
      </c>
      <c r="H306" s="75" t="s">
        <v>54</v>
      </c>
      <c r="I306" s="15">
        <v>94</v>
      </c>
      <c r="J306" s="15">
        <v>53</v>
      </c>
      <c r="K306" s="15">
        <v>30</v>
      </c>
      <c r="L306" s="15">
        <v>9</v>
      </c>
      <c r="M306" s="81">
        <v>37.365000000000002</v>
      </c>
      <c r="N306" s="70">
        <v>38</v>
      </c>
      <c r="O306" s="62">
        <v>3000</v>
      </c>
      <c r="P306" s="63">
        <f>Table2245236891011121314151617181920212224234[[#This Row],[PEMBULATAN]]*O306</f>
        <v>114000</v>
      </c>
    </row>
    <row r="307" spans="1:16" ht="23.25" customHeight="1" x14ac:dyDescent="0.2">
      <c r="A307" s="97"/>
      <c r="B307" s="73"/>
      <c r="C307" s="87" t="s">
        <v>560</v>
      </c>
      <c r="D307" s="76" t="s">
        <v>51</v>
      </c>
      <c r="E307" s="13">
        <v>44428</v>
      </c>
      <c r="F307" s="74" t="s">
        <v>53</v>
      </c>
      <c r="G307" s="13">
        <v>44429</v>
      </c>
      <c r="H307" s="75" t="s">
        <v>54</v>
      </c>
      <c r="I307" s="15">
        <v>82</v>
      </c>
      <c r="J307" s="15">
        <v>47</v>
      </c>
      <c r="K307" s="15">
        <v>23</v>
      </c>
      <c r="L307" s="15">
        <v>14</v>
      </c>
      <c r="M307" s="81">
        <v>22.160499999999999</v>
      </c>
      <c r="N307" s="70">
        <v>22</v>
      </c>
      <c r="O307" s="62">
        <v>3000</v>
      </c>
      <c r="P307" s="63">
        <f>Table2245236891011121314151617181920212224234[[#This Row],[PEMBULATAN]]*O307</f>
        <v>66000</v>
      </c>
    </row>
    <row r="308" spans="1:16" ht="23.25" customHeight="1" x14ac:dyDescent="0.2">
      <c r="A308" s="97"/>
      <c r="B308" s="73"/>
      <c r="C308" s="87" t="s">
        <v>561</v>
      </c>
      <c r="D308" s="76" t="s">
        <v>51</v>
      </c>
      <c r="E308" s="13">
        <v>44428</v>
      </c>
      <c r="F308" s="74" t="s">
        <v>53</v>
      </c>
      <c r="G308" s="13">
        <v>44429</v>
      </c>
      <c r="H308" s="75" t="s">
        <v>54</v>
      </c>
      <c r="I308" s="15">
        <v>86</v>
      </c>
      <c r="J308" s="15">
        <v>60</v>
      </c>
      <c r="K308" s="15">
        <v>20</v>
      </c>
      <c r="L308" s="15">
        <v>8</v>
      </c>
      <c r="M308" s="81">
        <v>25.8</v>
      </c>
      <c r="N308" s="70">
        <v>26</v>
      </c>
      <c r="O308" s="62">
        <v>3000</v>
      </c>
      <c r="P308" s="63">
        <f>Table2245236891011121314151617181920212224234[[#This Row],[PEMBULATAN]]*O308</f>
        <v>78000</v>
      </c>
    </row>
    <row r="309" spans="1:16" ht="23.25" customHeight="1" x14ac:dyDescent="0.2">
      <c r="A309" s="97"/>
      <c r="B309" s="73"/>
      <c r="C309" s="87" t="s">
        <v>562</v>
      </c>
      <c r="D309" s="76" t="s">
        <v>51</v>
      </c>
      <c r="E309" s="13">
        <v>44428</v>
      </c>
      <c r="F309" s="74" t="s">
        <v>53</v>
      </c>
      <c r="G309" s="13">
        <v>44429</v>
      </c>
      <c r="H309" s="75" t="s">
        <v>54</v>
      </c>
      <c r="I309" s="15">
        <v>90</v>
      </c>
      <c r="J309" s="15">
        <v>60</v>
      </c>
      <c r="K309" s="15">
        <v>20</v>
      </c>
      <c r="L309" s="15">
        <v>11</v>
      </c>
      <c r="M309" s="81">
        <v>27</v>
      </c>
      <c r="N309" s="70">
        <v>27</v>
      </c>
      <c r="O309" s="62">
        <v>3000</v>
      </c>
      <c r="P309" s="63">
        <f>Table2245236891011121314151617181920212224234[[#This Row],[PEMBULATAN]]*O309</f>
        <v>81000</v>
      </c>
    </row>
    <row r="310" spans="1:16" ht="23.25" customHeight="1" x14ac:dyDescent="0.2">
      <c r="A310" s="97"/>
      <c r="B310" s="73"/>
      <c r="C310" s="87" t="s">
        <v>563</v>
      </c>
      <c r="D310" s="76" t="s">
        <v>51</v>
      </c>
      <c r="E310" s="13">
        <v>44428</v>
      </c>
      <c r="F310" s="74" t="s">
        <v>53</v>
      </c>
      <c r="G310" s="13">
        <v>44429</v>
      </c>
      <c r="H310" s="75" t="s">
        <v>54</v>
      </c>
      <c r="I310" s="15">
        <v>103</v>
      </c>
      <c r="J310" s="15">
        <v>65</v>
      </c>
      <c r="K310" s="15">
        <v>45</v>
      </c>
      <c r="L310" s="15">
        <v>29</v>
      </c>
      <c r="M310" s="81">
        <v>75.318749999999994</v>
      </c>
      <c r="N310" s="70">
        <v>76</v>
      </c>
      <c r="O310" s="62">
        <v>3000</v>
      </c>
      <c r="P310" s="63">
        <f>Table2245236891011121314151617181920212224234[[#This Row],[PEMBULATAN]]*O310</f>
        <v>228000</v>
      </c>
    </row>
    <row r="311" spans="1:16" ht="23.25" customHeight="1" x14ac:dyDescent="0.2">
      <c r="A311" s="97"/>
      <c r="B311" s="73"/>
      <c r="C311" s="87" t="s">
        <v>564</v>
      </c>
      <c r="D311" s="76" t="s">
        <v>51</v>
      </c>
      <c r="E311" s="13">
        <v>44428</v>
      </c>
      <c r="F311" s="74" t="s">
        <v>53</v>
      </c>
      <c r="G311" s="13">
        <v>44429</v>
      </c>
      <c r="H311" s="75" t="s">
        <v>54</v>
      </c>
      <c r="I311" s="15">
        <v>67</v>
      </c>
      <c r="J311" s="15">
        <v>56</v>
      </c>
      <c r="K311" s="15">
        <v>23</v>
      </c>
      <c r="L311" s="15">
        <v>6</v>
      </c>
      <c r="M311" s="81">
        <v>21.574000000000002</v>
      </c>
      <c r="N311" s="70">
        <v>22</v>
      </c>
      <c r="O311" s="62">
        <v>3000</v>
      </c>
      <c r="P311" s="63">
        <f>Table2245236891011121314151617181920212224234[[#This Row],[PEMBULATAN]]*O311</f>
        <v>66000</v>
      </c>
    </row>
    <row r="312" spans="1:16" ht="23.25" customHeight="1" x14ac:dyDescent="0.2">
      <c r="A312" s="97"/>
      <c r="B312" s="73"/>
      <c r="C312" s="87" t="s">
        <v>565</v>
      </c>
      <c r="D312" s="76" t="s">
        <v>51</v>
      </c>
      <c r="E312" s="13">
        <v>44428</v>
      </c>
      <c r="F312" s="74" t="s">
        <v>53</v>
      </c>
      <c r="G312" s="13">
        <v>44429</v>
      </c>
      <c r="H312" s="75" t="s">
        <v>54</v>
      </c>
      <c r="I312" s="15">
        <v>103</v>
      </c>
      <c r="J312" s="15">
        <v>50</v>
      </c>
      <c r="K312" s="15">
        <v>40</v>
      </c>
      <c r="L312" s="15">
        <v>19</v>
      </c>
      <c r="M312" s="81">
        <v>51.5</v>
      </c>
      <c r="N312" s="70">
        <v>52</v>
      </c>
      <c r="O312" s="62">
        <v>3000</v>
      </c>
      <c r="P312" s="63">
        <f>Table2245236891011121314151617181920212224234[[#This Row],[PEMBULATAN]]*O312</f>
        <v>156000</v>
      </c>
    </row>
    <row r="313" spans="1:16" ht="23.25" customHeight="1" x14ac:dyDescent="0.2">
      <c r="A313" s="97"/>
      <c r="B313" s="73"/>
      <c r="C313" s="87" t="s">
        <v>566</v>
      </c>
      <c r="D313" s="76" t="s">
        <v>51</v>
      </c>
      <c r="E313" s="13">
        <v>44428</v>
      </c>
      <c r="F313" s="74" t="s">
        <v>53</v>
      </c>
      <c r="G313" s="13">
        <v>44429</v>
      </c>
      <c r="H313" s="75" t="s">
        <v>54</v>
      </c>
      <c r="I313" s="15">
        <v>100</v>
      </c>
      <c r="J313" s="15">
        <v>67</v>
      </c>
      <c r="K313" s="15">
        <v>50</v>
      </c>
      <c r="L313" s="15">
        <v>21</v>
      </c>
      <c r="M313" s="81">
        <v>83.75</v>
      </c>
      <c r="N313" s="70">
        <v>84</v>
      </c>
      <c r="O313" s="62">
        <v>3000</v>
      </c>
      <c r="P313" s="63">
        <f>Table2245236891011121314151617181920212224234[[#This Row],[PEMBULATAN]]*O313</f>
        <v>252000</v>
      </c>
    </row>
    <row r="314" spans="1:16" ht="23.25" customHeight="1" x14ac:dyDescent="0.2">
      <c r="A314" s="97"/>
      <c r="B314" s="73"/>
      <c r="C314" s="87" t="s">
        <v>567</v>
      </c>
      <c r="D314" s="76" t="s">
        <v>51</v>
      </c>
      <c r="E314" s="13">
        <v>44428</v>
      </c>
      <c r="F314" s="74" t="s">
        <v>53</v>
      </c>
      <c r="G314" s="13">
        <v>44429</v>
      </c>
      <c r="H314" s="75" t="s">
        <v>54</v>
      </c>
      <c r="I314" s="15">
        <v>92</v>
      </c>
      <c r="J314" s="15">
        <v>64</v>
      </c>
      <c r="K314" s="15">
        <v>36</v>
      </c>
      <c r="L314" s="15">
        <v>16</v>
      </c>
      <c r="M314" s="81">
        <v>52.991999999999997</v>
      </c>
      <c r="N314" s="70">
        <v>53</v>
      </c>
      <c r="O314" s="62">
        <v>3000</v>
      </c>
      <c r="P314" s="63">
        <f>Table2245236891011121314151617181920212224234[[#This Row],[PEMBULATAN]]*O314</f>
        <v>159000</v>
      </c>
    </row>
    <row r="315" spans="1:16" ht="23.25" customHeight="1" x14ac:dyDescent="0.2">
      <c r="A315" s="97"/>
      <c r="B315" s="73"/>
      <c r="C315" s="87" t="s">
        <v>568</v>
      </c>
      <c r="D315" s="76" t="s">
        <v>51</v>
      </c>
      <c r="E315" s="13">
        <v>44428</v>
      </c>
      <c r="F315" s="74" t="s">
        <v>53</v>
      </c>
      <c r="G315" s="13">
        <v>44429</v>
      </c>
      <c r="H315" s="75" t="s">
        <v>54</v>
      </c>
      <c r="I315" s="15">
        <v>76</v>
      </c>
      <c r="J315" s="15">
        <v>45</v>
      </c>
      <c r="K315" s="15">
        <v>21</v>
      </c>
      <c r="L315" s="15">
        <v>13</v>
      </c>
      <c r="M315" s="81">
        <v>17.954999999999998</v>
      </c>
      <c r="N315" s="70">
        <v>18</v>
      </c>
      <c r="O315" s="62">
        <v>3000</v>
      </c>
      <c r="P315" s="63">
        <f>Table2245236891011121314151617181920212224234[[#This Row],[PEMBULATAN]]*O315</f>
        <v>54000</v>
      </c>
    </row>
    <row r="316" spans="1:16" ht="23.25" customHeight="1" x14ac:dyDescent="0.2">
      <c r="A316" s="97"/>
      <c r="B316" s="73"/>
      <c r="C316" s="87" t="s">
        <v>569</v>
      </c>
      <c r="D316" s="76" t="s">
        <v>51</v>
      </c>
      <c r="E316" s="13">
        <v>44428</v>
      </c>
      <c r="F316" s="74" t="s">
        <v>53</v>
      </c>
      <c r="G316" s="13">
        <v>44429</v>
      </c>
      <c r="H316" s="75" t="s">
        <v>54</v>
      </c>
      <c r="I316" s="15">
        <v>53</v>
      </c>
      <c r="J316" s="15">
        <v>59</v>
      </c>
      <c r="K316" s="15">
        <v>33</v>
      </c>
      <c r="L316" s="15">
        <v>9</v>
      </c>
      <c r="M316" s="81">
        <v>25.797750000000001</v>
      </c>
      <c r="N316" s="70">
        <v>26</v>
      </c>
      <c r="O316" s="62">
        <v>3000</v>
      </c>
      <c r="P316" s="63">
        <f>Table2245236891011121314151617181920212224234[[#This Row],[PEMBULATAN]]*O316</f>
        <v>78000</v>
      </c>
    </row>
    <row r="317" spans="1:16" ht="23.25" customHeight="1" x14ac:dyDescent="0.2">
      <c r="A317" s="97"/>
      <c r="B317" s="73"/>
      <c r="C317" s="87" t="s">
        <v>570</v>
      </c>
      <c r="D317" s="76" t="s">
        <v>51</v>
      </c>
      <c r="E317" s="13">
        <v>44428</v>
      </c>
      <c r="F317" s="74" t="s">
        <v>53</v>
      </c>
      <c r="G317" s="13">
        <v>44429</v>
      </c>
      <c r="H317" s="75" t="s">
        <v>54</v>
      </c>
      <c r="I317" s="15">
        <v>90</v>
      </c>
      <c r="J317" s="15">
        <v>60</v>
      </c>
      <c r="K317" s="15">
        <v>21</v>
      </c>
      <c r="L317" s="15">
        <v>14</v>
      </c>
      <c r="M317" s="81">
        <v>28.35</v>
      </c>
      <c r="N317" s="70">
        <v>29</v>
      </c>
      <c r="O317" s="62">
        <v>3000</v>
      </c>
      <c r="P317" s="63">
        <f>Table2245236891011121314151617181920212224234[[#This Row],[PEMBULATAN]]*O317</f>
        <v>87000</v>
      </c>
    </row>
    <row r="318" spans="1:16" ht="23.25" customHeight="1" x14ac:dyDescent="0.2">
      <c r="A318" s="97"/>
      <c r="B318" s="73"/>
      <c r="C318" s="87" t="s">
        <v>571</v>
      </c>
      <c r="D318" s="76" t="s">
        <v>51</v>
      </c>
      <c r="E318" s="13">
        <v>44428</v>
      </c>
      <c r="F318" s="74" t="s">
        <v>53</v>
      </c>
      <c r="G318" s="13">
        <v>44429</v>
      </c>
      <c r="H318" s="75" t="s">
        <v>54</v>
      </c>
      <c r="I318" s="15">
        <v>67</v>
      </c>
      <c r="J318" s="15">
        <v>42</v>
      </c>
      <c r="K318" s="15">
        <v>20</v>
      </c>
      <c r="L318" s="15">
        <v>7</v>
      </c>
      <c r="M318" s="81">
        <v>14.07</v>
      </c>
      <c r="N318" s="70">
        <v>14</v>
      </c>
      <c r="O318" s="62">
        <v>3000</v>
      </c>
      <c r="P318" s="63">
        <f>Table2245236891011121314151617181920212224234[[#This Row],[PEMBULATAN]]*O318</f>
        <v>42000</v>
      </c>
    </row>
    <row r="319" spans="1:16" ht="23.25" customHeight="1" x14ac:dyDescent="0.2">
      <c r="A319" s="97"/>
      <c r="B319" s="73"/>
      <c r="C319" s="87" t="s">
        <v>572</v>
      </c>
      <c r="D319" s="76" t="s">
        <v>51</v>
      </c>
      <c r="E319" s="13">
        <v>44428</v>
      </c>
      <c r="F319" s="74" t="s">
        <v>53</v>
      </c>
      <c r="G319" s="13">
        <v>44429</v>
      </c>
      <c r="H319" s="75" t="s">
        <v>54</v>
      </c>
      <c r="I319" s="15">
        <v>90</v>
      </c>
      <c r="J319" s="15">
        <v>56</v>
      </c>
      <c r="K319" s="15">
        <v>32</v>
      </c>
      <c r="L319" s="15">
        <v>23</v>
      </c>
      <c r="M319" s="81">
        <v>40.32</v>
      </c>
      <c r="N319" s="70">
        <v>41</v>
      </c>
      <c r="O319" s="62">
        <v>3000</v>
      </c>
      <c r="P319" s="63">
        <f>Table2245236891011121314151617181920212224234[[#This Row],[PEMBULATAN]]*O319</f>
        <v>123000</v>
      </c>
    </row>
    <row r="320" spans="1:16" ht="23.25" customHeight="1" x14ac:dyDescent="0.2">
      <c r="A320" s="97"/>
      <c r="B320" s="73"/>
      <c r="C320" s="87" t="s">
        <v>573</v>
      </c>
      <c r="D320" s="76" t="s">
        <v>51</v>
      </c>
      <c r="E320" s="13">
        <v>44428</v>
      </c>
      <c r="F320" s="74" t="s">
        <v>53</v>
      </c>
      <c r="G320" s="13">
        <v>44429</v>
      </c>
      <c r="H320" s="75" t="s">
        <v>54</v>
      </c>
      <c r="I320" s="15">
        <v>90</v>
      </c>
      <c r="J320" s="15">
        <v>66</v>
      </c>
      <c r="K320" s="15">
        <v>36</v>
      </c>
      <c r="L320" s="15">
        <v>22</v>
      </c>
      <c r="M320" s="81">
        <v>53.46</v>
      </c>
      <c r="N320" s="70">
        <v>54</v>
      </c>
      <c r="O320" s="62">
        <v>3000</v>
      </c>
      <c r="P320" s="63">
        <f>Table2245236891011121314151617181920212224234[[#This Row],[PEMBULATAN]]*O320</f>
        <v>162000</v>
      </c>
    </row>
    <row r="321" spans="1:16" ht="23.25" customHeight="1" x14ac:dyDescent="0.2">
      <c r="A321" s="97"/>
      <c r="B321" s="73"/>
      <c r="C321" s="87" t="s">
        <v>574</v>
      </c>
      <c r="D321" s="76" t="s">
        <v>51</v>
      </c>
      <c r="E321" s="13">
        <v>44428</v>
      </c>
      <c r="F321" s="74" t="s">
        <v>53</v>
      </c>
      <c r="G321" s="13">
        <v>44429</v>
      </c>
      <c r="H321" s="75" t="s">
        <v>54</v>
      </c>
      <c r="I321" s="15">
        <v>76</v>
      </c>
      <c r="J321" s="15">
        <v>47</v>
      </c>
      <c r="K321" s="15">
        <v>24</v>
      </c>
      <c r="L321" s="15">
        <v>14</v>
      </c>
      <c r="M321" s="81">
        <v>21.431999999999999</v>
      </c>
      <c r="N321" s="70">
        <v>22</v>
      </c>
      <c r="O321" s="62">
        <v>3000</v>
      </c>
      <c r="P321" s="63">
        <f>Table2245236891011121314151617181920212224234[[#This Row],[PEMBULATAN]]*O321</f>
        <v>66000</v>
      </c>
    </row>
    <row r="322" spans="1:16" ht="23.25" customHeight="1" x14ac:dyDescent="0.2">
      <c r="A322" s="97"/>
      <c r="B322" s="73"/>
      <c r="C322" s="87" t="s">
        <v>575</v>
      </c>
      <c r="D322" s="76" t="s">
        <v>51</v>
      </c>
      <c r="E322" s="13">
        <v>44428</v>
      </c>
      <c r="F322" s="74" t="s">
        <v>53</v>
      </c>
      <c r="G322" s="13">
        <v>44429</v>
      </c>
      <c r="H322" s="75" t="s">
        <v>54</v>
      </c>
      <c r="I322" s="15">
        <v>57</v>
      </c>
      <c r="J322" s="15">
        <v>40</v>
      </c>
      <c r="K322" s="15">
        <v>13</v>
      </c>
      <c r="L322" s="15">
        <v>5</v>
      </c>
      <c r="M322" s="81">
        <v>7.41</v>
      </c>
      <c r="N322" s="70">
        <v>8</v>
      </c>
      <c r="O322" s="62">
        <v>3000</v>
      </c>
      <c r="P322" s="63">
        <f>Table2245236891011121314151617181920212224234[[#This Row],[PEMBULATAN]]*O322</f>
        <v>24000</v>
      </c>
    </row>
    <row r="323" spans="1:16" ht="23.25" customHeight="1" x14ac:dyDescent="0.2">
      <c r="A323" s="97"/>
      <c r="B323" s="73"/>
      <c r="C323" s="87" t="s">
        <v>576</v>
      </c>
      <c r="D323" s="76" t="s">
        <v>51</v>
      </c>
      <c r="E323" s="13">
        <v>44428</v>
      </c>
      <c r="F323" s="74" t="s">
        <v>53</v>
      </c>
      <c r="G323" s="13">
        <v>44429</v>
      </c>
      <c r="H323" s="75" t="s">
        <v>54</v>
      </c>
      <c r="I323" s="15">
        <v>87</v>
      </c>
      <c r="J323" s="15">
        <v>32</v>
      </c>
      <c r="K323" s="15">
        <v>8</v>
      </c>
      <c r="L323" s="15">
        <v>8</v>
      </c>
      <c r="M323" s="81">
        <v>5.5679999999999996</v>
      </c>
      <c r="N323" s="70">
        <v>8</v>
      </c>
      <c r="O323" s="62">
        <v>3000</v>
      </c>
      <c r="P323" s="63">
        <f>Table2245236891011121314151617181920212224234[[#This Row],[PEMBULATAN]]*O323</f>
        <v>24000</v>
      </c>
    </row>
    <row r="324" spans="1:16" ht="23.25" customHeight="1" x14ac:dyDescent="0.2">
      <c r="A324" s="97"/>
      <c r="B324" s="73"/>
      <c r="C324" s="87" t="s">
        <v>577</v>
      </c>
      <c r="D324" s="76" t="s">
        <v>51</v>
      </c>
      <c r="E324" s="13">
        <v>44428</v>
      </c>
      <c r="F324" s="74" t="s">
        <v>53</v>
      </c>
      <c r="G324" s="13">
        <v>44429</v>
      </c>
      <c r="H324" s="75" t="s">
        <v>54</v>
      </c>
      <c r="I324" s="15">
        <v>87</v>
      </c>
      <c r="J324" s="15">
        <v>52</v>
      </c>
      <c r="K324" s="15">
        <v>41</v>
      </c>
      <c r="L324" s="15">
        <v>18</v>
      </c>
      <c r="M324" s="81">
        <v>46.371000000000002</v>
      </c>
      <c r="N324" s="70">
        <v>47</v>
      </c>
      <c r="O324" s="62">
        <v>3000</v>
      </c>
      <c r="P324" s="63">
        <f>Table2245236891011121314151617181920212224234[[#This Row],[PEMBULATAN]]*O324</f>
        <v>141000</v>
      </c>
    </row>
    <row r="325" spans="1:16" ht="23.25" customHeight="1" x14ac:dyDescent="0.2">
      <c r="A325" s="97"/>
      <c r="B325" s="73"/>
      <c r="C325" s="87" t="s">
        <v>578</v>
      </c>
      <c r="D325" s="76" t="s">
        <v>51</v>
      </c>
      <c r="E325" s="13">
        <v>44428</v>
      </c>
      <c r="F325" s="74" t="s">
        <v>53</v>
      </c>
      <c r="G325" s="13">
        <v>44429</v>
      </c>
      <c r="H325" s="75" t="s">
        <v>54</v>
      </c>
      <c r="I325" s="15">
        <v>67</v>
      </c>
      <c r="J325" s="15">
        <v>34</v>
      </c>
      <c r="K325" s="15">
        <v>15</v>
      </c>
      <c r="L325" s="15">
        <v>10</v>
      </c>
      <c r="M325" s="81">
        <v>8.5425000000000004</v>
      </c>
      <c r="N325" s="70">
        <v>10</v>
      </c>
      <c r="O325" s="62">
        <v>3000</v>
      </c>
      <c r="P325" s="63">
        <f>Table2245236891011121314151617181920212224234[[#This Row],[PEMBULATAN]]*O325</f>
        <v>30000</v>
      </c>
    </row>
    <row r="326" spans="1:16" ht="23.25" customHeight="1" x14ac:dyDescent="0.2">
      <c r="A326" s="97"/>
      <c r="B326" s="73"/>
      <c r="C326" s="87" t="s">
        <v>579</v>
      </c>
      <c r="D326" s="76" t="s">
        <v>51</v>
      </c>
      <c r="E326" s="13">
        <v>44428</v>
      </c>
      <c r="F326" s="74" t="s">
        <v>53</v>
      </c>
      <c r="G326" s="13">
        <v>44429</v>
      </c>
      <c r="H326" s="75" t="s">
        <v>54</v>
      </c>
      <c r="I326" s="15">
        <v>74</v>
      </c>
      <c r="J326" s="15">
        <v>40</v>
      </c>
      <c r="K326" s="15">
        <v>20</v>
      </c>
      <c r="L326" s="15">
        <v>4</v>
      </c>
      <c r="M326" s="81">
        <v>14.8</v>
      </c>
      <c r="N326" s="70">
        <v>15</v>
      </c>
      <c r="O326" s="62">
        <v>3000</v>
      </c>
      <c r="P326" s="63">
        <f>Table2245236891011121314151617181920212224234[[#This Row],[PEMBULATAN]]*O326</f>
        <v>45000</v>
      </c>
    </row>
    <row r="327" spans="1:16" ht="23.25" customHeight="1" x14ac:dyDescent="0.2">
      <c r="A327" s="97"/>
      <c r="B327" s="73"/>
      <c r="C327" s="87" t="s">
        <v>580</v>
      </c>
      <c r="D327" s="76" t="s">
        <v>51</v>
      </c>
      <c r="E327" s="13">
        <v>44428</v>
      </c>
      <c r="F327" s="74" t="s">
        <v>53</v>
      </c>
      <c r="G327" s="13">
        <v>44429</v>
      </c>
      <c r="H327" s="75" t="s">
        <v>54</v>
      </c>
      <c r="I327" s="15">
        <v>76</v>
      </c>
      <c r="J327" s="15">
        <v>47</v>
      </c>
      <c r="K327" s="15">
        <v>28</v>
      </c>
      <c r="L327" s="15">
        <v>13</v>
      </c>
      <c r="M327" s="81">
        <v>25.004000000000001</v>
      </c>
      <c r="N327" s="70">
        <v>25</v>
      </c>
      <c r="O327" s="62">
        <v>3000</v>
      </c>
      <c r="P327" s="63">
        <f>Table2245236891011121314151617181920212224234[[#This Row],[PEMBULATAN]]*O327</f>
        <v>75000</v>
      </c>
    </row>
    <row r="328" spans="1:16" ht="23.25" customHeight="1" x14ac:dyDescent="0.2">
      <c r="A328" s="97"/>
      <c r="B328" s="73"/>
      <c r="C328" s="87" t="s">
        <v>581</v>
      </c>
      <c r="D328" s="76" t="s">
        <v>51</v>
      </c>
      <c r="E328" s="13">
        <v>44428</v>
      </c>
      <c r="F328" s="74" t="s">
        <v>53</v>
      </c>
      <c r="G328" s="13">
        <v>44429</v>
      </c>
      <c r="H328" s="75" t="s">
        <v>54</v>
      </c>
      <c r="I328" s="15">
        <v>67</v>
      </c>
      <c r="J328" s="15">
        <v>52</v>
      </c>
      <c r="K328" s="15">
        <v>24</v>
      </c>
      <c r="L328" s="15">
        <v>15</v>
      </c>
      <c r="M328" s="81">
        <v>20.904</v>
      </c>
      <c r="N328" s="70">
        <v>21</v>
      </c>
      <c r="O328" s="62">
        <v>3000</v>
      </c>
      <c r="P328" s="63">
        <f>Table2245236891011121314151617181920212224234[[#This Row],[PEMBULATAN]]*O328</f>
        <v>63000</v>
      </c>
    </row>
    <row r="329" spans="1:16" ht="23.25" customHeight="1" x14ac:dyDescent="0.2">
      <c r="A329" s="97"/>
      <c r="B329" s="73"/>
      <c r="C329" s="87" t="s">
        <v>582</v>
      </c>
      <c r="D329" s="76" t="s">
        <v>51</v>
      </c>
      <c r="E329" s="13">
        <v>44428</v>
      </c>
      <c r="F329" s="74" t="s">
        <v>53</v>
      </c>
      <c r="G329" s="13">
        <v>44429</v>
      </c>
      <c r="H329" s="75" t="s">
        <v>54</v>
      </c>
      <c r="I329" s="15">
        <v>67</v>
      </c>
      <c r="J329" s="15">
        <v>40</v>
      </c>
      <c r="K329" s="15">
        <v>27</v>
      </c>
      <c r="L329" s="15">
        <v>5</v>
      </c>
      <c r="M329" s="81">
        <v>18.09</v>
      </c>
      <c r="N329" s="70">
        <v>18</v>
      </c>
      <c r="O329" s="62">
        <v>3000</v>
      </c>
      <c r="P329" s="63">
        <f>Table2245236891011121314151617181920212224234[[#This Row],[PEMBULATAN]]*O329</f>
        <v>54000</v>
      </c>
    </row>
    <row r="330" spans="1:16" ht="23.25" customHeight="1" x14ac:dyDescent="0.2">
      <c r="A330" s="97"/>
      <c r="B330" s="73"/>
      <c r="C330" s="87" t="s">
        <v>583</v>
      </c>
      <c r="D330" s="76" t="s">
        <v>51</v>
      </c>
      <c r="E330" s="13">
        <v>44428</v>
      </c>
      <c r="F330" s="74" t="s">
        <v>53</v>
      </c>
      <c r="G330" s="13">
        <v>44429</v>
      </c>
      <c r="H330" s="75" t="s">
        <v>54</v>
      </c>
      <c r="I330" s="15">
        <v>65</v>
      </c>
      <c r="J330" s="15">
        <v>49</v>
      </c>
      <c r="K330" s="15">
        <v>37</v>
      </c>
      <c r="L330" s="15">
        <v>12</v>
      </c>
      <c r="M330" s="81">
        <v>29.46125</v>
      </c>
      <c r="N330" s="70">
        <v>30</v>
      </c>
      <c r="O330" s="62">
        <v>3000</v>
      </c>
      <c r="P330" s="63">
        <f>Table2245236891011121314151617181920212224234[[#This Row],[PEMBULATAN]]*O330</f>
        <v>90000</v>
      </c>
    </row>
    <row r="331" spans="1:16" ht="23.25" customHeight="1" x14ac:dyDescent="0.2">
      <c r="A331" s="97"/>
      <c r="B331" s="73"/>
      <c r="C331" s="87" t="s">
        <v>584</v>
      </c>
      <c r="D331" s="76" t="s">
        <v>51</v>
      </c>
      <c r="E331" s="13">
        <v>44428</v>
      </c>
      <c r="F331" s="74" t="s">
        <v>53</v>
      </c>
      <c r="G331" s="13">
        <v>44429</v>
      </c>
      <c r="H331" s="75" t="s">
        <v>54</v>
      </c>
      <c r="I331" s="15">
        <v>60</v>
      </c>
      <c r="J331" s="15">
        <v>44</v>
      </c>
      <c r="K331" s="15">
        <v>23</v>
      </c>
      <c r="L331" s="15">
        <v>8</v>
      </c>
      <c r="M331" s="81">
        <v>15.18</v>
      </c>
      <c r="N331" s="70">
        <v>15</v>
      </c>
      <c r="O331" s="62">
        <v>3000</v>
      </c>
      <c r="P331" s="63">
        <f>Table2245236891011121314151617181920212224234[[#This Row],[PEMBULATAN]]*O331</f>
        <v>45000</v>
      </c>
    </row>
    <row r="332" spans="1:16" ht="23.25" customHeight="1" x14ac:dyDescent="0.2">
      <c r="A332" s="97"/>
      <c r="B332" s="73"/>
      <c r="C332" s="87" t="s">
        <v>585</v>
      </c>
      <c r="D332" s="76" t="s">
        <v>51</v>
      </c>
      <c r="E332" s="13">
        <v>44428</v>
      </c>
      <c r="F332" s="74" t="s">
        <v>53</v>
      </c>
      <c r="G332" s="13">
        <v>44429</v>
      </c>
      <c r="H332" s="75" t="s">
        <v>54</v>
      </c>
      <c r="I332" s="15">
        <v>63</v>
      </c>
      <c r="J332" s="15">
        <v>41</v>
      </c>
      <c r="K332" s="15">
        <v>27</v>
      </c>
      <c r="L332" s="15">
        <v>10</v>
      </c>
      <c r="M332" s="81">
        <v>17.43525</v>
      </c>
      <c r="N332" s="70">
        <v>18</v>
      </c>
      <c r="O332" s="62">
        <v>3000</v>
      </c>
      <c r="P332" s="63">
        <f>Table2245236891011121314151617181920212224234[[#This Row],[PEMBULATAN]]*O332</f>
        <v>54000</v>
      </c>
    </row>
    <row r="333" spans="1:16" ht="23.25" customHeight="1" x14ac:dyDescent="0.2">
      <c r="A333" s="97"/>
      <c r="B333" s="73"/>
      <c r="C333" s="87" t="s">
        <v>586</v>
      </c>
      <c r="D333" s="76" t="s">
        <v>51</v>
      </c>
      <c r="E333" s="13">
        <v>44428</v>
      </c>
      <c r="F333" s="74" t="s">
        <v>53</v>
      </c>
      <c r="G333" s="13">
        <v>44429</v>
      </c>
      <c r="H333" s="75" t="s">
        <v>54</v>
      </c>
      <c r="I333" s="15">
        <v>75</v>
      </c>
      <c r="J333" s="15">
        <v>28</v>
      </c>
      <c r="K333" s="15">
        <v>22</v>
      </c>
      <c r="L333" s="15">
        <v>18</v>
      </c>
      <c r="M333" s="81">
        <v>11.55</v>
      </c>
      <c r="N333" s="70">
        <v>18</v>
      </c>
      <c r="O333" s="62">
        <v>3000</v>
      </c>
      <c r="P333" s="63">
        <f>Table2245236891011121314151617181920212224234[[#This Row],[PEMBULATAN]]*O333</f>
        <v>54000</v>
      </c>
    </row>
    <row r="334" spans="1:16" ht="23.25" customHeight="1" x14ac:dyDescent="0.2">
      <c r="A334" s="97"/>
      <c r="B334" s="73"/>
      <c r="C334" s="87" t="s">
        <v>587</v>
      </c>
      <c r="D334" s="76" t="s">
        <v>51</v>
      </c>
      <c r="E334" s="13">
        <v>44428</v>
      </c>
      <c r="F334" s="74" t="s">
        <v>53</v>
      </c>
      <c r="G334" s="13">
        <v>44429</v>
      </c>
      <c r="H334" s="75" t="s">
        <v>54</v>
      </c>
      <c r="I334" s="15">
        <v>47</v>
      </c>
      <c r="J334" s="15">
        <v>43</v>
      </c>
      <c r="K334" s="15">
        <v>23</v>
      </c>
      <c r="L334" s="15">
        <v>8</v>
      </c>
      <c r="M334" s="81">
        <v>11.620749999999999</v>
      </c>
      <c r="N334" s="70">
        <v>12</v>
      </c>
      <c r="O334" s="62">
        <v>3000</v>
      </c>
      <c r="P334" s="63">
        <f>Table2245236891011121314151617181920212224234[[#This Row],[PEMBULATAN]]*O334</f>
        <v>36000</v>
      </c>
    </row>
    <row r="335" spans="1:16" ht="23.25" customHeight="1" x14ac:dyDescent="0.2">
      <c r="A335" s="97"/>
      <c r="B335" s="73"/>
      <c r="C335" s="87" t="s">
        <v>588</v>
      </c>
      <c r="D335" s="76" t="s">
        <v>51</v>
      </c>
      <c r="E335" s="13">
        <v>44428</v>
      </c>
      <c r="F335" s="74" t="s">
        <v>53</v>
      </c>
      <c r="G335" s="13">
        <v>44429</v>
      </c>
      <c r="H335" s="75" t="s">
        <v>54</v>
      </c>
      <c r="I335" s="15">
        <v>116</v>
      </c>
      <c r="J335" s="15">
        <v>23</v>
      </c>
      <c r="K335" s="15">
        <v>6</v>
      </c>
      <c r="L335" s="15">
        <v>3</v>
      </c>
      <c r="M335" s="81">
        <v>4.0019999999999998</v>
      </c>
      <c r="N335" s="70">
        <v>4</v>
      </c>
      <c r="O335" s="62">
        <v>3000</v>
      </c>
      <c r="P335" s="63">
        <f>Table2245236891011121314151617181920212224234[[#This Row],[PEMBULATAN]]*O335</f>
        <v>12000</v>
      </c>
    </row>
    <row r="336" spans="1:16" ht="23.25" customHeight="1" x14ac:dyDescent="0.2">
      <c r="A336" s="97"/>
      <c r="B336" s="73"/>
      <c r="C336" s="87" t="s">
        <v>589</v>
      </c>
      <c r="D336" s="76" t="s">
        <v>51</v>
      </c>
      <c r="E336" s="13">
        <v>44428</v>
      </c>
      <c r="F336" s="74" t="s">
        <v>53</v>
      </c>
      <c r="G336" s="13">
        <v>44429</v>
      </c>
      <c r="H336" s="75" t="s">
        <v>54</v>
      </c>
      <c r="I336" s="15">
        <v>141</v>
      </c>
      <c r="J336" s="15">
        <v>7</v>
      </c>
      <c r="K336" s="15">
        <v>7</v>
      </c>
      <c r="L336" s="15">
        <v>3</v>
      </c>
      <c r="M336" s="81">
        <v>1.72725</v>
      </c>
      <c r="N336" s="70">
        <v>3</v>
      </c>
      <c r="O336" s="62">
        <v>3000</v>
      </c>
      <c r="P336" s="63">
        <f>Table2245236891011121314151617181920212224234[[#This Row],[PEMBULATAN]]*O336</f>
        <v>9000</v>
      </c>
    </row>
    <row r="337" spans="1:16" ht="23.25" customHeight="1" x14ac:dyDescent="0.2">
      <c r="A337" s="97"/>
      <c r="B337" s="73"/>
      <c r="C337" s="87" t="s">
        <v>590</v>
      </c>
      <c r="D337" s="76" t="s">
        <v>51</v>
      </c>
      <c r="E337" s="13">
        <v>44428</v>
      </c>
      <c r="F337" s="74" t="s">
        <v>53</v>
      </c>
      <c r="G337" s="13">
        <v>44429</v>
      </c>
      <c r="H337" s="75" t="s">
        <v>54</v>
      </c>
      <c r="I337" s="15">
        <v>115</v>
      </c>
      <c r="J337" s="15">
        <v>23</v>
      </c>
      <c r="K337" s="15">
        <v>6</v>
      </c>
      <c r="L337" s="15">
        <v>3</v>
      </c>
      <c r="M337" s="81">
        <v>3.9674999999999998</v>
      </c>
      <c r="N337" s="70">
        <v>4</v>
      </c>
      <c r="O337" s="62">
        <v>3000</v>
      </c>
      <c r="P337" s="63">
        <f>Table2245236891011121314151617181920212224234[[#This Row],[PEMBULATAN]]*O337</f>
        <v>12000</v>
      </c>
    </row>
    <row r="338" spans="1:16" ht="23.25" customHeight="1" x14ac:dyDescent="0.2">
      <c r="A338" s="97"/>
      <c r="B338" s="73"/>
      <c r="C338" s="87" t="s">
        <v>591</v>
      </c>
      <c r="D338" s="76" t="s">
        <v>51</v>
      </c>
      <c r="E338" s="13">
        <v>44428</v>
      </c>
      <c r="F338" s="74" t="s">
        <v>53</v>
      </c>
      <c r="G338" s="13">
        <v>44429</v>
      </c>
      <c r="H338" s="75" t="s">
        <v>54</v>
      </c>
      <c r="I338" s="15">
        <v>83</v>
      </c>
      <c r="J338" s="15">
        <v>7</v>
      </c>
      <c r="K338" s="15">
        <v>7</v>
      </c>
      <c r="L338" s="15">
        <v>1</v>
      </c>
      <c r="M338" s="81">
        <v>1.01675</v>
      </c>
      <c r="N338" s="70">
        <v>1</v>
      </c>
      <c r="O338" s="62">
        <v>3000</v>
      </c>
      <c r="P338" s="63">
        <f>Table2245236891011121314151617181920212224234[[#This Row],[PEMBULATAN]]*O338</f>
        <v>3000</v>
      </c>
    </row>
    <row r="339" spans="1:16" ht="23.25" customHeight="1" x14ac:dyDescent="0.2">
      <c r="A339" s="97"/>
      <c r="B339" s="73"/>
      <c r="C339" s="87" t="s">
        <v>592</v>
      </c>
      <c r="D339" s="76" t="s">
        <v>51</v>
      </c>
      <c r="E339" s="13">
        <v>44428</v>
      </c>
      <c r="F339" s="74" t="s">
        <v>53</v>
      </c>
      <c r="G339" s="13">
        <v>44429</v>
      </c>
      <c r="H339" s="75" t="s">
        <v>54</v>
      </c>
      <c r="I339" s="15">
        <v>41</v>
      </c>
      <c r="J339" s="15">
        <v>30</v>
      </c>
      <c r="K339" s="15">
        <v>17</v>
      </c>
      <c r="L339" s="15">
        <v>2</v>
      </c>
      <c r="M339" s="81">
        <v>5.2275</v>
      </c>
      <c r="N339" s="70">
        <v>5</v>
      </c>
      <c r="O339" s="62">
        <v>3000</v>
      </c>
      <c r="P339" s="63">
        <f>Table2245236891011121314151617181920212224234[[#This Row],[PEMBULATAN]]*O339</f>
        <v>15000</v>
      </c>
    </row>
    <row r="340" spans="1:16" ht="23.25" customHeight="1" x14ac:dyDescent="0.2">
      <c r="A340" s="97"/>
      <c r="B340" s="73"/>
      <c r="C340" s="87" t="s">
        <v>593</v>
      </c>
      <c r="D340" s="76" t="s">
        <v>51</v>
      </c>
      <c r="E340" s="13">
        <v>44428</v>
      </c>
      <c r="F340" s="74" t="s">
        <v>53</v>
      </c>
      <c r="G340" s="13">
        <v>44429</v>
      </c>
      <c r="H340" s="75" t="s">
        <v>54</v>
      </c>
      <c r="I340" s="15">
        <v>40</v>
      </c>
      <c r="J340" s="15">
        <v>40</v>
      </c>
      <c r="K340" s="15">
        <v>12</v>
      </c>
      <c r="L340" s="15">
        <v>3</v>
      </c>
      <c r="M340" s="81">
        <v>4.8</v>
      </c>
      <c r="N340" s="70">
        <v>5</v>
      </c>
      <c r="O340" s="62">
        <v>3000</v>
      </c>
      <c r="P340" s="63">
        <f>Table2245236891011121314151617181920212224234[[#This Row],[PEMBULATAN]]*O340</f>
        <v>15000</v>
      </c>
    </row>
    <row r="341" spans="1:16" ht="23.25" customHeight="1" x14ac:dyDescent="0.2">
      <c r="A341" s="97"/>
      <c r="B341" s="73"/>
      <c r="C341" s="87" t="s">
        <v>594</v>
      </c>
      <c r="D341" s="76" t="s">
        <v>51</v>
      </c>
      <c r="E341" s="13">
        <v>44428</v>
      </c>
      <c r="F341" s="74" t="s">
        <v>53</v>
      </c>
      <c r="G341" s="13">
        <v>44429</v>
      </c>
      <c r="H341" s="75" t="s">
        <v>54</v>
      </c>
      <c r="I341" s="15">
        <v>90</v>
      </c>
      <c r="J341" s="15">
        <v>62</v>
      </c>
      <c r="K341" s="15">
        <v>22</v>
      </c>
      <c r="L341" s="15">
        <v>14</v>
      </c>
      <c r="M341" s="81">
        <v>30.69</v>
      </c>
      <c r="N341" s="70">
        <v>31</v>
      </c>
      <c r="O341" s="62">
        <v>3000</v>
      </c>
      <c r="P341" s="63">
        <f>Table2245236891011121314151617181920212224234[[#This Row],[PEMBULATAN]]*O341</f>
        <v>93000</v>
      </c>
    </row>
    <row r="342" spans="1:16" ht="23.25" customHeight="1" x14ac:dyDescent="0.2">
      <c r="A342" s="97"/>
      <c r="B342" s="73"/>
      <c r="C342" s="87" t="s">
        <v>595</v>
      </c>
      <c r="D342" s="76" t="s">
        <v>51</v>
      </c>
      <c r="E342" s="13">
        <v>44428</v>
      </c>
      <c r="F342" s="74" t="s">
        <v>53</v>
      </c>
      <c r="G342" s="13">
        <v>44429</v>
      </c>
      <c r="H342" s="75" t="s">
        <v>54</v>
      </c>
      <c r="I342" s="15">
        <v>90</v>
      </c>
      <c r="J342" s="15">
        <v>53</v>
      </c>
      <c r="K342" s="15">
        <v>33</v>
      </c>
      <c r="L342" s="15">
        <v>24</v>
      </c>
      <c r="M342" s="81">
        <v>39.352499999999999</v>
      </c>
      <c r="N342" s="70">
        <v>40</v>
      </c>
      <c r="O342" s="62">
        <v>3000</v>
      </c>
      <c r="P342" s="63">
        <f>Table2245236891011121314151617181920212224234[[#This Row],[PEMBULATAN]]*O342</f>
        <v>120000</v>
      </c>
    </row>
    <row r="343" spans="1:16" ht="23.25" customHeight="1" x14ac:dyDescent="0.2">
      <c r="A343" s="97"/>
      <c r="B343" s="73"/>
      <c r="C343" s="87" t="s">
        <v>596</v>
      </c>
      <c r="D343" s="76" t="s">
        <v>51</v>
      </c>
      <c r="E343" s="13">
        <v>44428</v>
      </c>
      <c r="F343" s="74" t="s">
        <v>53</v>
      </c>
      <c r="G343" s="13">
        <v>44429</v>
      </c>
      <c r="H343" s="75" t="s">
        <v>54</v>
      </c>
      <c r="I343" s="15">
        <v>98</v>
      </c>
      <c r="J343" s="15">
        <v>54</v>
      </c>
      <c r="K343" s="15">
        <v>34</v>
      </c>
      <c r="L343" s="15">
        <v>17</v>
      </c>
      <c r="M343" s="81">
        <v>44.981999999999999</v>
      </c>
      <c r="N343" s="70">
        <v>45</v>
      </c>
      <c r="O343" s="62">
        <v>3000</v>
      </c>
      <c r="P343" s="63">
        <f>Table2245236891011121314151617181920212224234[[#This Row],[PEMBULATAN]]*O343</f>
        <v>135000</v>
      </c>
    </row>
    <row r="344" spans="1:16" ht="23.25" customHeight="1" x14ac:dyDescent="0.2">
      <c r="A344" s="97"/>
      <c r="B344" s="73"/>
      <c r="C344" s="87" t="s">
        <v>597</v>
      </c>
      <c r="D344" s="76" t="s">
        <v>51</v>
      </c>
      <c r="E344" s="13">
        <v>44428</v>
      </c>
      <c r="F344" s="74" t="s">
        <v>53</v>
      </c>
      <c r="G344" s="13">
        <v>44429</v>
      </c>
      <c r="H344" s="75" t="s">
        <v>54</v>
      </c>
      <c r="I344" s="15">
        <v>78</v>
      </c>
      <c r="J344" s="15">
        <v>45</v>
      </c>
      <c r="K344" s="15">
        <v>25</v>
      </c>
      <c r="L344" s="15">
        <v>20</v>
      </c>
      <c r="M344" s="81">
        <v>21.9375</v>
      </c>
      <c r="N344" s="70">
        <v>22</v>
      </c>
      <c r="O344" s="62">
        <v>3000</v>
      </c>
      <c r="P344" s="63">
        <f>Table2245236891011121314151617181920212224234[[#This Row],[PEMBULATAN]]*O344</f>
        <v>66000</v>
      </c>
    </row>
    <row r="345" spans="1:16" ht="23.25" customHeight="1" x14ac:dyDescent="0.2">
      <c r="A345" s="97"/>
      <c r="B345" s="73"/>
      <c r="C345" s="87" t="s">
        <v>598</v>
      </c>
      <c r="D345" s="76" t="s">
        <v>51</v>
      </c>
      <c r="E345" s="13">
        <v>44428</v>
      </c>
      <c r="F345" s="74" t="s">
        <v>53</v>
      </c>
      <c r="G345" s="13">
        <v>44429</v>
      </c>
      <c r="H345" s="75" t="s">
        <v>54</v>
      </c>
      <c r="I345" s="15">
        <v>110</v>
      </c>
      <c r="J345" s="15">
        <v>52</v>
      </c>
      <c r="K345" s="15">
        <v>25</v>
      </c>
      <c r="L345" s="15">
        <v>10</v>
      </c>
      <c r="M345" s="81">
        <v>35.75</v>
      </c>
      <c r="N345" s="70">
        <v>36</v>
      </c>
      <c r="O345" s="62">
        <v>3000</v>
      </c>
      <c r="P345" s="63">
        <f>Table2245236891011121314151617181920212224234[[#This Row],[PEMBULATAN]]*O345</f>
        <v>108000</v>
      </c>
    </row>
    <row r="346" spans="1:16" ht="23.25" customHeight="1" x14ac:dyDescent="0.2">
      <c r="A346" s="97"/>
      <c r="B346" s="73"/>
      <c r="C346" s="87" t="s">
        <v>599</v>
      </c>
      <c r="D346" s="76" t="s">
        <v>51</v>
      </c>
      <c r="E346" s="13">
        <v>44428</v>
      </c>
      <c r="F346" s="74" t="s">
        <v>53</v>
      </c>
      <c r="G346" s="13">
        <v>44429</v>
      </c>
      <c r="H346" s="75" t="s">
        <v>54</v>
      </c>
      <c r="I346" s="15">
        <v>78</v>
      </c>
      <c r="J346" s="15">
        <v>34</v>
      </c>
      <c r="K346" s="15">
        <v>23</v>
      </c>
      <c r="L346" s="15">
        <v>13</v>
      </c>
      <c r="M346" s="81">
        <v>15.249000000000001</v>
      </c>
      <c r="N346" s="70">
        <v>15</v>
      </c>
      <c r="O346" s="62">
        <v>3000</v>
      </c>
      <c r="P346" s="63">
        <f>Table2245236891011121314151617181920212224234[[#This Row],[PEMBULATAN]]*O346</f>
        <v>45000</v>
      </c>
    </row>
    <row r="347" spans="1:16" ht="23.25" customHeight="1" x14ac:dyDescent="0.2">
      <c r="A347" s="97"/>
      <c r="B347" s="73"/>
      <c r="C347" s="87" t="s">
        <v>600</v>
      </c>
      <c r="D347" s="76" t="s">
        <v>51</v>
      </c>
      <c r="E347" s="13">
        <v>44428</v>
      </c>
      <c r="F347" s="74" t="s">
        <v>53</v>
      </c>
      <c r="G347" s="13">
        <v>44429</v>
      </c>
      <c r="H347" s="75" t="s">
        <v>54</v>
      </c>
      <c r="I347" s="15">
        <v>67</v>
      </c>
      <c r="J347" s="15">
        <v>34</v>
      </c>
      <c r="K347" s="15">
        <v>23</v>
      </c>
      <c r="L347" s="15">
        <v>14</v>
      </c>
      <c r="M347" s="81">
        <v>13.0985</v>
      </c>
      <c r="N347" s="70">
        <v>14</v>
      </c>
      <c r="O347" s="62">
        <v>3000</v>
      </c>
      <c r="P347" s="63">
        <f>Table2245236891011121314151617181920212224234[[#This Row],[PEMBULATAN]]*O347</f>
        <v>42000</v>
      </c>
    </row>
    <row r="348" spans="1:16" ht="23.25" customHeight="1" x14ac:dyDescent="0.2">
      <c r="A348" s="97"/>
      <c r="B348" s="73"/>
      <c r="C348" s="87" t="s">
        <v>601</v>
      </c>
      <c r="D348" s="76" t="s">
        <v>51</v>
      </c>
      <c r="E348" s="13">
        <v>44428</v>
      </c>
      <c r="F348" s="74" t="s">
        <v>53</v>
      </c>
      <c r="G348" s="13">
        <v>44429</v>
      </c>
      <c r="H348" s="75" t="s">
        <v>54</v>
      </c>
      <c r="I348" s="15">
        <v>186</v>
      </c>
      <c r="J348" s="15">
        <v>7</v>
      </c>
      <c r="K348" s="15">
        <v>6</v>
      </c>
      <c r="L348" s="15">
        <v>5</v>
      </c>
      <c r="M348" s="81">
        <v>1.9530000000000001</v>
      </c>
      <c r="N348" s="70">
        <v>5</v>
      </c>
      <c r="O348" s="62">
        <v>3000</v>
      </c>
      <c r="P348" s="63">
        <f>Table2245236891011121314151617181920212224234[[#This Row],[PEMBULATAN]]*O348</f>
        <v>15000</v>
      </c>
    </row>
    <row r="349" spans="1:16" ht="23.25" customHeight="1" x14ac:dyDescent="0.2">
      <c r="A349" s="97"/>
      <c r="B349" s="73"/>
      <c r="C349" s="87" t="s">
        <v>602</v>
      </c>
      <c r="D349" s="76" t="s">
        <v>51</v>
      </c>
      <c r="E349" s="13">
        <v>44428</v>
      </c>
      <c r="F349" s="74" t="s">
        <v>53</v>
      </c>
      <c r="G349" s="13">
        <v>44429</v>
      </c>
      <c r="H349" s="75" t="s">
        <v>54</v>
      </c>
      <c r="I349" s="15">
        <v>90</v>
      </c>
      <c r="J349" s="15">
        <v>60</v>
      </c>
      <c r="K349" s="15">
        <v>22</v>
      </c>
      <c r="L349" s="15">
        <v>11</v>
      </c>
      <c r="M349" s="81">
        <v>29.7</v>
      </c>
      <c r="N349" s="70">
        <v>30</v>
      </c>
      <c r="O349" s="62">
        <v>3000</v>
      </c>
      <c r="P349" s="63">
        <f>Table2245236891011121314151617181920212224234[[#This Row],[PEMBULATAN]]*O349</f>
        <v>90000</v>
      </c>
    </row>
    <row r="350" spans="1:16" ht="23.25" customHeight="1" x14ac:dyDescent="0.2">
      <c r="A350" s="97"/>
      <c r="B350" s="73"/>
      <c r="C350" s="87" t="s">
        <v>603</v>
      </c>
      <c r="D350" s="76" t="s">
        <v>51</v>
      </c>
      <c r="E350" s="13">
        <v>44428</v>
      </c>
      <c r="F350" s="74" t="s">
        <v>53</v>
      </c>
      <c r="G350" s="13">
        <v>44429</v>
      </c>
      <c r="H350" s="75" t="s">
        <v>54</v>
      </c>
      <c r="I350" s="15">
        <v>45</v>
      </c>
      <c r="J350" s="15">
        <v>24</v>
      </c>
      <c r="K350" s="15">
        <v>12</v>
      </c>
      <c r="L350" s="15">
        <v>6</v>
      </c>
      <c r="M350" s="81">
        <v>3.24</v>
      </c>
      <c r="N350" s="70">
        <v>6</v>
      </c>
      <c r="O350" s="62">
        <v>3000</v>
      </c>
      <c r="P350" s="63">
        <f>Table2245236891011121314151617181920212224234[[#This Row],[PEMBULATAN]]*O350</f>
        <v>18000</v>
      </c>
    </row>
    <row r="351" spans="1:16" ht="23.25" customHeight="1" x14ac:dyDescent="0.2">
      <c r="A351" s="97"/>
      <c r="B351" s="73"/>
      <c r="C351" s="87" t="s">
        <v>604</v>
      </c>
      <c r="D351" s="76" t="s">
        <v>51</v>
      </c>
      <c r="E351" s="13">
        <v>44428</v>
      </c>
      <c r="F351" s="74" t="s">
        <v>53</v>
      </c>
      <c r="G351" s="13">
        <v>44429</v>
      </c>
      <c r="H351" s="75" t="s">
        <v>54</v>
      </c>
      <c r="I351" s="15">
        <v>56</v>
      </c>
      <c r="J351" s="15">
        <v>27</v>
      </c>
      <c r="K351" s="15">
        <v>13</v>
      </c>
      <c r="L351" s="15">
        <v>12</v>
      </c>
      <c r="M351" s="81">
        <v>4.9139999999999997</v>
      </c>
      <c r="N351" s="70">
        <v>12</v>
      </c>
      <c r="O351" s="62">
        <v>3000</v>
      </c>
      <c r="P351" s="63">
        <f>Table2245236891011121314151617181920212224234[[#This Row],[PEMBULATAN]]*O351</f>
        <v>36000</v>
      </c>
    </row>
    <row r="352" spans="1:16" ht="23.25" customHeight="1" x14ac:dyDescent="0.2">
      <c r="A352" s="97"/>
      <c r="B352" s="73"/>
      <c r="C352" s="87" t="s">
        <v>605</v>
      </c>
      <c r="D352" s="76" t="s">
        <v>51</v>
      </c>
      <c r="E352" s="13">
        <v>44428</v>
      </c>
      <c r="F352" s="74" t="s">
        <v>53</v>
      </c>
      <c r="G352" s="13">
        <v>44429</v>
      </c>
      <c r="H352" s="75" t="s">
        <v>54</v>
      </c>
      <c r="I352" s="15">
        <v>101</v>
      </c>
      <c r="J352" s="15">
        <v>53</v>
      </c>
      <c r="K352" s="15">
        <v>41</v>
      </c>
      <c r="L352" s="15">
        <v>28</v>
      </c>
      <c r="M352" s="81">
        <v>54.868250000000003</v>
      </c>
      <c r="N352" s="70">
        <v>55</v>
      </c>
      <c r="O352" s="62">
        <v>3000</v>
      </c>
      <c r="P352" s="63">
        <f>Table2245236891011121314151617181920212224234[[#This Row],[PEMBULATAN]]*O352</f>
        <v>165000</v>
      </c>
    </row>
    <row r="353" spans="1:16" ht="23.25" customHeight="1" x14ac:dyDescent="0.2">
      <c r="A353" s="97"/>
      <c r="B353" s="73"/>
      <c r="C353" s="87" t="s">
        <v>606</v>
      </c>
      <c r="D353" s="76" t="s">
        <v>51</v>
      </c>
      <c r="E353" s="13">
        <v>44428</v>
      </c>
      <c r="F353" s="74" t="s">
        <v>53</v>
      </c>
      <c r="G353" s="13">
        <v>44429</v>
      </c>
      <c r="H353" s="75" t="s">
        <v>54</v>
      </c>
      <c r="I353" s="15">
        <v>55</v>
      </c>
      <c r="J353" s="15">
        <v>30</v>
      </c>
      <c r="K353" s="15">
        <v>20</v>
      </c>
      <c r="L353" s="15">
        <v>12</v>
      </c>
      <c r="M353" s="81">
        <v>8.25</v>
      </c>
      <c r="N353" s="70">
        <v>12</v>
      </c>
      <c r="O353" s="62">
        <v>3000</v>
      </c>
      <c r="P353" s="63">
        <f>Table2245236891011121314151617181920212224234[[#This Row],[PEMBULATAN]]*O353</f>
        <v>36000</v>
      </c>
    </row>
    <row r="354" spans="1:16" ht="23.25" customHeight="1" x14ac:dyDescent="0.2">
      <c r="A354" s="97"/>
      <c r="B354" s="73"/>
      <c r="C354" s="87" t="s">
        <v>607</v>
      </c>
      <c r="D354" s="76" t="s">
        <v>51</v>
      </c>
      <c r="E354" s="13">
        <v>44428</v>
      </c>
      <c r="F354" s="74" t="s">
        <v>53</v>
      </c>
      <c r="G354" s="13">
        <v>44429</v>
      </c>
      <c r="H354" s="75" t="s">
        <v>54</v>
      </c>
      <c r="I354" s="15">
        <v>70</v>
      </c>
      <c r="J354" s="15">
        <v>62</v>
      </c>
      <c r="K354" s="15">
        <v>21</v>
      </c>
      <c r="L354" s="15">
        <v>15</v>
      </c>
      <c r="M354" s="81">
        <v>22.785</v>
      </c>
      <c r="N354" s="70">
        <v>23</v>
      </c>
      <c r="O354" s="62">
        <v>3000</v>
      </c>
      <c r="P354" s="63">
        <f>Table2245236891011121314151617181920212224234[[#This Row],[PEMBULATAN]]*O354</f>
        <v>69000</v>
      </c>
    </row>
    <row r="355" spans="1:16" ht="23.25" customHeight="1" x14ac:dyDescent="0.2">
      <c r="A355" s="97"/>
      <c r="B355" s="73"/>
      <c r="C355" s="87" t="s">
        <v>608</v>
      </c>
      <c r="D355" s="76" t="s">
        <v>51</v>
      </c>
      <c r="E355" s="13">
        <v>44428</v>
      </c>
      <c r="F355" s="74" t="s">
        <v>53</v>
      </c>
      <c r="G355" s="13">
        <v>44429</v>
      </c>
      <c r="H355" s="75" t="s">
        <v>54</v>
      </c>
      <c r="I355" s="15">
        <v>74</v>
      </c>
      <c r="J355" s="15">
        <v>63</v>
      </c>
      <c r="K355" s="15">
        <v>30</v>
      </c>
      <c r="L355" s="15">
        <v>15</v>
      </c>
      <c r="M355" s="81">
        <v>34.965000000000003</v>
      </c>
      <c r="N355" s="70">
        <v>35</v>
      </c>
      <c r="O355" s="62">
        <v>3000</v>
      </c>
      <c r="P355" s="63">
        <f>Table2245236891011121314151617181920212224234[[#This Row],[PEMBULATAN]]*O355</f>
        <v>105000</v>
      </c>
    </row>
    <row r="356" spans="1:16" ht="23.25" customHeight="1" x14ac:dyDescent="0.2">
      <c r="A356" s="97"/>
      <c r="B356" s="73"/>
      <c r="C356" s="87" t="s">
        <v>609</v>
      </c>
      <c r="D356" s="76" t="s">
        <v>51</v>
      </c>
      <c r="E356" s="13">
        <v>44428</v>
      </c>
      <c r="F356" s="74" t="s">
        <v>53</v>
      </c>
      <c r="G356" s="13">
        <v>44429</v>
      </c>
      <c r="H356" s="75" t="s">
        <v>54</v>
      </c>
      <c r="I356" s="15">
        <v>30</v>
      </c>
      <c r="J356" s="15">
        <v>16</v>
      </c>
      <c r="K356" s="15">
        <v>21</v>
      </c>
      <c r="L356" s="15">
        <v>3</v>
      </c>
      <c r="M356" s="81">
        <v>2.52</v>
      </c>
      <c r="N356" s="70">
        <v>3</v>
      </c>
      <c r="O356" s="62">
        <v>3000</v>
      </c>
      <c r="P356" s="63">
        <f>Table2245236891011121314151617181920212224234[[#This Row],[PEMBULATAN]]*O356</f>
        <v>9000</v>
      </c>
    </row>
    <row r="357" spans="1:16" ht="23.25" customHeight="1" x14ac:dyDescent="0.2">
      <c r="A357" s="97"/>
      <c r="B357" s="73"/>
      <c r="C357" s="87" t="s">
        <v>610</v>
      </c>
      <c r="D357" s="76" t="s">
        <v>51</v>
      </c>
      <c r="E357" s="13">
        <v>44428</v>
      </c>
      <c r="F357" s="74" t="s">
        <v>53</v>
      </c>
      <c r="G357" s="13">
        <v>44429</v>
      </c>
      <c r="H357" s="75" t="s">
        <v>54</v>
      </c>
      <c r="I357" s="15">
        <v>83</v>
      </c>
      <c r="J357" s="15">
        <v>53</v>
      </c>
      <c r="K357" s="15">
        <v>33</v>
      </c>
      <c r="L357" s="15">
        <v>15</v>
      </c>
      <c r="M357" s="81">
        <v>36.29175</v>
      </c>
      <c r="N357" s="70">
        <v>36</v>
      </c>
      <c r="O357" s="62">
        <v>3000</v>
      </c>
      <c r="P357" s="63">
        <f>Table2245236891011121314151617181920212224234[[#This Row],[PEMBULATAN]]*O357</f>
        <v>108000</v>
      </c>
    </row>
    <row r="358" spans="1:16" ht="23.25" customHeight="1" x14ac:dyDescent="0.2">
      <c r="A358" s="97"/>
      <c r="B358" s="73"/>
      <c r="C358" s="87" t="s">
        <v>611</v>
      </c>
      <c r="D358" s="76" t="s">
        <v>51</v>
      </c>
      <c r="E358" s="13">
        <v>44428</v>
      </c>
      <c r="F358" s="74" t="s">
        <v>53</v>
      </c>
      <c r="G358" s="13">
        <v>44429</v>
      </c>
      <c r="H358" s="75" t="s">
        <v>54</v>
      </c>
      <c r="I358" s="15">
        <v>72</v>
      </c>
      <c r="J358" s="15">
        <v>72</v>
      </c>
      <c r="K358" s="15">
        <v>21</v>
      </c>
      <c r="L358" s="15">
        <v>11</v>
      </c>
      <c r="M358" s="81">
        <v>27.216000000000001</v>
      </c>
      <c r="N358" s="70">
        <v>27</v>
      </c>
      <c r="O358" s="62">
        <v>3000</v>
      </c>
      <c r="P358" s="63">
        <f>Table2245236891011121314151617181920212224234[[#This Row],[PEMBULATAN]]*O358</f>
        <v>81000</v>
      </c>
    </row>
    <row r="359" spans="1:16" ht="23.25" customHeight="1" x14ac:dyDescent="0.2">
      <c r="A359" s="97"/>
      <c r="B359" s="73"/>
      <c r="C359" s="87" t="s">
        <v>612</v>
      </c>
      <c r="D359" s="76" t="s">
        <v>51</v>
      </c>
      <c r="E359" s="13">
        <v>44428</v>
      </c>
      <c r="F359" s="74" t="s">
        <v>53</v>
      </c>
      <c r="G359" s="13">
        <v>44429</v>
      </c>
      <c r="H359" s="75" t="s">
        <v>54</v>
      </c>
      <c r="I359" s="15">
        <v>56</v>
      </c>
      <c r="J359" s="15">
        <v>354</v>
      </c>
      <c r="K359" s="15">
        <v>16</v>
      </c>
      <c r="L359" s="15">
        <v>7</v>
      </c>
      <c r="M359" s="81">
        <v>79.296000000000006</v>
      </c>
      <c r="N359" s="70">
        <v>80</v>
      </c>
      <c r="O359" s="62">
        <v>3000</v>
      </c>
      <c r="P359" s="63">
        <f>Table2245236891011121314151617181920212224234[[#This Row],[PEMBULATAN]]*O359</f>
        <v>240000</v>
      </c>
    </row>
    <row r="360" spans="1:16" ht="23.25" customHeight="1" x14ac:dyDescent="0.2">
      <c r="A360" s="97"/>
      <c r="B360" s="73"/>
      <c r="C360" s="87" t="s">
        <v>613</v>
      </c>
      <c r="D360" s="76" t="s">
        <v>51</v>
      </c>
      <c r="E360" s="13">
        <v>44428</v>
      </c>
      <c r="F360" s="74" t="s">
        <v>53</v>
      </c>
      <c r="G360" s="13">
        <v>44429</v>
      </c>
      <c r="H360" s="75" t="s">
        <v>54</v>
      </c>
      <c r="I360" s="15">
        <v>78</v>
      </c>
      <c r="J360" s="15">
        <v>47</v>
      </c>
      <c r="K360" s="15">
        <v>27</v>
      </c>
      <c r="L360" s="15">
        <v>22</v>
      </c>
      <c r="M360" s="81">
        <v>24.7455</v>
      </c>
      <c r="N360" s="70">
        <v>25</v>
      </c>
      <c r="O360" s="62">
        <v>3000</v>
      </c>
      <c r="P360" s="63">
        <f>Table2245236891011121314151617181920212224234[[#This Row],[PEMBULATAN]]*O360</f>
        <v>75000</v>
      </c>
    </row>
    <row r="361" spans="1:16" ht="23.25" customHeight="1" x14ac:dyDescent="0.2">
      <c r="A361" s="97"/>
      <c r="B361" s="73"/>
      <c r="C361" s="87" t="s">
        <v>614</v>
      </c>
      <c r="D361" s="76" t="s">
        <v>51</v>
      </c>
      <c r="E361" s="13">
        <v>44428</v>
      </c>
      <c r="F361" s="74" t="s">
        <v>53</v>
      </c>
      <c r="G361" s="13">
        <v>44429</v>
      </c>
      <c r="H361" s="75" t="s">
        <v>54</v>
      </c>
      <c r="I361" s="15">
        <v>45</v>
      </c>
      <c r="J361" s="15">
        <v>22</v>
      </c>
      <c r="K361" s="15">
        <v>12</v>
      </c>
      <c r="L361" s="15">
        <v>4</v>
      </c>
      <c r="M361" s="81">
        <v>2.97</v>
      </c>
      <c r="N361" s="70">
        <v>4</v>
      </c>
      <c r="O361" s="62">
        <v>3000</v>
      </c>
      <c r="P361" s="63">
        <f>Table2245236891011121314151617181920212224234[[#This Row],[PEMBULATAN]]*O361</f>
        <v>12000</v>
      </c>
    </row>
    <row r="362" spans="1:16" ht="23.25" customHeight="1" x14ac:dyDescent="0.2">
      <c r="A362" s="97"/>
      <c r="B362" s="73"/>
      <c r="C362" s="87" t="s">
        <v>615</v>
      </c>
      <c r="D362" s="76" t="s">
        <v>51</v>
      </c>
      <c r="E362" s="13">
        <v>44428</v>
      </c>
      <c r="F362" s="74" t="s">
        <v>53</v>
      </c>
      <c r="G362" s="13">
        <v>44429</v>
      </c>
      <c r="H362" s="75" t="s">
        <v>54</v>
      </c>
      <c r="I362" s="15">
        <v>76</v>
      </c>
      <c r="J362" s="15">
        <v>53</v>
      </c>
      <c r="K362" s="15">
        <v>30</v>
      </c>
      <c r="L362" s="15">
        <v>15</v>
      </c>
      <c r="M362" s="81">
        <v>30.21</v>
      </c>
      <c r="N362" s="70">
        <v>30</v>
      </c>
      <c r="O362" s="62">
        <v>3000</v>
      </c>
      <c r="P362" s="63">
        <f>Table2245236891011121314151617181920212224234[[#This Row],[PEMBULATAN]]*O362</f>
        <v>90000</v>
      </c>
    </row>
    <row r="363" spans="1:16" ht="23.25" customHeight="1" x14ac:dyDescent="0.2">
      <c r="A363" s="97"/>
      <c r="B363" s="73"/>
      <c r="C363" s="87" t="s">
        <v>616</v>
      </c>
      <c r="D363" s="76" t="s">
        <v>51</v>
      </c>
      <c r="E363" s="13">
        <v>44428</v>
      </c>
      <c r="F363" s="74" t="s">
        <v>53</v>
      </c>
      <c r="G363" s="13">
        <v>44429</v>
      </c>
      <c r="H363" s="75" t="s">
        <v>54</v>
      </c>
      <c r="I363" s="15">
        <v>40</v>
      </c>
      <c r="J363" s="15">
        <v>38</v>
      </c>
      <c r="K363" s="15">
        <v>16</v>
      </c>
      <c r="L363" s="15">
        <v>4</v>
      </c>
      <c r="M363" s="81">
        <v>6.08</v>
      </c>
      <c r="N363" s="70">
        <v>6</v>
      </c>
      <c r="O363" s="62">
        <v>3000</v>
      </c>
      <c r="P363" s="63">
        <f>Table2245236891011121314151617181920212224234[[#This Row],[PEMBULATAN]]*O363</f>
        <v>18000</v>
      </c>
    </row>
    <row r="364" spans="1:16" ht="23.25" customHeight="1" x14ac:dyDescent="0.2">
      <c r="A364" s="97"/>
      <c r="B364" s="73"/>
      <c r="C364" s="87" t="s">
        <v>617</v>
      </c>
      <c r="D364" s="76" t="s">
        <v>51</v>
      </c>
      <c r="E364" s="13">
        <v>44428</v>
      </c>
      <c r="F364" s="74" t="s">
        <v>53</v>
      </c>
      <c r="G364" s="13">
        <v>44429</v>
      </c>
      <c r="H364" s="75" t="s">
        <v>54</v>
      </c>
      <c r="I364" s="15">
        <v>71</v>
      </c>
      <c r="J364" s="15">
        <v>42</v>
      </c>
      <c r="K364" s="15">
        <v>18</v>
      </c>
      <c r="L364" s="15">
        <v>11</v>
      </c>
      <c r="M364" s="81">
        <v>13.419</v>
      </c>
      <c r="N364" s="70">
        <v>14</v>
      </c>
      <c r="O364" s="62">
        <v>3000</v>
      </c>
      <c r="P364" s="63">
        <f>Table2245236891011121314151617181920212224234[[#This Row],[PEMBULATAN]]*O364</f>
        <v>42000</v>
      </c>
    </row>
    <row r="365" spans="1:16" ht="23.25" customHeight="1" x14ac:dyDescent="0.2">
      <c r="A365" s="97"/>
      <c r="B365" s="73"/>
      <c r="C365" s="87" t="s">
        <v>618</v>
      </c>
      <c r="D365" s="76" t="s">
        <v>51</v>
      </c>
      <c r="E365" s="13">
        <v>44428</v>
      </c>
      <c r="F365" s="74" t="s">
        <v>53</v>
      </c>
      <c r="G365" s="13">
        <v>44429</v>
      </c>
      <c r="H365" s="75" t="s">
        <v>54</v>
      </c>
      <c r="I365" s="15">
        <v>53</v>
      </c>
      <c r="J365" s="15">
        <v>54</v>
      </c>
      <c r="K365" s="15">
        <v>31</v>
      </c>
      <c r="L365" s="15">
        <v>14</v>
      </c>
      <c r="M365" s="81">
        <v>22.180499999999999</v>
      </c>
      <c r="N365" s="70">
        <v>22</v>
      </c>
      <c r="O365" s="62">
        <v>3000</v>
      </c>
      <c r="P365" s="63">
        <f>Table2245236891011121314151617181920212224234[[#This Row],[PEMBULATAN]]*O365</f>
        <v>66000</v>
      </c>
    </row>
    <row r="366" spans="1:16" ht="23.25" customHeight="1" x14ac:dyDescent="0.2">
      <c r="A366" s="97"/>
      <c r="B366" s="73"/>
      <c r="C366" s="87" t="s">
        <v>619</v>
      </c>
      <c r="D366" s="76" t="s">
        <v>51</v>
      </c>
      <c r="E366" s="13">
        <v>44428</v>
      </c>
      <c r="F366" s="74" t="s">
        <v>53</v>
      </c>
      <c r="G366" s="13">
        <v>44429</v>
      </c>
      <c r="H366" s="75" t="s">
        <v>54</v>
      </c>
      <c r="I366" s="15">
        <v>76</v>
      </c>
      <c r="J366" s="15">
        <v>45</v>
      </c>
      <c r="K366" s="15">
        <v>23</v>
      </c>
      <c r="L366" s="15">
        <v>10</v>
      </c>
      <c r="M366" s="81">
        <v>19.664999999999999</v>
      </c>
      <c r="N366" s="70">
        <v>20</v>
      </c>
      <c r="O366" s="62">
        <v>3000</v>
      </c>
      <c r="P366" s="63">
        <f>Table2245236891011121314151617181920212224234[[#This Row],[PEMBULATAN]]*O366</f>
        <v>60000</v>
      </c>
    </row>
    <row r="367" spans="1:16" ht="23.25" customHeight="1" x14ac:dyDescent="0.2">
      <c r="A367" s="97"/>
      <c r="B367" s="73"/>
      <c r="C367" s="87" t="s">
        <v>620</v>
      </c>
      <c r="D367" s="76" t="s">
        <v>51</v>
      </c>
      <c r="E367" s="13">
        <v>44428</v>
      </c>
      <c r="F367" s="74" t="s">
        <v>53</v>
      </c>
      <c r="G367" s="13">
        <v>44429</v>
      </c>
      <c r="H367" s="75" t="s">
        <v>54</v>
      </c>
      <c r="I367" s="15">
        <v>87</v>
      </c>
      <c r="J367" s="15">
        <v>60</v>
      </c>
      <c r="K367" s="15">
        <v>20</v>
      </c>
      <c r="L367" s="15">
        <v>21</v>
      </c>
      <c r="M367" s="81">
        <v>26.1</v>
      </c>
      <c r="N367" s="70">
        <v>26</v>
      </c>
      <c r="O367" s="62">
        <v>3000</v>
      </c>
      <c r="P367" s="63">
        <f>Table2245236891011121314151617181920212224234[[#This Row],[PEMBULATAN]]*O367</f>
        <v>78000</v>
      </c>
    </row>
    <row r="368" spans="1:16" ht="23.25" customHeight="1" x14ac:dyDescent="0.2">
      <c r="A368" s="97"/>
      <c r="B368" s="73"/>
      <c r="C368" s="87" t="s">
        <v>621</v>
      </c>
      <c r="D368" s="76" t="s">
        <v>51</v>
      </c>
      <c r="E368" s="13">
        <v>44428</v>
      </c>
      <c r="F368" s="74" t="s">
        <v>53</v>
      </c>
      <c r="G368" s="13">
        <v>44429</v>
      </c>
      <c r="H368" s="75" t="s">
        <v>54</v>
      </c>
      <c r="I368" s="15">
        <v>87</v>
      </c>
      <c r="J368" s="15">
        <v>47</v>
      </c>
      <c r="K368" s="15">
        <v>40</v>
      </c>
      <c r="L368" s="15">
        <v>22</v>
      </c>
      <c r="M368" s="81">
        <v>40.89</v>
      </c>
      <c r="N368" s="70">
        <v>41</v>
      </c>
      <c r="O368" s="62">
        <v>3000</v>
      </c>
      <c r="P368" s="63">
        <f>Table2245236891011121314151617181920212224234[[#This Row],[PEMBULATAN]]*O368</f>
        <v>123000</v>
      </c>
    </row>
    <row r="369" spans="1:16" ht="23.25" customHeight="1" x14ac:dyDescent="0.2">
      <c r="A369" s="97"/>
      <c r="B369" s="73"/>
      <c r="C369" s="87" t="s">
        <v>622</v>
      </c>
      <c r="D369" s="76" t="s">
        <v>51</v>
      </c>
      <c r="E369" s="13">
        <v>44428</v>
      </c>
      <c r="F369" s="74" t="s">
        <v>53</v>
      </c>
      <c r="G369" s="13">
        <v>44429</v>
      </c>
      <c r="H369" s="75" t="s">
        <v>54</v>
      </c>
      <c r="I369" s="15">
        <v>79</v>
      </c>
      <c r="J369" s="15">
        <v>57</v>
      </c>
      <c r="K369" s="15">
        <v>24</v>
      </c>
      <c r="L369" s="15">
        <v>10</v>
      </c>
      <c r="M369" s="81">
        <v>27.018000000000001</v>
      </c>
      <c r="N369" s="70">
        <v>27</v>
      </c>
      <c r="O369" s="62">
        <v>3000</v>
      </c>
      <c r="P369" s="63">
        <f>Table2245236891011121314151617181920212224234[[#This Row],[PEMBULATAN]]*O369</f>
        <v>81000</v>
      </c>
    </row>
    <row r="370" spans="1:16" ht="23.25" customHeight="1" x14ac:dyDescent="0.2">
      <c r="A370" s="97"/>
      <c r="B370" s="73"/>
      <c r="C370" s="87" t="s">
        <v>623</v>
      </c>
      <c r="D370" s="76" t="s">
        <v>51</v>
      </c>
      <c r="E370" s="13">
        <v>44428</v>
      </c>
      <c r="F370" s="74" t="s">
        <v>53</v>
      </c>
      <c r="G370" s="13">
        <v>44429</v>
      </c>
      <c r="H370" s="75" t="s">
        <v>54</v>
      </c>
      <c r="I370" s="15">
        <v>70</v>
      </c>
      <c r="J370" s="15">
        <v>66</v>
      </c>
      <c r="K370" s="15">
        <v>30</v>
      </c>
      <c r="L370" s="15">
        <v>24</v>
      </c>
      <c r="M370" s="81">
        <v>34.65</v>
      </c>
      <c r="N370" s="70">
        <v>35</v>
      </c>
      <c r="O370" s="62">
        <v>3000</v>
      </c>
      <c r="P370" s="63">
        <f>Table2245236891011121314151617181920212224234[[#This Row],[PEMBULATAN]]*O370</f>
        <v>105000</v>
      </c>
    </row>
    <row r="371" spans="1:16" ht="23.25" customHeight="1" x14ac:dyDescent="0.2">
      <c r="A371" s="97"/>
      <c r="B371" s="73"/>
      <c r="C371" s="87" t="s">
        <v>624</v>
      </c>
      <c r="D371" s="76" t="s">
        <v>51</v>
      </c>
      <c r="E371" s="13">
        <v>44428</v>
      </c>
      <c r="F371" s="74" t="s">
        <v>53</v>
      </c>
      <c r="G371" s="13">
        <v>44429</v>
      </c>
      <c r="H371" s="75" t="s">
        <v>54</v>
      </c>
      <c r="I371" s="15">
        <v>73</v>
      </c>
      <c r="J371" s="15">
        <v>55</v>
      </c>
      <c r="K371" s="15">
        <v>23</v>
      </c>
      <c r="L371" s="15">
        <v>10</v>
      </c>
      <c r="M371" s="81">
        <v>23.08625</v>
      </c>
      <c r="N371" s="70">
        <v>23</v>
      </c>
      <c r="O371" s="62">
        <v>3000</v>
      </c>
      <c r="P371" s="63">
        <f>Table2245236891011121314151617181920212224234[[#This Row],[PEMBULATAN]]*O371</f>
        <v>69000</v>
      </c>
    </row>
    <row r="372" spans="1:16" ht="23.25" customHeight="1" x14ac:dyDescent="0.2">
      <c r="A372" s="97"/>
      <c r="B372" s="73"/>
      <c r="C372" s="87" t="s">
        <v>625</v>
      </c>
      <c r="D372" s="76" t="s">
        <v>51</v>
      </c>
      <c r="E372" s="13">
        <v>44428</v>
      </c>
      <c r="F372" s="74" t="s">
        <v>53</v>
      </c>
      <c r="G372" s="13">
        <v>44429</v>
      </c>
      <c r="H372" s="75" t="s">
        <v>54</v>
      </c>
      <c r="I372" s="15">
        <v>37</v>
      </c>
      <c r="J372" s="15">
        <v>28</v>
      </c>
      <c r="K372" s="15">
        <v>22</v>
      </c>
      <c r="L372" s="15">
        <v>2</v>
      </c>
      <c r="M372" s="81">
        <v>5.6980000000000004</v>
      </c>
      <c r="N372" s="70">
        <v>6</v>
      </c>
      <c r="O372" s="62">
        <v>3000</v>
      </c>
      <c r="P372" s="63">
        <f>Table2245236891011121314151617181920212224234[[#This Row],[PEMBULATAN]]*O372</f>
        <v>18000</v>
      </c>
    </row>
    <row r="373" spans="1:16" ht="23.25" customHeight="1" x14ac:dyDescent="0.2">
      <c r="A373" s="97"/>
      <c r="B373" s="73"/>
      <c r="C373" s="87" t="s">
        <v>626</v>
      </c>
      <c r="D373" s="76" t="s">
        <v>51</v>
      </c>
      <c r="E373" s="13">
        <v>44428</v>
      </c>
      <c r="F373" s="74" t="s">
        <v>53</v>
      </c>
      <c r="G373" s="13">
        <v>44429</v>
      </c>
      <c r="H373" s="75" t="s">
        <v>54</v>
      </c>
      <c r="I373" s="15">
        <v>76</v>
      </c>
      <c r="J373" s="15">
        <v>47</v>
      </c>
      <c r="K373" s="15">
        <v>34</v>
      </c>
      <c r="L373" s="15">
        <v>15</v>
      </c>
      <c r="M373" s="81">
        <v>30.361999999999998</v>
      </c>
      <c r="N373" s="70">
        <v>31</v>
      </c>
      <c r="O373" s="62">
        <v>3000</v>
      </c>
      <c r="P373" s="63">
        <f>Table2245236891011121314151617181920212224234[[#This Row],[PEMBULATAN]]*O373</f>
        <v>93000</v>
      </c>
    </row>
    <row r="374" spans="1:16" ht="23.25" customHeight="1" x14ac:dyDescent="0.2">
      <c r="A374" s="97"/>
      <c r="B374" s="73"/>
      <c r="C374" s="87" t="s">
        <v>627</v>
      </c>
      <c r="D374" s="76" t="s">
        <v>51</v>
      </c>
      <c r="E374" s="13">
        <v>44428</v>
      </c>
      <c r="F374" s="74" t="s">
        <v>53</v>
      </c>
      <c r="G374" s="13">
        <v>44429</v>
      </c>
      <c r="H374" s="75" t="s">
        <v>54</v>
      </c>
      <c r="I374" s="15">
        <v>56</v>
      </c>
      <c r="J374" s="15">
        <v>28</v>
      </c>
      <c r="K374" s="15">
        <v>27</v>
      </c>
      <c r="L374" s="15">
        <v>14</v>
      </c>
      <c r="M374" s="81">
        <v>10.584</v>
      </c>
      <c r="N374" s="70">
        <v>14</v>
      </c>
      <c r="O374" s="62">
        <v>3000</v>
      </c>
      <c r="P374" s="63">
        <f>Table2245236891011121314151617181920212224234[[#This Row],[PEMBULATAN]]*O374</f>
        <v>42000</v>
      </c>
    </row>
    <row r="375" spans="1:16" ht="23.25" customHeight="1" x14ac:dyDescent="0.2">
      <c r="A375" s="97"/>
      <c r="B375" s="73"/>
      <c r="C375" s="87" t="s">
        <v>628</v>
      </c>
      <c r="D375" s="76" t="s">
        <v>51</v>
      </c>
      <c r="E375" s="13">
        <v>44428</v>
      </c>
      <c r="F375" s="74" t="s">
        <v>53</v>
      </c>
      <c r="G375" s="13">
        <v>44429</v>
      </c>
      <c r="H375" s="75" t="s">
        <v>54</v>
      </c>
      <c r="I375" s="15">
        <v>56</v>
      </c>
      <c r="J375" s="15">
        <v>39</v>
      </c>
      <c r="K375" s="15">
        <v>24</v>
      </c>
      <c r="L375" s="15">
        <v>13</v>
      </c>
      <c r="M375" s="81">
        <v>13.103999999999999</v>
      </c>
      <c r="N375" s="70">
        <v>13</v>
      </c>
      <c r="O375" s="62">
        <v>3000</v>
      </c>
      <c r="P375" s="63">
        <f>Table2245236891011121314151617181920212224234[[#This Row],[PEMBULATAN]]*O375</f>
        <v>39000</v>
      </c>
    </row>
    <row r="376" spans="1:16" ht="23.25" customHeight="1" x14ac:dyDescent="0.2">
      <c r="A376" s="97"/>
      <c r="B376" s="73"/>
      <c r="C376" s="87" t="s">
        <v>629</v>
      </c>
      <c r="D376" s="76" t="s">
        <v>51</v>
      </c>
      <c r="E376" s="13">
        <v>44428</v>
      </c>
      <c r="F376" s="74" t="s">
        <v>53</v>
      </c>
      <c r="G376" s="13">
        <v>44429</v>
      </c>
      <c r="H376" s="75" t="s">
        <v>54</v>
      </c>
      <c r="I376" s="15">
        <v>93</v>
      </c>
      <c r="J376" s="15">
        <v>53</v>
      </c>
      <c r="K376" s="15">
        <v>23</v>
      </c>
      <c r="L376" s="15">
        <v>24</v>
      </c>
      <c r="M376" s="81">
        <v>28.341750000000001</v>
      </c>
      <c r="N376" s="70">
        <v>29</v>
      </c>
      <c r="O376" s="62">
        <v>3000</v>
      </c>
      <c r="P376" s="63">
        <f>Table2245236891011121314151617181920212224234[[#This Row],[PEMBULATAN]]*O376</f>
        <v>87000</v>
      </c>
    </row>
    <row r="377" spans="1:16" ht="23.25" customHeight="1" x14ac:dyDescent="0.2">
      <c r="A377" s="97"/>
      <c r="B377" s="73"/>
      <c r="C377" s="87" t="s">
        <v>630</v>
      </c>
      <c r="D377" s="76" t="s">
        <v>51</v>
      </c>
      <c r="E377" s="13">
        <v>44428</v>
      </c>
      <c r="F377" s="74" t="s">
        <v>53</v>
      </c>
      <c r="G377" s="13">
        <v>44429</v>
      </c>
      <c r="H377" s="75" t="s">
        <v>54</v>
      </c>
      <c r="I377" s="15">
        <v>104</v>
      </c>
      <c r="J377" s="15">
        <v>41</v>
      </c>
      <c r="K377" s="15">
        <v>20</v>
      </c>
      <c r="L377" s="15">
        <v>11</v>
      </c>
      <c r="M377" s="81">
        <v>21.32</v>
      </c>
      <c r="N377" s="70">
        <v>22</v>
      </c>
      <c r="O377" s="62">
        <v>3000</v>
      </c>
      <c r="P377" s="63">
        <f>Table2245236891011121314151617181920212224234[[#This Row],[PEMBULATAN]]*O377</f>
        <v>66000</v>
      </c>
    </row>
    <row r="378" spans="1:16" ht="23.25" customHeight="1" x14ac:dyDescent="0.2">
      <c r="A378" s="97"/>
      <c r="B378" s="73"/>
      <c r="C378" s="87" t="s">
        <v>631</v>
      </c>
      <c r="D378" s="76" t="s">
        <v>51</v>
      </c>
      <c r="E378" s="13">
        <v>44428</v>
      </c>
      <c r="F378" s="74" t="s">
        <v>53</v>
      </c>
      <c r="G378" s="13">
        <v>44429</v>
      </c>
      <c r="H378" s="75" t="s">
        <v>54</v>
      </c>
      <c r="I378" s="15">
        <v>87</v>
      </c>
      <c r="J378" s="15">
        <v>45</v>
      </c>
      <c r="K378" s="15">
        <v>34</v>
      </c>
      <c r="L378" s="15">
        <v>15</v>
      </c>
      <c r="M378" s="81">
        <v>33.277500000000003</v>
      </c>
      <c r="N378" s="70">
        <v>33</v>
      </c>
      <c r="O378" s="62">
        <v>3000</v>
      </c>
      <c r="P378" s="63">
        <f>Table2245236891011121314151617181920212224234[[#This Row],[PEMBULATAN]]*O378</f>
        <v>99000</v>
      </c>
    </row>
    <row r="379" spans="1:16" ht="23.25" customHeight="1" x14ac:dyDescent="0.2">
      <c r="A379" s="97"/>
      <c r="B379" s="73"/>
      <c r="C379" s="87" t="s">
        <v>632</v>
      </c>
      <c r="D379" s="76" t="s">
        <v>51</v>
      </c>
      <c r="E379" s="13">
        <v>44428</v>
      </c>
      <c r="F379" s="74" t="s">
        <v>53</v>
      </c>
      <c r="G379" s="13">
        <v>44429</v>
      </c>
      <c r="H379" s="75" t="s">
        <v>54</v>
      </c>
      <c r="I379" s="15">
        <v>53</v>
      </c>
      <c r="J379" s="15">
        <v>30</v>
      </c>
      <c r="K379" s="15">
        <v>30</v>
      </c>
      <c r="L379" s="15">
        <v>4</v>
      </c>
      <c r="M379" s="81">
        <v>11.925000000000001</v>
      </c>
      <c r="N379" s="70">
        <v>12</v>
      </c>
      <c r="O379" s="62">
        <v>3000</v>
      </c>
      <c r="P379" s="63">
        <f>Table2245236891011121314151617181920212224234[[#This Row],[PEMBULATAN]]*O379</f>
        <v>36000</v>
      </c>
    </row>
    <row r="380" spans="1:16" ht="23.25" customHeight="1" x14ac:dyDescent="0.2">
      <c r="A380" s="97"/>
      <c r="B380" s="73"/>
      <c r="C380" s="87" t="s">
        <v>633</v>
      </c>
      <c r="D380" s="76" t="s">
        <v>51</v>
      </c>
      <c r="E380" s="13">
        <v>44428</v>
      </c>
      <c r="F380" s="74" t="s">
        <v>53</v>
      </c>
      <c r="G380" s="13">
        <v>44429</v>
      </c>
      <c r="H380" s="75" t="s">
        <v>54</v>
      </c>
      <c r="I380" s="15">
        <v>87</v>
      </c>
      <c r="J380" s="15">
        <v>47</v>
      </c>
      <c r="K380" s="15">
        <v>35</v>
      </c>
      <c r="L380" s="15">
        <v>17</v>
      </c>
      <c r="M380" s="81">
        <v>35.778750000000002</v>
      </c>
      <c r="N380" s="70">
        <v>36</v>
      </c>
      <c r="O380" s="62">
        <v>3000</v>
      </c>
      <c r="P380" s="63">
        <f>Table2245236891011121314151617181920212224234[[#This Row],[PEMBULATAN]]*O380</f>
        <v>108000</v>
      </c>
    </row>
    <row r="381" spans="1:16" ht="23.25" customHeight="1" x14ac:dyDescent="0.2">
      <c r="A381" s="97"/>
      <c r="B381" s="73"/>
      <c r="C381" s="87" t="s">
        <v>634</v>
      </c>
      <c r="D381" s="76" t="s">
        <v>51</v>
      </c>
      <c r="E381" s="13">
        <v>44428</v>
      </c>
      <c r="F381" s="74" t="s">
        <v>53</v>
      </c>
      <c r="G381" s="13">
        <v>44429</v>
      </c>
      <c r="H381" s="75" t="s">
        <v>54</v>
      </c>
      <c r="I381" s="15">
        <v>80</v>
      </c>
      <c r="J381" s="15">
        <v>50</v>
      </c>
      <c r="K381" s="15">
        <v>21</v>
      </c>
      <c r="L381" s="15">
        <v>12</v>
      </c>
      <c r="M381" s="81">
        <v>21</v>
      </c>
      <c r="N381" s="70">
        <v>21</v>
      </c>
      <c r="O381" s="62">
        <v>3000</v>
      </c>
      <c r="P381" s="63">
        <f>Table2245236891011121314151617181920212224234[[#This Row],[PEMBULATAN]]*O381</f>
        <v>63000</v>
      </c>
    </row>
    <row r="382" spans="1:16" ht="23.25" customHeight="1" x14ac:dyDescent="0.2">
      <c r="A382" s="97"/>
      <c r="B382" s="73"/>
      <c r="C382" s="87" t="s">
        <v>635</v>
      </c>
      <c r="D382" s="76" t="s">
        <v>51</v>
      </c>
      <c r="E382" s="13">
        <v>44428</v>
      </c>
      <c r="F382" s="74" t="s">
        <v>53</v>
      </c>
      <c r="G382" s="13">
        <v>44429</v>
      </c>
      <c r="H382" s="75" t="s">
        <v>54</v>
      </c>
      <c r="I382" s="15">
        <v>38</v>
      </c>
      <c r="J382" s="15">
        <v>47</v>
      </c>
      <c r="K382" s="15">
        <v>20</v>
      </c>
      <c r="L382" s="15">
        <v>3</v>
      </c>
      <c r="M382" s="81">
        <v>8.93</v>
      </c>
      <c r="N382" s="70">
        <v>9</v>
      </c>
      <c r="O382" s="62">
        <v>3000</v>
      </c>
      <c r="P382" s="63">
        <f>Table2245236891011121314151617181920212224234[[#This Row],[PEMBULATAN]]*O382</f>
        <v>27000</v>
      </c>
    </row>
    <row r="383" spans="1:16" ht="23.25" customHeight="1" x14ac:dyDescent="0.2">
      <c r="A383" s="97"/>
      <c r="B383" s="73"/>
      <c r="C383" s="87" t="s">
        <v>636</v>
      </c>
      <c r="D383" s="76" t="s">
        <v>51</v>
      </c>
      <c r="E383" s="13">
        <v>44428</v>
      </c>
      <c r="F383" s="74" t="s">
        <v>53</v>
      </c>
      <c r="G383" s="13">
        <v>44429</v>
      </c>
      <c r="H383" s="75" t="s">
        <v>54</v>
      </c>
      <c r="I383" s="15">
        <v>51</v>
      </c>
      <c r="J383" s="15">
        <v>53</v>
      </c>
      <c r="K383" s="15">
        <v>12</v>
      </c>
      <c r="L383" s="15">
        <v>5</v>
      </c>
      <c r="M383" s="81">
        <v>8.109</v>
      </c>
      <c r="N383" s="70">
        <v>8</v>
      </c>
      <c r="O383" s="62">
        <v>3000</v>
      </c>
      <c r="P383" s="63">
        <f>Table2245236891011121314151617181920212224234[[#This Row],[PEMBULATAN]]*O383</f>
        <v>24000</v>
      </c>
    </row>
    <row r="384" spans="1:16" ht="23.25" customHeight="1" x14ac:dyDescent="0.2">
      <c r="A384" s="97"/>
      <c r="B384" s="73"/>
      <c r="C384" s="87" t="s">
        <v>637</v>
      </c>
      <c r="D384" s="76" t="s">
        <v>51</v>
      </c>
      <c r="E384" s="13">
        <v>44428</v>
      </c>
      <c r="F384" s="74" t="s">
        <v>53</v>
      </c>
      <c r="G384" s="13">
        <v>44429</v>
      </c>
      <c r="H384" s="75" t="s">
        <v>54</v>
      </c>
      <c r="I384" s="15">
        <v>67</v>
      </c>
      <c r="J384" s="15">
        <v>35</v>
      </c>
      <c r="K384" s="15">
        <v>24</v>
      </c>
      <c r="L384" s="15">
        <v>15</v>
      </c>
      <c r="M384" s="81">
        <v>14.07</v>
      </c>
      <c r="N384" s="70">
        <v>15</v>
      </c>
      <c r="O384" s="62">
        <v>3000</v>
      </c>
      <c r="P384" s="63">
        <f>Table2245236891011121314151617181920212224234[[#This Row],[PEMBULATAN]]*O384</f>
        <v>45000</v>
      </c>
    </row>
    <row r="385" spans="1:16" ht="23.25" customHeight="1" x14ac:dyDescent="0.2">
      <c r="A385" s="97"/>
      <c r="B385" s="73"/>
      <c r="C385" s="87" t="s">
        <v>638</v>
      </c>
      <c r="D385" s="76" t="s">
        <v>51</v>
      </c>
      <c r="E385" s="13">
        <v>44428</v>
      </c>
      <c r="F385" s="74" t="s">
        <v>53</v>
      </c>
      <c r="G385" s="13">
        <v>44429</v>
      </c>
      <c r="H385" s="75" t="s">
        <v>54</v>
      </c>
      <c r="I385" s="15">
        <v>70</v>
      </c>
      <c r="J385" s="15">
        <v>42</v>
      </c>
      <c r="K385" s="15">
        <v>33</v>
      </c>
      <c r="L385" s="15">
        <v>10</v>
      </c>
      <c r="M385" s="81">
        <v>24.254999999999999</v>
      </c>
      <c r="N385" s="70">
        <v>24</v>
      </c>
      <c r="O385" s="62">
        <v>3000</v>
      </c>
      <c r="P385" s="63">
        <f>Table2245236891011121314151617181920212224234[[#This Row],[PEMBULATAN]]*O385</f>
        <v>72000</v>
      </c>
    </row>
    <row r="386" spans="1:16" ht="23.25" customHeight="1" x14ac:dyDescent="0.2">
      <c r="A386" s="97"/>
      <c r="B386" s="73"/>
      <c r="C386" s="87" t="s">
        <v>639</v>
      </c>
      <c r="D386" s="76" t="s">
        <v>51</v>
      </c>
      <c r="E386" s="13">
        <v>44428</v>
      </c>
      <c r="F386" s="74" t="s">
        <v>53</v>
      </c>
      <c r="G386" s="13">
        <v>44429</v>
      </c>
      <c r="H386" s="75" t="s">
        <v>54</v>
      </c>
      <c r="I386" s="15">
        <v>89</v>
      </c>
      <c r="J386" s="15">
        <v>57</v>
      </c>
      <c r="K386" s="15">
        <v>37</v>
      </c>
      <c r="L386" s="15">
        <v>20</v>
      </c>
      <c r="M386" s="81">
        <v>46.925249999999998</v>
      </c>
      <c r="N386" s="70">
        <v>47</v>
      </c>
      <c r="O386" s="62">
        <v>3000</v>
      </c>
      <c r="P386" s="63">
        <f>Table2245236891011121314151617181920212224234[[#This Row],[PEMBULATAN]]*O386</f>
        <v>141000</v>
      </c>
    </row>
    <row r="387" spans="1:16" ht="23.25" customHeight="1" x14ac:dyDescent="0.2">
      <c r="A387" s="97"/>
      <c r="B387" s="73"/>
      <c r="C387" s="87" t="s">
        <v>640</v>
      </c>
      <c r="D387" s="76" t="s">
        <v>51</v>
      </c>
      <c r="E387" s="13">
        <v>44428</v>
      </c>
      <c r="F387" s="74" t="s">
        <v>53</v>
      </c>
      <c r="G387" s="13">
        <v>44429</v>
      </c>
      <c r="H387" s="75" t="s">
        <v>54</v>
      </c>
      <c r="I387" s="15">
        <v>86</v>
      </c>
      <c r="J387" s="15">
        <v>50</v>
      </c>
      <c r="K387" s="15">
        <v>21</v>
      </c>
      <c r="L387" s="15">
        <v>8</v>
      </c>
      <c r="M387" s="81">
        <v>22.574999999999999</v>
      </c>
      <c r="N387" s="70">
        <v>23</v>
      </c>
      <c r="O387" s="62">
        <v>3000</v>
      </c>
      <c r="P387" s="63">
        <f>Table2245236891011121314151617181920212224234[[#This Row],[PEMBULATAN]]*O387</f>
        <v>69000</v>
      </c>
    </row>
    <row r="388" spans="1:16" ht="23.25" customHeight="1" x14ac:dyDescent="0.2">
      <c r="A388" s="97"/>
      <c r="B388" s="73"/>
      <c r="C388" s="87" t="s">
        <v>641</v>
      </c>
      <c r="D388" s="76" t="s">
        <v>51</v>
      </c>
      <c r="E388" s="13">
        <v>44428</v>
      </c>
      <c r="F388" s="74" t="s">
        <v>53</v>
      </c>
      <c r="G388" s="13">
        <v>44429</v>
      </c>
      <c r="H388" s="75" t="s">
        <v>54</v>
      </c>
      <c r="I388" s="15">
        <v>80</v>
      </c>
      <c r="J388" s="15">
        <v>67</v>
      </c>
      <c r="K388" s="15">
        <v>25</v>
      </c>
      <c r="L388" s="15">
        <v>12</v>
      </c>
      <c r="M388" s="81">
        <v>33.5</v>
      </c>
      <c r="N388" s="70">
        <v>34</v>
      </c>
      <c r="O388" s="62">
        <v>3000</v>
      </c>
      <c r="P388" s="63">
        <f>Table2245236891011121314151617181920212224234[[#This Row],[PEMBULATAN]]*O388</f>
        <v>102000</v>
      </c>
    </row>
    <row r="389" spans="1:16" ht="23.25" customHeight="1" x14ac:dyDescent="0.2">
      <c r="A389" s="97"/>
      <c r="B389" s="73"/>
      <c r="C389" s="87" t="s">
        <v>642</v>
      </c>
      <c r="D389" s="76" t="s">
        <v>51</v>
      </c>
      <c r="E389" s="13">
        <v>44428</v>
      </c>
      <c r="F389" s="74" t="s">
        <v>53</v>
      </c>
      <c r="G389" s="13">
        <v>44429</v>
      </c>
      <c r="H389" s="75" t="s">
        <v>54</v>
      </c>
      <c r="I389" s="15">
        <v>87</v>
      </c>
      <c r="J389" s="15">
        <v>60</v>
      </c>
      <c r="K389" s="15">
        <v>30</v>
      </c>
      <c r="L389" s="15">
        <v>18</v>
      </c>
      <c r="M389" s="81">
        <v>39.15</v>
      </c>
      <c r="N389" s="70">
        <v>39</v>
      </c>
      <c r="O389" s="62">
        <v>3000</v>
      </c>
      <c r="P389" s="63">
        <f>Table2245236891011121314151617181920212224234[[#This Row],[PEMBULATAN]]*O389</f>
        <v>117000</v>
      </c>
    </row>
    <row r="390" spans="1:16" ht="23.25" customHeight="1" x14ac:dyDescent="0.2">
      <c r="A390" s="97"/>
      <c r="B390" s="73"/>
      <c r="C390" s="87" t="s">
        <v>643</v>
      </c>
      <c r="D390" s="76" t="s">
        <v>51</v>
      </c>
      <c r="E390" s="13">
        <v>44428</v>
      </c>
      <c r="F390" s="74" t="s">
        <v>53</v>
      </c>
      <c r="G390" s="13">
        <v>44429</v>
      </c>
      <c r="H390" s="75" t="s">
        <v>54</v>
      </c>
      <c r="I390" s="15">
        <v>70</v>
      </c>
      <c r="J390" s="15">
        <v>57</v>
      </c>
      <c r="K390" s="15">
        <v>22</v>
      </c>
      <c r="L390" s="15">
        <v>8</v>
      </c>
      <c r="M390" s="81">
        <v>21.945</v>
      </c>
      <c r="N390" s="70">
        <v>22</v>
      </c>
      <c r="O390" s="62">
        <v>3000</v>
      </c>
      <c r="P390" s="63">
        <f>Table2245236891011121314151617181920212224234[[#This Row],[PEMBULATAN]]*O390</f>
        <v>66000</v>
      </c>
    </row>
    <row r="391" spans="1:16" ht="23.25" customHeight="1" x14ac:dyDescent="0.2">
      <c r="A391" s="97"/>
      <c r="B391" s="73"/>
      <c r="C391" s="87" t="s">
        <v>644</v>
      </c>
      <c r="D391" s="76" t="s">
        <v>51</v>
      </c>
      <c r="E391" s="13">
        <v>44428</v>
      </c>
      <c r="F391" s="74" t="s">
        <v>53</v>
      </c>
      <c r="G391" s="13">
        <v>44429</v>
      </c>
      <c r="H391" s="75" t="s">
        <v>54</v>
      </c>
      <c r="I391" s="15">
        <v>92</v>
      </c>
      <c r="J391" s="15">
        <v>54</v>
      </c>
      <c r="K391" s="15">
        <v>41</v>
      </c>
      <c r="L391" s="15">
        <v>10</v>
      </c>
      <c r="M391" s="81">
        <v>50.921999999999997</v>
      </c>
      <c r="N391" s="70">
        <v>51</v>
      </c>
      <c r="O391" s="62">
        <v>3000</v>
      </c>
      <c r="P391" s="63">
        <f>Table2245236891011121314151617181920212224234[[#This Row],[PEMBULATAN]]*O391</f>
        <v>153000</v>
      </c>
    </row>
    <row r="392" spans="1:16" ht="23.25" customHeight="1" x14ac:dyDescent="0.2">
      <c r="A392" s="97"/>
      <c r="B392" s="73"/>
      <c r="C392" s="87" t="s">
        <v>645</v>
      </c>
      <c r="D392" s="76" t="s">
        <v>51</v>
      </c>
      <c r="E392" s="13">
        <v>44428</v>
      </c>
      <c r="F392" s="74" t="s">
        <v>53</v>
      </c>
      <c r="G392" s="13">
        <v>44429</v>
      </c>
      <c r="H392" s="75" t="s">
        <v>54</v>
      </c>
      <c r="I392" s="15">
        <v>82</v>
      </c>
      <c r="J392" s="15">
        <v>52</v>
      </c>
      <c r="K392" s="15">
        <v>22</v>
      </c>
      <c r="L392" s="15">
        <v>20</v>
      </c>
      <c r="M392" s="81">
        <v>23.452000000000002</v>
      </c>
      <c r="N392" s="70">
        <v>24</v>
      </c>
      <c r="O392" s="62">
        <v>3000</v>
      </c>
      <c r="P392" s="63">
        <f>Table2245236891011121314151617181920212224234[[#This Row],[PEMBULATAN]]*O392</f>
        <v>72000</v>
      </c>
    </row>
    <row r="393" spans="1:16" ht="23.25" customHeight="1" x14ac:dyDescent="0.2">
      <c r="A393" s="97"/>
      <c r="B393" s="73"/>
      <c r="C393" s="87" t="s">
        <v>646</v>
      </c>
      <c r="D393" s="76" t="s">
        <v>51</v>
      </c>
      <c r="E393" s="13">
        <v>44428</v>
      </c>
      <c r="F393" s="74" t="s">
        <v>53</v>
      </c>
      <c r="G393" s="13">
        <v>44429</v>
      </c>
      <c r="H393" s="75" t="s">
        <v>54</v>
      </c>
      <c r="I393" s="15">
        <v>65</v>
      </c>
      <c r="J393" s="15">
        <v>23</v>
      </c>
      <c r="K393" s="15">
        <v>10</v>
      </c>
      <c r="L393" s="15">
        <v>21</v>
      </c>
      <c r="M393" s="81">
        <v>3.7374999999999998</v>
      </c>
      <c r="N393" s="70">
        <v>21</v>
      </c>
      <c r="O393" s="62">
        <v>3000</v>
      </c>
      <c r="P393" s="63">
        <f>Table2245236891011121314151617181920212224234[[#This Row],[PEMBULATAN]]*O393</f>
        <v>63000</v>
      </c>
    </row>
    <row r="394" spans="1:16" ht="23.25" customHeight="1" x14ac:dyDescent="0.2">
      <c r="A394" s="97"/>
      <c r="B394" s="73"/>
      <c r="C394" s="87" t="s">
        <v>647</v>
      </c>
      <c r="D394" s="76" t="s">
        <v>51</v>
      </c>
      <c r="E394" s="13">
        <v>44428</v>
      </c>
      <c r="F394" s="74" t="s">
        <v>53</v>
      </c>
      <c r="G394" s="13">
        <v>44429</v>
      </c>
      <c r="H394" s="75" t="s">
        <v>54</v>
      </c>
      <c r="I394" s="15">
        <v>57</v>
      </c>
      <c r="J394" s="15">
        <v>34</v>
      </c>
      <c r="K394" s="15">
        <v>12</v>
      </c>
      <c r="L394" s="15">
        <v>15</v>
      </c>
      <c r="M394" s="81">
        <v>5.8140000000000001</v>
      </c>
      <c r="N394" s="70">
        <v>15</v>
      </c>
      <c r="O394" s="62">
        <v>3000</v>
      </c>
      <c r="P394" s="63">
        <f>Table2245236891011121314151617181920212224234[[#This Row],[PEMBULATAN]]*O394</f>
        <v>45000</v>
      </c>
    </row>
    <row r="395" spans="1:16" ht="23.25" customHeight="1" x14ac:dyDescent="0.2">
      <c r="A395" s="97"/>
      <c r="B395" s="73"/>
      <c r="C395" s="87" t="s">
        <v>648</v>
      </c>
      <c r="D395" s="76" t="s">
        <v>51</v>
      </c>
      <c r="E395" s="13">
        <v>44428</v>
      </c>
      <c r="F395" s="74" t="s">
        <v>53</v>
      </c>
      <c r="G395" s="13">
        <v>44429</v>
      </c>
      <c r="H395" s="75" t="s">
        <v>54</v>
      </c>
      <c r="I395" s="15">
        <v>67</v>
      </c>
      <c r="J395" s="15">
        <v>43</v>
      </c>
      <c r="K395" s="15">
        <v>22</v>
      </c>
      <c r="L395" s="15">
        <v>18</v>
      </c>
      <c r="M395" s="81">
        <v>15.845499999999999</v>
      </c>
      <c r="N395" s="70">
        <v>18</v>
      </c>
      <c r="O395" s="62">
        <v>3000</v>
      </c>
      <c r="P395" s="63">
        <f>Table2245236891011121314151617181920212224234[[#This Row],[PEMBULATAN]]*O395</f>
        <v>54000</v>
      </c>
    </row>
    <row r="396" spans="1:16" ht="23.25" customHeight="1" x14ac:dyDescent="0.2">
      <c r="A396" s="97"/>
      <c r="B396" s="73"/>
      <c r="C396" s="87" t="s">
        <v>649</v>
      </c>
      <c r="D396" s="76" t="s">
        <v>51</v>
      </c>
      <c r="E396" s="13">
        <v>44428</v>
      </c>
      <c r="F396" s="74" t="s">
        <v>53</v>
      </c>
      <c r="G396" s="13">
        <v>44429</v>
      </c>
      <c r="H396" s="75" t="s">
        <v>54</v>
      </c>
      <c r="I396" s="15">
        <v>100</v>
      </c>
      <c r="J396" s="15">
        <v>60</v>
      </c>
      <c r="K396" s="15">
        <v>32</v>
      </c>
      <c r="L396" s="15">
        <v>13</v>
      </c>
      <c r="M396" s="81">
        <v>48</v>
      </c>
      <c r="N396" s="70">
        <v>48</v>
      </c>
      <c r="O396" s="62">
        <v>3000</v>
      </c>
      <c r="P396" s="63">
        <f>Table2245236891011121314151617181920212224234[[#This Row],[PEMBULATAN]]*O396</f>
        <v>144000</v>
      </c>
    </row>
    <row r="397" spans="1:16" ht="23.25" customHeight="1" x14ac:dyDescent="0.2">
      <c r="A397" s="97"/>
      <c r="B397" s="73"/>
      <c r="C397" s="87" t="s">
        <v>650</v>
      </c>
      <c r="D397" s="76" t="s">
        <v>51</v>
      </c>
      <c r="E397" s="13">
        <v>44428</v>
      </c>
      <c r="F397" s="74" t="s">
        <v>53</v>
      </c>
      <c r="G397" s="13">
        <v>44429</v>
      </c>
      <c r="H397" s="75" t="s">
        <v>54</v>
      </c>
      <c r="I397" s="15">
        <v>67</v>
      </c>
      <c r="J397" s="15">
        <v>36</v>
      </c>
      <c r="K397" s="15">
        <v>15</v>
      </c>
      <c r="L397" s="15">
        <v>6</v>
      </c>
      <c r="M397" s="81">
        <v>9.0449999999999999</v>
      </c>
      <c r="N397" s="70">
        <v>9</v>
      </c>
      <c r="O397" s="62">
        <v>3000</v>
      </c>
      <c r="P397" s="63">
        <f>Table2245236891011121314151617181920212224234[[#This Row],[PEMBULATAN]]*O397</f>
        <v>27000</v>
      </c>
    </row>
    <row r="398" spans="1:16" ht="23.25" customHeight="1" x14ac:dyDescent="0.2">
      <c r="A398" s="97"/>
      <c r="B398" s="73"/>
      <c r="C398" s="87" t="s">
        <v>651</v>
      </c>
      <c r="D398" s="76" t="s">
        <v>51</v>
      </c>
      <c r="E398" s="13">
        <v>44428</v>
      </c>
      <c r="F398" s="74" t="s">
        <v>53</v>
      </c>
      <c r="G398" s="13">
        <v>44429</v>
      </c>
      <c r="H398" s="75" t="s">
        <v>54</v>
      </c>
      <c r="I398" s="15">
        <v>54</v>
      </c>
      <c r="J398" s="15">
        <v>34</v>
      </c>
      <c r="K398" s="15">
        <v>18</v>
      </c>
      <c r="L398" s="15">
        <v>10</v>
      </c>
      <c r="M398" s="81">
        <v>8.2620000000000005</v>
      </c>
      <c r="N398" s="70">
        <v>10</v>
      </c>
      <c r="O398" s="62">
        <v>3000</v>
      </c>
      <c r="P398" s="63">
        <f>Table2245236891011121314151617181920212224234[[#This Row],[PEMBULATAN]]*O398</f>
        <v>30000</v>
      </c>
    </row>
    <row r="399" spans="1:16" ht="23.25" customHeight="1" x14ac:dyDescent="0.2">
      <c r="A399" s="97"/>
      <c r="B399" s="73"/>
      <c r="C399" s="87" t="s">
        <v>652</v>
      </c>
      <c r="D399" s="76" t="s">
        <v>51</v>
      </c>
      <c r="E399" s="13">
        <v>44428</v>
      </c>
      <c r="F399" s="74" t="s">
        <v>53</v>
      </c>
      <c r="G399" s="13">
        <v>44429</v>
      </c>
      <c r="H399" s="75" t="s">
        <v>54</v>
      </c>
      <c r="I399" s="15">
        <v>100</v>
      </c>
      <c r="J399" s="15">
        <v>60</v>
      </c>
      <c r="K399" s="15">
        <v>27</v>
      </c>
      <c r="L399" s="15">
        <v>15</v>
      </c>
      <c r="M399" s="81">
        <v>40.5</v>
      </c>
      <c r="N399" s="70">
        <v>41</v>
      </c>
      <c r="O399" s="62">
        <v>3000</v>
      </c>
      <c r="P399" s="63">
        <f>Table2245236891011121314151617181920212224234[[#This Row],[PEMBULATAN]]*O399</f>
        <v>123000</v>
      </c>
    </row>
    <row r="400" spans="1:16" ht="23.25" customHeight="1" x14ac:dyDescent="0.2">
      <c r="A400" s="97"/>
      <c r="B400" s="73"/>
      <c r="C400" s="87" t="s">
        <v>653</v>
      </c>
      <c r="D400" s="76" t="s">
        <v>51</v>
      </c>
      <c r="E400" s="13">
        <v>44428</v>
      </c>
      <c r="F400" s="74" t="s">
        <v>53</v>
      </c>
      <c r="G400" s="13">
        <v>44429</v>
      </c>
      <c r="H400" s="75" t="s">
        <v>54</v>
      </c>
      <c r="I400" s="15">
        <v>78</v>
      </c>
      <c r="J400" s="15">
        <v>59</v>
      </c>
      <c r="K400" s="15">
        <v>34</v>
      </c>
      <c r="L400" s="15">
        <v>18</v>
      </c>
      <c r="M400" s="81">
        <v>39.116999999999997</v>
      </c>
      <c r="N400" s="70">
        <v>39</v>
      </c>
      <c r="O400" s="62">
        <v>3000</v>
      </c>
      <c r="P400" s="63">
        <f>Table2245236891011121314151617181920212224234[[#This Row],[PEMBULATAN]]*O400</f>
        <v>117000</v>
      </c>
    </row>
    <row r="401" spans="1:16" ht="23.25" customHeight="1" x14ac:dyDescent="0.2">
      <c r="A401" s="97"/>
      <c r="B401" s="73"/>
      <c r="C401" s="87" t="s">
        <v>654</v>
      </c>
      <c r="D401" s="76" t="s">
        <v>51</v>
      </c>
      <c r="E401" s="13">
        <v>44428</v>
      </c>
      <c r="F401" s="74" t="s">
        <v>53</v>
      </c>
      <c r="G401" s="13">
        <v>44429</v>
      </c>
      <c r="H401" s="75" t="s">
        <v>54</v>
      </c>
      <c r="I401" s="15">
        <v>60</v>
      </c>
      <c r="J401" s="15">
        <v>40</v>
      </c>
      <c r="K401" s="15">
        <v>22</v>
      </c>
      <c r="L401" s="15">
        <v>8</v>
      </c>
      <c r="M401" s="81">
        <v>13.2</v>
      </c>
      <c r="N401" s="70">
        <v>13</v>
      </c>
      <c r="O401" s="62">
        <v>3000</v>
      </c>
      <c r="P401" s="63">
        <f>Table2245236891011121314151617181920212224234[[#This Row],[PEMBULATAN]]*O401</f>
        <v>39000</v>
      </c>
    </row>
    <row r="402" spans="1:16" ht="23.25" customHeight="1" x14ac:dyDescent="0.2">
      <c r="A402" s="97"/>
      <c r="B402" s="73"/>
      <c r="C402" s="87" t="s">
        <v>655</v>
      </c>
      <c r="D402" s="76" t="s">
        <v>51</v>
      </c>
      <c r="E402" s="13">
        <v>44428</v>
      </c>
      <c r="F402" s="74" t="s">
        <v>53</v>
      </c>
      <c r="G402" s="13">
        <v>44429</v>
      </c>
      <c r="H402" s="75" t="s">
        <v>54</v>
      </c>
      <c r="I402" s="15">
        <v>100</v>
      </c>
      <c r="J402" s="15">
        <v>60</v>
      </c>
      <c r="K402" s="15">
        <v>31</v>
      </c>
      <c r="L402" s="15">
        <v>8</v>
      </c>
      <c r="M402" s="81">
        <v>46.5</v>
      </c>
      <c r="N402" s="70">
        <v>47</v>
      </c>
      <c r="O402" s="62">
        <v>3000</v>
      </c>
      <c r="P402" s="63">
        <f>Table2245236891011121314151617181920212224234[[#This Row],[PEMBULATAN]]*O402</f>
        <v>141000</v>
      </c>
    </row>
    <row r="403" spans="1:16" ht="23.25" customHeight="1" x14ac:dyDescent="0.2">
      <c r="A403" s="97"/>
      <c r="B403" s="73"/>
      <c r="C403" s="87" t="s">
        <v>656</v>
      </c>
      <c r="D403" s="76" t="s">
        <v>51</v>
      </c>
      <c r="E403" s="13">
        <v>44428</v>
      </c>
      <c r="F403" s="74" t="s">
        <v>53</v>
      </c>
      <c r="G403" s="13">
        <v>44429</v>
      </c>
      <c r="H403" s="75" t="s">
        <v>54</v>
      </c>
      <c r="I403" s="15">
        <v>56</v>
      </c>
      <c r="J403" s="15">
        <v>45</v>
      </c>
      <c r="K403" s="15">
        <v>17</v>
      </c>
      <c r="L403" s="15">
        <v>3</v>
      </c>
      <c r="M403" s="81">
        <v>10.71</v>
      </c>
      <c r="N403" s="70">
        <v>11</v>
      </c>
      <c r="O403" s="62">
        <v>3000</v>
      </c>
      <c r="P403" s="63">
        <f>Table2245236891011121314151617181920212224234[[#This Row],[PEMBULATAN]]*O403</f>
        <v>33000</v>
      </c>
    </row>
    <row r="404" spans="1:16" ht="23.25" customHeight="1" x14ac:dyDescent="0.2">
      <c r="A404" s="97"/>
      <c r="B404" s="73"/>
      <c r="C404" s="87" t="s">
        <v>657</v>
      </c>
      <c r="D404" s="76" t="s">
        <v>51</v>
      </c>
      <c r="E404" s="13">
        <v>44428</v>
      </c>
      <c r="F404" s="74" t="s">
        <v>53</v>
      </c>
      <c r="G404" s="13">
        <v>44429</v>
      </c>
      <c r="H404" s="75" t="s">
        <v>54</v>
      </c>
      <c r="I404" s="15">
        <v>67</v>
      </c>
      <c r="J404" s="15">
        <v>36</v>
      </c>
      <c r="K404" s="15">
        <v>22</v>
      </c>
      <c r="L404" s="15">
        <v>15</v>
      </c>
      <c r="M404" s="81">
        <v>13.266</v>
      </c>
      <c r="N404" s="70">
        <v>15</v>
      </c>
      <c r="O404" s="62">
        <v>3000</v>
      </c>
      <c r="P404" s="63">
        <f>Table2245236891011121314151617181920212224234[[#This Row],[PEMBULATAN]]*O404</f>
        <v>45000</v>
      </c>
    </row>
    <row r="405" spans="1:16" ht="23.25" customHeight="1" x14ac:dyDescent="0.2">
      <c r="A405" s="97"/>
      <c r="B405" s="73"/>
      <c r="C405" s="87" t="s">
        <v>658</v>
      </c>
      <c r="D405" s="76" t="s">
        <v>51</v>
      </c>
      <c r="E405" s="13">
        <v>44428</v>
      </c>
      <c r="F405" s="74" t="s">
        <v>53</v>
      </c>
      <c r="G405" s="13">
        <v>44429</v>
      </c>
      <c r="H405" s="75" t="s">
        <v>54</v>
      </c>
      <c r="I405" s="15">
        <v>67</v>
      </c>
      <c r="J405" s="15">
        <v>34</v>
      </c>
      <c r="K405" s="15">
        <v>17</v>
      </c>
      <c r="L405" s="15">
        <v>11</v>
      </c>
      <c r="M405" s="81">
        <v>9.6814999999999998</v>
      </c>
      <c r="N405" s="70">
        <v>11</v>
      </c>
      <c r="O405" s="62">
        <v>3000</v>
      </c>
      <c r="P405" s="63">
        <f>Table2245236891011121314151617181920212224234[[#This Row],[PEMBULATAN]]*O405</f>
        <v>33000</v>
      </c>
    </row>
    <row r="406" spans="1:16" ht="23.25" customHeight="1" x14ac:dyDescent="0.2">
      <c r="A406" s="97"/>
      <c r="B406" s="73"/>
      <c r="C406" s="87" t="s">
        <v>659</v>
      </c>
      <c r="D406" s="76" t="s">
        <v>51</v>
      </c>
      <c r="E406" s="13">
        <v>44428</v>
      </c>
      <c r="F406" s="74" t="s">
        <v>53</v>
      </c>
      <c r="G406" s="13">
        <v>44429</v>
      </c>
      <c r="H406" s="75" t="s">
        <v>54</v>
      </c>
      <c r="I406" s="15">
        <v>38</v>
      </c>
      <c r="J406" s="15">
        <v>30</v>
      </c>
      <c r="K406" s="15">
        <v>17</v>
      </c>
      <c r="L406" s="15">
        <v>3</v>
      </c>
      <c r="M406" s="81">
        <v>4.8449999999999998</v>
      </c>
      <c r="N406" s="70">
        <v>5</v>
      </c>
      <c r="O406" s="62">
        <v>3000</v>
      </c>
      <c r="P406" s="63">
        <f>Table2245236891011121314151617181920212224234[[#This Row],[PEMBULATAN]]*O406</f>
        <v>15000</v>
      </c>
    </row>
    <row r="407" spans="1:16" ht="23.25" customHeight="1" x14ac:dyDescent="0.2">
      <c r="A407" s="97"/>
      <c r="B407" s="73"/>
      <c r="C407" s="87" t="s">
        <v>660</v>
      </c>
      <c r="D407" s="76" t="s">
        <v>51</v>
      </c>
      <c r="E407" s="13">
        <v>44428</v>
      </c>
      <c r="F407" s="74" t="s">
        <v>53</v>
      </c>
      <c r="G407" s="13">
        <v>44429</v>
      </c>
      <c r="H407" s="75" t="s">
        <v>54</v>
      </c>
      <c r="I407" s="15">
        <v>63</v>
      </c>
      <c r="J407" s="15">
        <v>40</v>
      </c>
      <c r="K407" s="15">
        <v>12</v>
      </c>
      <c r="L407" s="15">
        <v>7</v>
      </c>
      <c r="M407" s="81">
        <v>7.56</v>
      </c>
      <c r="N407" s="70">
        <v>8</v>
      </c>
      <c r="O407" s="62">
        <v>3000</v>
      </c>
      <c r="P407" s="63">
        <f>Table2245236891011121314151617181920212224234[[#This Row],[PEMBULATAN]]*O407</f>
        <v>24000</v>
      </c>
    </row>
    <row r="408" spans="1:16" ht="23.25" customHeight="1" x14ac:dyDescent="0.2">
      <c r="A408" s="97"/>
      <c r="B408" s="73"/>
      <c r="C408" s="87" t="s">
        <v>661</v>
      </c>
      <c r="D408" s="76" t="s">
        <v>51</v>
      </c>
      <c r="E408" s="13">
        <v>44428</v>
      </c>
      <c r="F408" s="74" t="s">
        <v>53</v>
      </c>
      <c r="G408" s="13">
        <v>44429</v>
      </c>
      <c r="H408" s="75" t="s">
        <v>54</v>
      </c>
      <c r="I408" s="15">
        <v>20</v>
      </c>
      <c r="J408" s="15">
        <v>19</v>
      </c>
      <c r="K408" s="15">
        <v>15</v>
      </c>
      <c r="L408" s="15">
        <v>1</v>
      </c>
      <c r="M408" s="81">
        <v>1.425</v>
      </c>
      <c r="N408" s="70">
        <v>2</v>
      </c>
      <c r="O408" s="62">
        <v>3000</v>
      </c>
      <c r="P408" s="63">
        <f>Table2245236891011121314151617181920212224234[[#This Row],[PEMBULATAN]]*O408</f>
        <v>6000</v>
      </c>
    </row>
    <row r="409" spans="1:16" ht="23.25" customHeight="1" x14ac:dyDescent="0.2">
      <c r="A409" s="97"/>
      <c r="B409" s="73"/>
      <c r="C409" s="87" t="s">
        <v>662</v>
      </c>
      <c r="D409" s="76" t="s">
        <v>51</v>
      </c>
      <c r="E409" s="13">
        <v>44428</v>
      </c>
      <c r="F409" s="74" t="s">
        <v>53</v>
      </c>
      <c r="G409" s="13">
        <v>44429</v>
      </c>
      <c r="H409" s="75" t="s">
        <v>54</v>
      </c>
      <c r="I409" s="15">
        <v>86</v>
      </c>
      <c r="J409" s="15">
        <v>65</v>
      </c>
      <c r="K409" s="15">
        <v>27</v>
      </c>
      <c r="L409" s="15">
        <v>14</v>
      </c>
      <c r="M409" s="81">
        <v>37.732500000000002</v>
      </c>
      <c r="N409" s="70">
        <v>38</v>
      </c>
      <c r="O409" s="62">
        <v>3000</v>
      </c>
      <c r="P409" s="63">
        <f>Table2245236891011121314151617181920212224234[[#This Row],[PEMBULATAN]]*O409</f>
        <v>114000</v>
      </c>
    </row>
    <row r="410" spans="1:16" ht="23.25" customHeight="1" x14ac:dyDescent="0.2">
      <c r="A410" s="97"/>
      <c r="B410" s="73"/>
      <c r="C410" s="87" t="s">
        <v>663</v>
      </c>
      <c r="D410" s="76" t="s">
        <v>51</v>
      </c>
      <c r="E410" s="13">
        <v>44428</v>
      </c>
      <c r="F410" s="74" t="s">
        <v>53</v>
      </c>
      <c r="G410" s="13">
        <v>44429</v>
      </c>
      <c r="H410" s="75" t="s">
        <v>54</v>
      </c>
      <c r="I410" s="15">
        <v>65</v>
      </c>
      <c r="J410" s="15">
        <v>34</v>
      </c>
      <c r="K410" s="15">
        <v>23</v>
      </c>
      <c r="L410" s="15">
        <v>16</v>
      </c>
      <c r="M410" s="81">
        <v>12.7075</v>
      </c>
      <c r="N410" s="70">
        <v>16</v>
      </c>
      <c r="O410" s="62">
        <v>3000</v>
      </c>
      <c r="P410" s="63">
        <f>Table2245236891011121314151617181920212224234[[#This Row],[PEMBULATAN]]*O410</f>
        <v>48000</v>
      </c>
    </row>
    <row r="411" spans="1:16" ht="23.25" customHeight="1" x14ac:dyDescent="0.2">
      <c r="A411" s="97"/>
      <c r="B411" s="73"/>
      <c r="C411" s="87" t="s">
        <v>664</v>
      </c>
      <c r="D411" s="76" t="s">
        <v>51</v>
      </c>
      <c r="E411" s="13">
        <v>44428</v>
      </c>
      <c r="F411" s="74" t="s">
        <v>53</v>
      </c>
      <c r="G411" s="13">
        <v>44429</v>
      </c>
      <c r="H411" s="75" t="s">
        <v>54</v>
      </c>
      <c r="I411" s="15">
        <v>100</v>
      </c>
      <c r="J411" s="15">
        <v>70</v>
      </c>
      <c r="K411" s="15">
        <v>40</v>
      </c>
      <c r="L411" s="15">
        <v>18</v>
      </c>
      <c r="M411" s="81">
        <v>70</v>
      </c>
      <c r="N411" s="70">
        <v>70</v>
      </c>
      <c r="O411" s="62">
        <v>3000</v>
      </c>
      <c r="P411" s="63">
        <f>Table2245236891011121314151617181920212224234[[#This Row],[PEMBULATAN]]*O411</f>
        <v>210000</v>
      </c>
    </row>
    <row r="412" spans="1:16" ht="23.25" customHeight="1" x14ac:dyDescent="0.2">
      <c r="A412" s="97"/>
      <c r="B412" s="73"/>
      <c r="C412" s="87" t="s">
        <v>665</v>
      </c>
      <c r="D412" s="76" t="s">
        <v>51</v>
      </c>
      <c r="E412" s="13">
        <v>44428</v>
      </c>
      <c r="F412" s="74" t="s">
        <v>53</v>
      </c>
      <c r="G412" s="13">
        <v>44429</v>
      </c>
      <c r="H412" s="75" t="s">
        <v>54</v>
      </c>
      <c r="I412" s="15">
        <v>67</v>
      </c>
      <c r="J412" s="15">
        <v>39</v>
      </c>
      <c r="K412" s="15">
        <v>23</v>
      </c>
      <c r="L412" s="15">
        <v>7</v>
      </c>
      <c r="M412" s="81">
        <v>15.024749999999999</v>
      </c>
      <c r="N412" s="70">
        <v>15</v>
      </c>
      <c r="O412" s="62">
        <v>3000</v>
      </c>
      <c r="P412" s="63">
        <f>Table2245236891011121314151617181920212224234[[#This Row],[PEMBULATAN]]*O412</f>
        <v>45000</v>
      </c>
    </row>
    <row r="413" spans="1:16" ht="23.25" customHeight="1" x14ac:dyDescent="0.2">
      <c r="A413" s="97"/>
      <c r="B413" s="73"/>
      <c r="C413" s="87" t="s">
        <v>666</v>
      </c>
      <c r="D413" s="76" t="s">
        <v>51</v>
      </c>
      <c r="E413" s="13">
        <v>44428</v>
      </c>
      <c r="F413" s="74" t="s">
        <v>53</v>
      </c>
      <c r="G413" s="13">
        <v>44429</v>
      </c>
      <c r="H413" s="75" t="s">
        <v>54</v>
      </c>
      <c r="I413" s="15">
        <v>76</v>
      </c>
      <c r="J413" s="15">
        <v>56</v>
      </c>
      <c r="K413" s="15">
        <v>23</v>
      </c>
      <c r="L413" s="15">
        <v>14</v>
      </c>
      <c r="M413" s="81">
        <v>24.472000000000001</v>
      </c>
      <c r="N413" s="70">
        <v>25</v>
      </c>
      <c r="O413" s="62">
        <v>3000</v>
      </c>
      <c r="P413" s="63">
        <f>Table2245236891011121314151617181920212224234[[#This Row],[PEMBULATAN]]*O413</f>
        <v>75000</v>
      </c>
    </row>
    <row r="414" spans="1:16" ht="23.25" customHeight="1" x14ac:dyDescent="0.2">
      <c r="A414" s="97"/>
      <c r="B414" s="73"/>
      <c r="C414" s="87" t="s">
        <v>667</v>
      </c>
      <c r="D414" s="76" t="s">
        <v>51</v>
      </c>
      <c r="E414" s="13">
        <v>44428</v>
      </c>
      <c r="F414" s="74" t="s">
        <v>53</v>
      </c>
      <c r="G414" s="13">
        <v>44429</v>
      </c>
      <c r="H414" s="75" t="s">
        <v>54</v>
      </c>
      <c r="I414" s="15">
        <v>96</v>
      </c>
      <c r="J414" s="15">
        <v>57</v>
      </c>
      <c r="K414" s="15">
        <v>30</v>
      </c>
      <c r="L414" s="15">
        <v>11</v>
      </c>
      <c r="M414" s="81">
        <v>41.04</v>
      </c>
      <c r="N414" s="70">
        <v>41</v>
      </c>
      <c r="O414" s="62">
        <v>3000</v>
      </c>
      <c r="P414" s="63">
        <f>Table2245236891011121314151617181920212224234[[#This Row],[PEMBULATAN]]*O414</f>
        <v>123000</v>
      </c>
    </row>
    <row r="415" spans="1:16" ht="23.25" customHeight="1" x14ac:dyDescent="0.2">
      <c r="A415" s="97"/>
      <c r="B415" s="73"/>
      <c r="C415" s="87" t="s">
        <v>668</v>
      </c>
      <c r="D415" s="76" t="s">
        <v>51</v>
      </c>
      <c r="E415" s="13">
        <v>44428</v>
      </c>
      <c r="F415" s="74" t="s">
        <v>53</v>
      </c>
      <c r="G415" s="13">
        <v>44429</v>
      </c>
      <c r="H415" s="75" t="s">
        <v>54</v>
      </c>
      <c r="I415" s="15">
        <v>52</v>
      </c>
      <c r="J415" s="15">
        <v>35</v>
      </c>
      <c r="K415" s="15">
        <v>20</v>
      </c>
      <c r="L415" s="15">
        <v>4</v>
      </c>
      <c r="M415" s="81">
        <v>9.1</v>
      </c>
      <c r="N415" s="70">
        <v>9</v>
      </c>
      <c r="O415" s="62">
        <v>3000</v>
      </c>
      <c r="P415" s="63">
        <f>Table2245236891011121314151617181920212224234[[#This Row],[PEMBULATAN]]*O415</f>
        <v>27000</v>
      </c>
    </row>
    <row r="416" spans="1:16" ht="23.25" customHeight="1" x14ac:dyDescent="0.2">
      <c r="A416" s="97"/>
      <c r="B416" s="73"/>
      <c r="C416" s="87" t="s">
        <v>669</v>
      </c>
      <c r="D416" s="76" t="s">
        <v>51</v>
      </c>
      <c r="E416" s="13">
        <v>44428</v>
      </c>
      <c r="F416" s="74" t="s">
        <v>53</v>
      </c>
      <c r="G416" s="13">
        <v>44429</v>
      </c>
      <c r="H416" s="75" t="s">
        <v>54</v>
      </c>
      <c r="I416" s="15">
        <v>70</v>
      </c>
      <c r="J416" s="15">
        <v>50</v>
      </c>
      <c r="K416" s="15">
        <v>22</v>
      </c>
      <c r="L416" s="15">
        <v>9</v>
      </c>
      <c r="M416" s="81">
        <v>19.25</v>
      </c>
      <c r="N416" s="70">
        <v>19</v>
      </c>
      <c r="O416" s="62">
        <v>3000</v>
      </c>
      <c r="P416" s="63">
        <f>Table2245236891011121314151617181920212224234[[#This Row],[PEMBULATAN]]*O416</f>
        <v>57000</v>
      </c>
    </row>
    <row r="417" spans="1:16" ht="23.25" customHeight="1" x14ac:dyDescent="0.2">
      <c r="A417" s="97"/>
      <c r="B417" s="73"/>
      <c r="C417" s="87" t="s">
        <v>670</v>
      </c>
      <c r="D417" s="76" t="s">
        <v>51</v>
      </c>
      <c r="E417" s="13">
        <v>44428</v>
      </c>
      <c r="F417" s="74" t="s">
        <v>53</v>
      </c>
      <c r="G417" s="13">
        <v>44429</v>
      </c>
      <c r="H417" s="75" t="s">
        <v>54</v>
      </c>
      <c r="I417" s="15">
        <v>80</v>
      </c>
      <c r="J417" s="15">
        <v>60</v>
      </c>
      <c r="K417" s="15">
        <v>24</v>
      </c>
      <c r="L417" s="15">
        <v>6</v>
      </c>
      <c r="M417" s="81">
        <v>28.8</v>
      </c>
      <c r="N417" s="70">
        <v>29</v>
      </c>
      <c r="O417" s="62">
        <v>3000</v>
      </c>
      <c r="P417" s="63">
        <f>Table2245236891011121314151617181920212224234[[#This Row],[PEMBULATAN]]*O417</f>
        <v>87000</v>
      </c>
    </row>
    <row r="418" spans="1:16" ht="22.5" customHeight="1" x14ac:dyDescent="0.2">
      <c r="A418" s="121" t="s">
        <v>31</v>
      </c>
      <c r="B418" s="122"/>
      <c r="C418" s="122"/>
      <c r="D418" s="122"/>
      <c r="E418" s="122"/>
      <c r="F418" s="122"/>
      <c r="G418" s="122"/>
      <c r="H418" s="122"/>
      <c r="I418" s="122"/>
      <c r="J418" s="122"/>
      <c r="K418" s="122"/>
      <c r="L418" s="123"/>
      <c r="M418" s="77">
        <f>SUBTOTAL(109,Table2245236891011121314151617181920212224234[KG VOLUME])</f>
        <v>9434.6572499999984</v>
      </c>
      <c r="N418" s="66">
        <f>SUM(N3:N417)</f>
        <v>9908</v>
      </c>
      <c r="O418" s="124">
        <f>SUM(P3:P417)</f>
        <v>29724000</v>
      </c>
      <c r="P418" s="125"/>
    </row>
    <row r="419" spans="1:16" ht="22.5" customHeight="1" x14ac:dyDescent="0.2">
      <c r="A419" s="82"/>
      <c r="B419" s="54" t="s">
        <v>43</v>
      </c>
      <c r="C419" s="53"/>
      <c r="D419" s="55" t="s">
        <v>44</v>
      </c>
      <c r="E419" s="82"/>
      <c r="F419" s="82"/>
      <c r="G419" s="82"/>
      <c r="H419" s="82"/>
      <c r="I419" s="82"/>
      <c r="J419" s="82"/>
      <c r="K419" s="82"/>
      <c r="L419" s="82"/>
      <c r="M419" s="83"/>
      <c r="N419" s="85" t="s">
        <v>50</v>
      </c>
      <c r="O419" s="84"/>
      <c r="P419" s="84">
        <f>O418*10%</f>
        <v>2972400</v>
      </c>
    </row>
    <row r="420" spans="1:16" ht="22.5" customHeight="1" thickBot="1" x14ac:dyDescent="0.25">
      <c r="A420" s="82"/>
      <c r="B420" s="54"/>
      <c r="C420" s="53"/>
      <c r="D420" s="55"/>
      <c r="E420" s="82"/>
      <c r="F420" s="82"/>
      <c r="G420" s="82"/>
      <c r="H420" s="82"/>
      <c r="I420" s="82"/>
      <c r="J420" s="82"/>
      <c r="K420" s="82"/>
      <c r="L420" s="82"/>
      <c r="M420" s="83"/>
      <c r="N420" s="98" t="s">
        <v>58</v>
      </c>
      <c r="O420" s="99"/>
      <c r="P420" s="99">
        <f>O418-P419</f>
        <v>26751600</v>
      </c>
    </row>
    <row r="421" spans="1:16" x14ac:dyDescent="0.2">
      <c r="A421" s="11"/>
      <c r="H421" s="61"/>
      <c r="N421" s="60" t="s">
        <v>32</v>
      </c>
      <c r="P421" s="67">
        <f>P420*1%</f>
        <v>267516</v>
      </c>
    </row>
    <row r="422" spans="1:16" ht="15.75" thickBot="1" x14ac:dyDescent="0.25">
      <c r="A422" s="11"/>
      <c r="H422" s="61"/>
      <c r="N422" s="60" t="s">
        <v>56</v>
      </c>
      <c r="P422" s="69">
        <f>P420*2%</f>
        <v>535032</v>
      </c>
    </row>
    <row r="423" spans="1:16" x14ac:dyDescent="0.2">
      <c r="A423" s="11"/>
      <c r="H423" s="61"/>
      <c r="N423" s="64" t="s">
        <v>33</v>
      </c>
      <c r="O423" s="65"/>
      <c r="P423" s="68">
        <f>P420+P421-P422</f>
        <v>26484084</v>
      </c>
    </row>
    <row r="424" spans="1:16" x14ac:dyDescent="0.2">
      <c r="B424" s="54"/>
      <c r="C424" s="53"/>
      <c r="D424" s="55"/>
    </row>
    <row r="426" spans="1:16" x14ac:dyDescent="0.2">
      <c r="A426" s="11"/>
      <c r="H426" s="61"/>
      <c r="P426" s="69"/>
    </row>
    <row r="427" spans="1:16" x14ac:dyDescent="0.2">
      <c r="A427" s="11"/>
      <c r="H427" s="61"/>
      <c r="O427" s="56"/>
      <c r="P427" s="69"/>
    </row>
    <row r="428" spans="1:16" s="3" customFormat="1" x14ac:dyDescent="0.25">
      <c r="A428" s="11"/>
      <c r="B428" s="2"/>
      <c r="C428" s="2"/>
      <c r="E428" s="12"/>
      <c r="H428" s="61"/>
      <c r="N428" s="14"/>
      <c r="O428" s="14"/>
      <c r="P428" s="14"/>
    </row>
    <row r="429" spans="1:16" s="3" customFormat="1" x14ac:dyDescent="0.25">
      <c r="A429" s="11"/>
      <c r="B429" s="2"/>
      <c r="C429" s="2"/>
      <c r="E429" s="12"/>
      <c r="H429" s="61"/>
      <c r="N429" s="14"/>
      <c r="O429" s="14"/>
      <c r="P429" s="14"/>
    </row>
    <row r="430" spans="1:16" s="3" customFormat="1" x14ac:dyDescent="0.25">
      <c r="A430" s="11"/>
      <c r="B430" s="2"/>
      <c r="C430" s="2"/>
      <c r="E430" s="12"/>
      <c r="H430" s="61"/>
      <c r="N430" s="14"/>
      <c r="O430" s="14"/>
      <c r="P430" s="14"/>
    </row>
    <row r="431" spans="1:16" s="3" customFormat="1" x14ac:dyDescent="0.25">
      <c r="A431" s="11"/>
      <c r="B431" s="2"/>
      <c r="C431" s="2"/>
      <c r="E431" s="12"/>
      <c r="H431" s="61"/>
      <c r="N431" s="14"/>
      <c r="O431" s="14"/>
      <c r="P431" s="14"/>
    </row>
    <row r="432" spans="1:16" s="3" customFormat="1" x14ac:dyDescent="0.25">
      <c r="A432" s="11"/>
      <c r="B432" s="2"/>
      <c r="C432" s="2"/>
      <c r="E432" s="12"/>
      <c r="H432" s="61"/>
      <c r="N432" s="14"/>
      <c r="O432" s="14"/>
      <c r="P432" s="14"/>
    </row>
    <row r="433" spans="1:16" s="3" customFormat="1" x14ac:dyDescent="0.25">
      <c r="A433" s="11"/>
      <c r="B433" s="2"/>
      <c r="C433" s="2"/>
      <c r="E433" s="12"/>
      <c r="H433" s="61"/>
      <c r="N433" s="14"/>
      <c r="O433" s="14"/>
      <c r="P433" s="14"/>
    </row>
    <row r="434" spans="1:16" s="3" customFormat="1" x14ac:dyDescent="0.25">
      <c r="A434" s="11"/>
      <c r="B434" s="2"/>
      <c r="C434" s="2"/>
      <c r="E434" s="12"/>
      <c r="H434" s="61"/>
      <c r="N434" s="14"/>
      <c r="O434" s="14"/>
      <c r="P434" s="14"/>
    </row>
    <row r="435" spans="1:16" s="3" customFormat="1" x14ac:dyDescent="0.25">
      <c r="A435" s="11"/>
      <c r="B435" s="2"/>
      <c r="C435" s="2"/>
      <c r="E435" s="12"/>
      <c r="H435" s="61"/>
      <c r="N435" s="14"/>
      <c r="O435" s="14"/>
      <c r="P435" s="14"/>
    </row>
    <row r="436" spans="1:16" s="3" customFormat="1" x14ac:dyDescent="0.25">
      <c r="A436" s="11"/>
      <c r="B436" s="2"/>
      <c r="C436" s="2"/>
      <c r="E436" s="12"/>
      <c r="H436" s="61"/>
      <c r="N436" s="14"/>
      <c r="O436" s="14"/>
      <c r="P436" s="14"/>
    </row>
    <row r="437" spans="1:16" s="3" customFormat="1" x14ac:dyDescent="0.25">
      <c r="A437" s="11"/>
      <c r="B437" s="2"/>
      <c r="C437" s="2"/>
      <c r="E437" s="12"/>
      <c r="H437" s="61"/>
      <c r="N437" s="14"/>
      <c r="O437" s="14"/>
      <c r="P437" s="14"/>
    </row>
    <row r="438" spans="1:16" s="3" customFormat="1" x14ac:dyDescent="0.25">
      <c r="A438" s="11"/>
      <c r="B438" s="2"/>
      <c r="C438" s="2"/>
      <c r="E438" s="12"/>
      <c r="H438" s="61"/>
      <c r="N438" s="14"/>
      <c r="O438" s="14"/>
      <c r="P438" s="14"/>
    </row>
    <row r="439" spans="1:16" s="3" customFormat="1" x14ac:dyDescent="0.25">
      <c r="A439" s="11"/>
      <c r="B439" s="2"/>
      <c r="C439" s="2"/>
      <c r="E439" s="12"/>
      <c r="H439" s="61"/>
      <c r="N439" s="14"/>
      <c r="O439" s="14"/>
      <c r="P439" s="14"/>
    </row>
  </sheetData>
  <mergeCells count="2">
    <mergeCell ref="A418:L418"/>
    <mergeCell ref="O418:P418"/>
  </mergeCells>
  <conditionalFormatting sqref="B3">
    <cfRule type="duplicateValues" dxfId="917" priority="1"/>
  </conditionalFormatting>
  <conditionalFormatting sqref="B4:B417">
    <cfRule type="duplicateValues" dxfId="916" priority="54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5"/>
  <sheetViews>
    <sheetView zoomScale="110" zoomScaleNormal="110" workbookViewId="0">
      <pane xSplit="3" ySplit="2" topLeftCell="D208" activePane="bottomRight" state="frozen"/>
      <selection activeCell="H5" sqref="H5"/>
      <selection pane="topRight" activeCell="H5" sqref="H5"/>
      <selection pane="bottomLeft" activeCell="H5" sqref="H5"/>
      <selection pane="bottomRight" activeCell="N3" sqref="N3:N21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2.28515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2.25" customHeight="1" x14ac:dyDescent="0.2">
      <c r="A3" s="96" t="s">
        <v>6237</v>
      </c>
      <c r="B3" s="72" t="s">
        <v>4461</v>
      </c>
      <c r="C3" s="9" t="s">
        <v>4462</v>
      </c>
      <c r="D3" s="74" t="s">
        <v>51</v>
      </c>
      <c r="E3" s="13">
        <v>44436</v>
      </c>
      <c r="F3" s="74" t="s">
        <v>2281</v>
      </c>
      <c r="G3" s="13">
        <v>44440</v>
      </c>
      <c r="H3" s="10" t="s">
        <v>3485</v>
      </c>
      <c r="I3" s="1">
        <v>70</v>
      </c>
      <c r="J3" s="1">
        <v>53</v>
      </c>
      <c r="K3" s="1">
        <v>38</v>
      </c>
      <c r="L3" s="1">
        <v>23</v>
      </c>
      <c r="M3" s="80">
        <v>35.244999999999997</v>
      </c>
      <c r="N3" s="8">
        <v>35</v>
      </c>
      <c r="O3" s="62">
        <v>3000</v>
      </c>
      <c r="P3" s="63">
        <f>Table224523689101112131415161718192021222423456789101112131415161718192021222324252627282930313233343536[[#This Row],[PEMBULATAN]]*O3</f>
        <v>105000</v>
      </c>
    </row>
    <row r="4" spans="1:16" ht="32.25" customHeight="1" x14ac:dyDescent="0.2">
      <c r="A4" s="100"/>
      <c r="B4" s="73"/>
      <c r="C4" s="9" t="s">
        <v>4463</v>
      </c>
      <c r="D4" s="74" t="s">
        <v>51</v>
      </c>
      <c r="E4" s="13">
        <v>44436</v>
      </c>
      <c r="F4" s="74" t="s">
        <v>2281</v>
      </c>
      <c r="G4" s="13">
        <v>44440</v>
      </c>
      <c r="H4" s="10" t="s">
        <v>3485</v>
      </c>
      <c r="I4" s="1">
        <v>35</v>
      </c>
      <c r="J4" s="1">
        <v>77</v>
      </c>
      <c r="K4" s="1">
        <v>22</v>
      </c>
      <c r="L4" s="1">
        <v>10</v>
      </c>
      <c r="M4" s="80">
        <v>14.8225</v>
      </c>
      <c r="N4" s="8">
        <v>15</v>
      </c>
      <c r="O4" s="62">
        <v>3000</v>
      </c>
      <c r="P4" s="63">
        <f>Table224523689101112131415161718192021222423456789101112131415161718192021222324252627282930313233343536[[#This Row],[PEMBULATAN]]*O4</f>
        <v>45000</v>
      </c>
    </row>
    <row r="5" spans="1:16" ht="32.25" customHeight="1" x14ac:dyDescent="0.2">
      <c r="A5" s="97"/>
      <c r="B5" s="73"/>
      <c r="C5" s="87" t="s">
        <v>4464</v>
      </c>
      <c r="D5" s="76" t="s">
        <v>51</v>
      </c>
      <c r="E5" s="13">
        <v>44436</v>
      </c>
      <c r="F5" s="74" t="s">
        <v>2281</v>
      </c>
      <c r="G5" s="13">
        <v>44440</v>
      </c>
      <c r="H5" s="75" t="s">
        <v>3485</v>
      </c>
      <c r="I5" s="15">
        <v>70</v>
      </c>
      <c r="J5" s="15">
        <v>48</v>
      </c>
      <c r="K5" s="15">
        <v>35</v>
      </c>
      <c r="L5" s="15">
        <v>11</v>
      </c>
      <c r="M5" s="81">
        <v>29.4</v>
      </c>
      <c r="N5" s="70">
        <v>29</v>
      </c>
      <c r="O5" s="62">
        <v>3000</v>
      </c>
      <c r="P5" s="63">
        <f>Table224523689101112131415161718192021222423456789101112131415161718192021222324252627282930313233343536[[#This Row],[PEMBULATAN]]*O5</f>
        <v>87000</v>
      </c>
    </row>
    <row r="6" spans="1:16" ht="32.25" customHeight="1" x14ac:dyDescent="0.2">
      <c r="A6" s="97"/>
      <c r="B6" s="73"/>
      <c r="C6" s="87" t="s">
        <v>4465</v>
      </c>
      <c r="D6" s="76" t="s">
        <v>51</v>
      </c>
      <c r="E6" s="13">
        <v>44436</v>
      </c>
      <c r="F6" s="74" t="s">
        <v>2281</v>
      </c>
      <c r="G6" s="13">
        <v>44440</v>
      </c>
      <c r="H6" s="75" t="s">
        <v>3485</v>
      </c>
      <c r="I6" s="15">
        <v>40</v>
      </c>
      <c r="J6" s="15">
        <v>60</v>
      </c>
      <c r="K6" s="15">
        <v>30</v>
      </c>
      <c r="L6" s="15">
        <v>20</v>
      </c>
      <c r="M6" s="81">
        <v>18</v>
      </c>
      <c r="N6" s="70">
        <v>20</v>
      </c>
      <c r="O6" s="62">
        <v>3000</v>
      </c>
      <c r="P6" s="63">
        <f>Table224523689101112131415161718192021222423456789101112131415161718192021222324252627282930313233343536[[#This Row],[PEMBULATAN]]*O6</f>
        <v>60000</v>
      </c>
    </row>
    <row r="7" spans="1:16" ht="32.25" customHeight="1" x14ac:dyDescent="0.2">
      <c r="A7" s="97"/>
      <c r="B7" s="88"/>
      <c r="C7" s="87" t="s">
        <v>4466</v>
      </c>
      <c r="D7" s="76" t="s">
        <v>51</v>
      </c>
      <c r="E7" s="13">
        <v>44436</v>
      </c>
      <c r="F7" s="74" t="s">
        <v>2281</v>
      </c>
      <c r="G7" s="13">
        <v>44440</v>
      </c>
      <c r="H7" s="75" t="s">
        <v>3485</v>
      </c>
      <c r="I7" s="15">
        <v>28</v>
      </c>
      <c r="J7" s="15">
        <v>17</v>
      </c>
      <c r="K7" s="15">
        <v>15</v>
      </c>
      <c r="L7" s="15">
        <v>2</v>
      </c>
      <c r="M7" s="81">
        <v>1.7849999999999999</v>
      </c>
      <c r="N7" s="70">
        <v>2</v>
      </c>
      <c r="O7" s="62">
        <v>3000</v>
      </c>
      <c r="P7" s="63">
        <f>Table224523689101112131415161718192021222423456789101112131415161718192021222324252627282930313233343536[[#This Row],[PEMBULATAN]]*O7</f>
        <v>6000</v>
      </c>
    </row>
    <row r="8" spans="1:16" ht="32.25" customHeight="1" x14ac:dyDescent="0.2">
      <c r="A8" s="97"/>
      <c r="B8" s="73" t="s">
        <v>4467</v>
      </c>
      <c r="C8" s="87" t="s">
        <v>4468</v>
      </c>
      <c r="D8" s="76" t="s">
        <v>51</v>
      </c>
      <c r="E8" s="13">
        <v>44436</v>
      </c>
      <c r="F8" s="74" t="s">
        <v>2281</v>
      </c>
      <c r="G8" s="13">
        <v>44440</v>
      </c>
      <c r="H8" s="75" t="s">
        <v>3485</v>
      </c>
      <c r="I8" s="15">
        <v>50</v>
      </c>
      <c r="J8" s="15">
        <v>55</v>
      </c>
      <c r="K8" s="15">
        <v>20</v>
      </c>
      <c r="L8" s="15">
        <v>5</v>
      </c>
      <c r="M8" s="81">
        <v>13.75</v>
      </c>
      <c r="N8" s="70">
        <v>14</v>
      </c>
      <c r="O8" s="62">
        <v>3000</v>
      </c>
      <c r="P8" s="63">
        <f>Table224523689101112131415161718192021222423456789101112131415161718192021222324252627282930313233343536[[#This Row],[PEMBULATAN]]*O8</f>
        <v>42000</v>
      </c>
    </row>
    <row r="9" spans="1:16" ht="32.25" customHeight="1" x14ac:dyDescent="0.2">
      <c r="A9" s="97"/>
      <c r="B9" s="73"/>
      <c r="C9" s="87" t="s">
        <v>4469</v>
      </c>
      <c r="D9" s="76" t="s">
        <v>51</v>
      </c>
      <c r="E9" s="13">
        <v>44436</v>
      </c>
      <c r="F9" s="74" t="s">
        <v>2281</v>
      </c>
      <c r="G9" s="13">
        <v>44440</v>
      </c>
      <c r="H9" s="75" t="s">
        <v>3485</v>
      </c>
      <c r="I9" s="15">
        <v>70</v>
      </c>
      <c r="J9" s="15">
        <v>53</v>
      </c>
      <c r="K9" s="15">
        <v>38</v>
      </c>
      <c r="L9" s="15">
        <v>17</v>
      </c>
      <c r="M9" s="81">
        <v>35.244999999999997</v>
      </c>
      <c r="N9" s="70">
        <v>35</v>
      </c>
      <c r="O9" s="62">
        <v>3000</v>
      </c>
      <c r="P9" s="63">
        <f>Table224523689101112131415161718192021222423456789101112131415161718192021222324252627282930313233343536[[#This Row],[PEMBULATAN]]*O9</f>
        <v>105000</v>
      </c>
    </row>
    <row r="10" spans="1:16" ht="32.25" customHeight="1" x14ac:dyDescent="0.2">
      <c r="A10" s="97"/>
      <c r="B10" s="73"/>
      <c r="C10" s="87" t="s">
        <v>4470</v>
      </c>
      <c r="D10" s="76" t="s">
        <v>51</v>
      </c>
      <c r="E10" s="13">
        <v>44436</v>
      </c>
      <c r="F10" s="74" t="s">
        <v>2281</v>
      </c>
      <c r="G10" s="13">
        <v>44440</v>
      </c>
      <c r="H10" s="75" t="s">
        <v>3485</v>
      </c>
      <c r="I10" s="15">
        <v>78</v>
      </c>
      <c r="J10" s="15">
        <v>68</v>
      </c>
      <c r="K10" s="15">
        <v>60</v>
      </c>
      <c r="L10" s="15">
        <v>40</v>
      </c>
      <c r="M10" s="81">
        <v>79.56</v>
      </c>
      <c r="N10" s="70">
        <v>80</v>
      </c>
      <c r="O10" s="62">
        <v>3000</v>
      </c>
      <c r="P10" s="63">
        <f>Table224523689101112131415161718192021222423456789101112131415161718192021222324252627282930313233343536[[#This Row],[PEMBULATAN]]*O10</f>
        <v>240000</v>
      </c>
    </row>
    <row r="11" spans="1:16" ht="32.25" customHeight="1" x14ac:dyDescent="0.2">
      <c r="A11" s="97"/>
      <c r="B11" s="73"/>
      <c r="C11" s="87" t="s">
        <v>4471</v>
      </c>
      <c r="D11" s="76" t="s">
        <v>51</v>
      </c>
      <c r="E11" s="13">
        <v>44436</v>
      </c>
      <c r="F11" s="74" t="s">
        <v>2281</v>
      </c>
      <c r="G11" s="13">
        <v>44440</v>
      </c>
      <c r="H11" s="75" t="s">
        <v>3485</v>
      </c>
      <c r="I11" s="15">
        <v>78</v>
      </c>
      <c r="J11" s="15">
        <v>68</v>
      </c>
      <c r="K11" s="15">
        <v>60</v>
      </c>
      <c r="L11" s="15">
        <v>40</v>
      </c>
      <c r="M11" s="81">
        <v>79.56</v>
      </c>
      <c r="N11" s="70">
        <v>80</v>
      </c>
      <c r="O11" s="62">
        <v>3000</v>
      </c>
      <c r="P11" s="63">
        <f>Table224523689101112131415161718192021222423456789101112131415161718192021222324252627282930313233343536[[#This Row],[PEMBULATAN]]*O11</f>
        <v>240000</v>
      </c>
    </row>
    <row r="12" spans="1:16" ht="32.25" customHeight="1" x14ac:dyDescent="0.2">
      <c r="A12" s="97"/>
      <c r="B12" s="73"/>
      <c r="C12" s="87" t="s">
        <v>4472</v>
      </c>
      <c r="D12" s="76" t="s">
        <v>51</v>
      </c>
      <c r="E12" s="13">
        <v>44436</v>
      </c>
      <c r="F12" s="74" t="s">
        <v>2281</v>
      </c>
      <c r="G12" s="13">
        <v>44440</v>
      </c>
      <c r="H12" s="75" t="s">
        <v>3485</v>
      </c>
      <c r="I12" s="15">
        <v>63</v>
      </c>
      <c r="J12" s="15">
        <v>93</v>
      </c>
      <c r="K12" s="15">
        <v>30</v>
      </c>
      <c r="L12" s="15">
        <v>18</v>
      </c>
      <c r="M12" s="81">
        <v>43.942500000000003</v>
      </c>
      <c r="N12" s="70">
        <v>44</v>
      </c>
      <c r="O12" s="62">
        <v>3000</v>
      </c>
      <c r="P12" s="63">
        <f>Table224523689101112131415161718192021222423456789101112131415161718192021222324252627282930313233343536[[#This Row],[PEMBULATAN]]*O12</f>
        <v>132000</v>
      </c>
    </row>
    <row r="13" spans="1:16" ht="32.25" customHeight="1" x14ac:dyDescent="0.2">
      <c r="A13" s="97"/>
      <c r="B13" s="73"/>
      <c r="C13" s="87" t="s">
        <v>4473</v>
      </c>
      <c r="D13" s="76" t="s">
        <v>51</v>
      </c>
      <c r="E13" s="13">
        <v>44436</v>
      </c>
      <c r="F13" s="74" t="s">
        <v>2281</v>
      </c>
      <c r="G13" s="13">
        <v>44440</v>
      </c>
      <c r="H13" s="75" t="s">
        <v>3485</v>
      </c>
      <c r="I13" s="15">
        <v>43</v>
      </c>
      <c r="J13" s="15">
        <v>26</v>
      </c>
      <c r="K13" s="15">
        <v>27</v>
      </c>
      <c r="L13" s="15">
        <v>6</v>
      </c>
      <c r="M13" s="81">
        <v>7.5465</v>
      </c>
      <c r="N13" s="70">
        <v>8</v>
      </c>
      <c r="O13" s="62">
        <v>3000</v>
      </c>
      <c r="P13" s="63">
        <f>Table224523689101112131415161718192021222423456789101112131415161718192021222324252627282930313233343536[[#This Row],[PEMBULATAN]]*O13</f>
        <v>24000</v>
      </c>
    </row>
    <row r="14" spans="1:16" ht="32.25" customHeight="1" x14ac:dyDescent="0.2">
      <c r="A14" s="97"/>
      <c r="B14" s="73"/>
      <c r="C14" s="87" t="s">
        <v>4474</v>
      </c>
      <c r="D14" s="76" t="s">
        <v>51</v>
      </c>
      <c r="E14" s="13">
        <v>44436</v>
      </c>
      <c r="F14" s="74" t="s">
        <v>2281</v>
      </c>
      <c r="G14" s="13">
        <v>44440</v>
      </c>
      <c r="H14" s="75" t="s">
        <v>3485</v>
      </c>
      <c r="I14" s="15">
        <v>24</v>
      </c>
      <c r="J14" s="15">
        <v>34</v>
      </c>
      <c r="K14" s="15">
        <v>34</v>
      </c>
      <c r="L14" s="15">
        <v>26</v>
      </c>
      <c r="M14" s="81">
        <v>6.9359999999999999</v>
      </c>
      <c r="N14" s="70">
        <v>26</v>
      </c>
      <c r="O14" s="62">
        <v>3000</v>
      </c>
      <c r="P14" s="63">
        <f>Table224523689101112131415161718192021222423456789101112131415161718192021222324252627282930313233343536[[#This Row],[PEMBULATAN]]*O14</f>
        <v>78000</v>
      </c>
    </row>
    <row r="15" spans="1:16" ht="32.25" customHeight="1" x14ac:dyDescent="0.2">
      <c r="A15" s="97"/>
      <c r="B15" s="73"/>
      <c r="C15" s="87" t="s">
        <v>4475</v>
      </c>
      <c r="D15" s="76" t="s">
        <v>51</v>
      </c>
      <c r="E15" s="13">
        <v>44436</v>
      </c>
      <c r="F15" s="74" t="s">
        <v>2281</v>
      </c>
      <c r="G15" s="13">
        <v>44440</v>
      </c>
      <c r="H15" s="75" t="s">
        <v>3485</v>
      </c>
      <c r="I15" s="15">
        <v>50</v>
      </c>
      <c r="J15" s="15">
        <v>57</v>
      </c>
      <c r="K15" s="15">
        <v>25</v>
      </c>
      <c r="L15" s="15">
        <v>10</v>
      </c>
      <c r="M15" s="81">
        <v>17.8125</v>
      </c>
      <c r="N15" s="70">
        <v>18</v>
      </c>
      <c r="O15" s="62">
        <v>3000</v>
      </c>
      <c r="P15" s="63">
        <f>Table224523689101112131415161718192021222423456789101112131415161718192021222324252627282930313233343536[[#This Row],[PEMBULATAN]]*O15</f>
        <v>54000</v>
      </c>
    </row>
    <row r="16" spans="1:16" ht="32.25" customHeight="1" x14ac:dyDescent="0.2">
      <c r="A16" s="97"/>
      <c r="B16" s="73"/>
      <c r="C16" s="87" t="s">
        <v>4476</v>
      </c>
      <c r="D16" s="76" t="s">
        <v>51</v>
      </c>
      <c r="E16" s="13">
        <v>44436</v>
      </c>
      <c r="F16" s="74" t="s">
        <v>2281</v>
      </c>
      <c r="G16" s="13">
        <v>44440</v>
      </c>
      <c r="H16" s="75" t="s">
        <v>3485</v>
      </c>
      <c r="I16" s="15">
        <v>45</v>
      </c>
      <c r="J16" s="15">
        <v>39</v>
      </c>
      <c r="K16" s="15">
        <v>14</v>
      </c>
      <c r="L16" s="15">
        <v>5</v>
      </c>
      <c r="M16" s="81">
        <v>6.1425000000000001</v>
      </c>
      <c r="N16" s="70">
        <v>6</v>
      </c>
      <c r="O16" s="62">
        <v>3000</v>
      </c>
      <c r="P16" s="63">
        <f>Table224523689101112131415161718192021222423456789101112131415161718192021222324252627282930313233343536[[#This Row],[PEMBULATAN]]*O16</f>
        <v>18000</v>
      </c>
    </row>
    <row r="17" spans="1:16" ht="32.25" customHeight="1" x14ac:dyDescent="0.2">
      <c r="A17" s="97"/>
      <c r="B17" s="73"/>
      <c r="C17" s="87" t="s">
        <v>4477</v>
      </c>
      <c r="D17" s="76" t="s">
        <v>51</v>
      </c>
      <c r="E17" s="13">
        <v>44436</v>
      </c>
      <c r="F17" s="74" t="s">
        <v>2281</v>
      </c>
      <c r="G17" s="13">
        <v>44440</v>
      </c>
      <c r="H17" s="75" t="s">
        <v>3485</v>
      </c>
      <c r="I17" s="15">
        <v>60</v>
      </c>
      <c r="J17" s="15">
        <v>65</v>
      </c>
      <c r="K17" s="15">
        <v>33</v>
      </c>
      <c r="L17" s="15">
        <v>25</v>
      </c>
      <c r="M17" s="81">
        <v>32.174999999999997</v>
      </c>
      <c r="N17" s="70">
        <v>32</v>
      </c>
      <c r="O17" s="62">
        <v>3000</v>
      </c>
      <c r="P17" s="63">
        <f>Table224523689101112131415161718192021222423456789101112131415161718192021222324252627282930313233343536[[#This Row],[PEMBULATAN]]*O17</f>
        <v>96000</v>
      </c>
    </row>
    <row r="18" spans="1:16" ht="32.25" customHeight="1" x14ac:dyDescent="0.2">
      <c r="A18" s="97"/>
      <c r="B18" s="73"/>
      <c r="C18" s="87" t="s">
        <v>4478</v>
      </c>
      <c r="D18" s="76" t="s">
        <v>51</v>
      </c>
      <c r="E18" s="13">
        <v>44436</v>
      </c>
      <c r="F18" s="74" t="s">
        <v>2281</v>
      </c>
      <c r="G18" s="13">
        <v>44440</v>
      </c>
      <c r="H18" s="75" t="s">
        <v>3485</v>
      </c>
      <c r="I18" s="15">
        <v>65</v>
      </c>
      <c r="J18" s="15">
        <v>33</v>
      </c>
      <c r="K18" s="15">
        <v>39</v>
      </c>
      <c r="L18" s="15">
        <v>38</v>
      </c>
      <c r="M18" s="81">
        <v>20.91375</v>
      </c>
      <c r="N18" s="70">
        <v>38</v>
      </c>
      <c r="O18" s="62">
        <v>3000</v>
      </c>
      <c r="P18" s="63">
        <f>Table224523689101112131415161718192021222423456789101112131415161718192021222324252627282930313233343536[[#This Row],[PEMBULATAN]]*O18</f>
        <v>114000</v>
      </c>
    </row>
    <row r="19" spans="1:16" ht="32.25" customHeight="1" x14ac:dyDescent="0.2">
      <c r="A19" s="97"/>
      <c r="B19" s="73"/>
      <c r="C19" s="87" t="s">
        <v>4479</v>
      </c>
      <c r="D19" s="76" t="s">
        <v>51</v>
      </c>
      <c r="E19" s="13">
        <v>44436</v>
      </c>
      <c r="F19" s="74" t="s">
        <v>2281</v>
      </c>
      <c r="G19" s="13">
        <v>44440</v>
      </c>
      <c r="H19" s="75" t="s">
        <v>3485</v>
      </c>
      <c r="I19" s="15">
        <v>58</v>
      </c>
      <c r="J19" s="15">
        <v>37</v>
      </c>
      <c r="K19" s="15">
        <v>38</v>
      </c>
      <c r="L19" s="15">
        <v>14</v>
      </c>
      <c r="M19" s="81">
        <v>20.387</v>
      </c>
      <c r="N19" s="70">
        <v>20</v>
      </c>
      <c r="O19" s="62">
        <v>3000</v>
      </c>
      <c r="P19" s="63">
        <f>Table224523689101112131415161718192021222423456789101112131415161718192021222324252627282930313233343536[[#This Row],[PEMBULATAN]]*O19</f>
        <v>60000</v>
      </c>
    </row>
    <row r="20" spans="1:16" ht="32.25" customHeight="1" x14ac:dyDescent="0.2">
      <c r="A20" s="97"/>
      <c r="B20" s="73"/>
      <c r="C20" s="87" t="s">
        <v>4480</v>
      </c>
      <c r="D20" s="76" t="s">
        <v>51</v>
      </c>
      <c r="E20" s="13">
        <v>44436</v>
      </c>
      <c r="F20" s="74" t="s">
        <v>2281</v>
      </c>
      <c r="G20" s="13">
        <v>44440</v>
      </c>
      <c r="H20" s="75" t="s">
        <v>3485</v>
      </c>
      <c r="I20" s="15">
        <v>54</v>
      </c>
      <c r="J20" s="15">
        <v>58</v>
      </c>
      <c r="K20" s="15">
        <v>44</v>
      </c>
      <c r="L20" s="15">
        <v>33</v>
      </c>
      <c r="M20" s="81">
        <v>34.451999999999998</v>
      </c>
      <c r="N20" s="70">
        <v>34</v>
      </c>
      <c r="O20" s="62">
        <v>3000</v>
      </c>
      <c r="P20" s="63">
        <f>Table224523689101112131415161718192021222423456789101112131415161718192021222324252627282930313233343536[[#This Row],[PEMBULATAN]]*O20</f>
        <v>102000</v>
      </c>
    </row>
    <row r="21" spans="1:16" ht="32.25" customHeight="1" x14ac:dyDescent="0.2">
      <c r="A21" s="97"/>
      <c r="B21" s="73"/>
      <c r="C21" s="87" t="s">
        <v>4481</v>
      </c>
      <c r="D21" s="76" t="s">
        <v>51</v>
      </c>
      <c r="E21" s="13">
        <v>44436</v>
      </c>
      <c r="F21" s="74" t="s">
        <v>2281</v>
      </c>
      <c r="G21" s="13">
        <v>44440</v>
      </c>
      <c r="H21" s="75" t="s">
        <v>3485</v>
      </c>
      <c r="I21" s="15">
        <v>70</v>
      </c>
      <c r="J21" s="15">
        <v>40</v>
      </c>
      <c r="K21" s="15">
        <v>45</v>
      </c>
      <c r="L21" s="15">
        <v>15</v>
      </c>
      <c r="M21" s="81">
        <v>31.5</v>
      </c>
      <c r="N21" s="70">
        <v>32</v>
      </c>
      <c r="O21" s="62">
        <v>3000</v>
      </c>
      <c r="P21" s="63">
        <f>Table224523689101112131415161718192021222423456789101112131415161718192021222324252627282930313233343536[[#This Row],[PEMBULATAN]]*O21</f>
        <v>96000</v>
      </c>
    </row>
    <row r="22" spans="1:16" ht="32.25" customHeight="1" x14ac:dyDescent="0.2">
      <c r="A22" s="97"/>
      <c r="B22" s="73"/>
      <c r="C22" s="87" t="s">
        <v>4482</v>
      </c>
      <c r="D22" s="76" t="s">
        <v>51</v>
      </c>
      <c r="E22" s="13">
        <v>44436</v>
      </c>
      <c r="F22" s="74" t="s">
        <v>2281</v>
      </c>
      <c r="G22" s="13">
        <v>44440</v>
      </c>
      <c r="H22" s="75" t="s">
        <v>3485</v>
      </c>
      <c r="I22" s="15">
        <v>131</v>
      </c>
      <c r="J22" s="15">
        <v>77</v>
      </c>
      <c r="K22" s="15">
        <v>44</v>
      </c>
      <c r="L22" s="15">
        <v>8</v>
      </c>
      <c r="M22" s="81">
        <v>110.95699999999999</v>
      </c>
      <c r="N22" s="70">
        <v>111</v>
      </c>
      <c r="O22" s="62">
        <v>3000</v>
      </c>
      <c r="P22" s="63">
        <f>Table224523689101112131415161718192021222423456789101112131415161718192021222324252627282930313233343536[[#This Row],[PEMBULATAN]]*O22</f>
        <v>333000</v>
      </c>
    </row>
    <row r="23" spans="1:16" ht="32.25" customHeight="1" x14ac:dyDescent="0.2">
      <c r="A23" s="97"/>
      <c r="B23" s="73"/>
      <c r="C23" s="87" t="s">
        <v>4483</v>
      </c>
      <c r="D23" s="76" t="s">
        <v>51</v>
      </c>
      <c r="E23" s="13">
        <v>44436</v>
      </c>
      <c r="F23" s="74" t="s">
        <v>2281</v>
      </c>
      <c r="G23" s="13">
        <v>44440</v>
      </c>
      <c r="H23" s="75" t="s">
        <v>3485</v>
      </c>
      <c r="I23" s="15">
        <v>92</v>
      </c>
      <c r="J23" s="15">
        <v>57</v>
      </c>
      <c r="K23" s="15">
        <v>28</v>
      </c>
      <c r="L23" s="15">
        <v>8</v>
      </c>
      <c r="M23" s="81">
        <v>36.707999999999998</v>
      </c>
      <c r="N23" s="70">
        <v>37</v>
      </c>
      <c r="O23" s="62">
        <v>3000</v>
      </c>
      <c r="P23" s="63">
        <f>Table224523689101112131415161718192021222423456789101112131415161718192021222324252627282930313233343536[[#This Row],[PEMBULATAN]]*O23</f>
        <v>111000</v>
      </c>
    </row>
    <row r="24" spans="1:16" ht="32.25" customHeight="1" x14ac:dyDescent="0.2">
      <c r="A24" s="97"/>
      <c r="B24" s="73"/>
      <c r="C24" s="87" t="s">
        <v>4484</v>
      </c>
      <c r="D24" s="76" t="s">
        <v>51</v>
      </c>
      <c r="E24" s="13">
        <v>44436</v>
      </c>
      <c r="F24" s="74" t="s">
        <v>2281</v>
      </c>
      <c r="G24" s="13">
        <v>44440</v>
      </c>
      <c r="H24" s="75" t="s">
        <v>3485</v>
      </c>
      <c r="I24" s="15">
        <v>50</v>
      </c>
      <c r="J24" s="15">
        <v>38</v>
      </c>
      <c r="K24" s="15">
        <v>22</v>
      </c>
      <c r="L24" s="15">
        <v>2</v>
      </c>
      <c r="M24" s="81">
        <v>10.45</v>
      </c>
      <c r="N24" s="70">
        <v>10</v>
      </c>
      <c r="O24" s="62">
        <v>3000</v>
      </c>
      <c r="P24" s="63">
        <f>Table224523689101112131415161718192021222423456789101112131415161718192021222324252627282930313233343536[[#This Row],[PEMBULATAN]]*O24</f>
        <v>30000</v>
      </c>
    </row>
    <row r="25" spans="1:16" ht="32.25" customHeight="1" x14ac:dyDescent="0.2">
      <c r="A25" s="97"/>
      <c r="B25" s="73"/>
      <c r="C25" s="87" t="s">
        <v>4485</v>
      </c>
      <c r="D25" s="76" t="s">
        <v>51</v>
      </c>
      <c r="E25" s="13">
        <v>44436</v>
      </c>
      <c r="F25" s="74" t="s">
        <v>2281</v>
      </c>
      <c r="G25" s="13">
        <v>44440</v>
      </c>
      <c r="H25" s="75" t="s">
        <v>3485</v>
      </c>
      <c r="I25" s="15">
        <v>105</v>
      </c>
      <c r="J25" s="15">
        <v>59</v>
      </c>
      <c r="K25" s="15">
        <v>35</v>
      </c>
      <c r="L25" s="15">
        <v>35</v>
      </c>
      <c r="M25" s="81">
        <v>54.206249999999997</v>
      </c>
      <c r="N25" s="70">
        <v>54</v>
      </c>
      <c r="O25" s="62">
        <v>3000</v>
      </c>
      <c r="P25" s="63">
        <f>Table224523689101112131415161718192021222423456789101112131415161718192021222324252627282930313233343536[[#This Row],[PEMBULATAN]]*O25</f>
        <v>162000</v>
      </c>
    </row>
    <row r="26" spans="1:16" ht="32.25" customHeight="1" x14ac:dyDescent="0.2">
      <c r="A26" s="97"/>
      <c r="B26" s="73"/>
      <c r="C26" s="87" t="s">
        <v>4486</v>
      </c>
      <c r="D26" s="76" t="s">
        <v>51</v>
      </c>
      <c r="E26" s="13">
        <v>44436</v>
      </c>
      <c r="F26" s="74" t="s">
        <v>2281</v>
      </c>
      <c r="G26" s="13">
        <v>44440</v>
      </c>
      <c r="H26" s="75" t="s">
        <v>3485</v>
      </c>
      <c r="I26" s="15">
        <v>84</v>
      </c>
      <c r="J26" s="15">
        <v>53</v>
      </c>
      <c r="K26" s="15">
        <v>26</v>
      </c>
      <c r="L26" s="15">
        <v>11</v>
      </c>
      <c r="M26" s="81">
        <v>28.937999999999999</v>
      </c>
      <c r="N26" s="70">
        <v>29</v>
      </c>
      <c r="O26" s="62">
        <v>3000</v>
      </c>
      <c r="P26" s="63">
        <f>Table224523689101112131415161718192021222423456789101112131415161718192021222324252627282930313233343536[[#This Row],[PEMBULATAN]]*O26</f>
        <v>87000</v>
      </c>
    </row>
    <row r="27" spans="1:16" ht="32.25" customHeight="1" x14ac:dyDescent="0.2">
      <c r="A27" s="97"/>
      <c r="B27" s="73"/>
      <c r="C27" s="87" t="s">
        <v>4487</v>
      </c>
      <c r="D27" s="76" t="s">
        <v>51</v>
      </c>
      <c r="E27" s="13">
        <v>44436</v>
      </c>
      <c r="F27" s="74" t="s">
        <v>2281</v>
      </c>
      <c r="G27" s="13">
        <v>44440</v>
      </c>
      <c r="H27" s="75" t="s">
        <v>3485</v>
      </c>
      <c r="I27" s="15">
        <v>80</v>
      </c>
      <c r="J27" s="15">
        <v>45</v>
      </c>
      <c r="K27" s="15">
        <v>30</v>
      </c>
      <c r="L27" s="15">
        <v>13</v>
      </c>
      <c r="M27" s="81">
        <v>27</v>
      </c>
      <c r="N27" s="70">
        <v>27</v>
      </c>
      <c r="O27" s="62">
        <v>3000</v>
      </c>
      <c r="P27" s="63">
        <f>Table224523689101112131415161718192021222423456789101112131415161718192021222324252627282930313233343536[[#This Row],[PEMBULATAN]]*O27</f>
        <v>81000</v>
      </c>
    </row>
    <row r="28" spans="1:16" ht="32.25" customHeight="1" x14ac:dyDescent="0.2">
      <c r="A28" s="97"/>
      <c r="B28" s="73"/>
      <c r="C28" s="87" t="s">
        <v>4488</v>
      </c>
      <c r="D28" s="76" t="s">
        <v>51</v>
      </c>
      <c r="E28" s="13">
        <v>44436</v>
      </c>
      <c r="F28" s="74" t="s">
        <v>2281</v>
      </c>
      <c r="G28" s="13">
        <v>44440</v>
      </c>
      <c r="H28" s="75" t="s">
        <v>3485</v>
      </c>
      <c r="I28" s="15">
        <v>97</v>
      </c>
      <c r="J28" s="15">
        <v>38</v>
      </c>
      <c r="K28" s="15">
        <v>17</v>
      </c>
      <c r="L28" s="15">
        <v>6</v>
      </c>
      <c r="M28" s="81">
        <v>15.6655</v>
      </c>
      <c r="N28" s="70">
        <v>16</v>
      </c>
      <c r="O28" s="62">
        <v>3000</v>
      </c>
      <c r="P28" s="63">
        <f>Table224523689101112131415161718192021222423456789101112131415161718192021222324252627282930313233343536[[#This Row],[PEMBULATAN]]*O28</f>
        <v>48000</v>
      </c>
    </row>
    <row r="29" spans="1:16" ht="32.25" customHeight="1" x14ac:dyDescent="0.2">
      <c r="A29" s="97"/>
      <c r="B29" s="73"/>
      <c r="C29" s="87" t="s">
        <v>4489</v>
      </c>
      <c r="D29" s="76" t="s">
        <v>51</v>
      </c>
      <c r="E29" s="13">
        <v>44436</v>
      </c>
      <c r="F29" s="74" t="s">
        <v>2281</v>
      </c>
      <c r="G29" s="13">
        <v>44440</v>
      </c>
      <c r="H29" s="75" t="s">
        <v>3485</v>
      </c>
      <c r="I29" s="15">
        <v>48</v>
      </c>
      <c r="J29" s="15">
        <v>32</v>
      </c>
      <c r="K29" s="15">
        <v>24</v>
      </c>
      <c r="L29" s="15">
        <v>7</v>
      </c>
      <c r="M29" s="81">
        <v>9.2159999999999993</v>
      </c>
      <c r="N29" s="70">
        <v>9</v>
      </c>
      <c r="O29" s="62">
        <v>3000</v>
      </c>
      <c r="P29" s="63">
        <f>Table224523689101112131415161718192021222423456789101112131415161718192021222324252627282930313233343536[[#This Row],[PEMBULATAN]]*O29</f>
        <v>27000</v>
      </c>
    </row>
    <row r="30" spans="1:16" ht="32.25" customHeight="1" x14ac:dyDescent="0.2">
      <c r="A30" s="97"/>
      <c r="B30" s="73"/>
      <c r="C30" s="87" t="s">
        <v>4490</v>
      </c>
      <c r="D30" s="76" t="s">
        <v>51</v>
      </c>
      <c r="E30" s="13">
        <v>44436</v>
      </c>
      <c r="F30" s="74" t="s">
        <v>2281</v>
      </c>
      <c r="G30" s="13">
        <v>44440</v>
      </c>
      <c r="H30" s="75" t="s">
        <v>3485</v>
      </c>
      <c r="I30" s="15">
        <v>40</v>
      </c>
      <c r="J30" s="15">
        <v>50</v>
      </c>
      <c r="K30" s="15">
        <v>13</v>
      </c>
      <c r="L30" s="15">
        <v>2</v>
      </c>
      <c r="M30" s="81">
        <v>6.5</v>
      </c>
      <c r="N30" s="70">
        <v>7</v>
      </c>
      <c r="O30" s="62">
        <v>3000</v>
      </c>
      <c r="P30" s="63">
        <f>Table224523689101112131415161718192021222423456789101112131415161718192021222324252627282930313233343536[[#This Row],[PEMBULATAN]]*O30</f>
        <v>21000</v>
      </c>
    </row>
    <row r="31" spans="1:16" ht="32.25" customHeight="1" x14ac:dyDescent="0.2">
      <c r="A31" s="97"/>
      <c r="B31" s="73"/>
      <c r="C31" s="87" t="s">
        <v>4491</v>
      </c>
      <c r="D31" s="76" t="s">
        <v>51</v>
      </c>
      <c r="E31" s="13">
        <v>44436</v>
      </c>
      <c r="F31" s="74" t="s">
        <v>2281</v>
      </c>
      <c r="G31" s="13">
        <v>44440</v>
      </c>
      <c r="H31" s="75" t="s">
        <v>3485</v>
      </c>
      <c r="I31" s="15">
        <v>95</v>
      </c>
      <c r="J31" s="15">
        <v>58</v>
      </c>
      <c r="K31" s="15">
        <v>34</v>
      </c>
      <c r="L31" s="15">
        <v>18</v>
      </c>
      <c r="M31" s="81">
        <v>46.835000000000001</v>
      </c>
      <c r="N31" s="70">
        <v>47</v>
      </c>
      <c r="O31" s="62">
        <v>3000</v>
      </c>
      <c r="P31" s="63">
        <f>Table224523689101112131415161718192021222423456789101112131415161718192021222324252627282930313233343536[[#This Row],[PEMBULATAN]]*O31</f>
        <v>141000</v>
      </c>
    </row>
    <row r="32" spans="1:16" ht="32.25" customHeight="1" x14ac:dyDescent="0.2">
      <c r="A32" s="97"/>
      <c r="B32" s="73"/>
      <c r="C32" s="87" t="s">
        <v>4492</v>
      </c>
      <c r="D32" s="76" t="s">
        <v>51</v>
      </c>
      <c r="E32" s="13">
        <v>44436</v>
      </c>
      <c r="F32" s="74" t="s">
        <v>2281</v>
      </c>
      <c r="G32" s="13">
        <v>44440</v>
      </c>
      <c r="H32" s="75" t="s">
        <v>3485</v>
      </c>
      <c r="I32" s="15">
        <v>82</v>
      </c>
      <c r="J32" s="15">
        <v>64</v>
      </c>
      <c r="K32" s="15">
        <v>20</v>
      </c>
      <c r="L32" s="15">
        <v>7</v>
      </c>
      <c r="M32" s="81">
        <v>26.24</v>
      </c>
      <c r="N32" s="70">
        <v>26</v>
      </c>
      <c r="O32" s="62">
        <v>3000</v>
      </c>
      <c r="P32" s="63">
        <f>Table224523689101112131415161718192021222423456789101112131415161718192021222324252627282930313233343536[[#This Row],[PEMBULATAN]]*O32</f>
        <v>78000</v>
      </c>
    </row>
    <row r="33" spans="1:16" ht="32.25" customHeight="1" x14ac:dyDescent="0.2">
      <c r="A33" s="97"/>
      <c r="B33" s="73"/>
      <c r="C33" s="87" t="s">
        <v>4493</v>
      </c>
      <c r="D33" s="76" t="s">
        <v>51</v>
      </c>
      <c r="E33" s="13">
        <v>44436</v>
      </c>
      <c r="F33" s="74" t="s">
        <v>2281</v>
      </c>
      <c r="G33" s="13">
        <v>44440</v>
      </c>
      <c r="H33" s="75" t="s">
        <v>3485</v>
      </c>
      <c r="I33" s="15">
        <v>75</v>
      </c>
      <c r="J33" s="15">
        <v>54</v>
      </c>
      <c r="K33" s="15">
        <v>24</v>
      </c>
      <c r="L33" s="15">
        <v>8</v>
      </c>
      <c r="M33" s="81">
        <v>24.3</v>
      </c>
      <c r="N33" s="70">
        <v>24</v>
      </c>
      <c r="O33" s="62">
        <v>3000</v>
      </c>
      <c r="P33" s="63">
        <f>Table224523689101112131415161718192021222423456789101112131415161718192021222324252627282930313233343536[[#This Row],[PEMBULATAN]]*O33</f>
        <v>72000</v>
      </c>
    </row>
    <row r="34" spans="1:16" ht="32.25" customHeight="1" x14ac:dyDescent="0.2">
      <c r="A34" s="97"/>
      <c r="B34" s="73"/>
      <c r="C34" s="87" t="s">
        <v>4494</v>
      </c>
      <c r="D34" s="76" t="s">
        <v>51</v>
      </c>
      <c r="E34" s="13">
        <v>44436</v>
      </c>
      <c r="F34" s="74" t="s">
        <v>2281</v>
      </c>
      <c r="G34" s="13">
        <v>44440</v>
      </c>
      <c r="H34" s="75" t="s">
        <v>3485</v>
      </c>
      <c r="I34" s="15">
        <v>104</v>
      </c>
      <c r="J34" s="15">
        <v>57</v>
      </c>
      <c r="K34" s="15">
        <v>34</v>
      </c>
      <c r="L34" s="15">
        <v>23</v>
      </c>
      <c r="M34" s="81">
        <v>50.387999999999998</v>
      </c>
      <c r="N34" s="70">
        <v>50</v>
      </c>
      <c r="O34" s="62">
        <v>3000</v>
      </c>
      <c r="P34" s="63">
        <f>Table224523689101112131415161718192021222423456789101112131415161718192021222324252627282930313233343536[[#This Row],[PEMBULATAN]]*O34</f>
        <v>150000</v>
      </c>
    </row>
    <row r="35" spans="1:16" ht="32.25" customHeight="1" x14ac:dyDescent="0.2">
      <c r="A35" s="97"/>
      <c r="B35" s="73"/>
      <c r="C35" s="87" t="s">
        <v>4495</v>
      </c>
      <c r="D35" s="76" t="s">
        <v>51</v>
      </c>
      <c r="E35" s="13">
        <v>44436</v>
      </c>
      <c r="F35" s="74" t="s">
        <v>2281</v>
      </c>
      <c r="G35" s="13">
        <v>44440</v>
      </c>
      <c r="H35" s="75" t="s">
        <v>3485</v>
      </c>
      <c r="I35" s="15">
        <v>93</v>
      </c>
      <c r="J35" s="15">
        <v>50</v>
      </c>
      <c r="K35" s="15">
        <v>35</v>
      </c>
      <c r="L35" s="15">
        <v>8</v>
      </c>
      <c r="M35" s="81">
        <v>40.6875</v>
      </c>
      <c r="N35" s="70">
        <v>41</v>
      </c>
      <c r="O35" s="62">
        <v>3000</v>
      </c>
      <c r="P35" s="63">
        <f>Table224523689101112131415161718192021222423456789101112131415161718192021222324252627282930313233343536[[#This Row],[PEMBULATAN]]*O35</f>
        <v>123000</v>
      </c>
    </row>
    <row r="36" spans="1:16" ht="32.25" customHeight="1" x14ac:dyDescent="0.2">
      <c r="A36" s="97"/>
      <c r="B36" s="73"/>
      <c r="C36" s="87" t="s">
        <v>4496</v>
      </c>
      <c r="D36" s="76" t="s">
        <v>51</v>
      </c>
      <c r="E36" s="13">
        <v>44436</v>
      </c>
      <c r="F36" s="74" t="s">
        <v>2281</v>
      </c>
      <c r="G36" s="13">
        <v>44440</v>
      </c>
      <c r="H36" s="75" t="s">
        <v>3485</v>
      </c>
      <c r="I36" s="15">
        <v>57</v>
      </c>
      <c r="J36" s="15">
        <v>34</v>
      </c>
      <c r="K36" s="15">
        <v>20</v>
      </c>
      <c r="L36" s="15">
        <v>5</v>
      </c>
      <c r="M36" s="81">
        <v>9.69</v>
      </c>
      <c r="N36" s="70">
        <v>10</v>
      </c>
      <c r="O36" s="62">
        <v>3000</v>
      </c>
      <c r="P36" s="63">
        <f>Table224523689101112131415161718192021222423456789101112131415161718192021222324252627282930313233343536[[#This Row],[PEMBULATAN]]*O36</f>
        <v>30000</v>
      </c>
    </row>
    <row r="37" spans="1:16" ht="32.25" customHeight="1" x14ac:dyDescent="0.2">
      <c r="A37" s="97"/>
      <c r="B37" s="73"/>
      <c r="C37" s="87" t="s">
        <v>4497</v>
      </c>
      <c r="D37" s="76" t="s">
        <v>51</v>
      </c>
      <c r="E37" s="13">
        <v>44436</v>
      </c>
      <c r="F37" s="74" t="s">
        <v>2281</v>
      </c>
      <c r="G37" s="13">
        <v>44440</v>
      </c>
      <c r="H37" s="75" t="s">
        <v>3485</v>
      </c>
      <c r="I37" s="15">
        <v>44</v>
      </c>
      <c r="J37" s="15">
        <v>40</v>
      </c>
      <c r="K37" s="15">
        <v>17</v>
      </c>
      <c r="L37" s="15">
        <v>3</v>
      </c>
      <c r="M37" s="81">
        <v>7.48</v>
      </c>
      <c r="N37" s="70">
        <v>7</v>
      </c>
      <c r="O37" s="62">
        <v>3000</v>
      </c>
      <c r="P37" s="63">
        <f>Table224523689101112131415161718192021222423456789101112131415161718192021222324252627282930313233343536[[#This Row],[PEMBULATAN]]*O37</f>
        <v>21000</v>
      </c>
    </row>
    <row r="38" spans="1:16" ht="32.25" customHeight="1" x14ac:dyDescent="0.2">
      <c r="A38" s="97"/>
      <c r="B38" s="73"/>
      <c r="C38" s="87" t="s">
        <v>4498</v>
      </c>
      <c r="D38" s="76" t="s">
        <v>51</v>
      </c>
      <c r="E38" s="13">
        <v>44436</v>
      </c>
      <c r="F38" s="74" t="s">
        <v>2281</v>
      </c>
      <c r="G38" s="13">
        <v>44440</v>
      </c>
      <c r="H38" s="75" t="s">
        <v>3485</v>
      </c>
      <c r="I38" s="15">
        <v>33</v>
      </c>
      <c r="J38" s="15">
        <v>40</v>
      </c>
      <c r="K38" s="15">
        <v>15</v>
      </c>
      <c r="L38" s="15">
        <v>2</v>
      </c>
      <c r="M38" s="81">
        <v>4.95</v>
      </c>
      <c r="N38" s="70">
        <v>5</v>
      </c>
      <c r="O38" s="62">
        <v>3000</v>
      </c>
      <c r="P38" s="63">
        <f>Table224523689101112131415161718192021222423456789101112131415161718192021222324252627282930313233343536[[#This Row],[PEMBULATAN]]*O38</f>
        <v>15000</v>
      </c>
    </row>
    <row r="39" spans="1:16" ht="32.25" customHeight="1" x14ac:dyDescent="0.2">
      <c r="A39" s="97"/>
      <c r="B39" s="73"/>
      <c r="C39" s="87" t="s">
        <v>4499</v>
      </c>
      <c r="D39" s="76" t="s">
        <v>51</v>
      </c>
      <c r="E39" s="13">
        <v>44436</v>
      </c>
      <c r="F39" s="74" t="s">
        <v>2281</v>
      </c>
      <c r="G39" s="13">
        <v>44440</v>
      </c>
      <c r="H39" s="75" t="s">
        <v>3485</v>
      </c>
      <c r="I39" s="15">
        <v>60</v>
      </c>
      <c r="J39" s="15">
        <v>38</v>
      </c>
      <c r="K39" s="15">
        <v>23</v>
      </c>
      <c r="L39" s="15">
        <v>4</v>
      </c>
      <c r="M39" s="81">
        <v>13.11</v>
      </c>
      <c r="N39" s="70">
        <v>13</v>
      </c>
      <c r="O39" s="62">
        <v>3000</v>
      </c>
      <c r="P39" s="63">
        <f>Table224523689101112131415161718192021222423456789101112131415161718192021222324252627282930313233343536[[#This Row],[PEMBULATAN]]*O39</f>
        <v>39000</v>
      </c>
    </row>
    <row r="40" spans="1:16" ht="32.25" customHeight="1" x14ac:dyDescent="0.2">
      <c r="A40" s="97"/>
      <c r="B40" s="73"/>
      <c r="C40" s="87" t="s">
        <v>4500</v>
      </c>
      <c r="D40" s="76" t="s">
        <v>51</v>
      </c>
      <c r="E40" s="13">
        <v>44436</v>
      </c>
      <c r="F40" s="74" t="s">
        <v>2281</v>
      </c>
      <c r="G40" s="13">
        <v>44440</v>
      </c>
      <c r="H40" s="75" t="s">
        <v>3485</v>
      </c>
      <c r="I40" s="15">
        <v>60</v>
      </c>
      <c r="J40" s="15">
        <v>30</v>
      </c>
      <c r="K40" s="15">
        <v>30</v>
      </c>
      <c r="L40" s="15">
        <v>7</v>
      </c>
      <c r="M40" s="81">
        <v>13.5</v>
      </c>
      <c r="N40" s="70">
        <v>14</v>
      </c>
      <c r="O40" s="62">
        <v>3000</v>
      </c>
      <c r="P40" s="63">
        <f>Table224523689101112131415161718192021222423456789101112131415161718192021222324252627282930313233343536[[#This Row],[PEMBULATAN]]*O40</f>
        <v>42000</v>
      </c>
    </row>
    <row r="41" spans="1:16" ht="32.25" customHeight="1" x14ac:dyDescent="0.2">
      <c r="A41" s="97"/>
      <c r="B41" s="73"/>
      <c r="C41" s="87" t="s">
        <v>4501</v>
      </c>
      <c r="D41" s="76" t="s">
        <v>51</v>
      </c>
      <c r="E41" s="13">
        <v>44436</v>
      </c>
      <c r="F41" s="74" t="s">
        <v>2281</v>
      </c>
      <c r="G41" s="13">
        <v>44440</v>
      </c>
      <c r="H41" s="75" t="s">
        <v>3485</v>
      </c>
      <c r="I41" s="15">
        <v>74</v>
      </c>
      <c r="J41" s="15">
        <v>23</v>
      </c>
      <c r="K41" s="15">
        <v>9</v>
      </c>
      <c r="L41" s="15">
        <v>8</v>
      </c>
      <c r="M41" s="81">
        <v>3.8294999999999999</v>
      </c>
      <c r="N41" s="70">
        <v>8</v>
      </c>
      <c r="O41" s="62">
        <v>3000</v>
      </c>
      <c r="P41" s="63">
        <f>Table224523689101112131415161718192021222423456789101112131415161718192021222324252627282930313233343536[[#This Row],[PEMBULATAN]]*O41</f>
        <v>24000</v>
      </c>
    </row>
    <row r="42" spans="1:16" ht="32.25" customHeight="1" x14ac:dyDescent="0.2">
      <c r="A42" s="97"/>
      <c r="B42" s="73"/>
      <c r="C42" s="87" t="s">
        <v>4502</v>
      </c>
      <c r="D42" s="76" t="s">
        <v>51</v>
      </c>
      <c r="E42" s="13">
        <v>44436</v>
      </c>
      <c r="F42" s="74" t="s">
        <v>2281</v>
      </c>
      <c r="G42" s="13">
        <v>44440</v>
      </c>
      <c r="H42" s="75" t="s">
        <v>3485</v>
      </c>
      <c r="I42" s="15">
        <v>104</v>
      </c>
      <c r="J42" s="15">
        <v>53</v>
      </c>
      <c r="K42" s="15">
        <v>38</v>
      </c>
      <c r="L42" s="15">
        <v>40</v>
      </c>
      <c r="M42" s="81">
        <v>52.363999999999997</v>
      </c>
      <c r="N42" s="70">
        <v>52</v>
      </c>
      <c r="O42" s="62">
        <v>3000</v>
      </c>
      <c r="P42" s="63">
        <f>Table224523689101112131415161718192021222423456789101112131415161718192021222324252627282930313233343536[[#This Row],[PEMBULATAN]]*O42</f>
        <v>156000</v>
      </c>
    </row>
    <row r="43" spans="1:16" ht="32.25" customHeight="1" x14ac:dyDescent="0.2">
      <c r="A43" s="97"/>
      <c r="B43" s="73"/>
      <c r="C43" s="87" t="s">
        <v>4503</v>
      </c>
      <c r="D43" s="76" t="s">
        <v>51</v>
      </c>
      <c r="E43" s="13">
        <v>44436</v>
      </c>
      <c r="F43" s="74" t="s">
        <v>2281</v>
      </c>
      <c r="G43" s="13">
        <v>44440</v>
      </c>
      <c r="H43" s="75" t="s">
        <v>3485</v>
      </c>
      <c r="I43" s="15">
        <v>2</v>
      </c>
      <c r="J43" s="15">
        <v>23</v>
      </c>
      <c r="K43" s="15">
        <v>16</v>
      </c>
      <c r="L43" s="15">
        <v>6</v>
      </c>
      <c r="M43" s="81">
        <v>0.184</v>
      </c>
      <c r="N43" s="70">
        <v>6</v>
      </c>
      <c r="O43" s="62">
        <v>3000</v>
      </c>
      <c r="P43" s="63">
        <f>Table224523689101112131415161718192021222423456789101112131415161718192021222324252627282930313233343536[[#This Row],[PEMBULATAN]]*O43</f>
        <v>18000</v>
      </c>
    </row>
    <row r="44" spans="1:16" ht="32.25" customHeight="1" x14ac:dyDescent="0.2">
      <c r="A44" s="97"/>
      <c r="B44" s="73"/>
      <c r="C44" s="87" t="s">
        <v>4504</v>
      </c>
      <c r="D44" s="76" t="s">
        <v>51</v>
      </c>
      <c r="E44" s="13">
        <v>44436</v>
      </c>
      <c r="F44" s="74" t="s">
        <v>2281</v>
      </c>
      <c r="G44" s="13">
        <v>44440</v>
      </c>
      <c r="H44" s="75" t="s">
        <v>3485</v>
      </c>
      <c r="I44" s="15">
        <v>118</v>
      </c>
      <c r="J44" s="15">
        <v>9</v>
      </c>
      <c r="K44" s="15">
        <v>9</v>
      </c>
      <c r="L44" s="15">
        <v>3</v>
      </c>
      <c r="M44" s="81">
        <v>2.3895</v>
      </c>
      <c r="N44" s="70">
        <v>3</v>
      </c>
      <c r="O44" s="62">
        <v>3000</v>
      </c>
      <c r="P44" s="63">
        <f>Table224523689101112131415161718192021222423456789101112131415161718192021222324252627282930313233343536[[#This Row],[PEMBULATAN]]*O44</f>
        <v>9000</v>
      </c>
    </row>
    <row r="45" spans="1:16" ht="32.25" customHeight="1" x14ac:dyDescent="0.2">
      <c r="A45" s="97"/>
      <c r="B45" s="73"/>
      <c r="C45" s="87" t="s">
        <v>4505</v>
      </c>
      <c r="D45" s="76" t="s">
        <v>51</v>
      </c>
      <c r="E45" s="13">
        <v>44436</v>
      </c>
      <c r="F45" s="74" t="s">
        <v>2281</v>
      </c>
      <c r="G45" s="13">
        <v>44440</v>
      </c>
      <c r="H45" s="75" t="s">
        <v>3485</v>
      </c>
      <c r="I45" s="15">
        <v>103</v>
      </c>
      <c r="J45" s="15">
        <v>60</v>
      </c>
      <c r="K45" s="15">
        <v>40</v>
      </c>
      <c r="L45" s="15">
        <v>27</v>
      </c>
      <c r="M45" s="81">
        <v>61.8</v>
      </c>
      <c r="N45" s="70">
        <v>62</v>
      </c>
      <c r="O45" s="62">
        <v>3000</v>
      </c>
      <c r="P45" s="63">
        <f>Table224523689101112131415161718192021222423456789101112131415161718192021222324252627282930313233343536[[#This Row],[PEMBULATAN]]*O45</f>
        <v>186000</v>
      </c>
    </row>
    <row r="46" spans="1:16" ht="32.25" customHeight="1" x14ac:dyDescent="0.2">
      <c r="A46" s="97"/>
      <c r="B46" s="73"/>
      <c r="C46" s="87" t="s">
        <v>4506</v>
      </c>
      <c r="D46" s="76" t="s">
        <v>51</v>
      </c>
      <c r="E46" s="13">
        <v>44436</v>
      </c>
      <c r="F46" s="74" t="s">
        <v>2281</v>
      </c>
      <c r="G46" s="13">
        <v>44440</v>
      </c>
      <c r="H46" s="75" t="s">
        <v>3485</v>
      </c>
      <c r="I46" s="15">
        <v>64</v>
      </c>
      <c r="J46" s="15">
        <v>64</v>
      </c>
      <c r="K46" s="15">
        <v>4</v>
      </c>
      <c r="L46" s="15">
        <v>3</v>
      </c>
      <c r="M46" s="81">
        <v>4.0960000000000001</v>
      </c>
      <c r="N46" s="70">
        <v>4</v>
      </c>
      <c r="O46" s="62">
        <v>3000</v>
      </c>
      <c r="P46" s="63">
        <f>Table224523689101112131415161718192021222423456789101112131415161718192021222324252627282930313233343536[[#This Row],[PEMBULATAN]]*O46</f>
        <v>12000</v>
      </c>
    </row>
    <row r="47" spans="1:16" ht="32.25" customHeight="1" x14ac:dyDescent="0.2">
      <c r="A47" s="97"/>
      <c r="B47" s="73"/>
      <c r="C47" s="87" t="s">
        <v>4507</v>
      </c>
      <c r="D47" s="76" t="s">
        <v>51</v>
      </c>
      <c r="E47" s="13">
        <v>44436</v>
      </c>
      <c r="F47" s="74" t="s">
        <v>2281</v>
      </c>
      <c r="G47" s="13">
        <v>44440</v>
      </c>
      <c r="H47" s="75" t="s">
        <v>3485</v>
      </c>
      <c r="I47" s="15">
        <v>50</v>
      </c>
      <c r="J47" s="15">
        <v>34</v>
      </c>
      <c r="K47" s="15">
        <v>25</v>
      </c>
      <c r="L47" s="15">
        <v>9</v>
      </c>
      <c r="M47" s="81">
        <v>10.625</v>
      </c>
      <c r="N47" s="70">
        <v>11</v>
      </c>
      <c r="O47" s="62">
        <v>3000</v>
      </c>
      <c r="P47" s="63">
        <f>Table224523689101112131415161718192021222423456789101112131415161718192021222324252627282930313233343536[[#This Row],[PEMBULATAN]]*O47</f>
        <v>33000</v>
      </c>
    </row>
    <row r="48" spans="1:16" ht="32.25" customHeight="1" x14ac:dyDescent="0.2">
      <c r="A48" s="97"/>
      <c r="B48" s="73"/>
      <c r="C48" s="87" t="s">
        <v>4508</v>
      </c>
      <c r="D48" s="76" t="s">
        <v>51</v>
      </c>
      <c r="E48" s="13">
        <v>44436</v>
      </c>
      <c r="F48" s="74" t="s">
        <v>2281</v>
      </c>
      <c r="G48" s="13">
        <v>44440</v>
      </c>
      <c r="H48" s="75" t="s">
        <v>3485</v>
      </c>
      <c r="I48" s="15">
        <v>30</v>
      </c>
      <c r="J48" s="15">
        <v>30</v>
      </c>
      <c r="K48" s="15">
        <v>30</v>
      </c>
      <c r="L48" s="15">
        <v>5</v>
      </c>
      <c r="M48" s="81">
        <v>6.75</v>
      </c>
      <c r="N48" s="70">
        <v>7</v>
      </c>
      <c r="O48" s="62">
        <v>3000</v>
      </c>
      <c r="P48" s="63">
        <f>Table224523689101112131415161718192021222423456789101112131415161718192021222324252627282930313233343536[[#This Row],[PEMBULATAN]]*O48</f>
        <v>21000</v>
      </c>
    </row>
    <row r="49" spans="1:16" ht="32.25" customHeight="1" x14ac:dyDescent="0.2">
      <c r="A49" s="97"/>
      <c r="B49" s="73"/>
      <c r="C49" s="87" t="s">
        <v>4509</v>
      </c>
      <c r="D49" s="76" t="s">
        <v>51</v>
      </c>
      <c r="E49" s="13">
        <v>44436</v>
      </c>
      <c r="F49" s="74" t="s">
        <v>2281</v>
      </c>
      <c r="G49" s="13">
        <v>44440</v>
      </c>
      <c r="H49" s="75" t="s">
        <v>3485</v>
      </c>
      <c r="I49" s="15">
        <v>45</v>
      </c>
      <c r="J49" s="15">
        <v>44</v>
      </c>
      <c r="K49" s="15">
        <v>53</v>
      </c>
      <c r="L49" s="15">
        <v>8</v>
      </c>
      <c r="M49" s="81">
        <v>26.234999999999999</v>
      </c>
      <c r="N49" s="70">
        <v>26</v>
      </c>
      <c r="O49" s="62">
        <v>3000</v>
      </c>
      <c r="P49" s="63">
        <f>Table224523689101112131415161718192021222423456789101112131415161718192021222324252627282930313233343536[[#This Row],[PEMBULATAN]]*O49</f>
        <v>78000</v>
      </c>
    </row>
    <row r="50" spans="1:16" ht="32.25" customHeight="1" x14ac:dyDescent="0.2">
      <c r="A50" s="97"/>
      <c r="B50" s="73"/>
      <c r="C50" s="87" t="s">
        <v>4510</v>
      </c>
      <c r="D50" s="76" t="s">
        <v>51</v>
      </c>
      <c r="E50" s="13">
        <v>44436</v>
      </c>
      <c r="F50" s="74" t="s">
        <v>2281</v>
      </c>
      <c r="G50" s="13">
        <v>44440</v>
      </c>
      <c r="H50" s="75" t="s">
        <v>3485</v>
      </c>
      <c r="I50" s="15">
        <v>74</v>
      </c>
      <c r="J50" s="15">
        <v>52</v>
      </c>
      <c r="K50" s="15">
        <v>32</v>
      </c>
      <c r="L50" s="15">
        <v>19</v>
      </c>
      <c r="M50" s="81">
        <v>30.783999999999999</v>
      </c>
      <c r="N50" s="70">
        <v>31</v>
      </c>
      <c r="O50" s="62">
        <v>3000</v>
      </c>
      <c r="P50" s="63">
        <f>Table224523689101112131415161718192021222423456789101112131415161718192021222324252627282930313233343536[[#This Row],[PEMBULATAN]]*O50</f>
        <v>93000</v>
      </c>
    </row>
    <row r="51" spans="1:16" ht="32.25" customHeight="1" x14ac:dyDescent="0.2">
      <c r="A51" s="97"/>
      <c r="B51" s="73"/>
      <c r="C51" s="87" t="s">
        <v>4511</v>
      </c>
      <c r="D51" s="76" t="s">
        <v>51</v>
      </c>
      <c r="E51" s="13">
        <v>44436</v>
      </c>
      <c r="F51" s="74" t="s">
        <v>2281</v>
      </c>
      <c r="G51" s="13">
        <v>44440</v>
      </c>
      <c r="H51" s="75" t="s">
        <v>3485</v>
      </c>
      <c r="I51" s="15">
        <v>88</v>
      </c>
      <c r="J51" s="15">
        <v>9</v>
      </c>
      <c r="K51" s="15">
        <v>9</v>
      </c>
      <c r="L51" s="15">
        <v>2</v>
      </c>
      <c r="M51" s="81">
        <v>1.782</v>
      </c>
      <c r="N51" s="70">
        <v>2</v>
      </c>
      <c r="O51" s="62">
        <v>3000</v>
      </c>
      <c r="P51" s="63">
        <f>Table224523689101112131415161718192021222423456789101112131415161718192021222324252627282930313233343536[[#This Row],[PEMBULATAN]]*O51</f>
        <v>6000</v>
      </c>
    </row>
    <row r="52" spans="1:16" ht="32.25" customHeight="1" x14ac:dyDescent="0.2">
      <c r="A52" s="97"/>
      <c r="B52" s="73"/>
      <c r="C52" s="87" t="s">
        <v>4512</v>
      </c>
      <c r="D52" s="76" t="s">
        <v>51</v>
      </c>
      <c r="E52" s="13">
        <v>44436</v>
      </c>
      <c r="F52" s="74" t="s">
        <v>2281</v>
      </c>
      <c r="G52" s="13">
        <v>44440</v>
      </c>
      <c r="H52" s="75" t="s">
        <v>3485</v>
      </c>
      <c r="I52" s="15">
        <v>138</v>
      </c>
      <c r="J52" s="15">
        <v>19</v>
      </c>
      <c r="K52" s="15">
        <v>17</v>
      </c>
      <c r="L52" s="15">
        <v>2</v>
      </c>
      <c r="M52" s="81">
        <v>11.1435</v>
      </c>
      <c r="N52" s="70">
        <v>11</v>
      </c>
      <c r="O52" s="62">
        <v>3000</v>
      </c>
      <c r="P52" s="63">
        <f>Table224523689101112131415161718192021222423456789101112131415161718192021222324252627282930313233343536[[#This Row],[PEMBULATAN]]*O52</f>
        <v>33000</v>
      </c>
    </row>
    <row r="53" spans="1:16" ht="32.25" customHeight="1" x14ac:dyDescent="0.2">
      <c r="A53" s="97"/>
      <c r="B53" s="73"/>
      <c r="C53" s="87" t="s">
        <v>4513</v>
      </c>
      <c r="D53" s="76" t="s">
        <v>51</v>
      </c>
      <c r="E53" s="13">
        <v>44436</v>
      </c>
      <c r="F53" s="74" t="s">
        <v>2281</v>
      </c>
      <c r="G53" s="13">
        <v>44440</v>
      </c>
      <c r="H53" s="75" t="s">
        <v>3485</v>
      </c>
      <c r="I53" s="15">
        <v>60</v>
      </c>
      <c r="J53" s="15">
        <v>35</v>
      </c>
      <c r="K53" s="15">
        <v>13</v>
      </c>
      <c r="L53" s="15">
        <v>3</v>
      </c>
      <c r="M53" s="81">
        <v>6.8250000000000002</v>
      </c>
      <c r="N53" s="70">
        <v>7</v>
      </c>
      <c r="O53" s="62">
        <v>3000</v>
      </c>
      <c r="P53" s="63">
        <f>Table224523689101112131415161718192021222423456789101112131415161718192021222324252627282930313233343536[[#This Row],[PEMBULATAN]]*O53</f>
        <v>21000</v>
      </c>
    </row>
    <row r="54" spans="1:16" ht="32.25" customHeight="1" x14ac:dyDescent="0.2">
      <c r="A54" s="97"/>
      <c r="B54" s="73"/>
      <c r="C54" s="87" t="s">
        <v>4514</v>
      </c>
      <c r="D54" s="76" t="s">
        <v>51</v>
      </c>
      <c r="E54" s="13">
        <v>44436</v>
      </c>
      <c r="F54" s="74" t="s">
        <v>2281</v>
      </c>
      <c r="G54" s="13">
        <v>44440</v>
      </c>
      <c r="H54" s="75" t="s">
        <v>3485</v>
      </c>
      <c r="I54" s="15">
        <v>20</v>
      </c>
      <c r="J54" s="15">
        <v>20</v>
      </c>
      <c r="K54" s="15">
        <v>3</v>
      </c>
      <c r="L54" s="15">
        <v>1</v>
      </c>
      <c r="M54" s="81">
        <v>0.3</v>
      </c>
      <c r="N54" s="70">
        <v>1</v>
      </c>
      <c r="O54" s="62">
        <v>3000</v>
      </c>
      <c r="P54" s="63">
        <f>Table224523689101112131415161718192021222423456789101112131415161718192021222324252627282930313233343536[[#This Row],[PEMBULATAN]]*O54</f>
        <v>3000</v>
      </c>
    </row>
    <row r="55" spans="1:16" ht="32.25" customHeight="1" x14ac:dyDescent="0.2">
      <c r="A55" s="97"/>
      <c r="B55" s="73"/>
      <c r="C55" s="87" t="s">
        <v>4515</v>
      </c>
      <c r="D55" s="76" t="s">
        <v>51</v>
      </c>
      <c r="E55" s="13">
        <v>44436</v>
      </c>
      <c r="F55" s="74" t="s">
        <v>2281</v>
      </c>
      <c r="G55" s="13">
        <v>44440</v>
      </c>
      <c r="H55" s="75" t="s">
        <v>3485</v>
      </c>
      <c r="I55" s="15">
        <v>92</v>
      </c>
      <c r="J55" s="15">
        <v>60</v>
      </c>
      <c r="K55" s="15">
        <v>35</v>
      </c>
      <c r="L55" s="15">
        <v>20</v>
      </c>
      <c r="M55" s="81">
        <v>48.3</v>
      </c>
      <c r="N55" s="70">
        <v>48</v>
      </c>
      <c r="O55" s="62">
        <v>3000</v>
      </c>
      <c r="P55" s="63">
        <f>Table224523689101112131415161718192021222423456789101112131415161718192021222324252627282930313233343536[[#This Row],[PEMBULATAN]]*O55</f>
        <v>144000</v>
      </c>
    </row>
    <row r="56" spans="1:16" ht="32.25" customHeight="1" x14ac:dyDescent="0.2">
      <c r="A56" s="97"/>
      <c r="B56" s="73"/>
      <c r="C56" s="87" t="s">
        <v>4516</v>
      </c>
      <c r="D56" s="76" t="s">
        <v>51</v>
      </c>
      <c r="E56" s="13">
        <v>44436</v>
      </c>
      <c r="F56" s="74" t="s">
        <v>2281</v>
      </c>
      <c r="G56" s="13">
        <v>44440</v>
      </c>
      <c r="H56" s="75" t="s">
        <v>3485</v>
      </c>
      <c r="I56" s="15">
        <v>101</v>
      </c>
      <c r="J56" s="15">
        <v>12</v>
      </c>
      <c r="K56" s="15">
        <v>9</v>
      </c>
      <c r="L56" s="15">
        <v>3</v>
      </c>
      <c r="M56" s="81">
        <v>2.7269999999999999</v>
      </c>
      <c r="N56" s="70">
        <v>3</v>
      </c>
      <c r="O56" s="62">
        <v>3000</v>
      </c>
      <c r="P56" s="63">
        <f>Table224523689101112131415161718192021222423456789101112131415161718192021222324252627282930313233343536[[#This Row],[PEMBULATAN]]*O56</f>
        <v>9000</v>
      </c>
    </row>
    <row r="57" spans="1:16" ht="32.25" customHeight="1" x14ac:dyDescent="0.2">
      <c r="A57" s="97"/>
      <c r="B57" s="73"/>
      <c r="C57" s="87" t="s">
        <v>4517</v>
      </c>
      <c r="D57" s="76" t="s">
        <v>51</v>
      </c>
      <c r="E57" s="13">
        <v>44436</v>
      </c>
      <c r="F57" s="74" t="s">
        <v>2281</v>
      </c>
      <c r="G57" s="13">
        <v>44440</v>
      </c>
      <c r="H57" s="75" t="s">
        <v>3485</v>
      </c>
      <c r="I57" s="15">
        <v>95</v>
      </c>
      <c r="J57" s="15">
        <v>66</v>
      </c>
      <c r="K57" s="15">
        <v>21</v>
      </c>
      <c r="L57" s="15">
        <v>6</v>
      </c>
      <c r="M57" s="81">
        <v>32.917499999999997</v>
      </c>
      <c r="N57" s="70">
        <v>33</v>
      </c>
      <c r="O57" s="62">
        <v>3000</v>
      </c>
      <c r="P57" s="63">
        <f>Table224523689101112131415161718192021222423456789101112131415161718192021222324252627282930313233343536[[#This Row],[PEMBULATAN]]*O57</f>
        <v>99000</v>
      </c>
    </row>
    <row r="58" spans="1:16" ht="32.25" customHeight="1" x14ac:dyDescent="0.2">
      <c r="A58" s="97"/>
      <c r="B58" s="73"/>
      <c r="C58" s="87" t="s">
        <v>4518</v>
      </c>
      <c r="D58" s="76" t="s">
        <v>51</v>
      </c>
      <c r="E58" s="13">
        <v>44436</v>
      </c>
      <c r="F58" s="74" t="s">
        <v>2281</v>
      </c>
      <c r="G58" s="13">
        <v>44440</v>
      </c>
      <c r="H58" s="75" t="s">
        <v>3485</v>
      </c>
      <c r="I58" s="15">
        <v>37</v>
      </c>
      <c r="J58" s="15">
        <v>20</v>
      </c>
      <c r="K58" s="15">
        <v>24</v>
      </c>
      <c r="L58" s="15">
        <v>6</v>
      </c>
      <c r="M58" s="81">
        <v>4.4400000000000004</v>
      </c>
      <c r="N58" s="70">
        <v>6</v>
      </c>
      <c r="O58" s="62">
        <v>3000</v>
      </c>
      <c r="P58" s="63">
        <f>Table224523689101112131415161718192021222423456789101112131415161718192021222324252627282930313233343536[[#This Row],[PEMBULATAN]]*O58</f>
        <v>18000</v>
      </c>
    </row>
    <row r="59" spans="1:16" ht="32.25" customHeight="1" x14ac:dyDescent="0.2">
      <c r="A59" s="97"/>
      <c r="B59" s="73"/>
      <c r="C59" s="87" t="s">
        <v>4519</v>
      </c>
      <c r="D59" s="76" t="s">
        <v>51</v>
      </c>
      <c r="E59" s="13">
        <v>44436</v>
      </c>
      <c r="F59" s="74" t="s">
        <v>2281</v>
      </c>
      <c r="G59" s="13">
        <v>44440</v>
      </c>
      <c r="H59" s="75" t="s">
        <v>3485</v>
      </c>
      <c r="I59" s="15">
        <v>60</v>
      </c>
      <c r="J59" s="15">
        <v>29</v>
      </c>
      <c r="K59" s="15">
        <v>38</v>
      </c>
      <c r="L59" s="15">
        <v>14</v>
      </c>
      <c r="M59" s="81">
        <v>16.53</v>
      </c>
      <c r="N59" s="70">
        <v>17</v>
      </c>
      <c r="O59" s="62">
        <v>3000</v>
      </c>
      <c r="P59" s="63">
        <f>Table224523689101112131415161718192021222423456789101112131415161718192021222324252627282930313233343536[[#This Row],[PEMBULATAN]]*O59</f>
        <v>51000</v>
      </c>
    </row>
    <row r="60" spans="1:16" ht="32.25" customHeight="1" x14ac:dyDescent="0.2">
      <c r="A60" s="97"/>
      <c r="B60" s="73"/>
      <c r="C60" s="87" t="s">
        <v>4520</v>
      </c>
      <c r="D60" s="76" t="s">
        <v>51</v>
      </c>
      <c r="E60" s="13">
        <v>44436</v>
      </c>
      <c r="F60" s="74" t="s">
        <v>2281</v>
      </c>
      <c r="G60" s="13">
        <v>44440</v>
      </c>
      <c r="H60" s="75" t="s">
        <v>3485</v>
      </c>
      <c r="I60" s="15">
        <v>38</v>
      </c>
      <c r="J60" s="15">
        <v>27</v>
      </c>
      <c r="K60" s="15">
        <v>20</v>
      </c>
      <c r="L60" s="15">
        <v>2</v>
      </c>
      <c r="M60" s="81">
        <v>5.13</v>
      </c>
      <c r="N60" s="70">
        <v>5</v>
      </c>
      <c r="O60" s="62">
        <v>3000</v>
      </c>
      <c r="P60" s="63">
        <f>Table224523689101112131415161718192021222423456789101112131415161718192021222324252627282930313233343536[[#This Row],[PEMBULATAN]]*O60</f>
        <v>15000</v>
      </c>
    </row>
    <row r="61" spans="1:16" ht="32.25" customHeight="1" x14ac:dyDescent="0.2">
      <c r="A61" s="97"/>
      <c r="B61" s="73"/>
      <c r="C61" s="87" t="s">
        <v>4521</v>
      </c>
      <c r="D61" s="76" t="s">
        <v>51</v>
      </c>
      <c r="E61" s="13">
        <v>44436</v>
      </c>
      <c r="F61" s="74" t="s">
        <v>2281</v>
      </c>
      <c r="G61" s="13">
        <v>44440</v>
      </c>
      <c r="H61" s="75" t="s">
        <v>3485</v>
      </c>
      <c r="I61" s="15">
        <v>50</v>
      </c>
      <c r="J61" s="15">
        <v>38</v>
      </c>
      <c r="K61" s="15">
        <v>22</v>
      </c>
      <c r="L61" s="15">
        <v>12</v>
      </c>
      <c r="M61" s="81">
        <v>10.45</v>
      </c>
      <c r="N61" s="70">
        <v>12</v>
      </c>
      <c r="O61" s="62">
        <v>3000</v>
      </c>
      <c r="P61" s="63">
        <f>Table224523689101112131415161718192021222423456789101112131415161718192021222324252627282930313233343536[[#This Row],[PEMBULATAN]]*O61</f>
        <v>36000</v>
      </c>
    </row>
    <row r="62" spans="1:16" ht="32.25" customHeight="1" x14ac:dyDescent="0.2">
      <c r="A62" s="97"/>
      <c r="B62" s="73"/>
      <c r="C62" s="87" t="s">
        <v>4522</v>
      </c>
      <c r="D62" s="76" t="s">
        <v>51</v>
      </c>
      <c r="E62" s="13">
        <v>44436</v>
      </c>
      <c r="F62" s="74" t="s">
        <v>2281</v>
      </c>
      <c r="G62" s="13">
        <v>44440</v>
      </c>
      <c r="H62" s="75" t="s">
        <v>3485</v>
      </c>
      <c r="I62" s="15">
        <v>20</v>
      </c>
      <c r="J62" s="15">
        <v>63</v>
      </c>
      <c r="K62" s="15">
        <v>9</v>
      </c>
      <c r="L62" s="15">
        <v>2</v>
      </c>
      <c r="M62" s="81">
        <v>2.835</v>
      </c>
      <c r="N62" s="70">
        <v>3</v>
      </c>
      <c r="O62" s="62">
        <v>3000</v>
      </c>
      <c r="P62" s="63">
        <f>Table224523689101112131415161718192021222423456789101112131415161718192021222324252627282930313233343536[[#This Row],[PEMBULATAN]]*O62</f>
        <v>9000</v>
      </c>
    </row>
    <row r="63" spans="1:16" ht="32.25" customHeight="1" x14ac:dyDescent="0.2">
      <c r="A63" s="97"/>
      <c r="B63" s="73"/>
      <c r="C63" s="87" t="s">
        <v>4523</v>
      </c>
      <c r="D63" s="76" t="s">
        <v>51</v>
      </c>
      <c r="E63" s="13">
        <v>44436</v>
      </c>
      <c r="F63" s="74" t="s">
        <v>2281</v>
      </c>
      <c r="G63" s="13">
        <v>44440</v>
      </c>
      <c r="H63" s="75" t="s">
        <v>3485</v>
      </c>
      <c r="I63" s="15">
        <v>60</v>
      </c>
      <c r="J63" s="15">
        <v>40</v>
      </c>
      <c r="K63" s="15">
        <v>2</v>
      </c>
      <c r="L63" s="15">
        <v>3</v>
      </c>
      <c r="M63" s="81">
        <v>1.2</v>
      </c>
      <c r="N63" s="70">
        <v>3</v>
      </c>
      <c r="O63" s="62">
        <v>3000</v>
      </c>
      <c r="P63" s="63">
        <f>Table224523689101112131415161718192021222423456789101112131415161718192021222324252627282930313233343536[[#This Row],[PEMBULATAN]]*O63</f>
        <v>9000</v>
      </c>
    </row>
    <row r="64" spans="1:16" ht="32.25" customHeight="1" x14ac:dyDescent="0.2">
      <c r="A64" s="97"/>
      <c r="B64" s="73"/>
      <c r="C64" s="87" t="s">
        <v>4524</v>
      </c>
      <c r="D64" s="76" t="s">
        <v>51</v>
      </c>
      <c r="E64" s="13">
        <v>44436</v>
      </c>
      <c r="F64" s="74" t="s">
        <v>2281</v>
      </c>
      <c r="G64" s="13">
        <v>44440</v>
      </c>
      <c r="H64" s="75" t="s">
        <v>3485</v>
      </c>
      <c r="I64" s="15">
        <v>70</v>
      </c>
      <c r="J64" s="15">
        <v>58</v>
      </c>
      <c r="K64" s="15">
        <v>15</v>
      </c>
      <c r="L64" s="15">
        <v>3</v>
      </c>
      <c r="M64" s="81">
        <v>15.225</v>
      </c>
      <c r="N64" s="70">
        <v>15</v>
      </c>
      <c r="O64" s="62">
        <v>3000</v>
      </c>
      <c r="P64" s="63">
        <f>Table224523689101112131415161718192021222423456789101112131415161718192021222324252627282930313233343536[[#This Row],[PEMBULATAN]]*O64</f>
        <v>45000</v>
      </c>
    </row>
    <row r="65" spans="1:16" ht="32.25" customHeight="1" x14ac:dyDescent="0.2">
      <c r="A65" s="97"/>
      <c r="B65" s="73"/>
      <c r="C65" s="87" t="s">
        <v>4525</v>
      </c>
      <c r="D65" s="76" t="s">
        <v>51</v>
      </c>
      <c r="E65" s="13">
        <v>44436</v>
      </c>
      <c r="F65" s="74" t="s">
        <v>2281</v>
      </c>
      <c r="G65" s="13">
        <v>44440</v>
      </c>
      <c r="H65" s="75" t="s">
        <v>3485</v>
      </c>
      <c r="I65" s="15">
        <v>60</v>
      </c>
      <c r="J65" s="15">
        <v>40</v>
      </c>
      <c r="K65" s="15">
        <v>21</v>
      </c>
      <c r="L65" s="15">
        <v>4</v>
      </c>
      <c r="M65" s="81">
        <v>12.6</v>
      </c>
      <c r="N65" s="70">
        <v>13</v>
      </c>
      <c r="O65" s="62">
        <v>3000</v>
      </c>
      <c r="P65" s="63">
        <f>Table224523689101112131415161718192021222423456789101112131415161718192021222324252627282930313233343536[[#This Row],[PEMBULATAN]]*O65</f>
        <v>39000</v>
      </c>
    </row>
    <row r="66" spans="1:16" ht="32.25" customHeight="1" x14ac:dyDescent="0.2">
      <c r="A66" s="97"/>
      <c r="B66" s="73"/>
      <c r="C66" s="87" t="s">
        <v>4526</v>
      </c>
      <c r="D66" s="76" t="s">
        <v>51</v>
      </c>
      <c r="E66" s="13">
        <v>44436</v>
      </c>
      <c r="F66" s="74" t="s">
        <v>2281</v>
      </c>
      <c r="G66" s="13">
        <v>44440</v>
      </c>
      <c r="H66" s="75" t="s">
        <v>3485</v>
      </c>
      <c r="I66" s="15">
        <v>66</v>
      </c>
      <c r="J66" s="15">
        <v>56</v>
      </c>
      <c r="K66" s="15">
        <v>17</v>
      </c>
      <c r="L66" s="15">
        <v>5</v>
      </c>
      <c r="M66" s="81">
        <v>15.708</v>
      </c>
      <c r="N66" s="70">
        <v>16</v>
      </c>
      <c r="O66" s="62">
        <v>3000</v>
      </c>
      <c r="P66" s="63">
        <f>Table224523689101112131415161718192021222423456789101112131415161718192021222324252627282930313233343536[[#This Row],[PEMBULATAN]]*O66</f>
        <v>48000</v>
      </c>
    </row>
    <row r="67" spans="1:16" ht="32.25" customHeight="1" x14ac:dyDescent="0.2">
      <c r="A67" s="97"/>
      <c r="B67" s="73"/>
      <c r="C67" s="87" t="s">
        <v>4527</v>
      </c>
      <c r="D67" s="76" t="s">
        <v>51</v>
      </c>
      <c r="E67" s="13">
        <v>44436</v>
      </c>
      <c r="F67" s="74" t="s">
        <v>2281</v>
      </c>
      <c r="G67" s="13">
        <v>44440</v>
      </c>
      <c r="H67" s="75" t="s">
        <v>3485</v>
      </c>
      <c r="I67" s="15">
        <v>58</v>
      </c>
      <c r="J67" s="15">
        <v>75</v>
      </c>
      <c r="K67" s="15">
        <v>67</v>
      </c>
      <c r="L67" s="15">
        <v>10</v>
      </c>
      <c r="M67" s="81">
        <v>72.862499999999997</v>
      </c>
      <c r="N67" s="70">
        <v>73</v>
      </c>
      <c r="O67" s="62">
        <v>3000</v>
      </c>
      <c r="P67" s="63">
        <f>Table224523689101112131415161718192021222423456789101112131415161718192021222324252627282930313233343536[[#This Row],[PEMBULATAN]]*O67</f>
        <v>219000</v>
      </c>
    </row>
    <row r="68" spans="1:16" ht="32.25" customHeight="1" x14ac:dyDescent="0.2">
      <c r="A68" s="97"/>
      <c r="B68" s="73"/>
      <c r="C68" s="87" t="s">
        <v>4528</v>
      </c>
      <c r="D68" s="76" t="s">
        <v>51</v>
      </c>
      <c r="E68" s="13">
        <v>44436</v>
      </c>
      <c r="F68" s="74" t="s">
        <v>2281</v>
      </c>
      <c r="G68" s="13">
        <v>44440</v>
      </c>
      <c r="H68" s="75" t="s">
        <v>3485</v>
      </c>
      <c r="I68" s="15">
        <v>102</v>
      </c>
      <c r="J68" s="15">
        <v>18</v>
      </c>
      <c r="K68" s="15">
        <v>9</v>
      </c>
      <c r="L68" s="15">
        <v>2</v>
      </c>
      <c r="M68" s="81">
        <v>4.1310000000000002</v>
      </c>
      <c r="N68" s="70">
        <v>4</v>
      </c>
      <c r="O68" s="62">
        <v>3000</v>
      </c>
      <c r="P68" s="63">
        <f>Table224523689101112131415161718192021222423456789101112131415161718192021222324252627282930313233343536[[#This Row],[PEMBULATAN]]*O68</f>
        <v>12000</v>
      </c>
    </row>
    <row r="69" spans="1:16" ht="32.25" customHeight="1" x14ac:dyDescent="0.2">
      <c r="A69" s="97"/>
      <c r="B69" s="73"/>
      <c r="C69" s="87" t="s">
        <v>4529</v>
      </c>
      <c r="D69" s="76" t="s">
        <v>51</v>
      </c>
      <c r="E69" s="13">
        <v>44436</v>
      </c>
      <c r="F69" s="74" t="s">
        <v>2281</v>
      </c>
      <c r="G69" s="13">
        <v>44440</v>
      </c>
      <c r="H69" s="75" t="s">
        <v>3485</v>
      </c>
      <c r="I69" s="15">
        <v>85</v>
      </c>
      <c r="J69" s="15">
        <v>60</v>
      </c>
      <c r="K69" s="15">
        <v>26</v>
      </c>
      <c r="L69" s="15">
        <v>9</v>
      </c>
      <c r="M69" s="81">
        <v>33.15</v>
      </c>
      <c r="N69" s="70">
        <v>33</v>
      </c>
      <c r="O69" s="62">
        <v>3000</v>
      </c>
      <c r="P69" s="63">
        <f>Table224523689101112131415161718192021222423456789101112131415161718192021222324252627282930313233343536[[#This Row],[PEMBULATAN]]*O69</f>
        <v>99000</v>
      </c>
    </row>
    <row r="70" spans="1:16" ht="32.25" customHeight="1" x14ac:dyDescent="0.2">
      <c r="A70" s="97"/>
      <c r="B70" s="73"/>
      <c r="C70" s="87" t="s">
        <v>4530</v>
      </c>
      <c r="D70" s="76" t="s">
        <v>51</v>
      </c>
      <c r="E70" s="13">
        <v>44436</v>
      </c>
      <c r="F70" s="74" t="s">
        <v>2281</v>
      </c>
      <c r="G70" s="13">
        <v>44440</v>
      </c>
      <c r="H70" s="75" t="s">
        <v>3485</v>
      </c>
      <c r="I70" s="15">
        <v>66</v>
      </c>
      <c r="J70" s="15">
        <v>48</v>
      </c>
      <c r="K70" s="15">
        <v>6</v>
      </c>
      <c r="L70" s="15">
        <v>2</v>
      </c>
      <c r="M70" s="81">
        <v>4.7519999999999998</v>
      </c>
      <c r="N70" s="70">
        <v>5</v>
      </c>
      <c r="O70" s="62">
        <v>3000</v>
      </c>
      <c r="P70" s="63">
        <f>Table224523689101112131415161718192021222423456789101112131415161718192021222324252627282930313233343536[[#This Row],[PEMBULATAN]]*O70</f>
        <v>15000</v>
      </c>
    </row>
    <row r="71" spans="1:16" ht="32.25" customHeight="1" x14ac:dyDescent="0.2">
      <c r="A71" s="97"/>
      <c r="B71" s="73"/>
      <c r="C71" s="87" t="s">
        <v>4531</v>
      </c>
      <c r="D71" s="76" t="s">
        <v>51</v>
      </c>
      <c r="E71" s="13">
        <v>44436</v>
      </c>
      <c r="F71" s="74" t="s">
        <v>2281</v>
      </c>
      <c r="G71" s="13">
        <v>44440</v>
      </c>
      <c r="H71" s="75" t="s">
        <v>3485</v>
      </c>
      <c r="I71" s="15">
        <v>66</v>
      </c>
      <c r="J71" s="15">
        <v>33</v>
      </c>
      <c r="K71" s="15">
        <v>8</v>
      </c>
      <c r="L71" s="15">
        <v>2</v>
      </c>
      <c r="M71" s="81">
        <v>4.3559999999999999</v>
      </c>
      <c r="N71" s="70">
        <v>4</v>
      </c>
      <c r="O71" s="62">
        <v>3000</v>
      </c>
      <c r="P71" s="63">
        <f>Table224523689101112131415161718192021222423456789101112131415161718192021222324252627282930313233343536[[#This Row],[PEMBULATAN]]*O71</f>
        <v>12000</v>
      </c>
    </row>
    <row r="72" spans="1:16" ht="32.25" customHeight="1" x14ac:dyDescent="0.2">
      <c r="A72" s="97"/>
      <c r="B72" s="73"/>
      <c r="C72" s="87" t="s">
        <v>4532</v>
      </c>
      <c r="D72" s="76" t="s">
        <v>51</v>
      </c>
      <c r="E72" s="13">
        <v>44436</v>
      </c>
      <c r="F72" s="74" t="s">
        <v>2281</v>
      </c>
      <c r="G72" s="13">
        <v>44440</v>
      </c>
      <c r="H72" s="75" t="s">
        <v>3485</v>
      </c>
      <c r="I72" s="15">
        <v>96</v>
      </c>
      <c r="J72" s="15">
        <v>6</v>
      </c>
      <c r="K72" s="15">
        <v>6</v>
      </c>
      <c r="L72" s="15">
        <v>1</v>
      </c>
      <c r="M72" s="81">
        <v>0.86399999999999999</v>
      </c>
      <c r="N72" s="70">
        <v>1</v>
      </c>
      <c r="O72" s="62">
        <v>3000</v>
      </c>
      <c r="P72" s="63">
        <f>Table224523689101112131415161718192021222423456789101112131415161718192021222324252627282930313233343536[[#This Row],[PEMBULATAN]]*O72</f>
        <v>3000</v>
      </c>
    </row>
    <row r="73" spans="1:16" ht="32.25" customHeight="1" x14ac:dyDescent="0.2">
      <c r="A73" s="97"/>
      <c r="B73" s="73"/>
      <c r="C73" s="87" t="s">
        <v>4533</v>
      </c>
      <c r="D73" s="76" t="s">
        <v>51</v>
      </c>
      <c r="E73" s="13">
        <v>44436</v>
      </c>
      <c r="F73" s="74" t="s">
        <v>2281</v>
      </c>
      <c r="G73" s="13">
        <v>44440</v>
      </c>
      <c r="H73" s="75" t="s">
        <v>3485</v>
      </c>
      <c r="I73" s="15">
        <v>60</v>
      </c>
      <c r="J73" s="15">
        <v>25</v>
      </c>
      <c r="K73" s="15">
        <v>5</v>
      </c>
      <c r="L73" s="15">
        <v>3</v>
      </c>
      <c r="M73" s="81">
        <v>1.875</v>
      </c>
      <c r="N73" s="70">
        <v>3</v>
      </c>
      <c r="O73" s="62">
        <v>3000</v>
      </c>
      <c r="P73" s="63">
        <f>Table224523689101112131415161718192021222423456789101112131415161718192021222324252627282930313233343536[[#This Row],[PEMBULATAN]]*O73</f>
        <v>9000</v>
      </c>
    </row>
    <row r="74" spans="1:16" ht="32.25" customHeight="1" x14ac:dyDescent="0.2">
      <c r="A74" s="97"/>
      <c r="B74" s="73"/>
      <c r="C74" s="87" t="s">
        <v>4534</v>
      </c>
      <c r="D74" s="76" t="s">
        <v>51</v>
      </c>
      <c r="E74" s="13">
        <v>44436</v>
      </c>
      <c r="F74" s="74" t="s">
        <v>2281</v>
      </c>
      <c r="G74" s="13">
        <v>44440</v>
      </c>
      <c r="H74" s="75" t="s">
        <v>3485</v>
      </c>
      <c r="I74" s="15">
        <v>102</v>
      </c>
      <c r="J74" s="15">
        <v>2</v>
      </c>
      <c r="K74" s="15">
        <v>8</v>
      </c>
      <c r="L74" s="15">
        <v>2</v>
      </c>
      <c r="M74" s="81">
        <v>0.40799999999999997</v>
      </c>
      <c r="N74" s="70">
        <v>2</v>
      </c>
      <c r="O74" s="62">
        <v>3000</v>
      </c>
      <c r="P74" s="63">
        <f>Table224523689101112131415161718192021222423456789101112131415161718192021222324252627282930313233343536[[#This Row],[PEMBULATAN]]*O74</f>
        <v>6000</v>
      </c>
    </row>
    <row r="75" spans="1:16" ht="32.25" customHeight="1" x14ac:dyDescent="0.2">
      <c r="A75" s="97"/>
      <c r="B75" s="73"/>
      <c r="C75" s="87" t="s">
        <v>4535</v>
      </c>
      <c r="D75" s="76" t="s">
        <v>51</v>
      </c>
      <c r="E75" s="13">
        <v>44436</v>
      </c>
      <c r="F75" s="74" t="s">
        <v>2281</v>
      </c>
      <c r="G75" s="13">
        <v>44440</v>
      </c>
      <c r="H75" s="75" t="s">
        <v>3485</v>
      </c>
      <c r="I75" s="15">
        <v>84</v>
      </c>
      <c r="J75" s="15">
        <v>25</v>
      </c>
      <c r="K75" s="15">
        <v>14</v>
      </c>
      <c r="L75" s="15">
        <v>4</v>
      </c>
      <c r="M75" s="81">
        <v>7.35</v>
      </c>
      <c r="N75" s="70">
        <v>7</v>
      </c>
      <c r="O75" s="62">
        <v>3000</v>
      </c>
      <c r="P75" s="63">
        <f>Table224523689101112131415161718192021222423456789101112131415161718192021222324252627282930313233343536[[#This Row],[PEMBULATAN]]*O75</f>
        <v>21000</v>
      </c>
    </row>
    <row r="76" spans="1:16" ht="32.25" customHeight="1" x14ac:dyDescent="0.2">
      <c r="A76" s="97"/>
      <c r="B76" s="73"/>
      <c r="C76" s="87" t="s">
        <v>4536</v>
      </c>
      <c r="D76" s="76" t="s">
        <v>51</v>
      </c>
      <c r="E76" s="13">
        <v>44436</v>
      </c>
      <c r="F76" s="74" t="s">
        <v>2281</v>
      </c>
      <c r="G76" s="13">
        <v>44440</v>
      </c>
      <c r="H76" s="75" t="s">
        <v>3485</v>
      </c>
      <c r="I76" s="15">
        <v>53</v>
      </c>
      <c r="J76" s="15">
        <v>40</v>
      </c>
      <c r="K76" s="15">
        <v>33</v>
      </c>
      <c r="L76" s="15">
        <v>7</v>
      </c>
      <c r="M76" s="81">
        <v>17.489999999999998</v>
      </c>
      <c r="N76" s="70">
        <v>17</v>
      </c>
      <c r="O76" s="62">
        <v>3000</v>
      </c>
      <c r="P76" s="63">
        <f>Table224523689101112131415161718192021222423456789101112131415161718192021222324252627282930313233343536[[#This Row],[PEMBULATAN]]*O76</f>
        <v>51000</v>
      </c>
    </row>
    <row r="77" spans="1:16" ht="32.25" customHeight="1" x14ac:dyDescent="0.2">
      <c r="A77" s="97"/>
      <c r="B77" s="73"/>
      <c r="C77" s="87" t="s">
        <v>4537</v>
      </c>
      <c r="D77" s="76" t="s">
        <v>51</v>
      </c>
      <c r="E77" s="13">
        <v>44436</v>
      </c>
      <c r="F77" s="74" t="s">
        <v>2281</v>
      </c>
      <c r="G77" s="13">
        <v>44440</v>
      </c>
      <c r="H77" s="75" t="s">
        <v>3485</v>
      </c>
      <c r="I77" s="15">
        <v>125</v>
      </c>
      <c r="J77" s="15">
        <v>4</v>
      </c>
      <c r="K77" s="15">
        <v>4</v>
      </c>
      <c r="L77" s="15">
        <v>1</v>
      </c>
      <c r="M77" s="81">
        <v>0.5</v>
      </c>
      <c r="N77" s="70">
        <v>1</v>
      </c>
      <c r="O77" s="62">
        <v>3000</v>
      </c>
      <c r="P77" s="63">
        <f>Table224523689101112131415161718192021222423456789101112131415161718192021222324252627282930313233343536[[#This Row],[PEMBULATAN]]*O77</f>
        <v>3000</v>
      </c>
    </row>
    <row r="78" spans="1:16" ht="32.25" customHeight="1" x14ac:dyDescent="0.2">
      <c r="A78" s="97"/>
      <c r="B78" s="73"/>
      <c r="C78" s="87" t="s">
        <v>4538</v>
      </c>
      <c r="D78" s="76" t="s">
        <v>51</v>
      </c>
      <c r="E78" s="13">
        <v>44436</v>
      </c>
      <c r="F78" s="74" t="s">
        <v>2281</v>
      </c>
      <c r="G78" s="13">
        <v>44440</v>
      </c>
      <c r="H78" s="75" t="s">
        <v>3485</v>
      </c>
      <c r="I78" s="15">
        <v>105</v>
      </c>
      <c r="J78" s="15">
        <v>4</v>
      </c>
      <c r="K78" s="15">
        <v>4</v>
      </c>
      <c r="L78" s="15">
        <v>1</v>
      </c>
      <c r="M78" s="81">
        <v>0.42</v>
      </c>
      <c r="N78" s="70">
        <v>1</v>
      </c>
      <c r="O78" s="62">
        <v>3000</v>
      </c>
      <c r="P78" s="63">
        <f>Table224523689101112131415161718192021222423456789101112131415161718192021222324252627282930313233343536[[#This Row],[PEMBULATAN]]*O78</f>
        <v>3000</v>
      </c>
    </row>
    <row r="79" spans="1:16" ht="32.25" customHeight="1" x14ac:dyDescent="0.2">
      <c r="A79" s="97"/>
      <c r="B79" s="73"/>
      <c r="C79" s="87" t="s">
        <v>4539</v>
      </c>
      <c r="D79" s="76" t="s">
        <v>51</v>
      </c>
      <c r="E79" s="13">
        <v>44436</v>
      </c>
      <c r="F79" s="74" t="s">
        <v>2281</v>
      </c>
      <c r="G79" s="13">
        <v>44440</v>
      </c>
      <c r="H79" s="75" t="s">
        <v>3485</v>
      </c>
      <c r="I79" s="15">
        <v>42</v>
      </c>
      <c r="J79" s="15">
        <v>50</v>
      </c>
      <c r="K79" s="15">
        <v>4</v>
      </c>
      <c r="L79" s="15">
        <v>3</v>
      </c>
      <c r="M79" s="81">
        <v>2.1</v>
      </c>
      <c r="N79" s="70">
        <v>3</v>
      </c>
      <c r="O79" s="62">
        <v>3000</v>
      </c>
      <c r="P79" s="63">
        <f>Table224523689101112131415161718192021222423456789101112131415161718192021222324252627282930313233343536[[#This Row],[PEMBULATAN]]*O79</f>
        <v>9000</v>
      </c>
    </row>
    <row r="80" spans="1:16" ht="32.25" customHeight="1" x14ac:dyDescent="0.2">
      <c r="A80" s="97"/>
      <c r="B80" s="73"/>
      <c r="C80" s="87" t="s">
        <v>4540</v>
      </c>
      <c r="D80" s="76" t="s">
        <v>51</v>
      </c>
      <c r="E80" s="13">
        <v>44436</v>
      </c>
      <c r="F80" s="74" t="s">
        <v>2281</v>
      </c>
      <c r="G80" s="13">
        <v>44440</v>
      </c>
      <c r="H80" s="75" t="s">
        <v>3485</v>
      </c>
      <c r="I80" s="15">
        <v>60</v>
      </c>
      <c r="J80" s="15">
        <v>46</v>
      </c>
      <c r="K80" s="15">
        <v>20</v>
      </c>
      <c r="L80" s="15">
        <v>9</v>
      </c>
      <c r="M80" s="81">
        <v>13.8</v>
      </c>
      <c r="N80" s="70">
        <v>14</v>
      </c>
      <c r="O80" s="62">
        <v>3000</v>
      </c>
      <c r="P80" s="63">
        <f>Table224523689101112131415161718192021222423456789101112131415161718192021222324252627282930313233343536[[#This Row],[PEMBULATAN]]*O80</f>
        <v>42000</v>
      </c>
    </row>
    <row r="81" spans="1:16" ht="32.25" customHeight="1" x14ac:dyDescent="0.2">
      <c r="A81" s="97"/>
      <c r="B81" s="73"/>
      <c r="C81" s="87" t="s">
        <v>4541</v>
      </c>
      <c r="D81" s="76" t="s">
        <v>51</v>
      </c>
      <c r="E81" s="13">
        <v>44436</v>
      </c>
      <c r="F81" s="74" t="s">
        <v>2281</v>
      </c>
      <c r="G81" s="13">
        <v>44440</v>
      </c>
      <c r="H81" s="75" t="s">
        <v>3485</v>
      </c>
      <c r="I81" s="15">
        <v>65</v>
      </c>
      <c r="J81" s="15">
        <v>48</v>
      </c>
      <c r="K81" s="15">
        <v>16</v>
      </c>
      <c r="L81" s="15">
        <v>4</v>
      </c>
      <c r="M81" s="81">
        <v>12.48</v>
      </c>
      <c r="N81" s="70">
        <v>12</v>
      </c>
      <c r="O81" s="62">
        <v>3000</v>
      </c>
      <c r="P81" s="63">
        <f>Table224523689101112131415161718192021222423456789101112131415161718192021222324252627282930313233343536[[#This Row],[PEMBULATAN]]*O81</f>
        <v>36000</v>
      </c>
    </row>
    <row r="82" spans="1:16" ht="32.25" customHeight="1" x14ac:dyDescent="0.2">
      <c r="A82" s="97"/>
      <c r="B82" s="73"/>
      <c r="C82" s="87" t="s">
        <v>4542</v>
      </c>
      <c r="D82" s="76" t="s">
        <v>51</v>
      </c>
      <c r="E82" s="13">
        <v>44436</v>
      </c>
      <c r="F82" s="74" t="s">
        <v>2281</v>
      </c>
      <c r="G82" s="13">
        <v>44440</v>
      </c>
      <c r="H82" s="75" t="s">
        <v>3485</v>
      </c>
      <c r="I82" s="15">
        <v>60</v>
      </c>
      <c r="J82" s="15">
        <v>38</v>
      </c>
      <c r="K82" s="15">
        <v>60</v>
      </c>
      <c r="L82" s="15">
        <v>11</v>
      </c>
      <c r="M82" s="81">
        <v>34.200000000000003</v>
      </c>
      <c r="N82" s="70">
        <v>34</v>
      </c>
      <c r="O82" s="62">
        <v>3000</v>
      </c>
      <c r="P82" s="63">
        <f>Table224523689101112131415161718192021222423456789101112131415161718192021222324252627282930313233343536[[#This Row],[PEMBULATAN]]*O82</f>
        <v>102000</v>
      </c>
    </row>
    <row r="83" spans="1:16" ht="32.25" customHeight="1" x14ac:dyDescent="0.2">
      <c r="A83" s="97"/>
      <c r="B83" s="73"/>
      <c r="C83" s="87" t="s">
        <v>4543</v>
      </c>
      <c r="D83" s="76" t="s">
        <v>51</v>
      </c>
      <c r="E83" s="13">
        <v>44436</v>
      </c>
      <c r="F83" s="74" t="s">
        <v>2281</v>
      </c>
      <c r="G83" s="13">
        <v>44440</v>
      </c>
      <c r="H83" s="75" t="s">
        <v>3485</v>
      </c>
      <c r="I83" s="15">
        <v>62</v>
      </c>
      <c r="J83" s="15">
        <v>32</v>
      </c>
      <c r="K83" s="15">
        <v>38</v>
      </c>
      <c r="L83" s="15">
        <v>10</v>
      </c>
      <c r="M83" s="81">
        <v>18.847999999999999</v>
      </c>
      <c r="N83" s="70">
        <v>19</v>
      </c>
      <c r="O83" s="62">
        <v>3000</v>
      </c>
      <c r="P83" s="63">
        <f>Table224523689101112131415161718192021222423456789101112131415161718192021222324252627282930313233343536[[#This Row],[PEMBULATAN]]*O83</f>
        <v>57000</v>
      </c>
    </row>
    <row r="84" spans="1:16" ht="32.25" customHeight="1" x14ac:dyDescent="0.2">
      <c r="A84" s="97"/>
      <c r="B84" s="73"/>
      <c r="C84" s="87" t="s">
        <v>4544</v>
      </c>
      <c r="D84" s="76" t="s">
        <v>51</v>
      </c>
      <c r="E84" s="13">
        <v>44436</v>
      </c>
      <c r="F84" s="74" t="s">
        <v>2281</v>
      </c>
      <c r="G84" s="13">
        <v>44440</v>
      </c>
      <c r="H84" s="75" t="s">
        <v>3485</v>
      </c>
      <c r="I84" s="15">
        <v>48</v>
      </c>
      <c r="J84" s="15">
        <v>57</v>
      </c>
      <c r="K84" s="15">
        <v>55</v>
      </c>
      <c r="L84" s="15">
        <v>2</v>
      </c>
      <c r="M84" s="81">
        <v>37.619999999999997</v>
      </c>
      <c r="N84" s="70">
        <v>38</v>
      </c>
      <c r="O84" s="62">
        <v>3000</v>
      </c>
      <c r="P84" s="63">
        <f>Table224523689101112131415161718192021222423456789101112131415161718192021222324252627282930313233343536[[#This Row],[PEMBULATAN]]*O84</f>
        <v>114000</v>
      </c>
    </row>
    <row r="85" spans="1:16" ht="32.25" customHeight="1" x14ac:dyDescent="0.2">
      <c r="A85" s="97"/>
      <c r="B85" s="73"/>
      <c r="C85" s="87" t="s">
        <v>4545</v>
      </c>
      <c r="D85" s="76" t="s">
        <v>51</v>
      </c>
      <c r="E85" s="13">
        <v>44436</v>
      </c>
      <c r="F85" s="74" t="s">
        <v>2281</v>
      </c>
      <c r="G85" s="13">
        <v>44440</v>
      </c>
      <c r="H85" s="75" t="s">
        <v>3485</v>
      </c>
      <c r="I85" s="15">
        <v>29</v>
      </c>
      <c r="J85" s="15">
        <v>63</v>
      </c>
      <c r="K85" s="15">
        <v>25</v>
      </c>
      <c r="L85" s="15">
        <v>39</v>
      </c>
      <c r="M85" s="81">
        <v>11.418749999999999</v>
      </c>
      <c r="N85" s="70">
        <v>39</v>
      </c>
      <c r="O85" s="62">
        <v>3000</v>
      </c>
      <c r="P85" s="63">
        <f>Table224523689101112131415161718192021222423456789101112131415161718192021222324252627282930313233343536[[#This Row],[PEMBULATAN]]*O85</f>
        <v>117000</v>
      </c>
    </row>
    <row r="86" spans="1:16" ht="32.25" customHeight="1" x14ac:dyDescent="0.2">
      <c r="A86" s="97"/>
      <c r="B86" s="73"/>
      <c r="C86" s="87" t="s">
        <v>4546</v>
      </c>
      <c r="D86" s="76" t="s">
        <v>51</v>
      </c>
      <c r="E86" s="13">
        <v>44436</v>
      </c>
      <c r="F86" s="74" t="s">
        <v>2281</v>
      </c>
      <c r="G86" s="13">
        <v>44440</v>
      </c>
      <c r="H86" s="75" t="s">
        <v>3485</v>
      </c>
      <c r="I86" s="15">
        <v>60</v>
      </c>
      <c r="J86" s="15">
        <v>45</v>
      </c>
      <c r="K86" s="15">
        <v>30</v>
      </c>
      <c r="L86" s="15">
        <v>9</v>
      </c>
      <c r="M86" s="81">
        <v>20.25</v>
      </c>
      <c r="N86" s="70">
        <v>20</v>
      </c>
      <c r="O86" s="62">
        <v>3000</v>
      </c>
      <c r="P86" s="63">
        <f>Table224523689101112131415161718192021222423456789101112131415161718192021222324252627282930313233343536[[#This Row],[PEMBULATAN]]*O86</f>
        <v>60000</v>
      </c>
    </row>
    <row r="87" spans="1:16" ht="32.25" customHeight="1" x14ac:dyDescent="0.2">
      <c r="A87" s="97"/>
      <c r="B87" s="73"/>
      <c r="C87" s="87" t="s">
        <v>4547</v>
      </c>
      <c r="D87" s="76" t="s">
        <v>51</v>
      </c>
      <c r="E87" s="13">
        <v>44436</v>
      </c>
      <c r="F87" s="74" t="s">
        <v>2281</v>
      </c>
      <c r="G87" s="13">
        <v>44440</v>
      </c>
      <c r="H87" s="75" t="s">
        <v>3485</v>
      </c>
      <c r="I87" s="15">
        <v>62</v>
      </c>
      <c r="J87" s="15">
        <v>45</v>
      </c>
      <c r="K87" s="15">
        <v>18</v>
      </c>
      <c r="L87" s="15">
        <v>6</v>
      </c>
      <c r="M87" s="81">
        <v>12.555</v>
      </c>
      <c r="N87" s="70">
        <v>13</v>
      </c>
      <c r="O87" s="62">
        <v>3000</v>
      </c>
      <c r="P87" s="63">
        <f>Table224523689101112131415161718192021222423456789101112131415161718192021222324252627282930313233343536[[#This Row],[PEMBULATAN]]*O87</f>
        <v>39000</v>
      </c>
    </row>
    <row r="88" spans="1:16" ht="32.25" customHeight="1" x14ac:dyDescent="0.2">
      <c r="A88" s="97"/>
      <c r="B88" s="73"/>
      <c r="C88" s="87" t="s">
        <v>4548</v>
      </c>
      <c r="D88" s="76" t="s">
        <v>51</v>
      </c>
      <c r="E88" s="13">
        <v>44436</v>
      </c>
      <c r="F88" s="74" t="s">
        <v>2281</v>
      </c>
      <c r="G88" s="13">
        <v>44440</v>
      </c>
      <c r="H88" s="75" t="s">
        <v>3485</v>
      </c>
      <c r="I88" s="15">
        <v>25</v>
      </c>
      <c r="J88" s="15">
        <v>25</v>
      </c>
      <c r="K88" s="15">
        <v>12</v>
      </c>
      <c r="L88" s="15">
        <v>3</v>
      </c>
      <c r="M88" s="81">
        <v>1.875</v>
      </c>
      <c r="N88" s="70">
        <v>3</v>
      </c>
      <c r="O88" s="62">
        <v>3000</v>
      </c>
      <c r="P88" s="63">
        <f>Table224523689101112131415161718192021222423456789101112131415161718192021222324252627282930313233343536[[#This Row],[PEMBULATAN]]*O88</f>
        <v>9000</v>
      </c>
    </row>
    <row r="89" spans="1:16" ht="32.25" customHeight="1" x14ac:dyDescent="0.2">
      <c r="A89" s="97"/>
      <c r="B89" s="73"/>
      <c r="C89" s="87" t="s">
        <v>4549</v>
      </c>
      <c r="D89" s="76" t="s">
        <v>51</v>
      </c>
      <c r="E89" s="13">
        <v>44436</v>
      </c>
      <c r="F89" s="74" t="s">
        <v>2281</v>
      </c>
      <c r="G89" s="13">
        <v>44440</v>
      </c>
      <c r="H89" s="75" t="s">
        <v>3485</v>
      </c>
      <c r="I89" s="15">
        <v>82</v>
      </c>
      <c r="J89" s="15">
        <v>54</v>
      </c>
      <c r="K89" s="15">
        <v>28</v>
      </c>
      <c r="L89" s="15">
        <v>9</v>
      </c>
      <c r="M89" s="81">
        <v>30.995999999999999</v>
      </c>
      <c r="N89" s="70">
        <v>31</v>
      </c>
      <c r="O89" s="62">
        <v>3000</v>
      </c>
      <c r="P89" s="63">
        <f>Table224523689101112131415161718192021222423456789101112131415161718192021222324252627282930313233343536[[#This Row],[PEMBULATAN]]*O89</f>
        <v>93000</v>
      </c>
    </row>
    <row r="90" spans="1:16" ht="32.25" customHeight="1" x14ac:dyDescent="0.2">
      <c r="A90" s="97"/>
      <c r="B90" s="73"/>
      <c r="C90" s="87" t="s">
        <v>4550</v>
      </c>
      <c r="D90" s="76" t="s">
        <v>51</v>
      </c>
      <c r="E90" s="13">
        <v>44436</v>
      </c>
      <c r="F90" s="74" t="s">
        <v>2281</v>
      </c>
      <c r="G90" s="13">
        <v>44440</v>
      </c>
      <c r="H90" s="75" t="s">
        <v>3485</v>
      </c>
      <c r="I90" s="15">
        <v>64</v>
      </c>
      <c r="J90" s="15">
        <v>42</v>
      </c>
      <c r="K90" s="15">
        <v>25</v>
      </c>
      <c r="L90" s="15">
        <v>9</v>
      </c>
      <c r="M90" s="81">
        <v>16.8</v>
      </c>
      <c r="N90" s="70">
        <v>17</v>
      </c>
      <c r="O90" s="62">
        <v>3000</v>
      </c>
      <c r="P90" s="63">
        <f>Table224523689101112131415161718192021222423456789101112131415161718192021222324252627282930313233343536[[#This Row],[PEMBULATAN]]*O90</f>
        <v>51000</v>
      </c>
    </row>
    <row r="91" spans="1:16" ht="32.25" customHeight="1" x14ac:dyDescent="0.2">
      <c r="A91" s="97"/>
      <c r="B91" s="73"/>
      <c r="C91" s="87" t="s">
        <v>4551</v>
      </c>
      <c r="D91" s="76" t="s">
        <v>51</v>
      </c>
      <c r="E91" s="13">
        <v>44436</v>
      </c>
      <c r="F91" s="74" t="s">
        <v>2281</v>
      </c>
      <c r="G91" s="13">
        <v>44440</v>
      </c>
      <c r="H91" s="75" t="s">
        <v>3485</v>
      </c>
      <c r="I91" s="15">
        <v>56</v>
      </c>
      <c r="J91" s="15">
        <v>32</v>
      </c>
      <c r="K91" s="15">
        <v>20</v>
      </c>
      <c r="L91" s="15">
        <v>7</v>
      </c>
      <c r="M91" s="81">
        <v>8.9600000000000009</v>
      </c>
      <c r="N91" s="70">
        <v>9</v>
      </c>
      <c r="O91" s="62">
        <v>3000</v>
      </c>
      <c r="P91" s="63">
        <f>Table224523689101112131415161718192021222423456789101112131415161718192021222324252627282930313233343536[[#This Row],[PEMBULATAN]]*O91</f>
        <v>27000</v>
      </c>
    </row>
    <row r="92" spans="1:16" ht="32.25" customHeight="1" x14ac:dyDescent="0.2">
      <c r="A92" s="97"/>
      <c r="B92" s="73"/>
      <c r="C92" s="87" t="s">
        <v>4552</v>
      </c>
      <c r="D92" s="76" t="s">
        <v>51</v>
      </c>
      <c r="E92" s="13">
        <v>44436</v>
      </c>
      <c r="F92" s="74" t="s">
        <v>2281</v>
      </c>
      <c r="G92" s="13">
        <v>44440</v>
      </c>
      <c r="H92" s="75" t="s">
        <v>3485</v>
      </c>
      <c r="I92" s="15">
        <v>95</v>
      </c>
      <c r="J92" s="15">
        <v>57</v>
      </c>
      <c r="K92" s="15">
        <v>28</v>
      </c>
      <c r="L92" s="15">
        <v>15</v>
      </c>
      <c r="M92" s="81">
        <v>37.905000000000001</v>
      </c>
      <c r="N92" s="70">
        <v>38</v>
      </c>
      <c r="O92" s="62">
        <v>3000</v>
      </c>
      <c r="P92" s="63">
        <f>Table224523689101112131415161718192021222423456789101112131415161718192021222324252627282930313233343536[[#This Row],[PEMBULATAN]]*O92</f>
        <v>114000</v>
      </c>
    </row>
    <row r="93" spans="1:16" ht="32.25" customHeight="1" x14ac:dyDescent="0.2">
      <c r="A93" s="97"/>
      <c r="B93" s="73"/>
      <c r="C93" s="87" t="s">
        <v>4553</v>
      </c>
      <c r="D93" s="76" t="s">
        <v>51</v>
      </c>
      <c r="E93" s="13">
        <v>44436</v>
      </c>
      <c r="F93" s="74" t="s">
        <v>2281</v>
      </c>
      <c r="G93" s="13">
        <v>44440</v>
      </c>
      <c r="H93" s="75" t="s">
        <v>3485</v>
      </c>
      <c r="I93" s="15">
        <v>92</v>
      </c>
      <c r="J93" s="15">
        <v>45</v>
      </c>
      <c r="K93" s="15">
        <v>25</v>
      </c>
      <c r="L93" s="15">
        <v>8</v>
      </c>
      <c r="M93" s="81">
        <v>25.875</v>
      </c>
      <c r="N93" s="70">
        <v>26</v>
      </c>
      <c r="O93" s="62">
        <v>3000</v>
      </c>
      <c r="P93" s="63">
        <f>Table224523689101112131415161718192021222423456789101112131415161718192021222324252627282930313233343536[[#This Row],[PEMBULATAN]]*O93</f>
        <v>78000</v>
      </c>
    </row>
    <row r="94" spans="1:16" ht="32.25" customHeight="1" x14ac:dyDescent="0.2">
      <c r="A94" s="97"/>
      <c r="B94" s="73"/>
      <c r="C94" s="87" t="s">
        <v>4554</v>
      </c>
      <c r="D94" s="76" t="s">
        <v>51</v>
      </c>
      <c r="E94" s="13">
        <v>44436</v>
      </c>
      <c r="F94" s="74" t="s">
        <v>2281</v>
      </c>
      <c r="G94" s="13">
        <v>44440</v>
      </c>
      <c r="H94" s="75" t="s">
        <v>3485</v>
      </c>
      <c r="I94" s="15">
        <v>70</v>
      </c>
      <c r="J94" s="15">
        <v>55</v>
      </c>
      <c r="K94" s="15">
        <v>30</v>
      </c>
      <c r="L94" s="15">
        <v>7</v>
      </c>
      <c r="M94" s="81">
        <v>28.875</v>
      </c>
      <c r="N94" s="70">
        <v>29</v>
      </c>
      <c r="O94" s="62">
        <v>3000</v>
      </c>
      <c r="P94" s="63">
        <f>Table224523689101112131415161718192021222423456789101112131415161718192021222324252627282930313233343536[[#This Row],[PEMBULATAN]]*O94</f>
        <v>87000</v>
      </c>
    </row>
    <row r="95" spans="1:16" ht="32.25" customHeight="1" x14ac:dyDescent="0.2">
      <c r="A95" s="97"/>
      <c r="B95" s="73"/>
      <c r="C95" s="87" t="s">
        <v>4555</v>
      </c>
      <c r="D95" s="76" t="s">
        <v>51</v>
      </c>
      <c r="E95" s="13">
        <v>44436</v>
      </c>
      <c r="F95" s="74" t="s">
        <v>2281</v>
      </c>
      <c r="G95" s="13">
        <v>44440</v>
      </c>
      <c r="H95" s="75" t="s">
        <v>3485</v>
      </c>
      <c r="I95" s="15">
        <v>60</v>
      </c>
      <c r="J95" s="15">
        <v>21</v>
      </c>
      <c r="K95" s="15">
        <v>28</v>
      </c>
      <c r="L95" s="15">
        <v>7</v>
      </c>
      <c r="M95" s="81">
        <v>8.82</v>
      </c>
      <c r="N95" s="70">
        <v>9</v>
      </c>
      <c r="O95" s="62">
        <v>3000</v>
      </c>
      <c r="P95" s="63">
        <f>Table224523689101112131415161718192021222423456789101112131415161718192021222324252627282930313233343536[[#This Row],[PEMBULATAN]]*O95</f>
        <v>27000</v>
      </c>
    </row>
    <row r="96" spans="1:16" ht="32.25" customHeight="1" x14ac:dyDescent="0.2">
      <c r="A96" s="97"/>
      <c r="B96" s="73"/>
      <c r="C96" s="87" t="s">
        <v>4556</v>
      </c>
      <c r="D96" s="76" t="s">
        <v>51</v>
      </c>
      <c r="E96" s="13">
        <v>44436</v>
      </c>
      <c r="F96" s="74" t="s">
        <v>2281</v>
      </c>
      <c r="G96" s="13">
        <v>44440</v>
      </c>
      <c r="H96" s="75" t="s">
        <v>3485</v>
      </c>
      <c r="I96" s="15">
        <v>42</v>
      </c>
      <c r="J96" s="15">
        <v>32</v>
      </c>
      <c r="K96" s="15">
        <v>24</v>
      </c>
      <c r="L96" s="15">
        <v>3</v>
      </c>
      <c r="M96" s="81">
        <v>8.0640000000000001</v>
      </c>
      <c r="N96" s="70">
        <v>8</v>
      </c>
      <c r="O96" s="62">
        <v>3000</v>
      </c>
      <c r="P96" s="63">
        <f>Table224523689101112131415161718192021222423456789101112131415161718192021222324252627282930313233343536[[#This Row],[PEMBULATAN]]*O96</f>
        <v>24000</v>
      </c>
    </row>
    <row r="97" spans="1:16" ht="32.25" customHeight="1" x14ac:dyDescent="0.2">
      <c r="A97" s="97"/>
      <c r="B97" s="73"/>
      <c r="C97" s="87" t="s">
        <v>4557</v>
      </c>
      <c r="D97" s="76" t="s">
        <v>51</v>
      </c>
      <c r="E97" s="13">
        <v>44436</v>
      </c>
      <c r="F97" s="74" t="s">
        <v>2281</v>
      </c>
      <c r="G97" s="13">
        <v>44440</v>
      </c>
      <c r="H97" s="75" t="s">
        <v>3485</v>
      </c>
      <c r="I97" s="15">
        <v>160</v>
      </c>
      <c r="J97" s="15">
        <v>25</v>
      </c>
      <c r="K97" s="15">
        <v>23</v>
      </c>
      <c r="L97" s="15">
        <v>17</v>
      </c>
      <c r="M97" s="81">
        <v>23</v>
      </c>
      <c r="N97" s="70">
        <v>23</v>
      </c>
      <c r="O97" s="62">
        <v>3000</v>
      </c>
      <c r="P97" s="63">
        <f>Table224523689101112131415161718192021222423456789101112131415161718192021222324252627282930313233343536[[#This Row],[PEMBULATAN]]*O97</f>
        <v>69000</v>
      </c>
    </row>
    <row r="98" spans="1:16" ht="32.25" customHeight="1" x14ac:dyDescent="0.2">
      <c r="A98" s="97"/>
      <c r="B98" s="73"/>
      <c r="C98" s="87" t="s">
        <v>4558</v>
      </c>
      <c r="D98" s="76" t="s">
        <v>51</v>
      </c>
      <c r="E98" s="13">
        <v>44436</v>
      </c>
      <c r="F98" s="74" t="s">
        <v>2281</v>
      </c>
      <c r="G98" s="13">
        <v>44440</v>
      </c>
      <c r="H98" s="75" t="s">
        <v>3485</v>
      </c>
      <c r="I98" s="15">
        <v>80</v>
      </c>
      <c r="J98" s="15">
        <v>53</v>
      </c>
      <c r="K98" s="15">
        <v>27</v>
      </c>
      <c r="L98" s="15">
        <v>9</v>
      </c>
      <c r="M98" s="81">
        <v>28.62</v>
      </c>
      <c r="N98" s="70">
        <v>29</v>
      </c>
      <c r="O98" s="62">
        <v>3000</v>
      </c>
      <c r="P98" s="63">
        <f>Table224523689101112131415161718192021222423456789101112131415161718192021222324252627282930313233343536[[#This Row],[PEMBULATAN]]*O98</f>
        <v>87000</v>
      </c>
    </row>
    <row r="99" spans="1:16" ht="32.25" customHeight="1" x14ac:dyDescent="0.2">
      <c r="A99" s="97"/>
      <c r="B99" s="73"/>
      <c r="C99" s="87" t="s">
        <v>4559</v>
      </c>
      <c r="D99" s="76" t="s">
        <v>51</v>
      </c>
      <c r="E99" s="13">
        <v>44436</v>
      </c>
      <c r="F99" s="74" t="s">
        <v>2281</v>
      </c>
      <c r="G99" s="13">
        <v>44440</v>
      </c>
      <c r="H99" s="75" t="s">
        <v>3485</v>
      </c>
      <c r="I99" s="15">
        <v>90</v>
      </c>
      <c r="J99" s="15">
        <v>58</v>
      </c>
      <c r="K99" s="15">
        <v>30</v>
      </c>
      <c r="L99" s="15">
        <v>28</v>
      </c>
      <c r="M99" s="81">
        <v>39.15</v>
      </c>
      <c r="N99" s="70">
        <v>39</v>
      </c>
      <c r="O99" s="62">
        <v>3000</v>
      </c>
      <c r="P99" s="63">
        <f>Table224523689101112131415161718192021222423456789101112131415161718192021222324252627282930313233343536[[#This Row],[PEMBULATAN]]*O99</f>
        <v>117000</v>
      </c>
    </row>
    <row r="100" spans="1:16" ht="32.25" customHeight="1" x14ac:dyDescent="0.2">
      <c r="A100" s="97"/>
      <c r="B100" s="73"/>
      <c r="C100" s="87" t="s">
        <v>4560</v>
      </c>
      <c r="D100" s="76" t="s">
        <v>51</v>
      </c>
      <c r="E100" s="13">
        <v>44436</v>
      </c>
      <c r="F100" s="74" t="s">
        <v>2281</v>
      </c>
      <c r="G100" s="13">
        <v>44440</v>
      </c>
      <c r="H100" s="75" t="s">
        <v>3485</v>
      </c>
      <c r="I100" s="15">
        <v>95</v>
      </c>
      <c r="J100" s="15">
        <v>60</v>
      </c>
      <c r="K100" s="15">
        <v>24</v>
      </c>
      <c r="L100" s="15">
        <v>7</v>
      </c>
      <c r="M100" s="81">
        <v>34.200000000000003</v>
      </c>
      <c r="N100" s="70">
        <v>34</v>
      </c>
      <c r="O100" s="62">
        <v>3000</v>
      </c>
      <c r="P100" s="63">
        <f>Table224523689101112131415161718192021222423456789101112131415161718192021222324252627282930313233343536[[#This Row],[PEMBULATAN]]*O100</f>
        <v>102000</v>
      </c>
    </row>
    <row r="101" spans="1:16" ht="32.25" customHeight="1" x14ac:dyDescent="0.2">
      <c r="A101" s="97"/>
      <c r="B101" s="73"/>
      <c r="C101" s="87" t="s">
        <v>4561</v>
      </c>
      <c r="D101" s="76" t="s">
        <v>51</v>
      </c>
      <c r="E101" s="13">
        <v>44436</v>
      </c>
      <c r="F101" s="74" t="s">
        <v>2281</v>
      </c>
      <c r="G101" s="13">
        <v>44440</v>
      </c>
      <c r="H101" s="75" t="s">
        <v>3485</v>
      </c>
      <c r="I101" s="15">
        <v>36</v>
      </c>
      <c r="J101" s="15">
        <v>39</v>
      </c>
      <c r="K101" s="15">
        <v>29</v>
      </c>
      <c r="L101" s="15">
        <v>2</v>
      </c>
      <c r="M101" s="81">
        <v>10.179</v>
      </c>
      <c r="N101" s="70">
        <v>10</v>
      </c>
      <c r="O101" s="62">
        <v>3000</v>
      </c>
      <c r="P101" s="63">
        <f>Table224523689101112131415161718192021222423456789101112131415161718192021222324252627282930313233343536[[#This Row],[PEMBULATAN]]*O101</f>
        <v>30000</v>
      </c>
    </row>
    <row r="102" spans="1:16" ht="32.25" customHeight="1" x14ac:dyDescent="0.2">
      <c r="A102" s="97"/>
      <c r="B102" s="73"/>
      <c r="C102" s="87" t="s">
        <v>4562</v>
      </c>
      <c r="D102" s="76" t="s">
        <v>51</v>
      </c>
      <c r="E102" s="13">
        <v>44436</v>
      </c>
      <c r="F102" s="74" t="s">
        <v>2281</v>
      </c>
      <c r="G102" s="13">
        <v>44440</v>
      </c>
      <c r="H102" s="75" t="s">
        <v>3485</v>
      </c>
      <c r="I102" s="15">
        <v>60</v>
      </c>
      <c r="J102" s="15">
        <v>35</v>
      </c>
      <c r="K102" s="15">
        <v>16</v>
      </c>
      <c r="L102" s="15">
        <v>4</v>
      </c>
      <c r="M102" s="81">
        <v>8.4</v>
      </c>
      <c r="N102" s="70">
        <v>8</v>
      </c>
      <c r="O102" s="62">
        <v>3000</v>
      </c>
      <c r="P102" s="63">
        <f>Table224523689101112131415161718192021222423456789101112131415161718192021222324252627282930313233343536[[#This Row],[PEMBULATAN]]*O102</f>
        <v>24000</v>
      </c>
    </row>
    <row r="103" spans="1:16" ht="32.25" customHeight="1" x14ac:dyDescent="0.2">
      <c r="A103" s="97"/>
      <c r="B103" s="73"/>
      <c r="C103" s="87" t="s">
        <v>4563</v>
      </c>
      <c r="D103" s="76" t="s">
        <v>51</v>
      </c>
      <c r="E103" s="13">
        <v>44436</v>
      </c>
      <c r="F103" s="74" t="s">
        <v>2281</v>
      </c>
      <c r="G103" s="13">
        <v>44440</v>
      </c>
      <c r="H103" s="75" t="s">
        <v>3485</v>
      </c>
      <c r="I103" s="15">
        <v>75</v>
      </c>
      <c r="J103" s="15">
        <v>62</v>
      </c>
      <c r="K103" s="15">
        <v>24</v>
      </c>
      <c r="L103" s="15">
        <v>5</v>
      </c>
      <c r="M103" s="81">
        <v>27.9</v>
      </c>
      <c r="N103" s="70">
        <v>28</v>
      </c>
      <c r="O103" s="62">
        <v>3000</v>
      </c>
      <c r="P103" s="63">
        <f>Table224523689101112131415161718192021222423456789101112131415161718192021222324252627282930313233343536[[#This Row],[PEMBULATAN]]*O103</f>
        <v>84000</v>
      </c>
    </row>
    <row r="104" spans="1:16" ht="32.25" customHeight="1" x14ac:dyDescent="0.2">
      <c r="A104" s="97"/>
      <c r="B104" s="73"/>
      <c r="C104" s="87" t="s">
        <v>4564</v>
      </c>
      <c r="D104" s="76" t="s">
        <v>51</v>
      </c>
      <c r="E104" s="13">
        <v>44436</v>
      </c>
      <c r="F104" s="74" t="s">
        <v>2281</v>
      </c>
      <c r="G104" s="13">
        <v>44440</v>
      </c>
      <c r="H104" s="75" t="s">
        <v>3485</v>
      </c>
      <c r="I104" s="15">
        <v>80</v>
      </c>
      <c r="J104" s="15">
        <v>54</v>
      </c>
      <c r="K104" s="15">
        <v>30</v>
      </c>
      <c r="L104" s="15">
        <v>7</v>
      </c>
      <c r="M104" s="81">
        <v>32.4</v>
      </c>
      <c r="N104" s="70">
        <v>32</v>
      </c>
      <c r="O104" s="62">
        <v>3000</v>
      </c>
      <c r="P104" s="63">
        <f>Table224523689101112131415161718192021222423456789101112131415161718192021222324252627282930313233343536[[#This Row],[PEMBULATAN]]*O104</f>
        <v>96000</v>
      </c>
    </row>
    <row r="105" spans="1:16" ht="32.25" customHeight="1" x14ac:dyDescent="0.2">
      <c r="A105" s="97"/>
      <c r="B105" s="73"/>
      <c r="C105" s="87" t="s">
        <v>4565</v>
      </c>
      <c r="D105" s="76" t="s">
        <v>51</v>
      </c>
      <c r="E105" s="13">
        <v>44436</v>
      </c>
      <c r="F105" s="74" t="s">
        <v>2281</v>
      </c>
      <c r="G105" s="13">
        <v>44440</v>
      </c>
      <c r="H105" s="75" t="s">
        <v>3485</v>
      </c>
      <c r="I105" s="15">
        <v>93</v>
      </c>
      <c r="J105" s="15">
        <v>57</v>
      </c>
      <c r="K105" s="15">
        <v>42</v>
      </c>
      <c r="L105" s="15">
        <v>21</v>
      </c>
      <c r="M105" s="81">
        <v>55.660499999999999</v>
      </c>
      <c r="N105" s="70">
        <v>56</v>
      </c>
      <c r="O105" s="62">
        <v>3000</v>
      </c>
      <c r="P105" s="63">
        <f>Table224523689101112131415161718192021222423456789101112131415161718192021222324252627282930313233343536[[#This Row],[PEMBULATAN]]*O105</f>
        <v>168000</v>
      </c>
    </row>
    <row r="106" spans="1:16" ht="32.25" customHeight="1" x14ac:dyDescent="0.2">
      <c r="A106" s="97"/>
      <c r="B106" s="73"/>
      <c r="C106" s="87" t="s">
        <v>4566</v>
      </c>
      <c r="D106" s="76" t="s">
        <v>51</v>
      </c>
      <c r="E106" s="13">
        <v>44436</v>
      </c>
      <c r="F106" s="74" t="s">
        <v>2281</v>
      </c>
      <c r="G106" s="13">
        <v>44440</v>
      </c>
      <c r="H106" s="75" t="s">
        <v>3485</v>
      </c>
      <c r="I106" s="15">
        <v>57</v>
      </c>
      <c r="J106" s="15">
        <v>48</v>
      </c>
      <c r="K106" s="15">
        <v>30</v>
      </c>
      <c r="L106" s="15">
        <v>8</v>
      </c>
      <c r="M106" s="81">
        <v>20.52</v>
      </c>
      <c r="N106" s="70">
        <v>21</v>
      </c>
      <c r="O106" s="62">
        <v>3000</v>
      </c>
      <c r="P106" s="63">
        <f>Table224523689101112131415161718192021222423456789101112131415161718192021222324252627282930313233343536[[#This Row],[PEMBULATAN]]*O106</f>
        <v>63000</v>
      </c>
    </row>
    <row r="107" spans="1:16" ht="32.25" customHeight="1" x14ac:dyDescent="0.2">
      <c r="A107" s="97"/>
      <c r="B107" s="73"/>
      <c r="C107" s="87" t="s">
        <v>4567</v>
      </c>
      <c r="D107" s="76" t="s">
        <v>51</v>
      </c>
      <c r="E107" s="13">
        <v>44436</v>
      </c>
      <c r="F107" s="74" t="s">
        <v>2281</v>
      </c>
      <c r="G107" s="13">
        <v>44440</v>
      </c>
      <c r="H107" s="75" t="s">
        <v>3485</v>
      </c>
      <c r="I107" s="15">
        <v>54</v>
      </c>
      <c r="J107" s="15">
        <v>52</v>
      </c>
      <c r="K107" s="15">
        <v>50</v>
      </c>
      <c r="L107" s="15">
        <v>2</v>
      </c>
      <c r="M107" s="81">
        <v>35.1</v>
      </c>
      <c r="N107" s="70">
        <v>35</v>
      </c>
      <c r="O107" s="62">
        <v>3000</v>
      </c>
      <c r="P107" s="63">
        <f>Table224523689101112131415161718192021222423456789101112131415161718192021222324252627282930313233343536[[#This Row],[PEMBULATAN]]*O107</f>
        <v>105000</v>
      </c>
    </row>
    <row r="108" spans="1:16" ht="32.25" customHeight="1" x14ac:dyDescent="0.2">
      <c r="A108" s="97"/>
      <c r="B108" s="73"/>
      <c r="C108" s="87" t="s">
        <v>4568</v>
      </c>
      <c r="D108" s="76" t="s">
        <v>51</v>
      </c>
      <c r="E108" s="13">
        <v>44436</v>
      </c>
      <c r="F108" s="74" t="s">
        <v>2281</v>
      </c>
      <c r="G108" s="13">
        <v>44440</v>
      </c>
      <c r="H108" s="75" t="s">
        <v>3485</v>
      </c>
      <c r="I108" s="15">
        <v>35</v>
      </c>
      <c r="J108" s="15">
        <v>35</v>
      </c>
      <c r="K108" s="15">
        <v>23</v>
      </c>
      <c r="L108" s="15">
        <v>9</v>
      </c>
      <c r="M108" s="81">
        <v>7.0437500000000002</v>
      </c>
      <c r="N108" s="70">
        <v>9</v>
      </c>
      <c r="O108" s="62">
        <v>3000</v>
      </c>
      <c r="P108" s="63">
        <f>Table224523689101112131415161718192021222423456789101112131415161718192021222324252627282930313233343536[[#This Row],[PEMBULATAN]]*O108</f>
        <v>27000</v>
      </c>
    </row>
    <row r="109" spans="1:16" ht="32.25" customHeight="1" x14ac:dyDescent="0.2">
      <c r="A109" s="97"/>
      <c r="B109" s="73"/>
      <c r="C109" s="87" t="s">
        <v>4569</v>
      </c>
      <c r="D109" s="76" t="s">
        <v>51</v>
      </c>
      <c r="E109" s="13">
        <v>44436</v>
      </c>
      <c r="F109" s="74" t="s">
        <v>2281</v>
      </c>
      <c r="G109" s="13">
        <v>44440</v>
      </c>
      <c r="H109" s="75" t="s">
        <v>3485</v>
      </c>
      <c r="I109" s="15">
        <v>70</v>
      </c>
      <c r="J109" s="15">
        <v>60</v>
      </c>
      <c r="K109" s="15">
        <v>34</v>
      </c>
      <c r="L109" s="15">
        <v>5</v>
      </c>
      <c r="M109" s="81">
        <v>35.700000000000003</v>
      </c>
      <c r="N109" s="70">
        <v>36</v>
      </c>
      <c r="O109" s="62">
        <v>3000</v>
      </c>
      <c r="P109" s="63">
        <f>Table224523689101112131415161718192021222423456789101112131415161718192021222324252627282930313233343536[[#This Row],[PEMBULATAN]]*O109</f>
        <v>108000</v>
      </c>
    </row>
    <row r="110" spans="1:16" ht="32.25" customHeight="1" x14ac:dyDescent="0.2">
      <c r="A110" s="97"/>
      <c r="B110" s="73"/>
      <c r="C110" s="87" t="s">
        <v>4570</v>
      </c>
      <c r="D110" s="76" t="s">
        <v>51</v>
      </c>
      <c r="E110" s="13">
        <v>44436</v>
      </c>
      <c r="F110" s="74" t="s">
        <v>2281</v>
      </c>
      <c r="G110" s="13">
        <v>44440</v>
      </c>
      <c r="H110" s="75" t="s">
        <v>3485</v>
      </c>
      <c r="I110" s="15">
        <v>90</v>
      </c>
      <c r="J110" s="15">
        <v>54</v>
      </c>
      <c r="K110" s="15">
        <v>25</v>
      </c>
      <c r="L110" s="15">
        <v>9</v>
      </c>
      <c r="M110" s="81">
        <v>30.375</v>
      </c>
      <c r="N110" s="70">
        <v>30</v>
      </c>
      <c r="O110" s="62">
        <v>3000</v>
      </c>
      <c r="P110" s="63">
        <f>Table224523689101112131415161718192021222423456789101112131415161718192021222324252627282930313233343536[[#This Row],[PEMBULATAN]]*O110</f>
        <v>90000</v>
      </c>
    </row>
    <row r="111" spans="1:16" ht="32.25" customHeight="1" x14ac:dyDescent="0.2">
      <c r="A111" s="97"/>
      <c r="B111" s="73"/>
      <c r="C111" s="87" t="s">
        <v>4571</v>
      </c>
      <c r="D111" s="76" t="s">
        <v>51</v>
      </c>
      <c r="E111" s="13">
        <v>44436</v>
      </c>
      <c r="F111" s="74" t="s">
        <v>2281</v>
      </c>
      <c r="G111" s="13">
        <v>44440</v>
      </c>
      <c r="H111" s="75" t="s">
        <v>3485</v>
      </c>
      <c r="I111" s="15">
        <v>92</v>
      </c>
      <c r="J111" s="15">
        <v>58</v>
      </c>
      <c r="K111" s="15">
        <v>29</v>
      </c>
      <c r="L111" s="15">
        <v>7</v>
      </c>
      <c r="M111" s="81">
        <v>38.686</v>
      </c>
      <c r="N111" s="70">
        <v>39</v>
      </c>
      <c r="O111" s="62">
        <v>3000</v>
      </c>
      <c r="P111" s="63">
        <f>Table224523689101112131415161718192021222423456789101112131415161718192021222324252627282930313233343536[[#This Row],[PEMBULATAN]]*O111</f>
        <v>117000</v>
      </c>
    </row>
    <row r="112" spans="1:16" ht="32.25" customHeight="1" x14ac:dyDescent="0.2">
      <c r="A112" s="97"/>
      <c r="B112" s="73"/>
      <c r="C112" s="87" t="s">
        <v>4572</v>
      </c>
      <c r="D112" s="76" t="s">
        <v>51</v>
      </c>
      <c r="E112" s="13">
        <v>44436</v>
      </c>
      <c r="F112" s="74" t="s">
        <v>2281</v>
      </c>
      <c r="G112" s="13">
        <v>44440</v>
      </c>
      <c r="H112" s="75" t="s">
        <v>3485</v>
      </c>
      <c r="I112" s="15">
        <v>102</v>
      </c>
      <c r="J112" s="15">
        <v>68</v>
      </c>
      <c r="K112" s="15">
        <v>32</v>
      </c>
      <c r="L112" s="15">
        <v>11</v>
      </c>
      <c r="M112" s="81">
        <v>55.488</v>
      </c>
      <c r="N112" s="70">
        <v>55</v>
      </c>
      <c r="O112" s="62">
        <v>3000</v>
      </c>
      <c r="P112" s="63">
        <f>Table224523689101112131415161718192021222423456789101112131415161718192021222324252627282930313233343536[[#This Row],[PEMBULATAN]]*O112</f>
        <v>165000</v>
      </c>
    </row>
    <row r="113" spans="1:16" ht="32.25" customHeight="1" x14ac:dyDescent="0.2">
      <c r="A113" s="97"/>
      <c r="B113" s="73"/>
      <c r="C113" s="87" t="s">
        <v>4573</v>
      </c>
      <c r="D113" s="76" t="s">
        <v>51</v>
      </c>
      <c r="E113" s="13">
        <v>44436</v>
      </c>
      <c r="F113" s="74" t="s">
        <v>2281</v>
      </c>
      <c r="G113" s="13">
        <v>44440</v>
      </c>
      <c r="H113" s="75" t="s">
        <v>3485</v>
      </c>
      <c r="I113" s="15">
        <v>90</v>
      </c>
      <c r="J113" s="15">
        <v>54</v>
      </c>
      <c r="K113" s="15">
        <v>40</v>
      </c>
      <c r="L113" s="15">
        <v>16</v>
      </c>
      <c r="M113" s="81">
        <v>48.6</v>
      </c>
      <c r="N113" s="70">
        <v>49</v>
      </c>
      <c r="O113" s="62">
        <v>3000</v>
      </c>
      <c r="P113" s="63">
        <f>Table224523689101112131415161718192021222423456789101112131415161718192021222324252627282930313233343536[[#This Row],[PEMBULATAN]]*O113</f>
        <v>147000</v>
      </c>
    </row>
    <row r="114" spans="1:16" ht="32.25" customHeight="1" x14ac:dyDescent="0.2">
      <c r="A114" s="97"/>
      <c r="B114" s="73"/>
      <c r="C114" s="87" t="s">
        <v>4574</v>
      </c>
      <c r="D114" s="76" t="s">
        <v>51</v>
      </c>
      <c r="E114" s="13">
        <v>44436</v>
      </c>
      <c r="F114" s="74" t="s">
        <v>2281</v>
      </c>
      <c r="G114" s="13">
        <v>44440</v>
      </c>
      <c r="H114" s="75" t="s">
        <v>3485</v>
      </c>
      <c r="I114" s="15">
        <v>50</v>
      </c>
      <c r="J114" s="15">
        <v>25</v>
      </c>
      <c r="K114" s="15">
        <v>24</v>
      </c>
      <c r="L114" s="15">
        <v>5</v>
      </c>
      <c r="M114" s="81">
        <v>7.5</v>
      </c>
      <c r="N114" s="70">
        <v>8</v>
      </c>
      <c r="O114" s="62">
        <v>3000</v>
      </c>
      <c r="P114" s="63">
        <f>Table224523689101112131415161718192021222423456789101112131415161718192021222324252627282930313233343536[[#This Row],[PEMBULATAN]]*O114</f>
        <v>24000</v>
      </c>
    </row>
    <row r="115" spans="1:16" ht="32.25" customHeight="1" x14ac:dyDescent="0.2">
      <c r="A115" s="97"/>
      <c r="B115" s="73"/>
      <c r="C115" s="87" t="s">
        <v>4575</v>
      </c>
      <c r="D115" s="76" t="s">
        <v>51</v>
      </c>
      <c r="E115" s="13">
        <v>44436</v>
      </c>
      <c r="F115" s="74" t="s">
        <v>2281</v>
      </c>
      <c r="G115" s="13">
        <v>44440</v>
      </c>
      <c r="H115" s="75" t="s">
        <v>3485</v>
      </c>
      <c r="I115" s="15">
        <v>90</v>
      </c>
      <c r="J115" s="15">
        <v>58</v>
      </c>
      <c r="K115" s="15">
        <v>32</v>
      </c>
      <c r="L115" s="15">
        <v>22</v>
      </c>
      <c r="M115" s="81">
        <v>41.76</v>
      </c>
      <c r="N115" s="70">
        <v>42</v>
      </c>
      <c r="O115" s="62">
        <v>3000</v>
      </c>
      <c r="P115" s="63">
        <f>Table224523689101112131415161718192021222423456789101112131415161718192021222324252627282930313233343536[[#This Row],[PEMBULATAN]]*O115</f>
        <v>126000</v>
      </c>
    </row>
    <row r="116" spans="1:16" ht="32.25" customHeight="1" x14ac:dyDescent="0.2">
      <c r="A116" s="97"/>
      <c r="B116" s="73"/>
      <c r="C116" s="87" t="s">
        <v>4576</v>
      </c>
      <c r="D116" s="76" t="s">
        <v>51</v>
      </c>
      <c r="E116" s="13">
        <v>44436</v>
      </c>
      <c r="F116" s="74" t="s">
        <v>2281</v>
      </c>
      <c r="G116" s="13">
        <v>44440</v>
      </c>
      <c r="H116" s="75" t="s">
        <v>3485</v>
      </c>
      <c r="I116" s="15">
        <v>102</v>
      </c>
      <c r="J116" s="15">
        <v>50</v>
      </c>
      <c r="K116" s="15">
        <v>30</v>
      </c>
      <c r="L116" s="15">
        <v>28</v>
      </c>
      <c r="M116" s="81">
        <v>38.25</v>
      </c>
      <c r="N116" s="70">
        <v>38</v>
      </c>
      <c r="O116" s="62">
        <v>3000</v>
      </c>
      <c r="P116" s="63">
        <f>Table224523689101112131415161718192021222423456789101112131415161718192021222324252627282930313233343536[[#This Row],[PEMBULATAN]]*O116</f>
        <v>114000</v>
      </c>
    </row>
    <row r="117" spans="1:16" ht="32.25" customHeight="1" x14ac:dyDescent="0.2">
      <c r="A117" s="97"/>
      <c r="B117" s="73"/>
      <c r="C117" s="87" t="s">
        <v>4577</v>
      </c>
      <c r="D117" s="76" t="s">
        <v>51</v>
      </c>
      <c r="E117" s="13">
        <v>44436</v>
      </c>
      <c r="F117" s="74" t="s">
        <v>2281</v>
      </c>
      <c r="G117" s="13">
        <v>44440</v>
      </c>
      <c r="H117" s="75" t="s">
        <v>3485</v>
      </c>
      <c r="I117" s="15">
        <v>64</v>
      </c>
      <c r="J117" s="15">
        <v>32</v>
      </c>
      <c r="K117" s="15">
        <v>32</v>
      </c>
      <c r="L117" s="15">
        <v>5</v>
      </c>
      <c r="M117" s="81">
        <v>16.384</v>
      </c>
      <c r="N117" s="70">
        <v>16</v>
      </c>
      <c r="O117" s="62">
        <v>3000</v>
      </c>
      <c r="P117" s="63">
        <f>Table224523689101112131415161718192021222423456789101112131415161718192021222324252627282930313233343536[[#This Row],[PEMBULATAN]]*O117</f>
        <v>48000</v>
      </c>
    </row>
    <row r="118" spans="1:16" ht="32.25" customHeight="1" x14ac:dyDescent="0.2">
      <c r="A118" s="97"/>
      <c r="B118" s="73"/>
      <c r="C118" s="87" t="s">
        <v>4578</v>
      </c>
      <c r="D118" s="76" t="s">
        <v>51</v>
      </c>
      <c r="E118" s="13">
        <v>44436</v>
      </c>
      <c r="F118" s="74" t="s">
        <v>2281</v>
      </c>
      <c r="G118" s="13">
        <v>44440</v>
      </c>
      <c r="H118" s="75" t="s">
        <v>3485</v>
      </c>
      <c r="I118" s="15">
        <v>90</v>
      </c>
      <c r="J118" s="15">
        <v>48</v>
      </c>
      <c r="K118" s="15">
        <v>18</v>
      </c>
      <c r="L118" s="15">
        <v>9</v>
      </c>
      <c r="M118" s="81">
        <v>19.440000000000001</v>
      </c>
      <c r="N118" s="70">
        <v>19</v>
      </c>
      <c r="O118" s="62">
        <v>3000</v>
      </c>
      <c r="P118" s="63">
        <f>Table224523689101112131415161718192021222423456789101112131415161718192021222324252627282930313233343536[[#This Row],[PEMBULATAN]]*O118</f>
        <v>57000</v>
      </c>
    </row>
    <row r="119" spans="1:16" ht="32.25" customHeight="1" x14ac:dyDescent="0.2">
      <c r="A119" s="97"/>
      <c r="B119" s="73"/>
      <c r="C119" s="87" t="s">
        <v>4579</v>
      </c>
      <c r="D119" s="76" t="s">
        <v>51</v>
      </c>
      <c r="E119" s="13">
        <v>44436</v>
      </c>
      <c r="F119" s="74" t="s">
        <v>2281</v>
      </c>
      <c r="G119" s="13">
        <v>44440</v>
      </c>
      <c r="H119" s="75" t="s">
        <v>3485</v>
      </c>
      <c r="I119" s="15">
        <v>52</v>
      </c>
      <c r="J119" s="15">
        <v>60</v>
      </c>
      <c r="K119" s="15">
        <v>65</v>
      </c>
      <c r="L119" s="15">
        <v>9</v>
      </c>
      <c r="M119" s="81">
        <v>50.7</v>
      </c>
      <c r="N119" s="70">
        <v>51</v>
      </c>
      <c r="O119" s="62">
        <v>3000</v>
      </c>
      <c r="P119" s="63">
        <f>Table224523689101112131415161718192021222423456789101112131415161718192021222324252627282930313233343536[[#This Row],[PEMBULATAN]]*O119</f>
        <v>153000</v>
      </c>
    </row>
    <row r="120" spans="1:16" ht="32.25" customHeight="1" x14ac:dyDescent="0.2">
      <c r="A120" s="97"/>
      <c r="B120" s="73"/>
      <c r="C120" s="87" t="s">
        <v>4580</v>
      </c>
      <c r="D120" s="76" t="s">
        <v>51</v>
      </c>
      <c r="E120" s="13">
        <v>44436</v>
      </c>
      <c r="F120" s="74" t="s">
        <v>2281</v>
      </c>
      <c r="G120" s="13">
        <v>44440</v>
      </c>
      <c r="H120" s="75" t="s">
        <v>3485</v>
      </c>
      <c r="I120" s="15">
        <v>92</v>
      </c>
      <c r="J120" s="15">
        <v>50</v>
      </c>
      <c r="K120" s="15">
        <v>34</v>
      </c>
      <c r="L120" s="15">
        <v>7</v>
      </c>
      <c r="M120" s="81">
        <v>39.1</v>
      </c>
      <c r="N120" s="70">
        <v>39</v>
      </c>
      <c r="O120" s="62">
        <v>3000</v>
      </c>
      <c r="P120" s="63">
        <f>Table224523689101112131415161718192021222423456789101112131415161718192021222324252627282930313233343536[[#This Row],[PEMBULATAN]]*O120</f>
        <v>117000</v>
      </c>
    </row>
    <row r="121" spans="1:16" ht="32.25" customHeight="1" x14ac:dyDescent="0.2">
      <c r="A121" s="97"/>
      <c r="B121" s="73"/>
      <c r="C121" s="87" t="s">
        <v>4581</v>
      </c>
      <c r="D121" s="76" t="s">
        <v>51</v>
      </c>
      <c r="E121" s="13">
        <v>44436</v>
      </c>
      <c r="F121" s="74" t="s">
        <v>2281</v>
      </c>
      <c r="G121" s="13">
        <v>44440</v>
      </c>
      <c r="H121" s="75" t="s">
        <v>3485</v>
      </c>
      <c r="I121" s="15">
        <v>75</v>
      </c>
      <c r="J121" s="15">
        <v>57</v>
      </c>
      <c r="K121" s="15">
        <v>42</v>
      </c>
      <c r="L121" s="15">
        <v>24</v>
      </c>
      <c r="M121" s="81">
        <v>44.887500000000003</v>
      </c>
      <c r="N121" s="70">
        <v>45</v>
      </c>
      <c r="O121" s="62">
        <v>3000</v>
      </c>
      <c r="P121" s="63">
        <f>Table224523689101112131415161718192021222423456789101112131415161718192021222324252627282930313233343536[[#This Row],[PEMBULATAN]]*O121</f>
        <v>135000</v>
      </c>
    </row>
    <row r="122" spans="1:16" ht="32.25" customHeight="1" x14ac:dyDescent="0.2">
      <c r="A122" s="97"/>
      <c r="B122" s="73"/>
      <c r="C122" s="87" t="s">
        <v>4582</v>
      </c>
      <c r="D122" s="76" t="s">
        <v>51</v>
      </c>
      <c r="E122" s="13">
        <v>44436</v>
      </c>
      <c r="F122" s="74" t="s">
        <v>2281</v>
      </c>
      <c r="G122" s="13">
        <v>44440</v>
      </c>
      <c r="H122" s="75" t="s">
        <v>3485</v>
      </c>
      <c r="I122" s="15">
        <v>95</v>
      </c>
      <c r="J122" s="15">
        <v>58</v>
      </c>
      <c r="K122" s="15">
        <v>24</v>
      </c>
      <c r="L122" s="15">
        <v>11</v>
      </c>
      <c r="M122" s="81">
        <v>33.06</v>
      </c>
      <c r="N122" s="70">
        <v>33</v>
      </c>
      <c r="O122" s="62">
        <v>3000</v>
      </c>
      <c r="P122" s="63">
        <f>Table224523689101112131415161718192021222423456789101112131415161718192021222324252627282930313233343536[[#This Row],[PEMBULATAN]]*O122</f>
        <v>99000</v>
      </c>
    </row>
    <row r="123" spans="1:16" ht="32.25" customHeight="1" x14ac:dyDescent="0.2">
      <c r="A123" s="97"/>
      <c r="B123" s="73"/>
      <c r="C123" s="87" t="s">
        <v>4583</v>
      </c>
      <c r="D123" s="76" t="s">
        <v>51</v>
      </c>
      <c r="E123" s="13">
        <v>44436</v>
      </c>
      <c r="F123" s="74" t="s">
        <v>2281</v>
      </c>
      <c r="G123" s="13">
        <v>44440</v>
      </c>
      <c r="H123" s="75" t="s">
        <v>3485</v>
      </c>
      <c r="I123" s="15">
        <v>90</v>
      </c>
      <c r="J123" s="15">
        <v>52</v>
      </c>
      <c r="K123" s="15">
        <v>30</v>
      </c>
      <c r="L123" s="15">
        <v>30</v>
      </c>
      <c r="M123" s="81">
        <v>35.1</v>
      </c>
      <c r="N123" s="70">
        <v>35</v>
      </c>
      <c r="O123" s="62">
        <v>3000</v>
      </c>
      <c r="P123" s="63">
        <f>Table224523689101112131415161718192021222423456789101112131415161718192021222324252627282930313233343536[[#This Row],[PEMBULATAN]]*O123</f>
        <v>105000</v>
      </c>
    </row>
    <row r="124" spans="1:16" ht="32.25" customHeight="1" x14ac:dyDescent="0.2">
      <c r="A124" s="97"/>
      <c r="B124" s="73"/>
      <c r="C124" s="87" t="s">
        <v>4584</v>
      </c>
      <c r="D124" s="76" t="s">
        <v>51</v>
      </c>
      <c r="E124" s="13">
        <v>44436</v>
      </c>
      <c r="F124" s="74" t="s">
        <v>2281</v>
      </c>
      <c r="G124" s="13">
        <v>44440</v>
      </c>
      <c r="H124" s="75" t="s">
        <v>3485</v>
      </c>
      <c r="I124" s="15">
        <v>102</v>
      </c>
      <c r="J124" s="15">
        <v>65</v>
      </c>
      <c r="K124" s="15">
        <v>38</v>
      </c>
      <c r="L124" s="15">
        <v>14</v>
      </c>
      <c r="M124" s="81">
        <v>62.984999999999999</v>
      </c>
      <c r="N124" s="70">
        <v>63</v>
      </c>
      <c r="O124" s="62">
        <v>3000</v>
      </c>
      <c r="P124" s="63">
        <f>Table224523689101112131415161718192021222423456789101112131415161718192021222324252627282930313233343536[[#This Row],[PEMBULATAN]]*O124</f>
        <v>189000</v>
      </c>
    </row>
    <row r="125" spans="1:16" ht="32.25" customHeight="1" x14ac:dyDescent="0.2">
      <c r="A125" s="97"/>
      <c r="B125" s="73"/>
      <c r="C125" s="87" t="s">
        <v>4585</v>
      </c>
      <c r="D125" s="76" t="s">
        <v>51</v>
      </c>
      <c r="E125" s="13">
        <v>44436</v>
      </c>
      <c r="F125" s="74" t="s">
        <v>2281</v>
      </c>
      <c r="G125" s="13">
        <v>44440</v>
      </c>
      <c r="H125" s="75" t="s">
        <v>3485</v>
      </c>
      <c r="I125" s="15">
        <v>94</v>
      </c>
      <c r="J125" s="15">
        <v>28</v>
      </c>
      <c r="K125" s="15">
        <v>25</v>
      </c>
      <c r="L125" s="15">
        <v>6</v>
      </c>
      <c r="M125" s="81">
        <v>16.45</v>
      </c>
      <c r="N125" s="70">
        <v>16</v>
      </c>
      <c r="O125" s="62">
        <v>3000</v>
      </c>
      <c r="P125" s="63">
        <f>Table224523689101112131415161718192021222423456789101112131415161718192021222324252627282930313233343536[[#This Row],[PEMBULATAN]]*O125</f>
        <v>48000</v>
      </c>
    </row>
    <row r="126" spans="1:16" ht="32.25" customHeight="1" x14ac:dyDescent="0.2">
      <c r="A126" s="97"/>
      <c r="B126" s="73"/>
      <c r="C126" s="87" t="s">
        <v>4586</v>
      </c>
      <c r="D126" s="76" t="s">
        <v>51</v>
      </c>
      <c r="E126" s="13">
        <v>44436</v>
      </c>
      <c r="F126" s="74" t="s">
        <v>2281</v>
      </c>
      <c r="G126" s="13">
        <v>44440</v>
      </c>
      <c r="H126" s="75" t="s">
        <v>3485</v>
      </c>
      <c r="I126" s="15">
        <v>65</v>
      </c>
      <c r="J126" s="15">
        <v>50</v>
      </c>
      <c r="K126" s="15">
        <v>24</v>
      </c>
      <c r="L126" s="15">
        <v>6</v>
      </c>
      <c r="M126" s="81">
        <v>19.5</v>
      </c>
      <c r="N126" s="70">
        <v>20</v>
      </c>
      <c r="O126" s="62">
        <v>3000</v>
      </c>
      <c r="P126" s="63">
        <f>Table224523689101112131415161718192021222423456789101112131415161718192021222324252627282930313233343536[[#This Row],[PEMBULATAN]]*O126</f>
        <v>60000</v>
      </c>
    </row>
    <row r="127" spans="1:16" ht="32.25" customHeight="1" x14ac:dyDescent="0.2">
      <c r="A127" s="97"/>
      <c r="B127" s="73"/>
      <c r="C127" s="87" t="s">
        <v>4587</v>
      </c>
      <c r="D127" s="76" t="s">
        <v>51</v>
      </c>
      <c r="E127" s="13">
        <v>44436</v>
      </c>
      <c r="F127" s="74" t="s">
        <v>2281</v>
      </c>
      <c r="G127" s="13">
        <v>44440</v>
      </c>
      <c r="H127" s="75" t="s">
        <v>3485</v>
      </c>
      <c r="I127" s="15">
        <v>85</v>
      </c>
      <c r="J127" s="15">
        <v>54</v>
      </c>
      <c r="K127" s="15">
        <v>35</v>
      </c>
      <c r="L127" s="15">
        <v>18</v>
      </c>
      <c r="M127" s="81">
        <v>40.162500000000001</v>
      </c>
      <c r="N127" s="70">
        <v>40</v>
      </c>
      <c r="O127" s="62">
        <v>3000</v>
      </c>
      <c r="P127" s="63">
        <f>Table224523689101112131415161718192021222423456789101112131415161718192021222324252627282930313233343536[[#This Row],[PEMBULATAN]]*O127</f>
        <v>120000</v>
      </c>
    </row>
    <row r="128" spans="1:16" ht="32.25" customHeight="1" x14ac:dyDescent="0.2">
      <c r="A128" s="97"/>
      <c r="B128" s="73"/>
      <c r="C128" s="87" t="s">
        <v>4588</v>
      </c>
      <c r="D128" s="76" t="s">
        <v>51</v>
      </c>
      <c r="E128" s="13">
        <v>44436</v>
      </c>
      <c r="F128" s="74" t="s">
        <v>2281</v>
      </c>
      <c r="G128" s="13">
        <v>44440</v>
      </c>
      <c r="H128" s="75" t="s">
        <v>3485</v>
      </c>
      <c r="I128" s="15">
        <v>94</v>
      </c>
      <c r="J128" s="15">
        <v>60</v>
      </c>
      <c r="K128" s="15">
        <v>24</v>
      </c>
      <c r="L128" s="15">
        <v>17</v>
      </c>
      <c r="M128" s="81">
        <v>33.840000000000003</v>
      </c>
      <c r="N128" s="70">
        <v>34</v>
      </c>
      <c r="O128" s="62">
        <v>3000</v>
      </c>
      <c r="P128" s="63">
        <f>Table224523689101112131415161718192021222423456789101112131415161718192021222324252627282930313233343536[[#This Row],[PEMBULATAN]]*O128</f>
        <v>102000</v>
      </c>
    </row>
    <row r="129" spans="1:16" ht="32.25" customHeight="1" x14ac:dyDescent="0.2">
      <c r="A129" s="97"/>
      <c r="B129" s="73"/>
      <c r="C129" s="87" t="s">
        <v>4589</v>
      </c>
      <c r="D129" s="76" t="s">
        <v>51</v>
      </c>
      <c r="E129" s="13">
        <v>44436</v>
      </c>
      <c r="F129" s="74" t="s">
        <v>2281</v>
      </c>
      <c r="G129" s="13">
        <v>44440</v>
      </c>
      <c r="H129" s="75" t="s">
        <v>3485</v>
      </c>
      <c r="I129" s="15">
        <v>78</v>
      </c>
      <c r="J129" s="15">
        <v>38</v>
      </c>
      <c r="K129" s="15">
        <v>25</v>
      </c>
      <c r="L129" s="15">
        <v>5</v>
      </c>
      <c r="M129" s="81">
        <v>18.524999999999999</v>
      </c>
      <c r="N129" s="70">
        <v>19</v>
      </c>
      <c r="O129" s="62">
        <v>3000</v>
      </c>
      <c r="P129" s="63">
        <f>Table224523689101112131415161718192021222423456789101112131415161718192021222324252627282930313233343536[[#This Row],[PEMBULATAN]]*O129</f>
        <v>57000</v>
      </c>
    </row>
    <row r="130" spans="1:16" ht="32.25" customHeight="1" x14ac:dyDescent="0.2">
      <c r="A130" s="97"/>
      <c r="B130" s="73"/>
      <c r="C130" s="87" t="s">
        <v>4590</v>
      </c>
      <c r="D130" s="76" t="s">
        <v>51</v>
      </c>
      <c r="E130" s="13">
        <v>44436</v>
      </c>
      <c r="F130" s="74" t="s">
        <v>2281</v>
      </c>
      <c r="G130" s="13">
        <v>44440</v>
      </c>
      <c r="H130" s="75" t="s">
        <v>3485</v>
      </c>
      <c r="I130" s="15">
        <v>64</v>
      </c>
      <c r="J130" s="15">
        <v>40</v>
      </c>
      <c r="K130" s="15">
        <v>24</v>
      </c>
      <c r="L130" s="15">
        <v>7</v>
      </c>
      <c r="M130" s="81">
        <v>15.36</v>
      </c>
      <c r="N130" s="70">
        <v>15</v>
      </c>
      <c r="O130" s="62">
        <v>3000</v>
      </c>
      <c r="P130" s="63">
        <f>Table224523689101112131415161718192021222423456789101112131415161718192021222324252627282930313233343536[[#This Row],[PEMBULATAN]]*O130</f>
        <v>45000</v>
      </c>
    </row>
    <row r="131" spans="1:16" ht="32.25" customHeight="1" x14ac:dyDescent="0.2">
      <c r="A131" s="97"/>
      <c r="B131" s="73"/>
      <c r="C131" s="87" t="s">
        <v>4591</v>
      </c>
      <c r="D131" s="76" t="s">
        <v>51</v>
      </c>
      <c r="E131" s="13">
        <v>44436</v>
      </c>
      <c r="F131" s="74" t="s">
        <v>2281</v>
      </c>
      <c r="G131" s="13">
        <v>44440</v>
      </c>
      <c r="H131" s="75" t="s">
        <v>3485</v>
      </c>
      <c r="I131" s="15">
        <v>64</v>
      </c>
      <c r="J131" s="15">
        <v>35</v>
      </c>
      <c r="K131" s="15">
        <v>33</v>
      </c>
      <c r="L131" s="15">
        <v>3</v>
      </c>
      <c r="M131" s="81">
        <v>18.48</v>
      </c>
      <c r="N131" s="70">
        <v>18</v>
      </c>
      <c r="O131" s="62">
        <v>3000</v>
      </c>
      <c r="P131" s="63">
        <f>Table224523689101112131415161718192021222423456789101112131415161718192021222324252627282930313233343536[[#This Row],[PEMBULATAN]]*O131</f>
        <v>54000</v>
      </c>
    </row>
    <row r="132" spans="1:16" ht="32.25" customHeight="1" x14ac:dyDescent="0.2">
      <c r="A132" s="97"/>
      <c r="B132" s="73"/>
      <c r="C132" s="87" t="s">
        <v>4592</v>
      </c>
      <c r="D132" s="76" t="s">
        <v>51</v>
      </c>
      <c r="E132" s="13">
        <v>44436</v>
      </c>
      <c r="F132" s="74" t="s">
        <v>2281</v>
      </c>
      <c r="G132" s="13">
        <v>44440</v>
      </c>
      <c r="H132" s="75" t="s">
        <v>3485</v>
      </c>
      <c r="I132" s="15">
        <v>85</v>
      </c>
      <c r="J132" s="15">
        <v>60</v>
      </c>
      <c r="K132" s="15">
        <v>28</v>
      </c>
      <c r="L132" s="15">
        <v>9</v>
      </c>
      <c r="M132" s="81">
        <v>35.700000000000003</v>
      </c>
      <c r="N132" s="70">
        <v>36</v>
      </c>
      <c r="O132" s="62">
        <v>3000</v>
      </c>
      <c r="P132" s="63">
        <f>Table224523689101112131415161718192021222423456789101112131415161718192021222324252627282930313233343536[[#This Row],[PEMBULATAN]]*O132</f>
        <v>108000</v>
      </c>
    </row>
    <row r="133" spans="1:16" ht="32.25" customHeight="1" x14ac:dyDescent="0.2">
      <c r="A133" s="97"/>
      <c r="B133" s="73"/>
      <c r="C133" s="87" t="s">
        <v>4593</v>
      </c>
      <c r="D133" s="76" t="s">
        <v>51</v>
      </c>
      <c r="E133" s="13">
        <v>44436</v>
      </c>
      <c r="F133" s="74" t="s">
        <v>2281</v>
      </c>
      <c r="G133" s="13">
        <v>44440</v>
      </c>
      <c r="H133" s="75" t="s">
        <v>3485</v>
      </c>
      <c r="I133" s="15">
        <v>45</v>
      </c>
      <c r="J133" s="15">
        <v>33</v>
      </c>
      <c r="K133" s="15">
        <v>35</v>
      </c>
      <c r="L133" s="15">
        <v>11</v>
      </c>
      <c r="M133" s="81">
        <v>12.99375</v>
      </c>
      <c r="N133" s="70">
        <v>13</v>
      </c>
      <c r="O133" s="62">
        <v>3000</v>
      </c>
      <c r="P133" s="63">
        <f>Table224523689101112131415161718192021222423456789101112131415161718192021222324252627282930313233343536[[#This Row],[PEMBULATAN]]*O133</f>
        <v>39000</v>
      </c>
    </row>
    <row r="134" spans="1:16" ht="32.25" customHeight="1" x14ac:dyDescent="0.2">
      <c r="A134" s="97"/>
      <c r="B134" s="73"/>
      <c r="C134" s="87" t="s">
        <v>4594</v>
      </c>
      <c r="D134" s="76" t="s">
        <v>51</v>
      </c>
      <c r="E134" s="13">
        <v>44436</v>
      </c>
      <c r="F134" s="74" t="s">
        <v>2281</v>
      </c>
      <c r="G134" s="13">
        <v>44440</v>
      </c>
      <c r="H134" s="75" t="s">
        <v>3485</v>
      </c>
      <c r="I134" s="15">
        <v>49</v>
      </c>
      <c r="J134" s="15">
        <v>124</v>
      </c>
      <c r="K134" s="15">
        <v>50</v>
      </c>
      <c r="L134" s="15">
        <v>8</v>
      </c>
      <c r="M134" s="81">
        <v>75.95</v>
      </c>
      <c r="N134" s="70">
        <v>76</v>
      </c>
      <c r="O134" s="62">
        <v>3000</v>
      </c>
      <c r="P134" s="63">
        <f>Table224523689101112131415161718192021222423456789101112131415161718192021222324252627282930313233343536[[#This Row],[PEMBULATAN]]*O134</f>
        <v>228000</v>
      </c>
    </row>
    <row r="135" spans="1:16" ht="32.25" customHeight="1" x14ac:dyDescent="0.2">
      <c r="A135" s="97"/>
      <c r="B135" s="73"/>
      <c r="C135" s="87" t="s">
        <v>4595</v>
      </c>
      <c r="D135" s="76" t="s">
        <v>51</v>
      </c>
      <c r="E135" s="13">
        <v>44436</v>
      </c>
      <c r="F135" s="74" t="s">
        <v>2281</v>
      </c>
      <c r="G135" s="13">
        <v>44440</v>
      </c>
      <c r="H135" s="75" t="s">
        <v>3485</v>
      </c>
      <c r="I135" s="15">
        <v>35</v>
      </c>
      <c r="J135" s="15">
        <v>23</v>
      </c>
      <c r="K135" s="15">
        <v>20</v>
      </c>
      <c r="L135" s="15">
        <v>37</v>
      </c>
      <c r="M135" s="81">
        <v>4.0250000000000004</v>
      </c>
      <c r="N135" s="70">
        <v>37</v>
      </c>
      <c r="O135" s="62">
        <v>3000</v>
      </c>
      <c r="P135" s="63">
        <f>Table224523689101112131415161718192021222423456789101112131415161718192021222324252627282930313233343536[[#This Row],[PEMBULATAN]]*O135</f>
        <v>111000</v>
      </c>
    </row>
    <row r="136" spans="1:16" ht="32.25" customHeight="1" x14ac:dyDescent="0.2">
      <c r="A136" s="97"/>
      <c r="B136" s="73"/>
      <c r="C136" s="87" t="s">
        <v>4596</v>
      </c>
      <c r="D136" s="76" t="s">
        <v>51</v>
      </c>
      <c r="E136" s="13">
        <v>44436</v>
      </c>
      <c r="F136" s="74" t="s">
        <v>2281</v>
      </c>
      <c r="G136" s="13">
        <v>44440</v>
      </c>
      <c r="H136" s="75" t="s">
        <v>3485</v>
      </c>
      <c r="I136" s="15">
        <v>45</v>
      </c>
      <c r="J136" s="15">
        <v>45</v>
      </c>
      <c r="K136" s="15">
        <v>30</v>
      </c>
      <c r="L136" s="15">
        <v>1</v>
      </c>
      <c r="M136" s="81">
        <v>15.1875</v>
      </c>
      <c r="N136" s="70">
        <v>15</v>
      </c>
      <c r="O136" s="62">
        <v>3000</v>
      </c>
      <c r="P136" s="63">
        <f>Table224523689101112131415161718192021222423456789101112131415161718192021222324252627282930313233343536[[#This Row],[PEMBULATAN]]*O136</f>
        <v>45000</v>
      </c>
    </row>
    <row r="137" spans="1:16" ht="32.25" customHeight="1" x14ac:dyDescent="0.2">
      <c r="A137" s="97"/>
      <c r="B137" s="73"/>
      <c r="C137" s="87" t="s">
        <v>4597</v>
      </c>
      <c r="D137" s="76" t="s">
        <v>51</v>
      </c>
      <c r="E137" s="13">
        <v>44436</v>
      </c>
      <c r="F137" s="74" t="s">
        <v>2281</v>
      </c>
      <c r="G137" s="13">
        <v>44440</v>
      </c>
      <c r="H137" s="75" t="s">
        <v>3485</v>
      </c>
      <c r="I137" s="15">
        <v>25</v>
      </c>
      <c r="J137" s="15">
        <v>65</v>
      </c>
      <c r="K137" s="15">
        <v>45</v>
      </c>
      <c r="L137" s="15">
        <v>20</v>
      </c>
      <c r="M137" s="81">
        <v>18.28125</v>
      </c>
      <c r="N137" s="70">
        <v>20</v>
      </c>
      <c r="O137" s="62">
        <v>3000</v>
      </c>
      <c r="P137" s="63">
        <f>Table224523689101112131415161718192021222423456789101112131415161718192021222324252627282930313233343536[[#This Row],[PEMBULATAN]]*O137</f>
        <v>60000</v>
      </c>
    </row>
    <row r="138" spans="1:16" ht="32.25" customHeight="1" x14ac:dyDescent="0.2">
      <c r="A138" s="97"/>
      <c r="B138" s="73"/>
      <c r="C138" s="87" t="s">
        <v>4598</v>
      </c>
      <c r="D138" s="76" t="s">
        <v>51</v>
      </c>
      <c r="E138" s="13">
        <v>44436</v>
      </c>
      <c r="F138" s="74" t="s">
        <v>2281</v>
      </c>
      <c r="G138" s="13">
        <v>44440</v>
      </c>
      <c r="H138" s="75" t="s">
        <v>3485</v>
      </c>
      <c r="I138" s="15">
        <v>52</v>
      </c>
      <c r="J138" s="15">
        <v>38</v>
      </c>
      <c r="K138" s="15">
        <v>54</v>
      </c>
      <c r="L138" s="15">
        <v>8</v>
      </c>
      <c r="M138" s="81">
        <v>26.675999999999998</v>
      </c>
      <c r="N138" s="70">
        <v>27</v>
      </c>
      <c r="O138" s="62">
        <v>3000</v>
      </c>
      <c r="P138" s="63">
        <f>Table224523689101112131415161718192021222423456789101112131415161718192021222324252627282930313233343536[[#This Row],[PEMBULATAN]]*O138</f>
        <v>81000</v>
      </c>
    </row>
    <row r="139" spans="1:16" ht="32.25" customHeight="1" x14ac:dyDescent="0.2">
      <c r="A139" s="97"/>
      <c r="B139" s="73"/>
      <c r="C139" s="87" t="s">
        <v>4599</v>
      </c>
      <c r="D139" s="76" t="s">
        <v>51</v>
      </c>
      <c r="E139" s="13">
        <v>44436</v>
      </c>
      <c r="F139" s="74" t="s">
        <v>2281</v>
      </c>
      <c r="G139" s="13">
        <v>44440</v>
      </c>
      <c r="H139" s="75" t="s">
        <v>3485</v>
      </c>
      <c r="I139" s="15">
        <v>65</v>
      </c>
      <c r="J139" s="15">
        <v>37</v>
      </c>
      <c r="K139" s="15">
        <v>33</v>
      </c>
      <c r="L139" s="15">
        <v>7</v>
      </c>
      <c r="M139" s="81">
        <v>19.841249999999999</v>
      </c>
      <c r="N139" s="70">
        <v>20</v>
      </c>
      <c r="O139" s="62">
        <v>3000</v>
      </c>
      <c r="P139" s="63">
        <f>Table224523689101112131415161718192021222423456789101112131415161718192021222324252627282930313233343536[[#This Row],[PEMBULATAN]]*O139</f>
        <v>60000</v>
      </c>
    </row>
    <row r="140" spans="1:16" ht="32.25" customHeight="1" x14ac:dyDescent="0.2">
      <c r="A140" s="97"/>
      <c r="B140" s="73"/>
      <c r="C140" s="87" t="s">
        <v>4600</v>
      </c>
      <c r="D140" s="76" t="s">
        <v>51</v>
      </c>
      <c r="E140" s="13">
        <v>44436</v>
      </c>
      <c r="F140" s="74" t="s">
        <v>2281</v>
      </c>
      <c r="G140" s="13">
        <v>44440</v>
      </c>
      <c r="H140" s="75" t="s">
        <v>3485</v>
      </c>
      <c r="I140" s="15">
        <v>57</v>
      </c>
      <c r="J140" s="15">
        <v>34</v>
      </c>
      <c r="K140" s="15">
        <v>11</v>
      </c>
      <c r="L140" s="15">
        <v>3</v>
      </c>
      <c r="M140" s="81">
        <v>5.3295000000000003</v>
      </c>
      <c r="N140" s="70">
        <v>5</v>
      </c>
      <c r="O140" s="62">
        <v>3000</v>
      </c>
      <c r="P140" s="63">
        <f>Table224523689101112131415161718192021222423456789101112131415161718192021222324252627282930313233343536[[#This Row],[PEMBULATAN]]*O140</f>
        <v>15000</v>
      </c>
    </row>
    <row r="141" spans="1:16" ht="32.25" customHeight="1" x14ac:dyDescent="0.2">
      <c r="A141" s="97"/>
      <c r="B141" s="73"/>
      <c r="C141" s="87" t="s">
        <v>4601</v>
      </c>
      <c r="D141" s="76" t="s">
        <v>51</v>
      </c>
      <c r="E141" s="13">
        <v>44436</v>
      </c>
      <c r="F141" s="74" t="s">
        <v>2281</v>
      </c>
      <c r="G141" s="13">
        <v>44440</v>
      </c>
      <c r="H141" s="75" t="s">
        <v>3485</v>
      </c>
      <c r="I141" s="15">
        <v>23</v>
      </c>
      <c r="J141" s="15">
        <v>20</v>
      </c>
      <c r="K141" s="15">
        <v>17</v>
      </c>
      <c r="L141" s="15">
        <v>4</v>
      </c>
      <c r="M141" s="81">
        <v>1.9550000000000001</v>
      </c>
      <c r="N141" s="70">
        <v>4</v>
      </c>
      <c r="O141" s="62">
        <v>3000</v>
      </c>
      <c r="P141" s="63">
        <f>Table224523689101112131415161718192021222423456789101112131415161718192021222324252627282930313233343536[[#This Row],[PEMBULATAN]]*O141</f>
        <v>12000</v>
      </c>
    </row>
    <row r="142" spans="1:16" ht="32.25" customHeight="1" x14ac:dyDescent="0.2">
      <c r="A142" s="97"/>
      <c r="B142" s="73"/>
      <c r="C142" s="87" t="s">
        <v>4602</v>
      </c>
      <c r="D142" s="76" t="s">
        <v>51</v>
      </c>
      <c r="E142" s="13">
        <v>44436</v>
      </c>
      <c r="F142" s="74" t="s">
        <v>2281</v>
      </c>
      <c r="G142" s="13">
        <v>44440</v>
      </c>
      <c r="H142" s="75" t="s">
        <v>3485</v>
      </c>
      <c r="I142" s="15">
        <v>45</v>
      </c>
      <c r="J142" s="15">
        <v>35</v>
      </c>
      <c r="K142" s="15">
        <v>35</v>
      </c>
      <c r="L142" s="15">
        <v>1</v>
      </c>
      <c r="M142" s="81">
        <v>13.78125</v>
      </c>
      <c r="N142" s="70">
        <v>14</v>
      </c>
      <c r="O142" s="62">
        <v>3000</v>
      </c>
      <c r="P142" s="63">
        <f>Table224523689101112131415161718192021222423456789101112131415161718192021222324252627282930313233343536[[#This Row],[PEMBULATAN]]*O142</f>
        <v>42000</v>
      </c>
    </row>
    <row r="143" spans="1:16" ht="32.25" customHeight="1" x14ac:dyDescent="0.2">
      <c r="A143" s="97"/>
      <c r="B143" s="73"/>
      <c r="C143" s="87" t="s">
        <v>4603</v>
      </c>
      <c r="D143" s="76" t="s">
        <v>51</v>
      </c>
      <c r="E143" s="13">
        <v>44436</v>
      </c>
      <c r="F143" s="74" t="s">
        <v>2281</v>
      </c>
      <c r="G143" s="13">
        <v>44440</v>
      </c>
      <c r="H143" s="75" t="s">
        <v>3485</v>
      </c>
      <c r="I143" s="15">
        <v>50</v>
      </c>
      <c r="J143" s="15">
        <v>40</v>
      </c>
      <c r="K143" s="15">
        <v>38</v>
      </c>
      <c r="L143" s="15">
        <v>10</v>
      </c>
      <c r="M143" s="81">
        <v>19</v>
      </c>
      <c r="N143" s="70">
        <v>19</v>
      </c>
      <c r="O143" s="62">
        <v>3000</v>
      </c>
      <c r="P143" s="63">
        <f>Table224523689101112131415161718192021222423456789101112131415161718192021222324252627282930313233343536[[#This Row],[PEMBULATAN]]*O143</f>
        <v>57000</v>
      </c>
    </row>
    <row r="144" spans="1:16" ht="32.25" customHeight="1" x14ac:dyDescent="0.2">
      <c r="A144" s="97"/>
      <c r="B144" s="73"/>
      <c r="C144" s="87" t="s">
        <v>4604</v>
      </c>
      <c r="D144" s="76" t="s">
        <v>51</v>
      </c>
      <c r="E144" s="13">
        <v>44436</v>
      </c>
      <c r="F144" s="74" t="s">
        <v>2281</v>
      </c>
      <c r="G144" s="13">
        <v>44440</v>
      </c>
      <c r="H144" s="75" t="s">
        <v>3485</v>
      </c>
      <c r="I144" s="15">
        <v>53</v>
      </c>
      <c r="J144" s="15">
        <v>27</v>
      </c>
      <c r="K144" s="15">
        <v>18</v>
      </c>
      <c r="L144" s="15">
        <v>4</v>
      </c>
      <c r="M144" s="81">
        <v>6.4394999999999998</v>
      </c>
      <c r="N144" s="70">
        <v>6</v>
      </c>
      <c r="O144" s="62">
        <v>3000</v>
      </c>
      <c r="P144" s="63">
        <f>Table224523689101112131415161718192021222423456789101112131415161718192021222324252627282930313233343536[[#This Row],[PEMBULATAN]]*O144</f>
        <v>18000</v>
      </c>
    </row>
    <row r="145" spans="1:16" ht="32.25" customHeight="1" x14ac:dyDescent="0.2">
      <c r="A145" s="97"/>
      <c r="B145" s="73"/>
      <c r="C145" s="87" t="s">
        <v>4605</v>
      </c>
      <c r="D145" s="76" t="s">
        <v>51</v>
      </c>
      <c r="E145" s="13">
        <v>44436</v>
      </c>
      <c r="F145" s="74" t="s">
        <v>2281</v>
      </c>
      <c r="G145" s="13">
        <v>44440</v>
      </c>
      <c r="H145" s="75" t="s">
        <v>3485</v>
      </c>
      <c r="I145" s="15">
        <v>44</v>
      </c>
      <c r="J145" s="15">
        <v>37</v>
      </c>
      <c r="K145" s="15">
        <v>28</v>
      </c>
      <c r="L145" s="15">
        <v>22</v>
      </c>
      <c r="M145" s="81">
        <v>11.396000000000001</v>
      </c>
      <c r="N145" s="70">
        <v>22</v>
      </c>
      <c r="O145" s="62">
        <v>3000</v>
      </c>
      <c r="P145" s="63">
        <f>Table224523689101112131415161718192021222423456789101112131415161718192021222324252627282930313233343536[[#This Row],[PEMBULATAN]]*O145</f>
        <v>66000</v>
      </c>
    </row>
    <row r="146" spans="1:16" ht="32.25" customHeight="1" x14ac:dyDescent="0.2">
      <c r="A146" s="97"/>
      <c r="B146" s="73"/>
      <c r="C146" s="87" t="s">
        <v>4606</v>
      </c>
      <c r="D146" s="76" t="s">
        <v>51</v>
      </c>
      <c r="E146" s="13">
        <v>44436</v>
      </c>
      <c r="F146" s="74" t="s">
        <v>2281</v>
      </c>
      <c r="G146" s="13">
        <v>44440</v>
      </c>
      <c r="H146" s="75" t="s">
        <v>3485</v>
      </c>
      <c r="I146" s="15">
        <v>60</v>
      </c>
      <c r="J146" s="15">
        <v>40</v>
      </c>
      <c r="K146" s="15">
        <v>50</v>
      </c>
      <c r="L146" s="15">
        <v>16</v>
      </c>
      <c r="M146" s="81">
        <v>30</v>
      </c>
      <c r="N146" s="70">
        <v>30</v>
      </c>
      <c r="O146" s="62">
        <v>3000</v>
      </c>
      <c r="P146" s="63">
        <f>Table224523689101112131415161718192021222423456789101112131415161718192021222324252627282930313233343536[[#This Row],[PEMBULATAN]]*O146</f>
        <v>90000</v>
      </c>
    </row>
    <row r="147" spans="1:16" ht="32.25" customHeight="1" x14ac:dyDescent="0.2">
      <c r="A147" s="97"/>
      <c r="B147" s="73"/>
      <c r="C147" s="87" t="s">
        <v>4607</v>
      </c>
      <c r="D147" s="76" t="s">
        <v>51</v>
      </c>
      <c r="E147" s="13">
        <v>44436</v>
      </c>
      <c r="F147" s="74" t="s">
        <v>2281</v>
      </c>
      <c r="G147" s="13">
        <v>44440</v>
      </c>
      <c r="H147" s="75" t="s">
        <v>3485</v>
      </c>
      <c r="I147" s="15">
        <v>30</v>
      </c>
      <c r="J147" s="15">
        <v>30</v>
      </c>
      <c r="K147" s="15">
        <v>36</v>
      </c>
      <c r="L147" s="15">
        <v>9</v>
      </c>
      <c r="M147" s="81">
        <v>8.1</v>
      </c>
      <c r="N147" s="70">
        <v>9</v>
      </c>
      <c r="O147" s="62">
        <v>3000</v>
      </c>
      <c r="P147" s="63">
        <f>Table224523689101112131415161718192021222423456789101112131415161718192021222324252627282930313233343536[[#This Row],[PEMBULATAN]]*O147</f>
        <v>27000</v>
      </c>
    </row>
    <row r="148" spans="1:16" ht="32.25" customHeight="1" x14ac:dyDescent="0.2">
      <c r="A148" s="97"/>
      <c r="B148" s="73"/>
      <c r="C148" s="87" t="s">
        <v>4608</v>
      </c>
      <c r="D148" s="76" t="s">
        <v>51</v>
      </c>
      <c r="E148" s="13">
        <v>44436</v>
      </c>
      <c r="F148" s="74" t="s">
        <v>2281</v>
      </c>
      <c r="G148" s="13">
        <v>44440</v>
      </c>
      <c r="H148" s="75" t="s">
        <v>3485</v>
      </c>
      <c r="I148" s="15">
        <v>13</v>
      </c>
      <c r="J148" s="15">
        <v>18</v>
      </c>
      <c r="K148" s="15">
        <v>74</v>
      </c>
      <c r="L148" s="15">
        <v>2</v>
      </c>
      <c r="M148" s="81">
        <v>4.3289999999999997</v>
      </c>
      <c r="N148" s="70">
        <v>4</v>
      </c>
      <c r="O148" s="62">
        <v>3000</v>
      </c>
      <c r="P148" s="63">
        <f>Table224523689101112131415161718192021222423456789101112131415161718192021222324252627282930313233343536[[#This Row],[PEMBULATAN]]*O148</f>
        <v>12000</v>
      </c>
    </row>
    <row r="149" spans="1:16" ht="32.25" customHeight="1" x14ac:dyDescent="0.2">
      <c r="A149" s="97"/>
      <c r="B149" s="73"/>
      <c r="C149" s="87" t="s">
        <v>4609</v>
      </c>
      <c r="D149" s="76" t="s">
        <v>51</v>
      </c>
      <c r="E149" s="13">
        <v>44436</v>
      </c>
      <c r="F149" s="74" t="s">
        <v>2281</v>
      </c>
      <c r="G149" s="13">
        <v>44440</v>
      </c>
      <c r="H149" s="75" t="s">
        <v>3485</v>
      </c>
      <c r="I149" s="15">
        <v>67</v>
      </c>
      <c r="J149" s="15">
        <v>43</v>
      </c>
      <c r="K149" s="15">
        <v>40</v>
      </c>
      <c r="L149" s="15">
        <v>8</v>
      </c>
      <c r="M149" s="81">
        <v>28.81</v>
      </c>
      <c r="N149" s="70">
        <v>29</v>
      </c>
      <c r="O149" s="62">
        <v>3000</v>
      </c>
      <c r="P149" s="63">
        <f>Table224523689101112131415161718192021222423456789101112131415161718192021222324252627282930313233343536[[#This Row],[PEMBULATAN]]*O149</f>
        <v>87000</v>
      </c>
    </row>
    <row r="150" spans="1:16" ht="32.25" customHeight="1" x14ac:dyDescent="0.2">
      <c r="A150" s="97"/>
      <c r="B150" s="73"/>
      <c r="C150" s="87" t="s">
        <v>4610</v>
      </c>
      <c r="D150" s="76" t="s">
        <v>51</v>
      </c>
      <c r="E150" s="13">
        <v>44436</v>
      </c>
      <c r="F150" s="74" t="s">
        <v>2281</v>
      </c>
      <c r="G150" s="13">
        <v>44440</v>
      </c>
      <c r="H150" s="75" t="s">
        <v>3485</v>
      </c>
      <c r="I150" s="15">
        <v>40</v>
      </c>
      <c r="J150" s="15">
        <v>32</v>
      </c>
      <c r="K150" s="15">
        <v>39</v>
      </c>
      <c r="L150" s="15">
        <v>12</v>
      </c>
      <c r="M150" s="81">
        <v>12.48</v>
      </c>
      <c r="N150" s="70">
        <v>12</v>
      </c>
      <c r="O150" s="62">
        <v>3000</v>
      </c>
      <c r="P150" s="63">
        <f>Table224523689101112131415161718192021222423456789101112131415161718192021222324252627282930313233343536[[#This Row],[PEMBULATAN]]*O150</f>
        <v>36000</v>
      </c>
    </row>
    <row r="151" spans="1:16" ht="32.25" customHeight="1" x14ac:dyDescent="0.2">
      <c r="A151" s="97"/>
      <c r="B151" s="73"/>
      <c r="C151" s="87" t="s">
        <v>4611</v>
      </c>
      <c r="D151" s="76" t="s">
        <v>51</v>
      </c>
      <c r="E151" s="13">
        <v>44436</v>
      </c>
      <c r="F151" s="74" t="s">
        <v>2281</v>
      </c>
      <c r="G151" s="13">
        <v>44440</v>
      </c>
      <c r="H151" s="75" t="s">
        <v>3485</v>
      </c>
      <c r="I151" s="15">
        <v>25</v>
      </c>
      <c r="J151" s="15">
        <v>16</v>
      </c>
      <c r="K151" s="15">
        <v>13</v>
      </c>
      <c r="L151" s="15">
        <v>1</v>
      </c>
      <c r="M151" s="81">
        <v>1.3</v>
      </c>
      <c r="N151" s="70">
        <v>1</v>
      </c>
      <c r="O151" s="62">
        <v>3000</v>
      </c>
      <c r="P151" s="63">
        <f>Table224523689101112131415161718192021222423456789101112131415161718192021222324252627282930313233343536[[#This Row],[PEMBULATAN]]*O151</f>
        <v>3000</v>
      </c>
    </row>
    <row r="152" spans="1:16" ht="32.25" customHeight="1" x14ac:dyDescent="0.2">
      <c r="A152" s="97"/>
      <c r="B152" s="73"/>
      <c r="C152" s="87" t="s">
        <v>4612</v>
      </c>
      <c r="D152" s="76" t="s">
        <v>51</v>
      </c>
      <c r="E152" s="13">
        <v>44436</v>
      </c>
      <c r="F152" s="74" t="s">
        <v>2281</v>
      </c>
      <c r="G152" s="13">
        <v>44440</v>
      </c>
      <c r="H152" s="75" t="s">
        <v>3485</v>
      </c>
      <c r="I152" s="15">
        <v>85</v>
      </c>
      <c r="J152" s="15">
        <v>29</v>
      </c>
      <c r="K152" s="15">
        <v>30</v>
      </c>
      <c r="L152" s="15">
        <v>15</v>
      </c>
      <c r="M152" s="81">
        <v>18.487500000000001</v>
      </c>
      <c r="N152" s="70">
        <v>18</v>
      </c>
      <c r="O152" s="62">
        <v>3000</v>
      </c>
      <c r="P152" s="63">
        <f>Table224523689101112131415161718192021222423456789101112131415161718192021222324252627282930313233343536[[#This Row],[PEMBULATAN]]*O152</f>
        <v>54000</v>
      </c>
    </row>
    <row r="153" spans="1:16" ht="32.25" customHeight="1" x14ac:dyDescent="0.2">
      <c r="A153" s="97"/>
      <c r="B153" s="73"/>
      <c r="C153" s="87" t="s">
        <v>4613</v>
      </c>
      <c r="D153" s="76" t="s">
        <v>51</v>
      </c>
      <c r="E153" s="13">
        <v>44436</v>
      </c>
      <c r="F153" s="74" t="s">
        <v>2281</v>
      </c>
      <c r="G153" s="13">
        <v>44440</v>
      </c>
      <c r="H153" s="75" t="s">
        <v>3485</v>
      </c>
      <c r="I153" s="15">
        <v>77</v>
      </c>
      <c r="J153" s="15">
        <v>20</v>
      </c>
      <c r="K153" s="15">
        <v>12</v>
      </c>
      <c r="L153" s="15">
        <v>8</v>
      </c>
      <c r="M153" s="81">
        <v>4.62</v>
      </c>
      <c r="N153" s="70">
        <v>8</v>
      </c>
      <c r="O153" s="62">
        <v>3000</v>
      </c>
      <c r="P153" s="63">
        <f>Table224523689101112131415161718192021222423456789101112131415161718192021222324252627282930313233343536[[#This Row],[PEMBULATAN]]*O153</f>
        <v>24000</v>
      </c>
    </row>
    <row r="154" spans="1:16" ht="32.25" customHeight="1" x14ac:dyDescent="0.2">
      <c r="A154" s="97"/>
      <c r="B154" s="73"/>
      <c r="C154" s="87" t="s">
        <v>4614</v>
      </c>
      <c r="D154" s="76" t="s">
        <v>51</v>
      </c>
      <c r="E154" s="13">
        <v>44436</v>
      </c>
      <c r="F154" s="74" t="s">
        <v>2281</v>
      </c>
      <c r="G154" s="13">
        <v>44440</v>
      </c>
      <c r="H154" s="75" t="s">
        <v>3485</v>
      </c>
      <c r="I154" s="15">
        <v>95</v>
      </c>
      <c r="J154" s="15">
        <v>60</v>
      </c>
      <c r="K154" s="15">
        <v>35</v>
      </c>
      <c r="L154" s="15">
        <v>16</v>
      </c>
      <c r="M154" s="81">
        <v>49.875</v>
      </c>
      <c r="N154" s="70">
        <v>50</v>
      </c>
      <c r="O154" s="62">
        <v>3000</v>
      </c>
      <c r="P154" s="63">
        <f>Table224523689101112131415161718192021222423456789101112131415161718192021222324252627282930313233343536[[#This Row],[PEMBULATAN]]*O154</f>
        <v>150000</v>
      </c>
    </row>
    <row r="155" spans="1:16" ht="32.25" customHeight="1" x14ac:dyDescent="0.2">
      <c r="A155" s="97"/>
      <c r="B155" s="73"/>
      <c r="C155" s="87" t="s">
        <v>4615</v>
      </c>
      <c r="D155" s="76" t="s">
        <v>51</v>
      </c>
      <c r="E155" s="13">
        <v>44436</v>
      </c>
      <c r="F155" s="74" t="s">
        <v>2281</v>
      </c>
      <c r="G155" s="13">
        <v>44440</v>
      </c>
      <c r="H155" s="75" t="s">
        <v>3485</v>
      </c>
      <c r="I155" s="15">
        <v>80</v>
      </c>
      <c r="J155" s="15">
        <v>58</v>
      </c>
      <c r="K155" s="15">
        <v>29</v>
      </c>
      <c r="L155" s="15">
        <v>18</v>
      </c>
      <c r="M155" s="81">
        <v>33.64</v>
      </c>
      <c r="N155" s="70">
        <v>34</v>
      </c>
      <c r="O155" s="62">
        <v>3000</v>
      </c>
      <c r="P155" s="63">
        <f>Table224523689101112131415161718192021222423456789101112131415161718192021222324252627282930313233343536[[#This Row],[PEMBULATAN]]*O155</f>
        <v>102000</v>
      </c>
    </row>
    <row r="156" spans="1:16" ht="32.25" customHeight="1" x14ac:dyDescent="0.2">
      <c r="A156" s="97"/>
      <c r="B156" s="73"/>
      <c r="C156" s="87" t="s">
        <v>4616</v>
      </c>
      <c r="D156" s="76" t="s">
        <v>51</v>
      </c>
      <c r="E156" s="13">
        <v>44436</v>
      </c>
      <c r="F156" s="74" t="s">
        <v>2281</v>
      </c>
      <c r="G156" s="13">
        <v>44440</v>
      </c>
      <c r="H156" s="75" t="s">
        <v>3485</v>
      </c>
      <c r="I156" s="15">
        <v>104</v>
      </c>
      <c r="J156" s="15">
        <v>60</v>
      </c>
      <c r="K156" s="15">
        <v>50</v>
      </c>
      <c r="L156" s="15">
        <v>32</v>
      </c>
      <c r="M156" s="81">
        <v>78</v>
      </c>
      <c r="N156" s="70">
        <v>78</v>
      </c>
      <c r="O156" s="62">
        <v>3000</v>
      </c>
      <c r="P156" s="63">
        <f>Table224523689101112131415161718192021222423456789101112131415161718192021222324252627282930313233343536[[#This Row],[PEMBULATAN]]*O156</f>
        <v>234000</v>
      </c>
    </row>
    <row r="157" spans="1:16" ht="32.25" customHeight="1" x14ac:dyDescent="0.2">
      <c r="A157" s="97"/>
      <c r="B157" s="73"/>
      <c r="C157" s="87" t="s">
        <v>4617</v>
      </c>
      <c r="D157" s="76" t="s">
        <v>51</v>
      </c>
      <c r="E157" s="13">
        <v>44436</v>
      </c>
      <c r="F157" s="74" t="s">
        <v>2281</v>
      </c>
      <c r="G157" s="13">
        <v>44440</v>
      </c>
      <c r="H157" s="75" t="s">
        <v>3485</v>
      </c>
      <c r="I157" s="15">
        <v>93</v>
      </c>
      <c r="J157" s="15">
        <v>60</v>
      </c>
      <c r="K157" s="15">
        <v>70</v>
      </c>
      <c r="L157" s="15">
        <v>14</v>
      </c>
      <c r="M157" s="81">
        <v>97.65</v>
      </c>
      <c r="N157" s="70">
        <v>98</v>
      </c>
      <c r="O157" s="62">
        <v>3000</v>
      </c>
      <c r="P157" s="63">
        <f>Table224523689101112131415161718192021222423456789101112131415161718192021222324252627282930313233343536[[#This Row],[PEMBULATAN]]*O157</f>
        <v>294000</v>
      </c>
    </row>
    <row r="158" spans="1:16" ht="32.25" customHeight="1" x14ac:dyDescent="0.2">
      <c r="A158" s="97"/>
      <c r="B158" s="73"/>
      <c r="C158" s="87" t="s">
        <v>4618</v>
      </c>
      <c r="D158" s="76" t="s">
        <v>51</v>
      </c>
      <c r="E158" s="13">
        <v>44436</v>
      </c>
      <c r="F158" s="74" t="s">
        <v>2281</v>
      </c>
      <c r="G158" s="13">
        <v>44440</v>
      </c>
      <c r="H158" s="75" t="s">
        <v>3485</v>
      </c>
      <c r="I158" s="15">
        <v>16</v>
      </c>
      <c r="J158" s="15">
        <v>50</v>
      </c>
      <c r="K158" s="15">
        <v>14</v>
      </c>
      <c r="L158" s="15">
        <v>3</v>
      </c>
      <c r="M158" s="81">
        <v>2.8</v>
      </c>
      <c r="N158" s="70">
        <v>3</v>
      </c>
      <c r="O158" s="62">
        <v>3000</v>
      </c>
      <c r="P158" s="63">
        <f>Table224523689101112131415161718192021222423456789101112131415161718192021222324252627282930313233343536[[#This Row],[PEMBULATAN]]*O158</f>
        <v>9000</v>
      </c>
    </row>
    <row r="159" spans="1:16" ht="32.25" customHeight="1" x14ac:dyDescent="0.2">
      <c r="A159" s="97"/>
      <c r="B159" s="73"/>
      <c r="C159" s="87" t="s">
        <v>4619</v>
      </c>
      <c r="D159" s="76" t="s">
        <v>51</v>
      </c>
      <c r="E159" s="13">
        <v>44436</v>
      </c>
      <c r="F159" s="74" t="s">
        <v>2281</v>
      </c>
      <c r="G159" s="13">
        <v>44440</v>
      </c>
      <c r="H159" s="75" t="s">
        <v>3485</v>
      </c>
      <c r="I159" s="15">
        <v>27</v>
      </c>
      <c r="J159" s="15">
        <v>24</v>
      </c>
      <c r="K159" s="15">
        <v>30</v>
      </c>
      <c r="L159" s="15">
        <v>5</v>
      </c>
      <c r="M159" s="81">
        <v>4.8600000000000003</v>
      </c>
      <c r="N159" s="70">
        <v>5</v>
      </c>
      <c r="O159" s="62">
        <v>3000</v>
      </c>
      <c r="P159" s="63">
        <f>Table224523689101112131415161718192021222423456789101112131415161718192021222324252627282930313233343536[[#This Row],[PEMBULATAN]]*O159</f>
        <v>15000</v>
      </c>
    </row>
    <row r="160" spans="1:16" ht="32.25" customHeight="1" x14ac:dyDescent="0.2">
      <c r="A160" s="97"/>
      <c r="B160" s="73"/>
      <c r="C160" s="87" t="s">
        <v>4620</v>
      </c>
      <c r="D160" s="76" t="s">
        <v>51</v>
      </c>
      <c r="E160" s="13">
        <v>44436</v>
      </c>
      <c r="F160" s="74" t="s">
        <v>2281</v>
      </c>
      <c r="G160" s="13">
        <v>44440</v>
      </c>
      <c r="H160" s="75" t="s">
        <v>3485</v>
      </c>
      <c r="I160" s="15">
        <v>112</v>
      </c>
      <c r="J160" s="15">
        <v>16</v>
      </c>
      <c r="K160" s="15">
        <v>16</v>
      </c>
      <c r="L160" s="15">
        <v>1</v>
      </c>
      <c r="M160" s="81">
        <v>7.1680000000000001</v>
      </c>
      <c r="N160" s="70">
        <v>7</v>
      </c>
      <c r="O160" s="62">
        <v>3000</v>
      </c>
      <c r="P160" s="63">
        <f>Table224523689101112131415161718192021222423456789101112131415161718192021222324252627282930313233343536[[#This Row],[PEMBULATAN]]*O160</f>
        <v>21000</v>
      </c>
    </row>
    <row r="161" spans="1:16" ht="32.25" customHeight="1" x14ac:dyDescent="0.2">
      <c r="A161" s="97"/>
      <c r="B161" s="73"/>
      <c r="C161" s="87" t="s">
        <v>4621</v>
      </c>
      <c r="D161" s="76" t="s">
        <v>51</v>
      </c>
      <c r="E161" s="13">
        <v>44436</v>
      </c>
      <c r="F161" s="74" t="s">
        <v>2281</v>
      </c>
      <c r="G161" s="13">
        <v>44440</v>
      </c>
      <c r="H161" s="75" t="s">
        <v>3485</v>
      </c>
      <c r="I161" s="15">
        <v>80</v>
      </c>
      <c r="J161" s="15">
        <v>42</v>
      </c>
      <c r="K161" s="15">
        <v>29</v>
      </c>
      <c r="L161" s="15">
        <v>13</v>
      </c>
      <c r="M161" s="81">
        <v>24.36</v>
      </c>
      <c r="N161" s="70">
        <v>24</v>
      </c>
      <c r="O161" s="62">
        <v>3000</v>
      </c>
      <c r="P161" s="63">
        <f>Table224523689101112131415161718192021222423456789101112131415161718192021222324252627282930313233343536[[#This Row],[PEMBULATAN]]*O161</f>
        <v>72000</v>
      </c>
    </row>
    <row r="162" spans="1:16" ht="32.25" customHeight="1" x14ac:dyDescent="0.2">
      <c r="A162" s="97"/>
      <c r="B162" s="73"/>
      <c r="C162" s="87" t="s">
        <v>4622</v>
      </c>
      <c r="D162" s="76" t="s">
        <v>51</v>
      </c>
      <c r="E162" s="13">
        <v>44436</v>
      </c>
      <c r="F162" s="74" t="s">
        <v>2281</v>
      </c>
      <c r="G162" s="13">
        <v>44440</v>
      </c>
      <c r="H162" s="75" t="s">
        <v>3485</v>
      </c>
      <c r="I162" s="15">
        <v>42</v>
      </c>
      <c r="J162" s="15">
        <v>44</v>
      </c>
      <c r="K162" s="15">
        <v>25</v>
      </c>
      <c r="L162" s="15">
        <v>7</v>
      </c>
      <c r="M162" s="81">
        <v>11.55</v>
      </c>
      <c r="N162" s="70">
        <v>12</v>
      </c>
      <c r="O162" s="62">
        <v>3000</v>
      </c>
      <c r="P162" s="63">
        <f>Table224523689101112131415161718192021222423456789101112131415161718192021222324252627282930313233343536[[#This Row],[PEMBULATAN]]*O162</f>
        <v>36000</v>
      </c>
    </row>
    <row r="163" spans="1:16" ht="32.25" customHeight="1" x14ac:dyDescent="0.2">
      <c r="A163" s="97"/>
      <c r="B163" s="73"/>
      <c r="C163" s="87" t="s">
        <v>4623</v>
      </c>
      <c r="D163" s="76" t="s">
        <v>51</v>
      </c>
      <c r="E163" s="13">
        <v>44436</v>
      </c>
      <c r="F163" s="74" t="s">
        <v>2281</v>
      </c>
      <c r="G163" s="13">
        <v>44440</v>
      </c>
      <c r="H163" s="75" t="s">
        <v>3485</v>
      </c>
      <c r="I163" s="15">
        <v>44</v>
      </c>
      <c r="J163" s="15">
        <v>44</v>
      </c>
      <c r="K163" s="15">
        <v>27</v>
      </c>
      <c r="L163" s="15">
        <v>33</v>
      </c>
      <c r="M163" s="81">
        <v>13.068</v>
      </c>
      <c r="N163" s="70">
        <v>33</v>
      </c>
      <c r="O163" s="62">
        <v>3000</v>
      </c>
      <c r="P163" s="63">
        <f>Table224523689101112131415161718192021222423456789101112131415161718192021222324252627282930313233343536[[#This Row],[PEMBULATAN]]*O163</f>
        <v>99000</v>
      </c>
    </row>
    <row r="164" spans="1:16" ht="32.25" customHeight="1" x14ac:dyDescent="0.2">
      <c r="A164" s="97"/>
      <c r="B164" s="73"/>
      <c r="C164" s="87" t="s">
        <v>4624</v>
      </c>
      <c r="D164" s="76" t="s">
        <v>51</v>
      </c>
      <c r="E164" s="13">
        <v>44436</v>
      </c>
      <c r="F164" s="74" t="s">
        <v>2281</v>
      </c>
      <c r="G164" s="13">
        <v>44440</v>
      </c>
      <c r="H164" s="75" t="s">
        <v>3485</v>
      </c>
      <c r="I164" s="15">
        <v>75</v>
      </c>
      <c r="J164" s="15">
        <v>66</v>
      </c>
      <c r="K164" s="15">
        <v>37</v>
      </c>
      <c r="L164" s="15">
        <v>15</v>
      </c>
      <c r="M164" s="81">
        <v>45.787500000000001</v>
      </c>
      <c r="N164" s="70">
        <v>46</v>
      </c>
      <c r="O164" s="62">
        <v>3000</v>
      </c>
      <c r="P164" s="63">
        <f>Table224523689101112131415161718192021222423456789101112131415161718192021222324252627282930313233343536[[#This Row],[PEMBULATAN]]*O164</f>
        <v>138000</v>
      </c>
    </row>
    <row r="165" spans="1:16" ht="32.25" customHeight="1" x14ac:dyDescent="0.2">
      <c r="A165" s="97"/>
      <c r="B165" s="73"/>
      <c r="C165" s="87" t="s">
        <v>4625</v>
      </c>
      <c r="D165" s="76" t="s">
        <v>51</v>
      </c>
      <c r="E165" s="13">
        <v>44436</v>
      </c>
      <c r="F165" s="74" t="s">
        <v>2281</v>
      </c>
      <c r="G165" s="13">
        <v>44440</v>
      </c>
      <c r="H165" s="75" t="s">
        <v>3485</v>
      </c>
      <c r="I165" s="15">
        <v>80</v>
      </c>
      <c r="J165" s="15">
        <v>56</v>
      </c>
      <c r="K165" s="15">
        <v>30</v>
      </c>
      <c r="L165" s="15">
        <v>21</v>
      </c>
      <c r="M165" s="81">
        <v>33.6</v>
      </c>
      <c r="N165" s="70">
        <v>34</v>
      </c>
      <c r="O165" s="62">
        <v>3000</v>
      </c>
      <c r="P165" s="63">
        <f>Table224523689101112131415161718192021222423456789101112131415161718192021222324252627282930313233343536[[#This Row],[PEMBULATAN]]*O165</f>
        <v>102000</v>
      </c>
    </row>
    <row r="166" spans="1:16" ht="32.25" customHeight="1" x14ac:dyDescent="0.2">
      <c r="A166" s="97"/>
      <c r="B166" s="73"/>
      <c r="C166" s="87" t="s">
        <v>4626</v>
      </c>
      <c r="D166" s="76" t="s">
        <v>51</v>
      </c>
      <c r="E166" s="13">
        <v>44436</v>
      </c>
      <c r="F166" s="74" t="s">
        <v>2281</v>
      </c>
      <c r="G166" s="13">
        <v>44440</v>
      </c>
      <c r="H166" s="75" t="s">
        <v>3485</v>
      </c>
      <c r="I166" s="15">
        <v>92</v>
      </c>
      <c r="J166" s="15">
        <v>55</v>
      </c>
      <c r="K166" s="15">
        <v>34</v>
      </c>
      <c r="L166" s="15">
        <v>15</v>
      </c>
      <c r="M166" s="81">
        <v>43.01</v>
      </c>
      <c r="N166" s="70">
        <v>43</v>
      </c>
      <c r="O166" s="62">
        <v>3000</v>
      </c>
      <c r="P166" s="63">
        <f>Table224523689101112131415161718192021222423456789101112131415161718192021222324252627282930313233343536[[#This Row],[PEMBULATAN]]*O166</f>
        <v>129000</v>
      </c>
    </row>
    <row r="167" spans="1:16" ht="32.25" customHeight="1" x14ac:dyDescent="0.2">
      <c r="A167" s="97"/>
      <c r="B167" s="73"/>
      <c r="C167" s="87" t="s">
        <v>4627</v>
      </c>
      <c r="D167" s="76" t="s">
        <v>51</v>
      </c>
      <c r="E167" s="13">
        <v>44436</v>
      </c>
      <c r="F167" s="74" t="s">
        <v>2281</v>
      </c>
      <c r="G167" s="13">
        <v>44440</v>
      </c>
      <c r="H167" s="75" t="s">
        <v>3485</v>
      </c>
      <c r="I167" s="15">
        <v>94</v>
      </c>
      <c r="J167" s="15">
        <v>53</v>
      </c>
      <c r="K167" s="15">
        <v>38</v>
      </c>
      <c r="L167" s="15">
        <v>13</v>
      </c>
      <c r="M167" s="81">
        <v>47.329000000000001</v>
      </c>
      <c r="N167" s="70">
        <v>47</v>
      </c>
      <c r="O167" s="62">
        <v>3000</v>
      </c>
      <c r="P167" s="63">
        <f>Table224523689101112131415161718192021222423456789101112131415161718192021222324252627282930313233343536[[#This Row],[PEMBULATAN]]*O167</f>
        <v>141000</v>
      </c>
    </row>
    <row r="168" spans="1:16" ht="32.25" customHeight="1" x14ac:dyDescent="0.2">
      <c r="A168" s="97"/>
      <c r="B168" s="73"/>
      <c r="C168" s="87" t="s">
        <v>4628</v>
      </c>
      <c r="D168" s="76" t="s">
        <v>51</v>
      </c>
      <c r="E168" s="13">
        <v>44436</v>
      </c>
      <c r="F168" s="74" t="s">
        <v>2281</v>
      </c>
      <c r="G168" s="13">
        <v>44440</v>
      </c>
      <c r="H168" s="75" t="s">
        <v>3485</v>
      </c>
      <c r="I168" s="15">
        <v>85</v>
      </c>
      <c r="J168" s="15">
        <v>60</v>
      </c>
      <c r="K168" s="15">
        <v>30</v>
      </c>
      <c r="L168" s="15">
        <v>22</v>
      </c>
      <c r="M168" s="81">
        <v>38.25</v>
      </c>
      <c r="N168" s="70">
        <v>38</v>
      </c>
      <c r="O168" s="62">
        <v>3000</v>
      </c>
      <c r="P168" s="63">
        <f>Table224523689101112131415161718192021222423456789101112131415161718192021222324252627282930313233343536[[#This Row],[PEMBULATAN]]*O168</f>
        <v>114000</v>
      </c>
    </row>
    <row r="169" spans="1:16" ht="32.25" customHeight="1" x14ac:dyDescent="0.2">
      <c r="A169" s="97"/>
      <c r="B169" s="73"/>
      <c r="C169" s="87" t="s">
        <v>4629</v>
      </c>
      <c r="D169" s="76" t="s">
        <v>51</v>
      </c>
      <c r="E169" s="13">
        <v>44436</v>
      </c>
      <c r="F169" s="74" t="s">
        <v>2281</v>
      </c>
      <c r="G169" s="13">
        <v>44440</v>
      </c>
      <c r="H169" s="75" t="s">
        <v>3485</v>
      </c>
      <c r="I169" s="15">
        <v>60</v>
      </c>
      <c r="J169" s="15">
        <v>38</v>
      </c>
      <c r="K169" s="15">
        <v>48</v>
      </c>
      <c r="L169" s="15">
        <v>4</v>
      </c>
      <c r="M169" s="81">
        <v>27.36</v>
      </c>
      <c r="N169" s="70">
        <v>27</v>
      </c>
      <c r="O169" s="62">
        <v>3000</v>
      </c>
      <c r="P169" s="63">
        <f>Table224523689101112131415161718192021222423456789101112131415161718192021222324252627282930313233343536[[#This Row],[PEMBULATAN]]*O169</f>
        <v>81000</v>
      </c>
    </row>
    <row r="170" spans="1:16" ht="32.25" customHeight="1" x14ac:dyDescent="0.2">
      <c r="A170" s="97"/>
      <c r="B170" s="73"/>
      <c r="C170" s="87" t="s">
        <v>4630</v>
      </c>
      <c r="D170" s="76" t="s">
        <v>51</v>
      </c>
      <c r="E170" s="13">
        <v>44436</v>
      </c>
      <c r="F170" s="74" t="s">
        <v>2281</v>
      </c>
      <c r="G170" s="13">
        <v>44440</v>
      </c>
      <c r="H170" s="75" t="s">
        <v>3485</v>
      </c>
      <c r="I170" s="15">
        <v>60</v>
      </c>
      <c r="J170" s="15">
        <v>62</v>
      </c>
      <c r="K170" s="15">
        <v>13</v>
      </c>
      <c r="L170" s="15">
        <v>11</v>
      </c>
      <c r="M170" s="81">
        <v>12.09</v>
      </c>
      <c r="N170" s="70">
        <v>12</v>
      </c>
      <c r="O170" s="62">
        <v>3000</v>
      </c>
      <c r="P170" s="63">
        <f>Table224523689101112131415161718192021222423456789101112131415161718192021222324252627282930313233343536[[#This Row],[PEMBULATAN]]*O170</f>
        <v>36000</v>
      </c>
    </row>
    <row r="171" spans="1:16" ht="32.25" customHeight="1" x14ac:dyDescent="0.2">
      <c r="A171" s="97"/>
      <c r="B171" s="73"/>
      <c r="C171" s="87" t="s">
        <v>4631</v>
      </c>
      <c r="D171" s="76" t="s">
        <v>51</v>
      </c>
      <c r="E171" s="13">
        <v>44436</v>
      </c>
      <c r="F171" s="74" t="s">
        <v>2281</v>
      </c>
      <c r="G171" s="13">
        <v>44440</v>
      </c>
      <c r="H171" s="75" t="s">
        <v>3485</v>
      </c>
      <c r="I171" s="15">
        <v>80</v>
      </c>
      <c r="J171" s="15">
        <v>46</v>
      </c>
      <c r="K171" s="15">
        <v>30</v>
      </c>
      <c r="L171" s="15">
        <v>8</v>
      </c>
      <c r="M171" s="81">
        <v>27.6</v>
      </c>
      <c r="N171" s="70">
        <v>28</v>
      </c>
      <c r="O171" s="62">
        <v>3000</v>
      </c>
      <c r="P171" s="63">
        <f>Table224523689101112131415161718192021222423456789101112131415161718192021222324252627282930313233343536[[#This Row],[PEMBULATAN]]*O171</f>
        <v>84000</v>
      </c>
    </row>
    <row r="172" spans="1:16" ht="32.25" customHeight="1" x14ac:dyDescent="0.2">
      <c r="A172" s="97"/>
      <c r="B172" s="73"/>
      <c r="C172" s="87" t="s">
        <v>4632</v>
      </c>
      <c r="D172" s="76" t="s">
        <v>51</v>
      </c>
      <c r="E172" s="13">
        <v>44436</v>
      </c>
      <c r="F172" s="74" t="s">
        <v>2281</v>
      </c>
      <c r="G172" s="13">
        <v>44440</v>
      </c>
      <c r="H172" s="75" t="s">
        <v>3485</v>
      </c>
      <c r="I172" s="15">
        <v>102</v>
      </c>
      <c r="J172" s="15">
        <v>66</v>
      </c>
      <c r="K172" s="15">
        <v>33</v>
      </c>
      <c r="L172" s="15">
        <v>34</v>
      </c>
      <c r="M172" s="81">
        <v>55.539000000000001</v>
      </c>
      <c r="N172" s="70">
        <v>56</v>
      </c>
      <c r="O172" s="62">
        <v>3000</v>
      </c>
      <c r="P172" s="63">
        <f>Table224523689101112131415161718192021222423456789101112131415161718192021222324252627282930313233343536[[#This Row],[PEMBULATAN]]*O172</f>
        <v>168000</v>
      </c>
    </row>
    <row r="173" spans="1:16" ht="32.25" customHeight="1" x14ac:dyDescent="0.2">
      <c r="A173" s="97"/>
      <c r="B173" s="73"/>
      <c r="C173" s="87" t="s">
        <v>4633</v>
      </c>
      <c r="D173" s="76" t="s">
        <v>51</v>
      </c>
      <c r="E173" s="13">
        <v>44436</v>
      </c>
      <c r="F173" s="74" t="s">
        <v>2281</v>
      </c>
      <c r="G173" s="13">
        <v>44440</v>
      </c>
      <c r="H173" s="75" t="s">
        <v>3485</v>
      </c>
      <c r="I173" s="15">
        <v>90</v>
      </c>
      <c r="J173" s="15">
        <v>60</v>
      </c>
      <c r="K173" s="15">
        <v>35</v>
      </c>
      <c r="L173" s="15">
        <v>36</v>
      </c>
      <c r="M173" s="81">
        <v>47.25</v>
      </c>
      <c r="N173" s="70">
        <v>47</v>
      </c>
      <c r="O173" s="62">
        <v>3000</v>
      </c>
      <c r="P173" s="63">
        <f>Table224523689101112131415161718192021222423456789101112131415161718192021222324252627282930313233343536[[#This Row],[PEMBULATAN]]*O173</f>
        <v>141000</v>
      </c>
    </row>
    <row r="174" spans="1:16" ht="32.25" customHeight="1" x14ac:dyDescent="0.2">
      <c r="A174" s="97"/>
      <c r="B174" s="73"/>
      <c r="C174" s="87" t="s">
        <v>4634</v>
      </c>
      <c r="D174" s="76" t="s">
        <v>51</v>
      </c>
      <c r="E174" s="13">
        <v>44436</v>
      </c>
      <c r="F174" s="74" t="s">
        <v>2281</v>
      </c>
      <c r="G174" s="13">
        <v>44440</v>
      </c>
      <c r="H174" s="75" t="s">
        <v>3485</v>
      </c>
      <c r="I174" s="15">
        <v>85</v>
      </c>
      <c r="J174" s="15">
        <v>66</v>
      </c>
      <c r="K174" s="15">
        <v>38</v>
      </c>
      <c r="L174" s="15">
        <v>23</v>
      </c>
      <c r="M174" s="81">
        <v>53.295000000000002</v>
      </c>
      <c r="N174" s="70">
        <v>53</v>
      </c>
      <c r="O174" s="62">
        <v>3000</v>
      </c>
      <c r="P174" s="63">
        <f>Table224523689101112131415161718192021222423456789101112131415161718192021222324252627282930313233343536[[#This Row],[PEMBULATAN]]*O174</f>
        <v>159000</v>
      </c>
    </row>
    <row r="175" spans="1:16" ht="32.25" customHeight="1" x14ac:dyDescent="0.2">
      <c r="A175" s="97"/>
      <c r="B175" s="73"/>
      <c r="C175" s="87" t="s">
        <v>4635</v>
      </c>
      <c r="D175" s="76" t="s">
        <v>51</v>
      </c>
      <c r="E175" s="13">
        <v>44436</v>
      </c>
      <c r="F175" s="74" t="s">
        <v>2281</v>
      </c>
      <c r="G175" s="13">
        <v>44440</v>
      </c>
      <c r="H175" s="75" t="s">
        <v>3485</v>
      </c>
      <c r="I175" s="15">
        <v>86</v>
      </c>
      <c r="J175" s="15">
        <v>57</v>
      </c>
      <c r="K175" s="15">
        <v>32</v>
      </c>
      <c r="L175" s="15">
        <v>3</v>
      </c>
      <c r="M175" s="81">
        <v>39.216000000000001</v>
      </c>
      <c r="N175" s="70">
        <v>39</v>
      </c>
      <c r="O175" s="62">
        <v>3000</v>
      </c>
      <c r="P175" s="63">
        <f>Table224523689101112131415161718192021222423456789101112131415161718192021222324252627282930313233343536[[#This Row],[PEMBULATAN]]*O175</f>
        <v>117000</v>
      </c>
    </row>
    <row r="176" spans="1:16" ht="32.25" customHeight="1" x14ac:dyDescent="0.2">
      <c r="A176" s="97"/>
      <c r="B176" s="73"/>
      <c r="C176" s="87" t="s">
        <v>4636</v>
      </c>
      <c r="D176" s="76" t="s">
        <v>51</v>
      </c>
      <c r="E176" s="13">
        <v>44436</v>
      </c>
      <c r="F176" s="74" t="s">
        <v>2281</v>
      </c>
      <c r="G176" s="13">
        <v>44440</v>
      </c>
      <c r="H176" s="75" t="s">
        <v>3485</v>
      </c>
      <c r="I176" s="15">
        <v>94</v>
      </c>
      <c r="J176" s="15">
        <v>56</v>
      </c>
      <c r="K176" s="15">
        <v>34</v>
      </c>
      <c r="L176" s="15">
        <v>17</v>
      </c>
      <c r="M176" s="81">
        <v>44.744</v>
      </c>
      <c r="N176" s="70">
        <v>45</v>
      </c>
      <c r="O176" s="62">
        <v>3000</v>
      </c>
      <c r="P176" s="63">
        <f>Table224523689101112131415161718192021222423456789101112131415161718192021222324252627282930313233343536[[#This Row],[PEMBULATAN]]*O176</f>
        <v>135000</v>
      </c>
    </row>
    <row r="177" spans="1:16" ht="32.25" customHeight="1" x14ac:dyDescent="0.2">
      <c r="A177" s="97"/>
      <c r="B177" s="73"/>
      <c r="C177" s="87" t="s">
        <v>4637</v>
      </c>
      <c r="D177" s="76" t="s">
        <v>51</v>
      </c>
      <c r="E177" s="13">
        <v>44436</v>
      </c>
      <c r="F177" s="74" t="s">
        <v>2281</v>
      </c>
      <c r="G177" s="13">
        <v>44440</v>
      </c>
      <c r="H177" s="75" t="s">
        <v>3485</v>
      </c>
      <c r="I177" s="15">
        <v>70</v>
      </c>
      <c r="J177" s="15">
        <v>45</v>
      </c>
      <c r="K177" s="15">
        <v>30</v>
      </c>
      <c r="L177" s="15">
        <v>9</v>
      </c>
      <c r="M177" s="81">
        <v>23.625</v>
      </c>
      <c r="N177" s="70">
        <v>24</v>
      </c>
      <c r="O177" s="62">
        <v>3000</v>
      </c>
      <c r="P177" s="63">
        <f>Table224523689101112131415161718192021222423456789101112131415161718192021222324252627282930313233343536[[#This Row],[PEMBULATAN]]*O177</f>
        <v>72000</v>
      </c>
    </row>
    <row r="178" spans="1:16" ht="32.25" customHeight="1" x14ac:dyDescent="0.2">
      <c r="A178" s="97"/>
      <c r="B178" s="73"/>
      <c r="C178" s="87" t="s">
        <v>4638</v>
      </c>
      <c r="D178" s="76" t="s">
        <v>51</v>
      </c>
      <c r="E178" s="13">
        <v>44436</v>
      </c>
      <c r="F178" s="74" t="s">
        <v>2281</v>
      </c>
      <c r="G178" s="13">
        <v>44440</v>
      </c>
      <c r="H178" s="75" t="s">
        <v>3485</v>
      </c>
      <c r="I178" s="15">
        <v>86</v>
      </c>
      <c r="J178" s="15">
        <v>62</v>
      </c>
      <c r="K178" s="15">
        <v>78</v>
      </c>
      <c r="L178" s="15">
        <v>15</v>
      </c>
      <c r="M178" s="81">
        <v>103.974</v>
      </c>
      <c r="N178" s="70">
        <v>104</v>
      </c>
      <c r="O178" s="62">
        <v>3000</v>
      </c>
      <c r="P178" s="63">
        <f>Table224523689101112131415161718192021222423456789101112131415161718192021222324252627282930313233343536[[#This Row],[PEMBULATAN]]*O178</f>
        <v>312000</v>
      </c>
    </row>
    <row r="179" spans="1:16" ht="32.25" customHeight="1" x14ac:dyDescent="0.2">
      <c r="A179" s="97"/>
      <c r="B179" s="73"/>
      <c r="C179" s="87" t="s">
        <v>4639</v>
      </c>
      <c r="D179" s="76" t="s">
        <v>51</v>
      </c>
      <c r="E179" s="13">
        <v>44436</v>
      </c>
      <c r="F179" s="74" t="s">
        <v>2281</v>
      </c>
      <c r="G179" s="13">
        <v>44440</v>
      </c>
      <c r="H179" s="75" t="s">
        <v>3485</v>
      </c>
      <c r="I179" s="15">
        <v>55</v>
      </c>
      <c r="J179" s="15">
        <v>66</v>
      </c>
      <c r="K179" s="15">
        <v>40</v>
      </c>
      <c r="L179" s="15">
        <v>23</v>
      </c>
      <c r="M179" s="81">
        <v>36.299999999999997</v>
      </c>
      <c r="N179" s="70">
        <v>36</v>
      </c>
      <c r="O179" s="62">
        <v>3000</v>
      </c>
      <c r="P179" s="63">
        <f>Table224523689101112131415161718192021222423456789101112131415161718192021222324252627282930313233343536[[#This Row],[PEMBULATAN]]*O179</f>
        <v>108000</v>
      </c>
    </row>
    <row r="180" spans="1:16" ht="32.25" customHeight="1" x14ac:dyDescent="0.2">
      <c r="A180" s="97"/>
      <c r="B180" s="73"/>
      <c r="C180" s="87" t="s">
        <v>4640</v>
      </c>
      <c r="D180" s="76" t="s">
        <v>51</v>
      </c>
      <c r="E180" s="13">
        <v>44436</v>
      </c>
      <c r="F180" s="74" t="s">
        <v>2281</v>
      </c>
      <c r="G180" s="13">
        <v>44440</v>
      </c>
      <c r="H180" s="75" t="s">
        <v>3485</v>
      </c>
      <c r="I180" s="15">
        <v>80</v>
      </c>
      <c r="J180" s="15">
        <v>50</v>
      </c>
      <c r="K180" s="15">
        <v>22</v>
      </c>
      <c r="L180" s="15">
        <v>9</v>
      </c>
      <c r="M180" s="81">
        <v>22</v>
      </c>
      <c r="N180" s="70">
        <v>22</v>
      </c>
      <c r="O180" s="62">
        <v>3000</v>
      </c>
      <c r="P180" s="63">
        <f>Table224523689101112131415161718192021222423456789101112131415161718192021222324252627282930313233343536[[#This Row],[PEMBULATAN]]*O180</f>
        <v>66000</v>
      </c>
    </row>
    <row r="181" spans="1:16" ht="32.25" customHeight="1" x14ac:dyDescent="0.2">
      <c r="A181" s="97"/>
      <c r="B181" s="73"/>
      <c r="C181" s="87" t="s">
        <v>4641</v>
      </c>
      <c r="D181" s="76" t="s">
        <v>51</v>
      </c>
      <c r="E181" s="13">
        <v>44436</v>
      </c>
      <c r="F181" s="74" t="s">
        <v>2281</v>
      </c>
      <c r="G181" s="13">
        <v>44440</v>
      </c>
      <c r="H181" s="75" t="s">
        <v>3485</v>
      </c>
      <c r="I181" s="15">
        <v>84</v>
      </c>
      <c r="J181" s="15">
        <v>60</v>
      </c>
      <c r="K181" s="15">
        <v>38</v>
      </c>
      <c r="L181" s="15">
        <v>17</v>
      </c>
      <c r="M181" s="81">
        <v>47.88</v>
      </c>
      <c r="N181" s="70">
        <v>48</v>
      </c>
      <c r="O181" s="62">
        <v>3000</v>
      </c>
      <c r="P181" s="63">
        <f>Table224523689101112131415161718192021222423456789101112131415161718192021222324252627282930313233343536[[#This Row],[PEMBULATAN]]*O181</f>
        <v>144000</v>
      </c>
    </row>
    <row r="182" spans="1:16" ht="32.25" customHeight="1" x14ac:dyDescent="0.2">
      <c r="A182" s="97"/>
      <c r="B182" s="73"/>
      <c r="C182" s="87" t="s">
        <v>4642</v>
      </c>
      <c r="D182" s="76" t="s">
        <v>51</v>
      </c>
      <c r="E182" s="13">
        <v>44436</v>
      </c>
      <c r="F182" s="74" t="s">
        <v>2281</v>
      </c>
      <c r="G182" s="13">
        <v>44440</v>
      </c>
      <c r="H182" s="75" t="s">
        <v>3485</v>
      </c>
      <c r="I182" s="15">
        <v>42</v>
      </c>
      <c r="J182" s="15">
        <v>30</v>
      </c>
      <c r="K182" s="15">
        <v>15</v>
      </c>
      <c r="L182" s="15">
        <v>4</v>
      </c>
      <c r="M182" s="81">
        <v>4.7249999999999996</v>
      </c>
      <c r="N182" s="70">
        <v>5</v>
      </c>
      <c r="O182" s="62">
        <v>3000</v>
      </c>
      <c r="P182" s="63">
        <f>Table224523689101112131415161718192021222423456789101112131415161718192021222324252627282930313233343536[[#This Row],[PEMBULATAN]]*O182</f>
        <v>15000</v>
      </c>
    </row>
    <row r="183" spans="1:16" ht="32.25" customHeight="1" x14ac:dyDescent="0.2">
      <c r="A183" s="97"/>
      <c r="B183" s="73"/>
      <c r="C183" s="87" t="s">
        <v>4643</v>
      </c>
      <c r="D183" s="76" t="s">
        <v>51</v>
      </c>
      <c r="E183" s="13">
        <v>44436</v>
      </c>
      <c r="F183" s="74" t="s">
        <v>2281</v>
      </c>
      <c r="G183" s="13">
        <v>44440</v>
      </c>
      <c r="H183" s="75" t="s">
        <v>3485</v>
      </c>
      <c r="I183" s="15">
        <v>67</v>
      </c>
      <c r="J183" s="15">
        <v>43</v>
      </c>
      <c r="K183" s="15">
        <v>12</v>
      </c>
      <c r="L183" s="15">
        <v>2</v>
      </c>
      <c r="M183" s="81">
        <v>8.6430000000000007</v>
      </c>
      <c r="N183" s="70">
        <v>9</v>
      </c>
      <c r="O183" s="62">
        <v>3000</v>
      </c>
      <c r="P183" s="63">
        <f>Table224523689101112131415161718192021222423456789101112131415161718192021222324252627282930313233343536[[#This Row],[PEMBULATAN]]*O183</f>
        <v>27000</v>
      </c>
    </row>
    <row r="184" spans="1:16" ht="32.25" customHeight="1" x14ac:dyDescent="0.2">
      <c r="A184" s="97"/>
      <c r="B184" s="73"/>
      <c r="C184" s="71" t="s">
        <v>4644</v>
      </c>
      <c r="D184" s="76" t="s">
        <v>51</v>
      </c>
      <c r="E184" s="13">
        <v>44436</v>
      </c>
      <c r="F184" s="74" t="s">
        <v>2281</v>
      </c>
      <c r="G184" s="13">
        <v>44440</v>
      </c>
      <c r="H184" s="75" t="s">
        <v>3485</v>
      </c>
      <c r="I184" s="15">
        <v>50</v>
      </c>
      <c r="J184" s="15">
        <v>40</v>
      </c>
      <c r="K184" s="15">
        <v>25</v>
      </c>
      <c r="L184" s="15">
        <v>4</v>
      </c>
      <c r="M184" s="81">
        <v>12.5</v>
      </c>
      <c r="N184" s="70">
        <v>13</v>
      </c>
      <c r="O184" s="62">
        <v>3000</v>
      </c>
      <c r="P184" s="63">
        <f>Table224523689101112131415161718192021222423456789101112131415161718192021222324252627282930313233343536[[#This Row],[PEMBULATAN]]*O184</f>
        <v>39000</v>
      </c>
    </row>
    <row r="185" spans="1:16" ht="32.25" customHeight="1" x14ac:dyDescent="0.2">
      <c r="A185" s="97"/>
      <c r="B185" s="73"/>
      <c r="C185" s="71" t="s">
        <v>4645</v>
      </c>
      <c r="D185" s="76" t="s">
        <v>51</v>
      </c>
      <c r="E185" s="13">
        <v>44436</v>
      </c>
      <c r="F185" s="74" t="s">
        <v>2281</v>
      </c>
      <c r="G185" s="13">
        <v>44440</v>
      </c>
      <c r="H185" s="75" t="s">
        <v>3485</v>
      </c>
      <c r="I185" s="15">
        <v>57</v>
      </c>
      <c r="J185" s="15">
        <v>40</v>
      </c>
      <c r="K185" s="15">
        <v>15</v>
      </c>
      <c r="L185" s="15">
        <v>3</v>
      </c>
      <c r="M185" s="81">
        <v>8.5500000000000007</v>
      </c>
      <c r="N185" s="70">
        <v>9</v>
      </c>
      <c r="O185" s="62">
        <v>3000</v>
      </c>
      <c r="P185" s="63">
        <f>Table224523689101112131415161718192021222423456789101112131415161718192021222324252627282930313233343536[[#This Row],[PEMBULATAN]]*O185</f>
        <v>27000</v>
      </c>
    </row>
    <row r="186" spans="1:16" ht="32.25" customHeight="1" x14ac:dyDescent="0.2">
      <c r="A186" s="97"/>
      <c r="B186" s="73"/>
      <c r="C186" s="71" t="s">
        <v>4646</v>
      </c>
      <c r="D186" s="76" t="s">
        <v>51</v>
      </c>
      <c r="E186" s="13">
        <v>44436</v>
      </c>
      <c r="F186" s="74" t="s">
        <v>2281</v>
      </c>
      <c r="G186" s="13">
        <v>44440</v>
      </c>
      <c r="H186" s="75" t="s">
        <v>3485</v>
      </c>
      <c r="I186" s="15">
        <v>60</v>
      </c>
      <c r="J186" s="15">
        <v>50</v>
      </c>
      <c r="K186" s="15">
        <v>37</v>
      </c>
      <c r="L186" s="15">
        <v>10</v>
      </c>
      <c r="M186" s="81">
        <v>27.75</v>
      </c>
      <c r="N186" s="70">
        <v>28</v>
      </c>
      <c r="O186" s="62">
        <v>3000</v>
      </c>
      <c r="P186" s="63">
        <f>Table224523689101112131415161718192021222423456789101112131415161718192021222324252627282930313233343536[[#This Row],[PEMBULATAN]]*O186</f>
        <v>84000</v>
      </c>
    </row>
    <row r="187" spans="1:16" ht="32.25" customHeight="1" x14ac:dyDescent="0.2">
      <c r="A187" s="97"/>
      <c r="B187" s="73"/>
      <c r="C187" s="71" t="s">
        <v>4647</v>
      </c>
      <c r="D187" s="76" t="s">
        <v>51</v>
      </c>
      <c r="E187" s="13">
        <v>44436</v>
      </c>
      <c r="F187" s="74" t="s">
        <v>2281</v>
      </c>
      <c r="G187" s="13">
        <v>44440</v>
      </c>
      <c r="H187" s="75" t="s">
        <v>3485</v>
      </c>
      <c r="I187" s="15">
        <v>73</v>
      </c>
      <c r="J187" s="15">
        <v>65</v>
      </c>
      <c r="K187" s="15">
        <v>35</v>
      </c>
      <c r="L187" s="15">
        <v>8</v>
      </c>
      <c r="M187" s="81">
        <v>41.518749999999997</v>
      </c>
      <c r="N187" s="70">
        <v>42</v>
      </c>
      <c r="O187" s="62">
        <v>3000</v>
      </c>
      <c r="P187" s="63">
        <f>Table224523689101112131415161718192021222423456789101112131415161718192021222324252627282930313233343536[[#This Row],[PEMBULATAN]]*O187</f>
        <v>126000</v>
      </c>
    </row>
    <row r="188" spans="1:16" ht="32.25" customHeight="1" x14ac:dyDescent="0.2">
      <c r="A188" s="97"/>
      <c r="B188" s="73"/>
      <c r="C188" s="71" t="s">
        <v>4648</v>
      </c>
      <c r="D188" s="76" t="s">
        <v>51</v>
      </c>
      <c r="E188" s="13">
        <v>44436</v>
      </c>
      <c r="F188" s="74" t="s">
        <v>2281</v>
      </c>
      <c r="G188" s="13">
        <v>44440</v>
      </c>
      <c r="H188" s="75" t="s">
        <v>3485</v>
      </c>
      <c r="I188" s="15">
        <v>92</v>
      </c>
      <c r="J188" s="15">
        <v>46</v>
      </c>
      <c r="K188" s="15">
        <v>48</v>
      </c>
      <c r="L188" s="15">
        <v>11</v>
      </c>
      <c r="M188" s="81">
        <v>50.783999999999999</v>
      </c>
      <c r="N188" s="70">
        <v>51</v>
      </c>
      <c r="O188" s="62">
        <v>3000</v>
      </c>
      <c r="P188" s="63">
        <f>Table224523689101112131415161718192021222423456789101112131415161718192021222324252627282930313233343536[[#This Row],[PEMBULATAN]]*O188</f>
        <v>153000</v>
      </c>
    </row>
    <row r="189" spans="1:16" ht="32.25" customHeight="1" x14ac:dyDescent="0.2">
      <c r="A189" s="97"/>
      <c r="B189" s="73"/>
      <c r="C189" s="71" t="s">
        <v>4649</v>
      </c>
      <c r="D189" s="76" t="s">
        <v>51</v>
      </c>
      <c r="E189" s="13">
        <v>44436</v>
      </c>
      <c r="F189" s="74" t="s">
        <v>2281</v>
      </c>
      <c r="G189" s="13">
        <v>44440</v>
      </c>
      <c r="H189" s="75" t="s">
        <v>3485</v>
      </c>
      <c r="I189" s="15">
        <v>84</v>
      </c>
      <c r="J189" s="15">
        <v>34</v>
      </c>
      <c r="K189" s="15">
        <v>26</v>
      </c>
      <c r="L189" s="15">
        <v>7</v>
      </c>
      <c r="M189" s="81">
        <v>18.564</v>
      </c>
      <c r="N189" s="70">
        <v>19</v>
      </c>
      <c r="O189" s="62">
        <v>3000</v>
      </c>
      <c r="P189" s="63">
        <f>Table224523689101112131415161718192021222423456789101112131415161718192021222324252627282930313233343536[[#This Row],[PEMBULATAN]]*O189</f>
        <v>57000</v>
      </c>
    </row>
    <row r="190" spans="1:16" ht="32.25" customHeight="1" x14ac:dyDescent="0.2">
      <c r="A190" s="97"/>
      <c r="B190" s="73"/>
      <c r="C190" s="71" t="s">
        <v>4650</v>
      </c>
      <c r="D190" s="76" t="s">
        <v>51</v>
      </c>
      <c r="E190" s="13">
        <v>44436</v>
      </c>
      <c r="F190" s="74" t="s">
        <v>2281</v>
      </c>
      <c r="G190" s="13">
        <v>44440</v>
      </c>
      <c r="H190" s="75" t="s">
        <v>3485</v>
      </c>
      <c r="I190" s="15">
        <v>95</v>
      </c>
      <c r="J190" s="15">
        <v>62</v>
      </c>
      <c r="K190" s="15">
        <v>35</v>
      </c>
      <c r="L190" s="15">
        <v>13</v>
      </c>
      <c r="M190" s="81">
        <v>51.537500000000001</v>
      </c>
      <c r="N190" s="70">
        <v>52</v>
      </c>
      <c r="O190" s="62">
        <v>3000</v>
      </c>
      <c r="P190" s="63">
        <f>Table224523689101112131415161718192021222423456789101112131415161718192021222324252627282930313233343536[[#This Row],[PEMBULATAN]]*O190</f>
        <v>156000</v>
      </c>
    </row>
    <row r="191" spans="1:16" ht="32.25" customHeight="1" x14ac:dyDescent="0.2">
      <c r="A191" s="97"/>
      <c r="B191" s="73"/>
      <c r="C191" s="71" t="s">
        <v>4651</v>
      </c>
      <c r="D191" s="76" t="s">
        <v>51</v>
      </c>
      <c r="E191" s="13">
        <v>44436</v>
      </c>
      <c r="F191" s="74" t="s">
        <v>2281</v>
      </c>
      <c r="G191" s="13">
        <v>44440</v>
      </c>
      <c r="H191" s="75" t="s">
        <v>3485</v>
      </c>
      <c r="I191" s="15">
        <v>23</v>
      </c>
      <c r="J191" s="15">
        <v>35</v>
      </c>
      <c r="K191" s="15">
        <v>17</v>
      </c>
      <c r="L191" s="15">
        <v>6</v>
      </c>
      <c r="M191" s="81">
        <v>3.4212500000000001</v>
      </c>
      <c r="N191" s="70">
        <v>6</v>
      </c>
      <c r="O191" s="62">
        <v>3000</v>
      </c>
      <c r="P191" s="63">
        <f>Table224523689101112131415161718192021222423456789101112131415161718192021222324252627282930313233343536[[#This Row],[PEMBULATAN]]*O191</f>
        <v>18000</v>
      </c>
    </row>
    <row r="192" spans="1:16" ht="32.25" customHeight="1" x14ac:dyDescent="0.2">
      <c r="A192" s="97"/>
      <c r="B192" s="73"/>
      <c r="C192" s="71" t="s">
        <v>4652</v>
      </c>
      <c r="D192" s="76" t="s">
        <v>51</v>
      </c>
      <c r="E192" s="13">
        <v>44436</v>
      </c>
      <c r="F192" s="74" t="s">
        <v>2281</v>
      </c>
      <c r="G192" s="13">
        <v>44440</v>
      </c>
      <c r="H192" s="75" t="s">
        <v>3485</v>
      </c>
      <c r="I192" s="15">
        <v>90</v>
      </c>
      <c r="J192" s="15">
        <v>54</v>
      </c>
      <c r="K192" s="15">
        <v>28</v>
      </c>
      <c r="L192" s="15">
        <v>6</v>
      </c>
      <c r="M192" s="81">
        <v>34.020000000000003</v>
      </c>
      <c r="N192" s="70">
        <v>34</v>
      </c>
      <c r="O192" s="62">
        <v>3000</v>
      </c>
      <c r="P192" s="63">
        <f>Table224523689101112131415161718192021222423456789101112131415161718192021222324252627282930313233343536[[#This Row],[PEMBULATAN]]*O192</f>
        <v>102000</v>
      </c>
    </row>
    <row r="193" spans="1:16" ht="32.25" customHeight="1" x14ac:dyDescent="0.2">
      <c r="A193" s="97"/>
      <c r="B193" s="73"/>
      <c r="C193" s="71" t="s">
        <v>4653</v>
      </c>
      <c r="D193" s="76" t="s">
        <v>51</v>
      </c>
      <c r="E193" s="13">
        <v>44436</v>
      </c>
      <c r="F193" s="74" t="s">
        <v>2281</v>
      </c>
      <c r="G193" s="13">
        <v>44440</v>
      </c>
      <c r="H193" s="75" t="s">
        <v>3485</v>
      </c>
      <c r="I193" s="15">
        <v>70</v>
      </c>
      <c r="J193" s="15">
        <v>50</v>
      </c>
      <c r="K193" s="15">
        <v>23</v>
      </c>
      <c r="L193" s="15">
        <v>10</v>
      </c>
      <c r="M193" s="81">
        <v>20.125</v>
      </c>
      <c r="N193" s="70">
        <v>20</v>
      </c>
      <c r="O193" s="62">
        <v>3000</v>
      </c>
      <c r="P193" s="63">
        <f>Table224523689101112131415161718192021222423456789101112131415161718192021222324252627282930313233343536[[#This Row],[PEMBULATAN]]*O193</f>
        <v>60000</v>
      </c>
    </row>
    <row r="194" spans="1:16" ht="32.25" customHeight="1" x14ac:dyDescent="0.2">
      <c r="A194" s="97"/>
      <c r="B194" s="73"/>
      <c r="C194" s="71" t="s">
        <v>4654</v>
      </c>
      <c r="D194" s="76" t="s">
        <v>51</v>
      </c>
      <c r="E194" s="13">
        <v>44436</v>
      </c>
      <c r="F194" s="74" t="s">
        <v>2281</v>
      </c>
      <c r="G194" s="13">
        <v>44440</v>
      </c>
      <c r="H194" s="75" t="s">
        <v>3485</v>
      </c>
      <c r="I194" s="15">
        <v>50</v>
      </c>
      <c r="J194" s="15">
        <v>37</v>
      </c>
      <c r="K194" s="15">
        <v>24</v>
      </c>
      <c r="L194" s="15">
        <v>3</v>
      </c>
      <c r="M194" s="81">
        <v>11.1</v>
      </c>
      <c r="N194" s="70">
        <v>11</v>
      </c>
      <c r="O194" s="62">
        <v>3000</v>
      </c>
      <c r="P194" s="63">
        <f>Table224523689101112131415161718192021222423456789101112131415161718192021222324252627282930313233343536[[#This Row],[PEMBULATAN]]*O194</f>
        <v>33000</v>
      </c>
    </row>
    <row r="195" spans="1:16" ht="32.25" customHeight="1" x14ac:dyDescent="0.2">
      <c r="A195" s="97"/>
      <c r="B195" s="73"/>
      <c r="C195" s="71" t="s">
        <v>4655</v>
      </c>
      <c r="D195" s="76" t="s">
        <v>51</v>
      </c>
      <c r="E195" s="13">
        <v>44436</v>
      </c>
      <c r="F195" s="74" t="s">
        <v>2281</v>
      </c>
      <c r="G195" s="13">
        <v>44440</v>
      </c>
      <c r="H195" s="75" t="s">
        <v>3485</v>
      </c>
      <c r="I195" s="15">
        <v>70</v>
      </c>
      <c r="J195" s="15">
        <v>46</v>
      </c>
      <c r="K195" s="15">
        <v>22</v>
      </c>
      <c r="L195" s="15">
        <v>7</v>
      </c>
      <c r="M195" s="81">
        <v>17.71</v>
      </c>
      <c r="N195" s="70">
        <v>18</v>
      </c>
      <c r="O195" s="62">
        <v>3000</v>
      </c>
      <c r="P195" s="63">
        <f>Table224523689101112131415161718192021222423456789101112131415161718192021222324252627282930313233343536[[#This Row],[PEMBULATAN]]*O195</f>
        <v>54000</v>
      </c>
    </row>
    <row r="196" spans="1:16" ht="32.25" customHeight="1" x14ac:dyDescent="0.2">
      <c r="A196" s="97"/>
      <c r="B196" s="88"/>
      <c r="C196" s="71" t="s">
        <v>4656</v>
      </c>
      <c r="D196" s="76" t="s">
        <v>51</v>
      </c>
      <c r="E196" s="13">
        <v>44436</v>
      </c>
      <c r="F196" s="74" t="s">
        <v>2281</v>
      </c>
      <c r="G196" s="13">
        <v>44440</v>
      </c>
      <c r="H196" s="75" t="s">
        <v>3485</v>
      </c>
      <c r="I196" s="15">
        <v>85</v>
      </c>
      <c r="J196" s="15">
        <v>60</v>
      </c>
      <c r="K196" s="15">
        <v>30</v>
      </c>
      <c r="L196" s="15">
        <v>14</v>
      </c>
      <c r="M196" s="81">
        <v>38.25</v>
      </c>
      <c r="N196" s="70">
        <v>38</v>
      </c>
      <c r="O196" s="62">
        <v>3000</v>
      </c>
      <c r="P196" s="63">
        <f>Table224523689101112131415161718192021222423456789101112131415161718192021222324252627282930313233343536[[#This Row],[PEMBULATAN]]*O196</f>
        <v>114000</v>
      </c>
    </row>
    <row r="197" spans="1:16" ht="32.25" customHeight="1" x14ac:dyDescent="0.2">
      <c r="A197" s="97"/>
      <c r="B197" s="73"/>
      <c r="C197" s="71" t="s">
        <v>4657</v>
      </c>
      <c r="D197" s="76" t="s">
        <v>51</v>
      </c>
      <c r="E197" s="13">
        <v>44436</v>
      </c>
      <c r="F197" s="74" t="s">
        <v>2281</v>
      </c>
      <c r="G197" s="13">
        <v>44440</v>
      </c>
      <c r="H197" s="75" t="s">
        <v>3485</v>
      </c>
      <c r="I197" s="15">
        <v>84</v>
      </c>
      <c r="J197" s="15">
        <v>53</v>
      </c>
      <c r="K197" s="15">
        <v>32</v>
      </c>
      <c r="L197" s="15">
        <v>12</v>
      </c>
      <c r="M197" s="81">
        <v>35.616</v>
      </c>
      <c r="N197" s="70">
        <v>36</v>
      </c>
      <c r="O197" s="62">
        <v>3000</v>
      </c>
      <c r="P197" s="63">
        <f>Table224523689101112131415161718192021222423456789101112131415161718192021222324252627282930313233343536[[#This Row],[PEMBULATAN]]*O197</f>
        <v>108000</v>
      </c>
    </row>
    <row r="198" spans="1:16" ht="32.25" customHeight="1" x14ac:dyDescent="0.2">
      <c r="A198" s="97"/>
      <c r="B198" s="73"/>
      <c r="C198" s="71" t="s">
        <v>4658</v>
      </c>
      <c r="D198" s="76" t="s">
        <v>51</v>
      </c>
      <c r="E198" s="13">
        <v>44436</v>
      </c>
      <c r="F198" s="74" t="s">
        <v>2281</v>
      </c>
      <c r="G198" s="13">
        <v>44440</v>
      </c>
      <c r="H198" s="75" t="s">
        <v>3485</v>
      </c>
      <c r="I198" s="15">
        <v>66</v>
      </c>
      <c r="J198" s="15">
        <v>30</v>
      </c>
      <c r="K198" s="15">
        <v>34</v>
      </c>
      <c r="L198" s="15">
        <v>21</v>
      </c>
      <c r="M198" s="81">
        <v>16.829999999999998</v>
      </c>
      <c r="N198" s="70">
        <v>21</v>
      </c>
      <c r="O198" s="62">
        <v>3000</v>
      </c>
      <c r="P198" s="63">
        <f>Table224523689101112131415161718192021222423456789101112131415161718192021222324252627282930313233343536[[#This Row],[PEMBULATAN]]*O198</f>
        <v>63000</v>
      </c>
    </row>
    <row r="199" spans="1:16" ht="32.25" customHeight="1" x14ac:dyDescent="0.2">
      <c r="A199" s="97"/>
      <c r="B199" s="73"/>
      <c r="C199" s="71" t="s">
        <v>4659</v>
      </c>
      <c r="D199" s="76" t="s">
        <v>51</v>
      </c>
      <c r="E199" s="13">
        <v>44436</v>
      </c>
      <c r="F199" s="74" t="s">
        <v>2281</v>
      </c>
      <c r="G199" s="13">
        <v>44440</v>
      </c>
      <c r="H199" s="75" t="s">
        <v>3485</v>
      </c>
      <c r="I199" s="15">
        <v>100</v>
      </c>
      <c r="J199" s="15">
        <v>60</v>
      </c>
      <c r="K199" s="15">
        <v>25</v>
      </c>
      <c r="L199" s="15">
        <v>16</v>
      </c>
      <c r="M199" s="81">
        <v>37.5</v>
      </c>
      <c r="N199" s="70">
        <v>38</v>
      </c>
      <c r="O199" s="62">
        <v>3000</v>
      </c>
      <c r="P199" s="63">
        <f>Table224523689101112131415161718192021222423456789101112131415161718192021222324252627282930313233343536[[#This Row],[PEMBULATAN]]*O199</f>
        <v>114000</v>
      </c>
    </row>
    <row r="200" spans="1:16" ht="32.25" customHeight="1" x14ac:dyDescent="0.2">
      <c r="A200" s="97"/>
      <c r="B200" s="73"/>
      <c r="C200" s="71" t="s">
        <v>4660</v>
      </c>
      <c r="D200" s="76" t="s">
        <v>51</v>
      </c>
      <c r="E200" s="13">
        <v>44436</v>
      </c>
      <c r="F200" s="74" t="s">
        <v>2281</v>
      </c>
      <c r="G200" s="13">
        <v>44440</v>
      </c>
      <c r="H200" s="75" t="s">
        <v>3485</v>
      </c>
      <c r="I200" s="15">
        <v>70</v>
      </c>
      <c r="J200" s="15">
        <v>54</v>
      </c>
      <c r="K200" s="15">
        <v>20</v>
      </c>
      <c r="L200" s="15">
        <v>7</v>
      </c>
      <c r="M200" s="81">
        <v>18.899999999999999</v>
      </c>
      <c r="N200" s="70">
        <v>19</v>
      </c>
      <c r="O200" s="62">
        <v>3000</v>
      </c>
      <c r="P200" s="63">
        <f>Table224523689101112131415161718192021222423456789101112131415161718192021222324252627282930313233343536[[#This Row],[PEMBULATAN]]*O200</f>
        <v>57000</v>
      </c>
    </row>
    <row r="201" spans="1:16" ht="32.25" customHeight="1" x14ac:dyDescent="0.2">
      <c r="A201" s="97"/>
      <c r="B201" s="73"/>
      <c r="C201" s="71" t="s">
        <v>4661</v>
      </c>
      <c r="D201" s="76" t="s">
        <v>51</v>
      </c>
      <c r="E201" s="13">
        <v>44436</v>
      </c>
      <c r="F201" s="74" t="s">
        <v>2281</v>
      </c>
      <c r="G201" s="13">
        <v>44440</v>
      </c>
      <c r="H201" s="75" t="s">
        <v>3485</v>
      </c>
      <c r="I201" s="15">
        <v>60</v>
      </c>
      <c r="J201" s="15">
        <v>50</v>
      </c>
      <c r="K201" s="15">
        <v>20</v>
      </c>
      <c r="L201" s="15">
        <v>6</v>
      </c>
      <c r="M201" s="81">
        <v>15</v>
      </c>
      <c r="N201" s="70">
        <v>15</v>
      </c>
      <c r="O201" s="62">
        <v>3000</v>
      </c>
      <c r="P201" s="63">
        <f>Table224523689101112131415161718192021222423456789101112131415161718192021222324252627282930313233343536[[#This Row],[PEMBULATAN]]*O201</f>
        <v>45000</v>
      </c>
    </row>
    <row r="202" spans="1:16" ht="32.25" customHeight="1" x14ac:dyDescent="0.2">
      <c r="A202" s="97"/>
      <c r="B202" s="73"/>
      <c r="C202" s="71" t="s">
        <v>4662</v>
      </c>
      <c r="D202" s="76" t="s">
        <v>51</v>
      </c>
      <c r="E202" s="13">
        <v>44436</v>
      </c>
      <c r="F202" s="74" t="s">
        <v>2281</v>
      </c>
      <c r="G202" s="13">
        <v>44440</v>
      </c>
      <c r="H202" s="75" t="s">
        <v>3485</v>
      </c>
      <c r="I202" s="15">
        <v>40</v>
      </c>
      <c r="J202" s="15">
        <v>25</v>
      </c>
      <c r="K202" s="15">
        <v>15</v>
      </c>
      <c r="L202" s="15">
        <v>1</v>
      </c>
      <c r="M202" s="81">
        <v>3.75</v>
      </c>
      <c r="N202" s="70">
        <v>4</v>
      </c>
      <c r="O202" s="62">
        <v>3000</v>
      </c>
      <c r="P202" s="63">
        <f>Table224523689101112131415161718192021222423456789101112131415161718192021222324252627282930313233343536[[#This Row],[PEMBULATAN]]*O202</f>
        <v>12000</v>
      </c>
    </row>
    <row r="203" spans="1:16" ht="32.25" customHeight="1" x14ac:dyDescent="0.2">
      <c r="A203" s="97"/>
      <c r="B203" s="73"/>
      <c r="C203" s="71" t="s">
        <v>4663</v>
      </c>
      <c r="D203" s="76" t="s">
        <v>51</v>
      </c>
      <c r="E203" s="13">
        <v>44436</v>
      </c>
      <c r="F203" s="74" t="s">
        <v>2281</v>
      </c>
      <c r="G203" s="13">
        <v>44440</v>
      </c>
      <c r="H203" s="75" t="s">
        <v>3485</v>
      </c>
      <c r="I203" s="15">
        <v>80</v>
      </c>
      <c r="J203" s="15">
        <v>49</v>
      </c>
      <c r="K203" s="15">
        <v>30</v>
      </c>
      <c r="L203" s="15">
        <v>13</v>
      </c>
      <c r="M203" s="81">
        <v>29.4</v>
      </c>
      <c r="N203" s="70">
        <v>29</v>
      </c>
      <c r="O203" s="62">
        <v>3000</v>
      </c>
      <c r="P203" s="63">
        <f>Table224523689101112131415161718192021222423456789101112131415161718192021222324252627282930313233343536[[#This Row],[PEMBULATAN]]*O203</f>
        <v>87000</v>
      </c>
    </row>
    <row r="204" spans="1:16" ht="32.25" customHeight="1" x14ac:dyDescent="0.2">
      <c r="A204" s="97"/>
      <c r="B204" s="73"/>
      <c r="C204" s="71" t="s">
        <v>4664</v>
      </c>
      <c r="D204" s="76" t="s">
        <v>51</v>
      </c>
      <c r="E204" s="13">
        <v>44436</v>
      </c>
      <c r="F204" s="74" t="s">
        <v>2281</v>
      </c>
      <c r="G204" s="13">
        <v>44440</v>
      </c>
      <c r="H204" s="75" t="s">
        <v>3485</v>
      </c>
      <c r="I204" s="15">
        <v>50</v>
      </c>
      <c r="J204" s="15">
        <v>25</v>
      </c>
      <c r="K204" s="15">
        <v>15</v>
      </c>
      <c r="L204" s="15">
        <v>7</v>
      </c>
      <c r="M204" s="81">
        <v>4.6875</v>
      </c>
      <c r="N204" s="70">
        <v>7</v>
      </c>
      <c r="O204" s="62">
        <v>3000</v>
      </c>
      <c r="P204" s="63">
        <f>Table224523689101112131415161718192021222423456789101112131415161718192021222324252627282930313233343536[[#This Row],[PEMBULATAN]]*O204</f>
        <v>21000</v>
      </c>
    </row>
    <row r="205" spans="1:16" ht="32.25" customHeight="1" x14ac:dyDescent="0.2">
      <c r="A205" s="97"/>
      <c r="B205" s="73"/>
      <c r="C205" s="71" t="s">
        <v>4665</v>
      </c>
      <c r="D205" s="76" t="s">
        <v>51</v>
      </c>
      <c r="E205" s="13">
        <v>44436</v>
      </c>
      <c r="F205" s="74" t="s">
        <v>2281</v>
      </c>
      <c r="G205" s="13">
        <v>44440</v>
      </c>
      <c r="H205" s="75" t="s">
        <v>3485</v>
      </c>
      <c r="I205" s="15">
        <v>42</v>
      </c>
      <c r="J205" s="15">
        <v>56</v>
      </c>
      <c r="K205" s="15">
        <v>20</v>
      </c>
      <c r="L205" s="15">
        <v>7</v>
      </c>
      <c r="M205" s="81">
        <v>11.76</v>
      </c>
      <c r="N205" s="70">
        <v>12</v>
      </c>
      <c r="O205" s="62">
        <v>3000</v>
      </c>
      <c r="P205" s="63">
        <f>Table224523689101112131415161718192021222423456789101112131415161718192021222324252627282930313233343536[[#This Row],[PEMBULATAN]]*O205</f>
        <v>36000</v>
      </c>
    </row>
    <row r="206" spans="1:16" ht="32.25" customHeight="1" x14ac:dyDescent="0.2">
      <c r="A206" s="97"/>
      <c r="B206" s="73"/>
      <c r="C206" s="71" t="s">
        <v>4666</v>
      </c>
      <c r="D206" s="76" t="s">
        <v>51</v>
      </c>
      <c r="E206" s="13">
        <v>44436</v>
      </c>
      <c r="F206" s="74" t="s">
        <v>2281</v>
      </c>
      <c r="G206" s="13">
        <v>44440</v>
      </c>
      <c r="H206" s="75" t="s">
        <v>3485</v>
      </c>
      <c r="I206" s="15">
        <v>80</v>
      </c>
      <c r="J206" s="15">
        <v>50</v>
      </c>
      <c r="K206" s="15">
        <v>30</v>
      </c>
      <c r="L206" s="15">
        <v>13</v>
      </c>
      <c r="M206" s="81">
        <v>30</v>
      </c>
      <c r="N206" s="70">
        <v>30</v>
      </c>
      <c r="O206" s="62">
        <v>3000</v>
      </c>
      <c r="P206" s="63">
        <f>Table224523689101112131415161718192021222423456789101112131415161718192021222324252627282930313233343536[[#This Row],[PEMBULATAN]]*O206</f>
        <v>90000</v>
      </c>
    </row>
    <row r="207" spans="1:16" ht="32.25" customHeight="1" x14ac:dyDescent="0.2">
      <c r="A207" s="97"/>
      <c r="B207" s="73"/>
      <c r="C207" s="71" t="s">
        <v>4667</v>
      </c>
      <c r="D207" s="76" t="s">
        <v>51</v>
      </c>
      <c r="E207" s="13">
        <v>44436</v>
      </c>
      <c r="F207" s="74" t="s">
        <v>2281</v>
      </c>
      <c r="G207" s="13">
        <v>44440</v>
      </c>
      <c r="H207" s="75" t="s">
        <v>3485</v>
      </c>
      <c r="I207" s="15">
        <v>80</v>
      </c>
      <c r="J207" s="15">
        <v>64</v>
      </c>
      <c r="K207" s="15">
        <v>32</v>
      </c>
      <c r="L207" s="15">
        <v>14</v>
      </c>
      <c r="M207" s="81">
        <v>40.96</v>
      </c>
      <c r="N207" s="70">
        <v>41</v>
      </c>
      <c r="O207" s="62">
        <v>3000</v>
      </c>
      <c r="P207" s="63">
        <f>Table224523689101112131415161718192021222423456789101112131415161718192021222324252627282930313233343536[[#This Row],[PEMBULATAN]]*O207</f>
        <v>123000</v>
      </c>
    </row>
    <row r="208" spans="1:16" ht="32.25" customHeight="1" x14ac:dyDescent="0.2">
      <c r="A208" s="97"/>
      <c r="B208" s="73"/>
      <c r="C208" s="71" t="s">
        <v>4668</v>
      </c>
      <c r="D208" s="76" t="s">
        <v>51</v>
      </c>
      <c r="E208" s="13">
        <v>44436</v>
      </c>
      <c r="F208" s="74" t="s">
        <v>2281</v>
      </c>
      <c r="G208" s="13">
        <v>44440</v>
      </c>
      <c r="H208" s="75" t="s">
        <v>3485</v>
      </c>
      <c r="I208" s="15">
        <v>80</v>
      </c>
      <c r="J208" s="15">
        <v>40</v>
      </c>
      <c r="K208" s="15">
        <v>20</v>
      </c>
      <c r="L208" s="15">
        <v>8</v>
      </c>
      <c r="M208" s="81">
        <v>16</v>
      </c>
      <c r="N208" s="70">
        <v>16</v>
      </c>
      <c r="O208" s="62">
        <v>3000</v>
      </c>
      <c r="P208" s="63">
        <f>Table224523689101112131415161718192021222423456789101112131415161718192021222324252627282930313233343536[[#This Row],[PEMBULATAN]]*O208</f>
        <v>48000</v>
      </c>
    </row>
    <row r="209" spans="1:16" ht="32.25" customHeight="1" x14ac:dyDescent="0.2">
      <c r="A209" s="97"/>
      <c r="B209" s="73"/>
      <c r="C209" s="71" t="s">
        <v>4669</v>
      </c>
      <c r="D209" s="76" t="s">
        <v>51</v>
      </c>
      <c r="E209" s="13">
        <v>44436</v>
      </c>
      <c r="F209" s="74" t="s">
        <v>2281</v>
      </c>
      <c r="G209" s="13">
        <v>44440</v>
      </c>
      <c r="H209" s="75" t="s">
        <v>3485</v>
      </c>
      <c r="I209" s="15">
        <v>90</v>
      </c>
      <c r="J209" s="15">
        <v>69</v>
      </c>
      <c r="K209" s="15">
        <v>36</v>
      </c>
      <c r="L209" s="15">
        <v>17</v>
      </c>
      <c r="M209" s="81">
        <v>55.89</v>
      </c>
      <c r="N209" s="70">
        <v>56</v>
      </c>
      <c r="O209" s="62">
        <v>3000</v>
      </c>
      <c r="P209" s="63">
        <f>Table224523689101112131415161718192021222423456789101112131415161718192021222324252627282930313233343536[[#This Row],[PEMBULATAN]]*O209</f>
        <v>168000</v>
      </c>
    </row>
    <row r="210" spans="1:16" ht="32.25" customHeight="1" x14ac:dyDescent="0.2">
      <c r="A210" s="97"/>
      <c r="B210" s="73"/>
      <c r="C210" s="71" t="s">
        <v>4670</v>
      </c>
      <c r="D210" s="76" t="s">
        <v>51</v>
      </c>
      <c r="E210" s="13">
        <v>44436</v>
      </c>
      <c r="F210" s="74" t="s">
        <v>2281</v>
      </c>
      <c r="G210" s="13">
        <v>44440</v>
      </c>
      <c r="H210" s="75" t="s">
        <v>3485</v>
      </c>
      <c r="I210" s="15">
        <v>98</v>
      </c>
      <c r="J210" s="15">
        <v>54</v>
      </c>
      <c r="K210" s="15">
        <v>38</v>
      </c>
      <c r="L210" s="15">
        <v>16</v>
      </c>
      <c r="M210" s="81">
        <v>50.274000000000001</v>
      </c>
      <c r="N210" s="70">
        <v>50</v>
      </c>
      <c r="O210" s="62">
        <v>3000</v>
      </c>
      <c r="P210" s="63">
        <f>Table224523689101112131415161718192021222423456789101112131415161718192021222324252627282930313233343536[[#This Row],[PEMBULATAN]]*O210</f>
        <v>150000</v>
      </c>
    </row>
    <row r="211" spans="1:16" ht="32.25" customHeight="1" x14ac:dyDescent="0.2">
      <c r="A211" s="97"/>
      <c r="B211" s="73"/>
      <c r="C211" s="71" t="s">
        <v>4671</v>
      </c>
      <c r="D211" s="76" t="s">
        <v>51</v>
      </c>
      <c r="E211" s="13">
        <v>44436</v>
      </c>
      <c r="F211" s="74" t="s">
        <v>2281</v>
      </c>
      <c r="G211" s="13">
        <v>44440</v>
      </c>
      <c r="H211" s="75" t="s">
        <v>3485</v>
      </c>
      <c r="I211" s="15">
        <v>70</v>
      </c>
      <c r="J211" s="15">
        <v>58</v>
      </c>
      <c r="K211" s="15">
        <v>29</v>
      </c>
      <c r="L211" s="15">
        <v>6</v>
      </c>
      <c r="M211" s="81">
        <v>29.434999999999999</v>
      </c>
      <c r="N211" s="70">
        <v>29</v>
      </c>
      <c r="O211" s="62">
        <v>3000</v>
      </c>
      <c r="P211" s="63">
        <f>Table224523689101112131415161718192021222423456789101112131415161718192021222324252627282930313233343536[[#This Row],[PEMBULATAN]]*O211</f>
        <v>87000</v>
      </c>
    </row>
    <row r="212" spans="1:16" ht="32.25" customHeight="1" x14ac:dyDescent="0.2">
      <c r="A212" s="97"/>
      <c r="B212" s="73"/>
      <c r="C212" s="71" t="s">
        <v>4672</v>
      </c>
      <c r="D212" s="76" t="s">
        <v>51</v>
      </c>
      <c r="E212" s="13">
        <v>44436</v>
      </c>
      <c r="F212" s="74" t="s">
        <v>2281</v>
      </c>
      <c r="G212" s="13">
        <v>44440</v>
      </c>
      <c r="H212" s="75" t="s">
        <v>3485</v>
      </c>
      <c r="I212" s="15">
        <v>57</v>
      </c>
      <c r="J212" s="15">
        <v>66</v>
      </c>
      <c r="K212" s="15">
        <v>69</v>
      </c>
      <c r="L212" s="15">
        <v>3</v>
      </c>
      <c r="M212" s="81">
        <v>64.894499999999994</v>
      </c>
      <c r="N212" s="70">
        <v>65</v>
      </c>
      <c r="O212" s="62">
        <v>3000</v>
      </c>
      <c r="P212" s="63">
        <f>Table224523689101112131415161718192021222423456789101112131415161718192021222324252627282930313233343536[[#This Row],[PEMBULATAN]]*O212</f>
        <v>195000</v>
      </c>
    </row>
    <row r="213" spans="1:16" ht="32.25" customHeight="1" x14ac:dyDescent="0.2">
      <c r="A213" s="97"/>
      <c r="B213" s="73"/>
      <c r="C213" s="71" t="s">
        <v>4673</v>
      </c>
      <c r="D213" s="76" t="s">
        <v>51</v>
      </c>
      <c r="E213" s="13">
        <v>44436</v>
      </c>
      <c r="F213" s="74" t="s">
        <v>2281</v>
      </c>
      <c r="G213" s="13">
        <v>44440</v>
      </c>
      <c r="H213" s="75" t="s">
        <v>3485</v>
      </c>
      <c r="I213" s="15">
        <v>64</v>
      </c>
      <c r="J213" s="15">
        <v>58</v>
      </c>
      <c r="K213" s="15">
        <v>93</v>
      </c>
      <c r="L213" s="15">
        <v>10</v>
      </c>
      <c r="M213" s="81">
        <v>86.304000000000002</v>
      </c>
      <c r="N213" s="70">
        <v>86</v>
      </c>
      <c r="O213" s="62">
        <v>3000</v>
      </c>
      <c r="P213" s="63">
        <f>Table224523689101112131415161718192021222423456789101112131415161718192021222324252627282930313233343536[[#This Row],[PEMBULATAN]]*O213</f>
        <v>258000</v>
      </c>
    </row>
    <row r="214" spans="1:16" ht="22.5" customHeight="1" x14ac:dyDescent="0.2">
      <c r="A214" s="121" t="s">
        <v>31</v>
      </c>
      <c r="B214" s="122"/>
      <c r="C214" s="122"/>
      <c r="D214" s="122"/>
      <c r="E214" s="122"/>
      <c r="F214" s="122"/>
      <c r="G214" s="122"/>
      <c r="H214" s="122"/>
      <c r="I214" s="122"/>
      <c r="J214" s="122"/>
      <c r="K214" s="122"/>
      <c r="L214" s="123"/>
      <c r="M214" s="77">
        <f>SUBTOTAL(109,Table224523689101112131415161718192021222423456789101112131415161718192021222324252627282930313233343536[KG VOLUME])</f>
        <v>5358.1755000000048</v>
      </c>
      <c r="N214" s="66">
        <f>SUM(N3:N213)</f>
        <v>5534</v>
      </c>
      <c r="O214" s="124">
        <f>SUM(P3:P213)</f>
        <v>16602000</v>
      </c>
      <c r="P214" s="125"/>
    </row>
    <row r="215" spans="1:16" ht="22.5" customHeight="1" x14ac:dyDescent="0.2">
      <c r="A215" s="82"/>
      <c r="B215" s="54" t="s">
        <v>43</v>
      </c>
      <c r="C215" s="53"/>
      <c r="D215" s="55" t="s">
        <v>44</v>
      </c>
      <c r="E215" s="82"/>
      <c r="F215" s="82"/>
      <c r="G215" s="82"/>
      <c r="H215" s="82"/>
      <c r="I215" s="82"/>
      <c r="J215" s="82"/>
      <c r="K215" s="82"/>
      <c r="L215" s="82"/>
      <c r="M215" s="83"/>
      <c r="N215" s="85" t="s">
        <v>50</v>
      </c>
      <c r="O215" s="84"/>
      <c r="P215" s="84">
        <f>O214*10%</f>
        <v>1660200</v>
      </c>
    </row>
    <row r="216" spans="1:16" ht="22.5" customHeight="1" thickBot="1" x14ac:dyDescent="0.25">
      <c r="A216" s="82"/>
      <c r="B216" s="54"/>
      <c r="C216" s="53"/>
      <c r="D216" s="55"/>
      <c r="E216" s="82"/>
      <c r="F216" s="82"/>
      <c r="G216" s="82"/>
      <c r="H216" s="82"/>
      <c r="I216" s="82"/>
      <c r="J216" s="82"/>
      <c r="K216" s="82"/>
      <c r="L216" s="82"/>
      <c r="M216" s="83"/>
      <c r="N216" s="98" t="s">
        <v>58</v>
      </c>
      <c r="O216" s="99"/>
      <c r="P216" s="99">
        <f>O214-P215</f>
        <v>14941800</v>
      </c>
    </row>
    <row r="217" spans="1:16" x14ac:dyDescent="0.2">
      <c r="A217" s="11"/>
      <c r="H217" s="61"/>
      <c r="N217" s="60" t="s">
        <v>32</v>
      </c>
      <c r="P217" s="67">
        <f>P216*1%</f>
        <v>149418</v>
      </c>
    </row>
    <row r="218" spans="1:16" ht="15.75" thickBot="1" x14ac:dyDescent="0.25">
      <c r="A218" s="11"/>
      <c r="H218" s="61"/>
      <c r="N218" s="60" t="s">
        <v>56</v>
      </c>
      <c r="P218" s="69">
        <f>P216*2%</f>
        <v>298836</v>
      </c>
    </row>
    <row r="219" spans="1:16" x14ac:dyDescent="0.2">
      <c r="A219" s="11"/>
      <c r="H219" s="61"/>
      <c r="N219" s="64" t="s">
        <v>33</v>
      </c>
      <c r="O219" s="65"/>
      <c r="P219" s="68">
        <f>P216+P217-P218</f>
        <v>14792382</v>
      </c>
    </row>
    <row r="220" spans="1:16" x14ac:dyDescent="0.2">
      <c r="B220" s="54"/>
      <c r="C220" s="53"/>
      <c r="D220" s="55"/>
    </row>
    <row r="222" spans="1:16" x14ac:dyDescent="0.2">
      <c r="A222" s="11"/>
      <c r="H222" s="61"/>
      <c r="P222" s="69"/>
    </row>
    <row r="223" spans="1:16" x14ac:dyDescent="0.2">
      <c r="A223" s="11"/>
      <c r="H223" s="61"/>
      <c r="O223" s="56"/>
      <c r="P223" s="69"/>
    </row>
    <row r="224" spans="1:16" s="3" customFormat="1" x14ac:dyDescent="0.25">
      <c r="A224" s="11"/>
      <c r="B224" s="2"/>
      <c r="C224" s="2"/>
      <c r="E224" s="12"/>
      <c r="H224" s="61"/>
      <c r="N224" s="14"/>
      <c r="O224" s="14"/>
      <c r="P224" s="14"/>
    </row>
    <row r="225" spans="1:16" s="3" customFormat="1" x14ac:dyDescent="0.25">
      <c r="A225" s="11"/>
      <c r="B225" s="2"/>
      <c r="C225" s="2"/>
      <c r="E225" s="12"/>
      <c r="H225" s="61"/>
      <c r="N225" s="14"/>
      <c r="O225" s="14"/>
      <c r="P225" s="14"/>
    </row>
    <row r="226" spans="1:16" s="3" customFormat="1" x14ac:dyDescent="0.25">
      <c r="A226" s="11"/>
      <c r="B226" s="2"/>
      <c r="C226" s="2"/>
      <c r="E226" s="12"/>
      <c r="H226" s="61"/>
      <c r="N226" s="14"/>
      <c r="O226" s="14"/>
      <c r="P226" s="14"/>
    </row>
    <row r="227" spans="1:16" s="3" customFormat="1" x14ac:dyDescent="0.25">
      <c r="A227" s="11"/>
      <c r="B227" s="2"/>
      <c r="C227" s="2"/>
      <c r="E227" s="12"/>
      <c r="H227" s="61"/>
      <c r="N227" s="14"/>
      <c r="O227" s="14"/>
      <c r="P227" s="14"/>
    </row>
    <row r="228" spans="1:16" s="3" customFormat="1" x14ac:dyDescent="0.25">
      <c r="A228" s="11"/>
      <c r="B228" s="2"/>
      <c r="C228" s="2"/>
      <c r="E228" s="12"/>
      <c r="H228" s="61"/>
      <c r="N228" s="14"/>
      <c r="O228" s="14"/>
      <c r="P228" s="14"/>
    </row>
    <row r="229" spans="1:16" s="3" customFormat="1" x14ac:dyDescent="0.25">
      <c r="A229" s="11"/>
      <c r="B229" s="2"/>
      <c r="C229" s="2"/>
      <c r="E229" s="12"/>
      <c r="H229" s="61"/>
      <c r="N229" s="14"/>
      <c r="O229" s="14"/>
      <c r="P229" s="14"/>
    </row>
    <row r="230" spans="1:16" s="3" customFormat="1" x14ac:dyDescent="0.25">
      <c r="A230" s="11"/>
      <c r="B230" s="2"/>
      <c r="C230" s="2"/>
      <c r="E230" s="12"/>
      <c r="H230" s="61"/>
      <c r="N230" s="14"/>
      <c r="O230" s="14"/>
      <c r="P230" s="14"/>
    </row>
    <row r="231" spans="1:16" s="3" customFormat="1" x14ac:dyDescent="0.25">
      <c r="A231" s="11"/>
      <c r="B231" s="2"/>
      <c r="C231" s="2"/>
      <c r="E231" s="12"/>
      <c r="H231" s="61"/>
      <c r="N231" s="14"/>
      <c r="O231" s="14"/>
      <c r="P231" s="14"/>
    </row>
    <row r="232" spans="1:16" s="3" customFormat="1" x14ac:dyDescent="0.25">
      <c r="A232" s="11"/>
      <c r="B232" s="2"/>
      <c r="C232" s="2"/>
      <c r="E232" s="12"/>
      <c r="H232" s="61"/>
      <c r="N232" s="14"/>
      <c r="O232" s="14"/>
      <c r="P232" s="14"/>
    </row>
    <row r="233" spans="1:16" s="3" customFormat="1" x14ac:dyDescent="0.25">
      <c r="A233" s="11"/>
      <c r="B233" s="2"/>
      <c r="C233" s="2"/>
      <c r="E233" s="12"/>
      <c r="H233" s="61"/>
      <c r="N233" s="14"/>
      <c r="O233" s="14"/>
      <c r="P233" s="14"/>
    </row>
    <row r="234" spans="1:16" s="3" customFormat="1" x14ac:dyDescent="0.25">
      <c r="A234" s="11"/>
      <c r="B234" s="2"/>
      <c r="C234" s="2"/>
      <c r="E234" s="12"/>
      <c r="H234" s="61"/>
      <c r="N234" s="14"/>
      <c r="O234" s="14"/>
      <c r="P234" s="14"/>
    </row>
    <row r="235" spans="1:16" s="3" customFormat="1" x14ac:dyDescent="0.25">
      <c r="A235" s="11"/>
      <c r="B235" s="2"/>
      <c r="C235" s="2"/>
      <c r="E235" s="12"/>
      <c r="H235" s="61"/>
      <c r="N235" s="14"/>
      <c r="O235" s="14"/>
      <c r="P235" s="14"/>
    </row>
  </sheetData>
  <mergeCells count="2">
    <mergeCell ref="A214:L214"/>
    <mergeCell ref="O214:P214"/>
  </mergeCells>
  <conditionalFormatting sqref="B3">
    <cfRule type="duplicateValues" dxfId="305" priority="1"/>
  </conditionalFormatting>
  <conditionalFormatting sqref="B4:B213">
    <cfRule type="duplicateValues" dxfId="304" priority="92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1"/>
  <sheetViews>
    <sheetView zoomScale="110" zoomScaleNormal="110" workbookViewId="0">
      <pane xSplit="3" ySplit="2" topLeftCell="D54" activePane="bottomRight" state="frozen"/>
      <selection activeCell="H5" sqref="H5"/>
      <selection pane="topRight" activeCell="H5" sqref="H5"/>
      <selection pane="bottomLeft" activeCell="H5" sqref="H5"/>
      <selection pane="bottomRight" activeCell="N3" sqref="N3:N59"/>
    </sheetView>
  </sheetViews>
  <sheetFormatPr defaultRowHeight="15" x14ac:dyDescent="0.2"/>
  <cols>
    <col min="1" max="1" width="8" style="4" customWidth="1"/>
    <col min="2" max="2" width="19.5703125" style="2" customWidth="1"/>
    <col min="3" max="3" width="16" style="2" customWidth="1"/>
    <col min="4" max="4" width="10.7109375" style="3" customWidth="1"/>
    <col min="5" max="5" width="8" style="12" customWidth="1"/>
    <col min="6" max="6" width="13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0" customHeight="1" x14ac:dyDescent="0.2">
      <c r="A3" s="96" t="s">
        <v>6238</v>
      </c>
      <c r="B3" s="72" t="s">
        <v>4674</v>
      </c>
      <c r="C3" s="9" t="s">
        <v>4675</v>
      </c>
      <c r="D3" s="74" t="s">
        <v>52</v>
      </c>
      <c r="E3" s="13">
        <v>44436</v>
      </c>
      <c r="F3" s="74" t="s">
        <v>53</v>
      </c>
      <c r="G3" s="13">
        <v>44437</v>
      </c>
      <c r="H3" s="10" t="s">
        <v>3282</v>
      </c>
      <c r="I3" s="1">
        <v>90</v>
      </c>
      <c r="J3" s="1">
        <v>40</v>
      </c>
      <c r="K3" s="1">
        <v>40</v>
      </c>
      <c r="L3" s="1">
        <v>10</v>
      </c>
      <c r="M3" s="80">
        <v>36</v>
      </c>
      <c r="N3" s="8">
        <v>36</v>
      </c>
      <c r="O3" s="62">
        <v>3000</v>
      </c>
      <c r="P3" s="63">
        <f>Table22452368910111213141516171819202122242345678910111213141516171819202122232425262728293031323334353637[[#This Row],[PEMBULATAN]]*O3</f>
        <v>108000</v>
      </c>
    </row>
    <row r="4" spans="1:16" ht="30" customHeight="1" x14ac:dyDescent="0.2">
      <c r="A4" s="100"/>
      <c r="B4" s="73"/>
      <c r="C4" s="9" t="s">
        <v>4676</v>
      </c>
      <c r="D4" s="74" t="s">
        <v>52</v>
      </c>
      <c r="E4" s="13">
        <v>44436</v>
      </c>
      <c r="F4" s="74" t="s">
        <v>53</v>
      </c>
      <c r="G4" s="13">
        <v>44437</v>
      </c>
      <c r="H4" s="10" t="s">
        <v>3282</v>
      </c>
      <c r="I4" s="1">
        <v>75</v>
      </c>
      <c r="J4" s="1">
        <v>50</v>
      </c>
      <c r="K4" s="1">
        <v>40</v>
      </c>
      <c r="L4" s="1">
        <v>15</v>
      </c>
      <c r="M4" s="80">
        <v>37.5</v>
      </c>
      <c r="N4" s="8">
        <v>38</v>
      </c>
      <c r="O4" s="62">
        <v>3000</v>
      </c>
      <c r="P4" s="63">
        <f>Table22452368910111213141516171819202122242345678910111213141516171819202122232425262728293031323334353637[[#This Row],[PEMBULATAN]]*O4</f>
        <v>114000</v>
      </c>
    </row>
    <row r="5" spans="1:16" ht="30" customHeight="1" x14ac:dyDescent="0.2">
      <c r="A5" s="97"/>
      <c r="B5" s="73"/>
      <c r="C5" s="87" t="s">
        <v>4677</v>
      </c>
      <c r="D5" s="76" t="s">
        <v>52</v>
      </c>
      <c r="E5" s="13">
        <v>44436</v>
      </c>
      <c r="F5" s="74" t="s">
        <v>53</v>
      </c>
      <c r="G5" s="13">
        <v>44437</v>
      </c>
      <c r="H5" s="75" t="s">
        <v>3282</v>
      </c>
      <c r="I5" s="15">
        <v>85</v>
      </c>
      <c r="J5" s="15">
        <v>42</v>
      </c>
      <c r="K5" s="15">
        <v>26</v>
      </c>
      <c r="L5" s="15">
        <v>4</v>
      </c>
      <c r="M5" s="81">
        <v>23.204999999999998</v>
      </c>
      <c r="N5" s="70">
        <v>23</v>
      </c>
      <c r="O5" s="62">
        <v>3000</v>
      </c>
      <c r="P5" s="63">
        <f>Table22452368910111213141516171819202122242345678910111213141516171819202122232425262728293031323334353637[[#This Row],[PEMBULATAN]]*O5</f>
        <v>69000</v>
      </c>
    </row>
    <row r="6" spans="1:16" ht="30" customHeight="1" x14ac:dyDescent="0.2">
      <c r="A6" s="97"/>
      <c r="B6" s="73"/>
      <c r="C6" s="87" t="s">
        <v>4678</v>
      </c>
      <c r="D6" s="76" t="s">
        <v>52</v>
      </c>
      <c r="E6" s="13">
        <v>44436</v>
      </c>
      <c r="F6" s="74" t="s">
        <v>53</v>
      </c>
      <c r="G6" s="13">
        <v>44437</v>
      </c>
      <c r="H6" s="75" t="s">
        <v>3282</v>
      </c>
      <c r="I6" s="15">
        <v>36</v>
      </c>
      <c r="J6" s="15">
        <v>10</v>
      </c>
      <c r="K6" s="15">
        <v>30</v>
      </c>
      <c r="L6" s="15">
        <v>12</v>
      </c>
      <c r="M6" s="81">
        <v>2.7</v>
      </c>
      <c r="N6" s="70">
        <v>12</v>
      </c>
      <c r="O6" s="62">
        <v>3000</v>
      </c>
      <c r="P6" s="63">
        <f>Table22452368910111213141516171819202122242345678910111213141516171819202122232425262728293031323334353637[[#This Row],[PEMBULATAN]]*O6</f>
        <v>36000</v>
      </c>
    </row>
    <row r="7" spans="1:16" ht="30" customHeight="1" x14ac:dyDescent="0.2">
      <c r="A7" s="97"/>
      <c r="B7" s="73"/>
      <c r="C7" s="87" t="s">
        <v>4679</v>
      </c>
      <c r="D7" s="76" t="s">
        <v>52</v>
      </c>
      <c r="E7" s="13">
        <v>44436</v>
      </c>
      <c r="F7" s="74" t="s">
        <v>53</v>
      </c>
      <c r="G7" s="13">
        <v>44437</v>
      </c>
      <c r="H7" s="75" t="s">
        <v>3282</v>
      </c>
      <c r="I7" s="15">
        <v>107</v>
      </c>
      <c r="J7" s="15">
        <v>66</v>
      </c>
      <c r="K7" s="15">
        <v>35</v>
      </c>
      <c r="L7" s="15">
        <v>7</v>
      </c>
      <c r="M7" s="81">
        <v>61.792499999999997</v>
      </c>
      <c r="N7" s="70">
        <v>62</v>
      </c>
      <c r="O7" s="62">
        <v>3000</v>
      </c>
      <c r="P7" s="63">
        <f>Table22452368910111213141516171819202122242345678910111213141516171819202122232425262728293031323334353637[[#This Row],[PEMBULATAN]]*O7</f>
        <v>186000</v>
      </c>
    </row>
    <row r="8" spans="1:16" ht="30" customHeight="1" x14ac:dyDescent="0.2">
      <c r="A8" s="97"/>
      <c r="B8" s="73"/>
      <c r="C8" s="87" t="s">
        <v>4680</v>
      </c>
      <c r="D8" s="76" t="s">
        <v>52</v>
      </c>
      <c r="E8" s="13">
        <v>44436</v>
      </c>
      <c r="F8" s="74" t="s">
        <v>53</v>
      </c>
      <c r="G8" s="13">
        <v>44437</v>
      </c>
      <c r="H8" s="75" t="s">
        <v>3282</v>
      </c>
      <c r="I8" s="15">
        <v>105</v>
      </c>
      <c r="J8" s="15">
        <v>68</v>
      </c>
      <c r="K8" s="15">
        <v>30</v>
      </c>
      <c r="L8" s="15">
        <v>11</v>
      </c>
      <c r="M8" s="81">
        <v>53.55</v>
      </c>
      <c r="N8" s="70">
        <v>54</v>
      </c>
      <c r="O8" s="62">
        <v>3000</v>
      </c>
      <c r="P8" s="63">
        <f>Table22452368910111213141516171819202122242345678910111213141516171819202122232425262728293031323334353637[[#This Row],[PEMBULATAN]]*O8</f>
        <v>162000</v>
      </c>
    </row>
    <row r="9" spans="1:16" ht="30" customHeight="1" x14ac:dyDescent="0.2">
      <c r="A9" s="97"/>
      <c r="B9" s="73"/>
      <c r="C9" s="87" t="s">
        <v>4681</v>
      </c>
      <c r="D9" s="76" t="s">
        <v>52</v>
      </c>
      <c r="E9" s="13">
        <v>44436</v>
      </c>
      <c r="F9" s="74" t="s">
        <v>53</v>
      </c>
      <c r="G9" s="13">
        <v>44437</v>
      </c>
      <c r="H9" s="75" t="s">
        <v>3282</v>
      </c>
      <c r="I9" s="15">
        <v>100</v>
      </c>
      <c r="J9" s="15">
        <v>59</v>
      </c>
      <c r="K9" s="15">
        <v>39</v>
      </c>
      <c r="L9" s="15">
        <v>30</v>
      </c>
      <c r="M9" s="81">
        <v>57.524999999999999</v>
      </c>
      <c r="N9" s="70">
        <v>58</v>
      </c>
      <c r="O9" s="62">
        <v>3000</v>
      </c>
      <c r="P9" s="63">
        <f>Table22452368910111213141516171819202122242345678910111213141516171819202122232425262728293031323334353637[[#This Row],[PEMBULATAN]]*O9</f>
        <v>174000</v>
      </c>
    </row>
    <row r="10" spans="1:16" ht="30" customHeight="1" x14ac:dyDescent="0.2">
      <c r="A10" s="97"/>
      <c r="B10" s="73"/>
      <c r="C10" s="87" t="s">
        <v>4682</v>
      </c>
      <c r="D10" s="76" t="s">
        <v>52</v>
      </c>
      <c r="E10" s="13">
        <v>44436</v>
      </c>
      <c r="F10" s="74" t="s">
        <v>53</v>
      </c>
      <c r="G10" s="13">
        <v>44437</v>
      </c>
      <c r="H10" s="75" t="s">
        <v>3282</v>
      </c>
      <c r="I10" s="15">
        <v>100</v>
      </c>
      <c r="J10" s="15">
        <v>49</v>
      </c>
      <c r="K10" s="15">
        <v>30</v>
      </c>
      <c r="L10" s="15">
        <v>8</v>
      </c>
      <c r="M10" s="81">
        <v>36.75</v>
      </c>
      <c r="N10" s="70">
        <v>37</v>
      </c>
      <c r="O10" s="62">
        <v>3000</v>
      </c>
      <c r="P10" s="63">
        <f>Table22452368910111213141516171819202122242345678910111213141516171819202122232425262728293031323334353637[[#This Row],[PEMBULATAN]]*O10</f>
        <v>111000</v>
      </c>
    </row>
    <row r="11" spans="1:16" ht="30" customHeight="1" x14ac:dyDescent="0.2">
      <c r="A11" s="97"/>
      <c r="B11" s="73"/>
      <c r="C11" s="87" t="s">
        <v>4683</v>
      </c>
      <c r="D11" s="76" t="s">
        <v>52</v>
      </c>
      <c r="E11" s="13">
        <v>44436</v>
      </c>
      <c r="F11" s="74" t="s">
        <v>53</v>
      </c>
      <c r="G11" s="13">
        <v>44437</v>
      </c>
      <c r="H11" s="75" t="s">
        <v>3282</v>
      </c>
      <c r="I11" s="15">
        <v>65</v>
      </c>
      <c r="J11" s="15">
        <v>60</v>
      </c>
      <c r="K11" s="15">
        <v>25</v>
      </c>
      <c r="L11" s="15">
        <v>11</v>
      </c>
      <c r="M11" s="81">
        <v>24.375</v>
      </c>
      <c r="N11" s="70">
        <v>24</v>
      </c>
      <c r="O11" s="62">
        <v>3000</v>
      </c>
      <c r="P11" s="63">
        <f>Table22452368910111213141516171819202122242345678910111213141516171819202122232425262728293031323334353637[[#This Row],[PEMBULATAN]]*O11</f>
        <v>72000</v>
      </c>
    </row>
    <row r="12" spans="1:16" ht="30" customHeight="1" x14ac:dyDescent="0.2">
      <c r="A12" s="97"/>
      <c r="B12" s="73"/>
      <c r="C12" s="87" t="s">
        <v>4684</v>
      </c>
      <c r="D12" s="76" t="s">
        <v>52</v>
      </c>
      <c r="E12" s="13">
        <v>44436</v>
      </c>
      <c r="F12" s="74" t="s">
        <v>53</v>
      </c>
      <c r="G12" s="13">
        <v>44437</v>
      </c>
      <c r="H12" s="75" t="s">
        <v>3282</v>
      </c>
      <c r="I12" s="15">
        <v>62</v>
      </c>
      <c r="J12" s="15">
        <v>62</v>
      </c>
      <c r="K12" s="15">
        <v>29</v>
      </c>
      <c r="L12" s="15">
        <v>18</v>
      </c>
      <c r="M12" s="81">
        <v>27.869</v>
      </c>
      <c r="N12" s="70">
        <v>28</v>
      </c>
      <c r="O12" s="62">
        <v>3000</v>
      </c>
      <c r="P12" s="63">
        <f>Table22452368910111213141516171819202122242345678910111213141516171819202122232425262728293031323334353637[[#This Row],[PEMBULATAN]]*O12</f>
        <v>84000</v>
      </c>
    </row>
    <row r="13" spans="1:16" ht="30" customHeight="1" x14ac:dyDescent="0.2">
      <c r="A13" s="97"/>
      <c r="B13" s="73"/>
      <c r="C13" s="87" t="s">
        <v>4685</v>
      </c>
      <c r="D13" s="76" t="s">
        <v>52</v>
      </c>
      <c r="E13" s="13">
        <v>44436</v>
      </c>
      <c r="F13" s="74" t="s">
        <v>53</v>
      </c>
      <c r="G13" s="13">
        <v>44437</v>
      </c>
      <c r="H13" s="75" t="s">
        <v>3282</v>
      </c>
      <c r="I13" s="15">
        <v>50</v>
      </c>
      <c r="J13" s="15">
        <v>60</v>
      </c>
      <c r="K13" s="15">
        <v>25</v>
      </c>
      <c r="L13" s="15">
        <v>25</v>
      </c>
      <c r="M13" s="81">
        <v>18.75</v>
      </c>
      <c r="N13" s="70">
        <v>25</v>
      </c>
      <c r="O13" s="62">
        <v>3000</v>
      </c>
      <c r="P13" s="63">
        <f>Table22452368910111213141516171819202122242345678910111213141516171819202122232425262728293031323334353637[[#This Row],[PEMBULATAN]]*O13</f>
        <v>75000</v>
      </c>
    </row>
    <row r="14" spans="1:16" ht="30" customHeight="1" x14ac:dyDescent="0.2">
      <c r="A14" s="97"/>
      <c r="B14" s="73"/>
      <c r="C14" s="87" t="s">
        <v>4686</v>
      </c>
      <c r="D14" s="76" t="s">
        <v>52</v>
      </c>
      <c r="E14" s="13">
        <v>44436</v>
      </c>
      <c r="F14" s="74" t="s">
        <v>53</v>
      </c>
      <c r="G14" s="13">
        <v>44437</v>
      </c>
      <c r="H14" s="75" t="s">
        <v>3282</v>
      </c>
      <c r="I14" s="15">
        <v>105</v>
      </c>
      <c r="J14" s="15">
        <v>64</v>
      </c>
      <c r="K14" s="15">
        <v>30</v>
      </c>
      <c r="L14" s="15">
        <v>15</v>
      </c>
      <c r="M14" s="81">
        <v>50.4</v>
      </c>
      <c r="N14" s="70">
        <v>50</v>
      </c>
      <c r="O14" s="62">
        <v>3000</v>
      </c>
      <c r="P14" s="63">
        <f>Table22452368910111213141516171819202122242345678910111213141516171819202122232425262728293031323334353637[[#This Row],[PEMBULATAN]]*O14</f>
        <v>150000</v>
      </c>
    </row>
    <row r="15" spans="1:16" ht="30" customHeight="1" x14ac:dyDescent="0.2">
      <c r="A15" s="97"/>
      <c r="B15" s="73"/>
      <c r="C15" s="87" t="s">
        <v>4687</v>
      </c>
      <c r="D15" s="76" t="s">
        <v>52</v>
      </c>
      <c r="E15" s="13">
        <v>44436</v>
      </c>
      <c r="F15" s="74" t="s">
        <v>53</v>
      </c>
      <c r="G15" s="13">
        <v>44437</v>
      </c>
      <c r="H15" s="75" t="s">
        <v>3282</v>
      </c>
      <c r="I15" s="15">
        <v>92</v>
      </c>
      <c r="J15" s="15">
        <v>34</v>
      </c>
      <c r="K15" s="15">
        <v>48</v>
      </c>
      <c r="L15" s="15">
        <v>10</v>
      </c>
      <c r="M15" s="81">
        <v>37.536000000000001</v>
      </c>
      <c r="N15" s="70">
        <v>38</v>
      </c>
      <c r="O15" s="62">
        <v>3000</v>
      </c>
      <c r="P15" s="63">
        <f>Table22452368910111213141516171819202122242345678910111213141516171819202122232425262728293031323334353637[[#This Row],[PEMBULATAN]]*O15</f>
        <v>114000</v>
      </c>
    </row>
    <row r="16" spans="1:16" ht="30" customHeight="1" x14ac:dyDescent="0.2">
      <c r="A16" s="97"/>
      <c r="B16" s="73"/>
      <c r="C16" s="87" t="s">
        <v>4688</v>
      </c>
      <c r="D16" s="76" t="s">
        <v>52</v>
      </c>
      <c r="E16" s="13">
        <v>44436</v>
      </c>
      <c r="F16" s="74" t="s">
        <v>53</v>
      </c>
      <c r="G16" s="13">
        <v>44437</v>
      </c>
      <c r="H16" s="75" t="s">
        <v>3282</v>
      </c>
      <c r="I16" s="15">
        <v>95</v>
      </c>
      <c r="J16" s="15">
        <v>62</v>
      </c>
      <c r="K16" s="15">
        <v>25</v>
      </c>
      <c r="L16" s="15">
        <v>12</v>
      </c>
      <c r="M16" s="81">
        <v>36.8125</v>
      </c>
      <c r="N16" s="70">
        <v>37</v>
      </c>
      <c r="O16" s="62">
        <v>3000</v>
      </c>
      <c r="P16" s="63">
        <f>Table22452368910111213141516171819202122242345678910111213141516171819202122232425262728293031323334353637[[#This Row],[PEMBULATAN]]*O16</f>
        <v>111000</v>
      </c>
    </row>
    <row r="17" spans="1:16" ht="30" customHeight="1" x14ac:dyDescent="0.2">
      <c r="A17" s="97"/>
      <c r="B17" s="73"/>
      <c r="C17" s="87" t="s">
        <v>4689</v>
      </c>
      <c r="D17" s="76" t="s">
        <v>52</v>
      </c>
      <c r="E17" s="13">
        <v>44436</v>
      </c>
      <c r="F17" s="74" t="s">
        <v>53</v>
      </c>
      <c r="G17" s="13">
        <v>44437</v>
      </c>
      <c r="H17" s="75" t="s">
        <v>3282</v>
      </c>
      <c r="I17" s="15">
        <v>89</v>
      </c>
      <c r="J17" s="15">
        <v>54</v>
      </c>
      <c r="K17" s="15">
        <v>22</v>
      </c>
      <c r="L17" s="15">
        <v>8</v>
      </c>
      <c r="M17" s="81">
        <v>26.433</v>
      </c>
      <c r="N17" s="70">
        <v>26</v>
      </c>
      <c r="O17" s="62">
        <v>3000</v>
      </c>
      <c r="P17" s="63">
        <f>Table22452368910111213141516171819202122242345678910111213141516171819202122232425262728293031323334353637[[#This Row],[PEMBULATAN]]*O17</f>
        <v>78000</v>
      </c>
    </row>
    <row r="18" spans="1:16" ht="30" customHeight="1" x14ac:dyDescent="0.2">
      <c r="A18" s="97"/>
      <c r="B18" s="73"/>
      <c r="C18" s="87" t="s">
        <v>4690</v>
      </c>
      <c r="D18" s="76" t="s">
        <v>52</v>
      </c>
      <c r="E18" s="13">
        <v>44436</v>
      </c>
      <c r="F18" s="74" t="s">
        <v>53</v>
      </c>
      <c r="G18" s="13">
        <v>44437</v>
      </c>
      <c r="H18" s="75" t="s">
        <v>3282</v>
      </c>
      <c r="I18" s="15">
        <v>63</v>
      </c>
      <c r="J18" s="15">
        <v>54</v>
      </c>
      <c r="K18" s="15">
        <v>23</v>
      </c>
      <c r="L18" s="15">
        <v>18</v>
      </c>
      <c r="M18" s="81">
        <v>19.561499999999999</v>
      </c>
      <c r="N18" s="70">
        <v>20</v>
      </c>
      <c r="O18" s="62">
        <v>3000</v>
      </c>
      <c r="P18" s="63">
        <f>Table22452368910111213141516171819202122242345678910111213141516171819202122232425262728293031323334353637[[#This Row],[PEMBULATAN]]*O18</f>
        <v>60000</v>
      </c>
    </row>
    <row r="19" spans="1:16" ht="30" customHeight="1" x14ac:dyDescent="0.2">
      <c r="A19" s="97"/>
      <c r="B19" s="73"/>
      <c r="C19" s="87" t="s">
        <v>4691</v>
      </c>
      <c r="D19" s="76" t="s">
        <v>52</v>
      </c>
      <c r="E19" s="13">
        <v>44436</v>
      </c>
      <c r="F19" s="74" t="s">
        <v>53</v>
      </c>
      <c r="G19" s="13">
        <v>44437</v>
      </c>
      <c r="H19" s="75" t="s">
        <v>3282</v>
      </c>
      <c r="I19" s="15">
        <v>50</v>
      </c>
      <c r="J19" s="15">
        <v>50</v>
      </c>
      <c r="K19" s="15">
        <v>25</v>
      </c>
      <c r="L19" s="15">
        <v>7</v>
      </c>
      <c r="M19" s="81">
        <v>15.625</v>
      </c>
      <c r="N19" s="70">
        <v>16</v>
      </c>
      <c r="O19" s="62">
        <v>3000</v>
      </c>
      <c r="P19" s="63">
        <f>Table22452368910111213141516171819202122242345678910111213141516171819202122232425262728293031323334353637[[#This Row],[PEMBULATAN]]*O19</f>
        <v>48000</v>
      </c>
    </row>
    <row r="20" spans="1:16" ht="30" customHeight="1" x14ac:dyDescent="0.2">
      <c r="A20" s="97"/>
      <c r="B20" s="73"/>
      <c r="C20" s="87" t="s">
        <v>4692</v>
      </c>
      <c r="D20" s="76" t="s">
        <v>52</v>
      </c>
      <c r="E20" s="13">
        <v>44436</v>
      </c>
      <c r="F20" s="74" t="s">
        <v>53</v>
      </c>
      <c r="G20" s="13">
        <v>44437</v>
      </c>
      <c r="H20" s="75" t="s">
        <v>3282</v>
      </c>
      <c r="I20" s="15">
        <v>55</v>
      </c>
      <c r="J20" s="15">
        <v>30</v>
      </c>
      <c r="K20" s="15">
        <v>21</v>
      </c>
      <c r="L20" s="15">
        <v>3</v>
      </c>
      <c r="M20" s="81">
        <v>8.6624999999999996</v>
      </c>
      <c r="N20" s="70">
        <v>9</v>
      </c>
      <c r="O20" s="62">
        <v>3000</v>
      </c>
      <c r="P20" s="63">
        <f>Table22452368910111213141516171819202122242345678910111213141516171819202122232425262728293031323334353637[[#This Row],[PEMBULATAN]]*O20</f>
        <v>27000</v>
      </c>
    </row>
    <row r="21" spans="1:16" ht="30" customHeight="1" x14ac:dyDescent="0.2">
      <c r="A21" s="97"/>
      <c r="B21" s="73"/>
      <c r="C21" s="87" t="s">
        <v>4693</v>
      </c>
      <c r="D21" s="76" t="s">
        <v>52</v>
      </c>
      <c r="E21" s="13">
        <v>44436</v>
      </c>
      <c r="F21" s="74" t="s">
        <v>53</v>
      </c>
      <c r="G21" s="13">
        <v>44437</v>
      </c>
      <c r="H21" s="75" t="s">
        <v>3282</v>
      </c>
      <c r="I21" s="15">
        <v>90</v>
      </c>
      <c r="J21" s="15">
        <v>50</v>
      </c>
      <c r="K21" s="15">
        <v>39</v>
      </c>
      <c r="L21" s="15">
        <v>15</v>
      </c>
      <c r="M21" s="81">
        <v>43.875</v>
      </c>
      <c r="N21" s="70">
        <v>44</v>
      </c>
      <c r="O21" s="62">
        <v>3000</v>
      </c>
      <c r="P21" s="63">
        <f>Table22452368910111213141516171819202122242345678910111213141516171819202122232425262728293031323334353637[[#This Row],[PEMBULATAN]]*O21</f>
        <v>132000</v>
      </c>
    </row>
    <row r="22" spans="1:16" ht="30" customHeight="1" x14ac:dyDescent="0.2">
      <c r="A22" s="97"/>
      <c r="B22" s="73"/>
      <c r="C22" s="87" t="s">
        <v>4694</v>
      </c>
      <c r="D22" s="76" t="s">
        <v>52</v>
      </c>
      <c r="E22" s="13">
        <v>44436</v>
      </c>
      <c r="F22" s="74" t="s">
        <v>53</v>
      </c>
      <c r="G22" s="13">
        <v>44437</v>
      </c>
      <c r="H22" s="75" t="s">
        <v>3282</v>
      </c>
      <c r="I22" s="15">
        <v>89</v>
      </c>
      <c r="J22" s="15">
        <v>53</v>
      </c>
      <c r="K22" s="15">
        <v>27</v>
      </c>
      <c r="L22" s="15">
        <v>23</v>
      </c>
      <c r="M22" s="81">
        <v>31.839749999999999</v>
      </c>
      <c r="N22" s="70">
        <v>32</v>
      </c>
      <c r="O22" s="62">
        <v>3000</v>
      </c>
      <c r="P22" s="63">
        <f>Table22452368910111213141516171819202122242345678910111213141516171819202122232425262728293031323334353637[[#This Row],[PEMBULATAN]]*O22</f>
        <v>96000</v>
      </c>
    </row>
    <row r="23" spans="1:16" ht="30" customHeight="1" x14ac:dyDescent="0.2">
      <c r="A23" s="97"/>
      <c r="B23" s="73"/>
      <c r="C23" s="87" t="s">
        <v>4695</v>
      </c>
      <c r="D23" s="76" t="s">
        <v>52</v>
      </c>
      <c r="E23" s="13">
        <v>44436</v>
      </c>
      <c r="F23" s="74" t="s">
        <v>53</v>
      </c>
      <c r="G23" s="13">
        <v>44437</v>
      </c>
      <c r="H23" s="75" t="s">
        <v>3282</v>
      </c>
      <c r="I23" s="15">
        <v>89</v>
      </c>
      <c r="J23" s="15">
        <v>49</v>
      </c>
      <c r="K23" s="15">
        <v>36</v>
      </c>
      <c r="L23" s="15">
        <v>16</v>
      </c>
      <c r="M23" s="81">
        <v>39.249000000000002</v>
      </c>
      <c r="N23" s="70">
        <v>39</v>
      </c>
      <c r="O23" s="62">
        <v>3000</v>
      </c>
      <c r="P23" s="63">
        <f>Table22452368910111213141516171819202122242345678910111213141516171819202122232425262728293031323334353637[[#This Row],[PEMBULATAN]]*O23</f>
        <v>117000</v>
      </c>
    </row>
    <row r="24" spans="1:16" ht="30" customHeight="1" x14ac:dyDescent="0.2">
      <c r="A24" s="97"/>
      <c r="B24" s="73"/>
      <c r="C24" s="87" t="s">
        <v>4696</v>
      </c>
      <c r="D24" s="76" t="s">
        <v>52</v>
      </c>
      <c r="E24" s="13">
        <v>44436</v>
      </c>
      <c r="F24" s="74" t="s">
        <v>53</v>
      </c>
      <c r="G24" s="13">
        <v>44437</v>
      </c>
      <c r="H24" s="75" t="s">
        <v>3282</v>
      </c>
      <c r="I24" s="15">
        <v>97</v>
      </c>
      <c r="J24" s="15">
        <v>54</v>
      </c>
      <c r="K24" s="15">
        <v>45</v>
      </c>
      <c r="L24" s="15">
        <v>22</v>
      </c>
      <c r="M24" s="81">
        <v>58.927500000000002</v>
      </c>
      <c r="N24" s="70">
        <v>59</v>
      </c>
      <c r="O24" s="62">
        <v>3000</v>
      </c>
      <c r="P24" s="63">
        <f>Table22452368910111213141516171819202122242345678910111213141516171819202122232425262728293031323334353637[[#This Row],[PEMBULATAN]]*O24</f>
        <v>177000</v>
      </c>
    </row>
    <row r="25" spans="1:16" ht="30" customHeight="1" x14ac:dyDescent="0.2">
      <c r="A25" s="97"/>
      <c r="B25" s="73"/>
      <c r="C25" s="87" t="s">
        <v>4697</v>
      </c>
      <c r="D25" s="76" t="s">
        <v>52</v>
      </c>
      <c r="E25" s="13">
        <v>44436</v>
      </c>
      <c r="F25" s="74" t="s">
        <v>53</v>
      </c>
      <c r="G25" s="13">
        <v>44437</v>
      </c>
      <c r="H25" s="75" t="s">
        <v>3282</v>
      </c>
      <c r="I25" s="15">
        <v>79</v>
      </c>
      <c r="J25" s="15">
        <v>58</v>
      </c>
      <c r="K25" s="15">
        <v>33</v>
      </c>
      <c r="L25" s="15">
        <v>14</v>
      </c>
      <c r="M25" s="81">
        <v>37.801499999999997</v>
      </c>
      <c r="N25" s="70">
        <v>38</v>
      </c>
      <c r="O25" s="62">
        <v>3000</v>
      </c>
      <c r="P25" s="63">
        <f>Table22452368910111213141516171819202122242345678910111213141516171819202122232425262728293031323334353637[[#This Row],[PEMBULATAN]]*O25</f>
        <v>114000</v>
      </c>
    </row>
    <row r="26" spans="1:16" ht="30" customHeight="1" x14ac:dyDescent="0.2">
      <c r="A26" s="97"/>
      <c r="B26" s="73"/>
      <c r="C26" s="87" t="s">
        <v>4698</v>
      </c>
      <c r="D26" s="76" t="s">
        <v>52</v>
      </c>
      <c r="E26" s="13">
        <v>44436</v>
      </c>
      <c r="F26" s="74" t="s">
        <v>53</v>
      </c>
      <c r="G26" s="13">
        <v>44437</v>
      </c>
      <c r="H26" s="75" t="s">
        <v>3282</v>
      </c>
      <c r="I26" s="15">
        <v>57</v>
      </c>
      <c r="J26" s="15">
        <v>60</v>
      </c>
      <c r="K26" s="15">
        <v>23</v>
      </c>
      <c r="L26" s="15">
        <v>14</v>
      </c>
      <c r="M26" s="81">
        <v>19.664999999999999</v>
      </c>
      <c r="N26" s="70">
        <v>20</v>
      </c>
      <c r="O26" s="62">
        <v>3000</v>
      </c>
      <c r="P26" s="63">
        <f>Table22452368910111213141516171819202122242345678910111213141516171819202122232425262728293031323334353637[[#This Row],[PEMBULATAN]]*O26</f>
        <v>60000</v>
      </c>
    </row>
    <row r="27" spans="1:16" ht="30" customHeight="1" x14ac:dyDescent="0.2">
      <c r="A27" s="97"/>
      <c r="B27" s="73"/>
      <c r="C27" s="87" t="s">
        <v>4699</v>
      </c>
      <c r="D27" s="76" t="s">
        <v>52</v>
      </c>
      <c r="E27" s="13">
        <v>44436</v>
      </c>
      <c r="F27" s="74" t="s">
        <v>53</v>
      </c>
      <c r="G27" s="13">
        <v>44437</v>
      </c>
      <c r="H27" s="75" t="s">
        <v>3282</v>
      </c>
      <c r="I27" s="15">
        <v>89</v>
      </c>
      <c r="J27" s="15">
        <v>62</v>
      </c>
      <c r="K27" s="15">
        <v>25</v>
      </c>
      <c r="L27" s="15">
        <v>25</v>
      </c>
      <c r="M27" s="81">
        <v>34.487499999999997</v>
      </c>
      <c r="N27" s="70">
        <v>34</v>
      </c>
      <c r="O27" s="62">
        <v>3000</v>
      </c>
      <c r="P27" s="63">
        <f>Table22452368910111213141516171819202122242345678910111213141516171819202122232425262728293031323334353637[[#This Row],[PEMBULATAN]]*O27</f>
        <v>102000</v>
      </c>
    </row>
    <row r="28" spans="1:16" ht="30" customHeight="1" x14ac:dyDescent="0.2">
      <c r="A28" s="97"/>
      <c r="B28" s="73"/>
      <c r="C28" s="87" t="s">
        <v>4700</v>
      </c>
      <c r="D28" s="76" t="s">
        <v>52</v>
      </c>
      <c r="E28" s="13">
        <v>44436</v>
      </c>
      <c r="F28" s="74" t="s">
        <v>53</v>
      </c>
      <c r="G28" s="13">
        <v>44437</v>
      </c>
      <c r="H28" s="75" t="s">
        <v>3282</v>
      </c>
      <c r="I28" s="15">
        <v>93</v>
      </c>
      <c r="J28" s="15">
        <v>30</v>
      </c>
      <c r="K28" s="15">
        <v>55</v>
      </c>
      <c r="L28" s="15">
        <v>21</v>
      </c>
      <c r="M28" s="81">
        <v>38.362499999999997</v>
      </c>
      <c r="N28" s="70">
        <v>38</v>
      </c>
      <c r="O28" s="62">
        <v>3000</v>
      </c>
      <c r="P28" s="63">
        <f>Table22452368910111213141516171819202122242345678910111213141516171819202122232425262728293031323334353637[[#This Row],[PEMBULATAN]]*O28</f>
        <v>114000</v>
      </c>
    </row>
    <row r="29" spans="1:16" ht="30" customHeight="1" x14ac:dyDescent="0.2">
      <c r="A29" s="97"/>
      <c r="B29" s="73"/>
      <c r="C29" s="87" t="s">
        <v>4701</v>
      </c>
      <c r="D29" s="76" t="s">
        <v>52</v>
      </c>
      <c r="E29" s="13">
        <v>44436</v>
      </c>
      <c r="F29" s="74" t="s">
        <v>53</v>
      </c>
      <c r="G29" s="13">
        <v>44437</v>
      </c>
      <c r="H29" s="75" t="s">
        <v>3282</v>
      </c>
      <c r="I29" s="15">
        <v>56</v>
      </c>
      <c r="J29" s="15">
        <v>35</v>
      </c>
      <c r="K29" s="15">
        <v>30</v>
      </c>
      <c r="L29" s="15">
        <v>3</v>
      </c>
      <c r="M29" s="81">
        <v>14.7</v>
      </c>
      <c r="N29" s="70">
        <v>15</v>
      </c>
      <c r="O29" s="62">
        <v>3000</v>
      </c>
      <c r="P29" s="63">
        <f>Table22452368910111213141516171819202122242345678910111213141516171819202122232425262728293031323334353637[[#This Row],[PEMBULATAN]]*O29</f>
        <v>45000</v>
      </c>
    </row>
    <row r="30" spans="1:16" ht="30" customHeight="1" x14ac:dyDescent="0.2">
      <c r="A30" s="97"/>
      <c r="B30" s="73"/>
      <c r="C30" s="87" t="s">
        <v>4702</v>
      </c>
      <c r="D30" s="76" t="s">
        <v>52</v>
      </c>
      <c r="E30" s="13">
        <v>44436</v>
      </c>
      <c r="F30" s="74" t="s">
        <v>53</v>
      </c>
      <c r="G30" s="13">
        <v>44437</v>
      </c>
      <c r="H30" s="75" t="s">
        <v>3282</v>
      </c>
      <c r="I30" s="15">
        <v>74</v>
      </c>
      <c r="J30" s="15">
        <v>53</v>
      </c>
      <c r="K30" s="15">
        <v>30</v>
      </c>
      <c r="L30" s="15">
        <v>5</v>
      </c>
      <c r="M30" s="81">
        <v>29.414999999999999</v>
      </c>
      <c r="N30" s="70">
        <v>29</v>
      </c>
      <c r="O30" s="62">
        <v>3000</v>
      </c>
      <c r="P30" s="63">
        <f>Table22452368910111213141516171819202122242345678910111213141516171819202122232425262728293031323334353637[[#This Row],[PEMBULATAN]]*O30</f>
        <v>87000</v>
      </c>
    </row>
    <row r="31" spans="1:16" ht="30" customHeight="1" x14ac:dyDescent="0.2">
      <c r="A31" s="97"/>
      <c r="B31" s="73"/>
      <c r="C31" s="87" t="s">
        <v>4703</v>
      </c>
      <c r="D31" s="76" t="s">
        <v>52</v>
      </c>
      <c r="E31" s="13">
        <v>44436</v>
      </c>
      <c r="F31" s="74" t="s">
        <v>53</v>
      </c>
      <c r="G31" s="13">
        <v>44437</v>
      </c>
      <c r="H31" s="75" t="s">
        <v>3282</v>
      </c>
      <c r="I31" s="15">
        <v>54</v>
      </c>
      <c r="J31" s="15">
        <v>33</v>
      </c>
      <c r="K31" s="15">
        <v>27</v>
      </c>
      <c r="L31" s="15">
        <v>3</v>
      </c>
      <c r="M31" s="81">
        <v>12.028499999999999</v>
      </c>
      <c r="N31" s="70">
        <v>12</v>
      </c>
      <c r="O31" s="62">
        <v>3000</v>
      </c>
      <c r="P31" s="63">
        <f>Table22452368910111213141516171819202122242345678910111213141516171819202122232425262728293031323334353637[[#This Row],[PEMBULATAN]]*O31</f>
        <v>36000</v>
      </c>
    </row>
    <row r="32" spans="1:16" ht="30" customHeight="1" x14ac:dyDescent="0.2">
      <c r="A32" s="97"/>
      <c r="B32" s="73"/>
      <c r="C32" s="87" t="s">
        <v>4704</v>
      </c>
      <c r="D32" s="76" t="s">
        <v>52</v>
      </c>
      <c r="E32" s="13">
        <v>44436</v>
      </c>
      <c r="F32" s="74" t="s">
        <v>53</v>
      </c>
      <c r="G32" s="13">
        <v>44437</v>
      </c>
      <c r="H32" s="75" t="s">
        <v>3282</v>
      </c>
      <c r="I32" s="15">
        <v>74</v>
      </c>
      <c r="J32" s="15">
        <v>30</v>
      </c>
      <c r="K32" s="15">
        <v>57</v>
      </c>
      <c r="L32" s="15">
        <v>10</v>
      </c>
      <c r="M32" s="81">
        <v>31.635000000000002</v>
      </c>
      <c r="N32" s="70">
        <v>32</v>
      </c>
      <c r="O32" s="62">
        <v>3000</v>
      </c>
      <c r="P32" s="63">
        <f>Table22452368910111213141516171819202122242345678910111213141516171819202122232425262728293031323334353637[[#This Row],[PEMBULATAN]]*O32</f>
        <v>96000</v>
      </c>
    </row>
    <row r="33" spans="1:16" ht="30" customHeight="1" x14ac:dyDescent="0.2">
      <c r="A33" s="97"/>
      <c r="B33" s="73"/>
      <c r="C33" s="87" t="s">
        <v>4705</v>
      </c>
      <c r="D33" s="76" t="s">
        <v>52</v>
      </c>
      <c r="E33" s="13">
        <v>44436</v>
      </c>
      <c r="F33" s="74" t="s">
        <v>53</v>
      </c>
      <c r="G33" s="13">
        <v>44437</v>
      </c>
      <c r="H33" s="75" t="s">
        <v>3282</v>
      </c>
      <c r="I33" s="15">
        <v>60</v>
      </c>
      <c r="J33" s="15">
        <v>57</v>
      </c>
      <c r="K33" s="15">
        <v>25</v>
      </c>
      <c r="L33" s="15">
        <v>7</v>
      </c>
      <c r="M33" s="81">
        <v>21.375</v>
      </c>
      <c r="N33" s="70">
        <v>21</v>
      </c>
      <c r="O33" s="62">
        <v>3000</v>
      </c>
      <c r="P33" s="63">
        <f>Table22452368910111213141516171819202122242345678910111213141516171819202122232425262728293031323334353637[[#This Row],[PEMBULATAN]]*O33</f>
        <v>63000</v>
      </c>
    </row>
    <row r="34" spans="1:16" ht="30" customHeight="1" x14ac:dyDescent="0.2">
      <c r="A34" s="97"/>
      <c r="B34" s="73"/>
      <c r="C34" s="87" t="s">
        <v>4706</v>
      </c>
      <c r="D34" s="76" t="s">
        <v>52</v>
      </c>
      <c r="E34" s="13">
        <v>44436</v>
      </c>
      <c r="F34" s="74" t="s">
        <v>53</v>
      </c>
      <c r="G34" s="13">
        <v>44437</v>
      </c>
      <c r="H34" s="75" t="s">
        <v>3282</v>
      </c>
      <c r="I34" s="15">
        <v>66</v>
      </c>
      <c r="J34" s="15">
        <v>60</v>
      </c>
      <c r="K34" s="15">
        <v>23</v>
      </c>
      <c r="L34" s="15">
        <v>11</v>
      </c>
      <c r="M34" s="81">
        <v>22.77</v>
      </c>
      <c r="N34" s="70">
        <v>23</v>
      </c>
      <c r="O34" s="62">
        <v>3000</v>
      </c>
      <c r="P34" s="63">
        <f>Table22452368910111213141516171819202122242345678910111213141516171819202122232425262728293031323334353637[[#This Row],[PEMBULATAN]]*O34</f>
        <v>69000</v>
      </c>
    </row>
    <row r="35" spans="1:16" ht="30" customHeight="1" x14ac:dyDescent="0.2">
      <c r="A35" s="97"/>
      <c r="B35" s="73"/>
      <c r="C35" s="87" t="s">
        <v>4707</v>
      </c>
      <c r="D35" s="76" t="s">
        <v>52</v>
      </c>
      <c r="E35" s="13">
        <v>44436</v>
      </c>
      <c r="F35" s="74" t="s">
        <v>53</v>
      </c>
      <c r="G35" s="13">
        <v>44437</v>
      </c>
      <c r="H35" s="75" t="s">
        <v>3282</v>
      </c>
      <c r="I35" s="15">
        <v>68</v>
      </c>
      <c r="J35" s="15">
        <v>55</v>
      </c>
      <c r="K35" s="15">
        <v>49</v>
      </c>
      <c r="L35" s="15">
        <v>3</v>
      </c>
      <c r="M35" s="81">
        <v>45.814999999999998</v>
      </c>
      <c r="N35" s="70">
        <v>46</v>
      </c>
      <c r="O35" s="62">
        <v>3000</v>
      </c>
      <c r="P35" s="63">
        <f>Table22452368910111213141516171819202122242345678910111213141516171819202122232425262728293031323334353637[[#This Row],[PEMBULATAN]]*O35</f>
        <v>138000</v>
      </c>
    </row>
    <row r="36" spans="1:16" ht="30" customHeight="1" x14ac:dyDescent="0.2">
      <c r="A36" s="97"/>
      <c r="B36" s="73"/>
      <c r="C36" s="87" t="s">
        <v>4708</v>
      </c>
      <c r="D36" s="76" t="s">
        <v>52</v>
      </c>
      <c r="E36" s="13">
        <v>44436</v>
      </c>
      <c r="F36" s="74" t="s">
        <v>53</v>
      </c>
      <c r="G36" s="13">
        <v>44437</v>
      </c>
      <c r="H36" s="75" t="s">
        <v>3282</v>
      </c>
      <c r="I36" s="15">
        <v>50</v>
      </c>
      <c r="J36" s="15">
        <v>24</v>
      </c>
      <c r="K36" s="15">
        <v>20</v>
      </c>
      <c r="L36" s="15">
        <v>13</v>
      </c>
      <c r="M36" s="81">
        <v>6</v>
      </c>
      <c r="N36" s="70">
        <v>13</v>
      </c>
      <c r="O36" s="62">
        <v>3000</v>
      </c>
      <c r="P36" s="63">
        <f>Table22452368910111213141516171819202122242345678910111213141516171819202122232425262728293031323334353637[[#This Row],[PEMBULATAN]]*O36</f>
        <v>39000</v>
      </c>
    </row>
    <row r="37" spans="1:16" ht="30" customHeight="1" x14ac:dyDescent="0.2">
      <c r="A37" s="97"/>
      <c r="B37" s="73"/>
      <c r="C37" s="87" t="s">
        <v>4709</v>
      </c>
      <c r="D37" s="76" t="s">
        <v>52</v>
      </c>
      <c r="E37" s="13">
        <v>44436</v>
      </c>
      <c r="F37" s="74" t="s">
        <v>53</v>
      </c>
      <c r="G37" s="13">
        <v>44437</v>
      </c>
      <c r="H37" s="75" t="s">
        <v>3282</v>
      </c>
      <c r="I37" s="15">
        <v>75</v>
      </c>
      <c r="J37" s="15">
        <v>20</v>
      </c>
      <c r="K37" s="15">
        <v>37</v>
      </c>
      <c r="L37" s="15">
        <v>13</v>
      </c>
      <c r="M37" s="81">
        <v>13.875</v>
      </c>
      <c r="N37" s="70">
        <v>14</v>
      </c>
      <c r="O37" s="62">
        <v>3000</v>
      </c>
      <c r="P37" s="63">
        <f>Table22452368910111213141516171819202122242345678910111213141516171819202122232425262728293031323334353637[[#This Row],[PEMBULATAN]]*O37</f>
        <v>42000</v>
      </c>
    </row>
    <row r="38" spans="1:16" ht="30" customHeight="1" x14ac:dyDescent="0.2">
      <c r="A38" s="97"/>
      <c r="B38" s="73"/>
      <c r="C38" s="87" t="s">
        <v>4710</v>
      </c>
      <c r="D38" s="76" t="s">
        <v>52</v>
      </c>
      <c r="E38" s="13">
        <v>44436</v>
      </c>
      <c r="F38" s="74" t="s">
        <v>53</v>
      </c>
      <c r="G38" s="13">
        <v>44437</v>
      </c>
      <c r="H38" s="75" t="s">
        <v>3282</v>
      </c>
      <c r="I38" s="15">
        <v>44</v>
      </c>
      <c r="J38" s="15">
        <v>35</v>
      </c>
      <c r="K38" s="15">
        <v>17</v>
      </c>
      <c r="L38" s="15">
        <v>13</v>
      </c>
      <c r="M38" s="81">
        <v>6.5449999999999999</v>
      </c>
      <c r="N38" s="70">
        <v>13</v>
      </c>
      <c r="O38" s="62">
        <v>3000</v>
      </c>
      <c r="P38" s="63">
        <f>Table22452368910111213141516171819202122242345678910111213141516171819202122232425262728293031323334353637[[#This Row],[PEMBULATAN]]*O38</f>
        <v>39000</v>
      </c>
    </row>
    <row r="39" spans="1:16" ht="30" customHeight="1" x14ac:dyDescent="0.2">
      <c r="A39" s="97"/>
      <c r="B39" s="73"/>
      <c r="C39" s="87" t="s">
        <v>4711</v>
      </c>
      <c r="D39" s="76" t="s">
        <v>52</v>
      </c>
      <c r="E39" s="13">
        <v>44436</v>
      </c>
      <c r="F39" s="74" t="s">
        <v>53</v>
      </c>
      <c r="G39" s="13">
        <v>44437</v>
      </c>
      <c r="H39" s="75" t="s">
        <v>3282</v>
      </c>
      <c r="I39" s="15">
        <v>58</v>
      </c>
      <c r="J39" s="15">
        <v>57</v>
      </c>
      <c r="K39" s="15">
        <v>29</v>
      </c>
      <c r="L39" s="15">
        <v>13</v>
      </c>
      <c r="M39" s="81">
        <v>23.968499999999999</v>
      </c>
      <c r="N39" s="70">
        <v>24</v>
      </c>
      <c r="O39" s="62">
        <v>3000</v>
      </c>
      <c r="P39" s="63">
        <f>Table22452368910111213141516171819202122242345678910111213141516171819202122232425262728293031323334353637[[#This Row],[PEMBULATAN]]*O39</f>
        <v>72000</v>
      </c>
    </row>
    <row r="40" spans="1:16" ht="30" customHeight="1" x14ac:dyDescent="0.2">
      <c r="A40" s="97"/>
      <c r="B40" s="73"/>
      <c r="C40" s="87" t="s">
        <v>4712</v>
      </c>
      <c r="D40" s="76" t="s">
        <v>52</v>
      </c>
      <c r="E40" s="13">
        <v>44436</v>
      </c>
      <c r="F40" s="74" t="s">
        <v>53</v>
      </c>
      <c r="G40" s="13">
        <v>44437</v>
      </c>
      <c r="H40" s="75" t="s">
        <v>3282</v>
      </c>
      <c r="I40" s="15">
        <v>100</v>
      </c>
      <c r="J40" s="15">
        <v>60</v>
      </c>
      <c r="K40" s="15">
        <v>35</v>
      </c>
      <c r="L40" s="15">
        <v>16</v>
      </c>
      <c r="M40" s="81">
        <v>52.5</v>
      </c>
      <c r="N40" s="70">
        <v>53</v>
      </c>
      <c r="O40" s="62">
        <v>3000</v>
      </c>
      <c r="P40" s="63">
        <f>Table22452368910111213141516171819202122242345678910111213141516171819202122232425262728293031323334353637[[#This Row],[PEMBULATAN]]*O40</f>
        <v>159000</v>
      </c>
    </row>
    <row r="41" spans="1:16" ht="30" customHeight="1" x14ac:dyDescent="0.2">
      <c r="A41" s="97"/>
      <c r="B41" s="73"/>
      <c r="C41" s="87" t="s">
        <v>4713</v>
      </c>
      <c r="D41" s="76" t="s">
        <v>52</v>
      </c>
      <c r="E41" s="13">
        <v>44436</v>
      </c>
      <c r="F41" s="74" t="s">
        <v>53</v>
      </c>
      <c r="G41" s="13">
        <v>44437</v>
      </c>
      <c r="H41" s="75" t="s">
        <v>3282</v>
      </c>
      <c r="I41" s="15">
        <v>67</v>
      </c>
      <c r="J41" s="15">
        <v>55</v>
      </c>
      <c r="K41" s="15">
        <v>23</v>
      </c>
      <c r="L41" s="15">
        <v>16</v>
      </c>
      <c r="M41" s="81">
        <v>21.188749999999999</v>
      </c>
      <c r="N41" s="70">
        <v>21</v>
      </c>
      <c r="O41" s="62">
        <v>3000</v>
      </c>
      <c r="P41" s="63">
        <f>Table22452368910111213141516171819202122242345678910111213141516171819202122232425262728293031323334353637[[#This Row],[PEMBULATAN]]*O41</f>
        <v>63000</v>
      </c>
    </row>
    <row r="42" spans="1:16" ht="30" customHeight="1" x14ac:dyDescent="0.2">
      <c r="A42" s="97"/>
      <c r="B42" s="73"/>
      <c r="C42" s="87" t="s">
        <v>4714</v>
      </c>
      <c r="D42" s="76" t="s">
        <v>52</v>
      </c>
      <c r="E42" s="13">
        <v>44436</v>
      </c>
      <c r="F42" s="74" t="s">
        <v>53</v>
      </c>
      <c r="G42" s="13">
        <v>44437</v>
      </c>
      <c r="H42" s="75" t="s">
        <v>3282</v>
      </c>
      <c r="I42" s="15">
        <v>70</v>
      </c>
      <c r="J42" s="15">
        <v>49</v>
      </c>
      <c r="K42" s="15">
        <v>29</v>
      </c>
      <c r="L42" s="15">
        <v>6</v>
      </c>
      <c r="M42" s="81">
        <v>24.8675</v>
      </c>
      <c r="N42" s="70">
        <v>25</v>
      </c>
      <c r="O42" s="62">
        <v>3000</v>
      </c>
      <c r="P42" s="63">
        <f>Table22452368910111213141516171819202122242345678910111213141516171819202122232425262728293031323334353637[[#This Row],[PEMBULATAN]]*O42</f>
        <v>75000</v>
      </c>
    </row>
    <row r="43" spans="1:16" ht="30" customHeight="1" x14ac:dyDescent="0.2">
      <c r="A43" s="97"/>
      <c r="B43" s="73"/>
      <c r="C43" s="87" t="s">
        <v>4715</v>
      </c>
      <c r="D43" s="76" t="s">
        <v>52</v>
      </c>
      <c r="E43" s="13">
        <v>44436</v>
      </c>
      <c r="F43" s="74" t="s">
        <v>53</v>
      </c>
      <c r="G43" s="13">
        <v>44437</v>
      </c>
      <c r="H43" s="75" t="s">
        <v>3282</v>
      </c>
      <c r="I43" s="15">
        <v>34</v>
      </c>
      <c r="J43" s="15">
        <v>88</v>
      </c>
      <c r="K43" s="15">
        <v>56</v>
      </c>
      <c r="L43" s="15">
        <v>10</v>
      </c>
      <c r="M43" s="81">
        <v>41.887999999999998</v>
      </c>
      <c r="N43" s="70">
        <v>42</v>
      </c>
      <c r="O43" s="62">
        <v>3000</v>
      </c>
      <c r="P43" s="63">
        <f>Table22452368910111213141516171819202122242345678910111213141516171819202122232425262728293031323334353637[[#This Row],[PEMBULATAN]]*O43</f>
        <v>126000</v>
      </c>
    </row>
    <row r="44" spans="1:16" ht="30" customHeight="1" x14ac:dyDescent="0.2">
      <c r="A44" s="97"/>
      <c r="B44" s="73"/>
      <c r="C44" s="87" t="s">
        <v>4716</v>
      </c>
      <c r="D44" s="76" t="s">
        <v>52</v>
      </c>
      <c r="E44" s="13">
        <v>44436</v>
      </c>
      <c r="F44" s="74" t="s">
        <v>53</v>
      </c>
      <c r="G44" s="13">
        <v>44437</v>
      </c>
      <c r="H44" s="75" t="s">
        <v>3282</v>
      </c>
      <c r="I44" s="15">
        <v>33</v>
      </c>
      <c r="J44" s="15">
        <v>89</v>
      </c>
      <c r="K44" s="15">
        <v>49</v>
      </c>
      <c r="L44" s="15">
        <v>9</v>
      </c>
      <c r="M44" s="81">
        <v>35.978250000000003</v>
      </c>
      <c r="N44" s="70">
        <v>36</v>
      </c>
      <c r="O44" s="62">
        <v>3000</v>
      </c>
      <c r="P44" s="63">
        <f>Table22452368910111213141516171819202122242345678910111213141516171819202122232425262728293031323334353637[[#This Row],[PEMBULATAN]]*O44</f>
        <v>108000</v>
      </c>
    </row>
    <row r="45" spans="1:16" ht="30" customHeight="1" x14ac:dyDescent="0.2">
      <c r="A45" s="97"/>
      <c r="B45" s="73"/>
      <c r="C45" s="87" t="s">
        <v>4717</v>
      </c>
      <c r="D45" s="76" t="s">
        <v>52</v>
      </c>
      <c r="E45" s="13">
        <v>44436</v>
      </c>
      <c r="F45" s="74" t="s">
        <v>53</v>
      </c>
      <c r="G45" s="13">
        <v>44437</v>
      </c>
      <c r="H45" s="75" t="s">
        <v>3282</v>
      </c>
      <c r="I45" s="15">
        <v>30</v>
      </c>
      <c r="J45" s="15">
        <v>17</v>
      </c>
      <c r="K45" s="15">
        <v>8</v>
      </c>
      <c r="L45" s="15">
        <v>9</v>
      </c>
      <c r="M45" s="81">
        <v>1.02</v>
      </c>
      <c r="N45" s="70">
        <v>9</v>
      </c>
      <c r="O45" s="62">
        <v>3000</v>
      </c>
      <c r="P45" s="63">
        <f>Table22452368910111213141516171819202122242345678910111213141516171819202122232425262728293031323334353637[[#This Row],[PEMBULATAN]]*O45</f>
        <v>27000</v>
      </c>
    </row>
    <row r="46" spans="1:16" ht="30" customHeight="1" x14ac:dyDescent="0.2">
      <c r="A46" s="97"/>
      <c r="B46" s="73"/>
      <c r="C46" s="87" t="s">
        <v>4718</v>
      </c>
      <c r="D46" s="76" t="s">
        <v>52</v>
      </c>
      <c r="E46" s="13">
        <v>44436</v>
      </c>
      <c r="F46" s="74" t="s">
        <v>53</v>
      </c>
      <c r="G46" s="13">
        <v>44437</v>
      </c>
      <c r="H46" s="75" t="s">
        <v>3282</v>
      </c>
      <c r="I46" s="15">
        <v>30</v>
      </c>
      <c r="J46" s="15">
        <v>40</v>
      </c>
      <c r="K46" s="15">
        <v>19</v>
      </c>
      <c r="L46" s="15">
        <v>16</v>
      </c>
      <c r="M46" s="81">
        <v>5.7</v>
      </c>
      <c r="N46" s="70">
        <v>16</v>
      </c>
      <c r="O46" s="62">
        <v>3000</v>
      </c>
      <c r="P46" s="63">
        <f>Table22452368910111213141516171819202122242345678910111213141516171819202122232425262728293031323334353637[[#This Row],[PEMBULATAN]]*O46</f>
        <v>48000</v>
      </c>
    </row>
    <row r="47" spans="1:16" ht="30" customHeight="1" x14ac:dyDescent="0.2">
      <c r="A47" s="97"/>
      <c r="B47" s="73"/>
      <c r="C47" s="87" t="s">
        <v>4719</v>
      </c>
      <c r="D47" s="76" t="s">
        <v>52</v>
      </c>
      <c r="E47" s="13">
        <v>44436</v>
      </c>
      <c r="F47" s="74" t="s">
        <v>53</v>
      </c>
      <c r="G47" s="13">
        <v>44437</v>
      </c>
      <c r="H47" s="75" t="s">
        <v>3282</v>
      </c>
      <c r="I47" s="15">
        <v>40</v>
      </c>
      <c r="J47" s="15">
        <v>27</v>
      </c>
      <c r="K47" s="15">
        <v>40</v>
      </c>
      <c r="L47" s="15">
        <v>12</v>
      </c>
      <c r="M47" s="81">
        <v>10.8</v>
      </c>
      <c r="N47" s="70">
        <v>12</v>
      </c>
      <c r="O47" s="62">
        <v>3000</v>
      </c>
      <c r="P47" s="63">
        <f>Table22452368910111213141516171819202122242345678910111213141516171819202122232425262728293031323334353637[[#This Row],[PEMBULATAN]]*O47</f>
        <v>36000</v>
      </c>
    </row>
    <row r="48" spans="1:16" ht="30" customHeight="1" x14ac:dyDescent="0.2">
      <c r="A48" s="97"/>
      <c r="B48" s="73"/>
      <c r="C48" s="87" t="s">
        <v>4720</v>
      </c>
      <c r="D48" s="76" t="s">
        <v>52</v>
      </c>
      <c r="E48" s="13">
        <v>44436</v>
      </c>
      <c r="F48" s="74" t="s">
        <v>53</v>
      </c>
      <c r="G48" s="13">
        <v>44437</v>
      </c>
      <c r="H48" s="75" t="s">
        <v>3282</v>
      </c>
      <c r="I48" s="15">
        <v>69</v>
      </c>
      <c r="J48" s="15">
        <v>57</v>
      </c>
      <c r="K48" s="15">
        <v>27</v>
      </c>
      <c r="L48" s="15">
        <v>9</v>
      </c>
      <c r="M48" s="81">
        <v>26.547750000000001</v>
      </c>
      <c r="N48" s="70">
        <v>27</v>
      </c>
      <c r="O48" s="62">
        <v>3000</v>
      </c>
      <c r="P48" s="63">
        <f>Table22452368910111213141516171819202122242345678910111213141516171819202122232425262728293031323334353637[[#This Row],[PEMBULATAN]]*O48</f>
        <v>81000</v>
      </c>
    </row>
    <row r="49" spans="1:16" ht="30" customHeight="1" x14ac:dyDescent="0.2">
      <c r="A49" s="97"/>
      <c r="B49" s="73"/>
      <c r="C49" s="87" t="s">
        <v>4721</v>
      </c>
      <c r="D49" s="76" t="s">
        <v>52</v>
      </c>
      <c r="E49" s="13">
        <v>44436</v>
      </c>
      <c r="F49" s="74" t="s">
        <v>53</v>
      </c>
      <c r="G49" s="13">
        <v>44437</v>
      </c>
      <c r="H49" s="75" t="s">
        <v>3282</v>
      </c>
      <c r="I49" s="15">
        <v>66</v>
      </c>
      <c r="J49" s="15">
        <v>59</v>
      </c>
      <c r="K49" s="15">
        <v>20</v>
      </c>
      <c r="L49" s="15">
        <v>15</v>
      </c>
      <c r="M49" s="81">
        <v>19.47</v>
      </c>
      <c r="N49" s="70">
        <v>19</v>
      </c>
      <c r="O49" s="62">
        <v>3000</v>
      </c>
      <c r="P49" s="63">
        <f>Table22452368910111213141516171819202122242345678910111213141516171819202122232425262728293031323334353637[[#This Row],[PEMBULATAN]]*O49</f>
        <v>57000</v>
      </c>
    </row>
    <row r="50" spans="1:16" ht="30" customHeight="1" x14ac:dyDescent="0.2">
      <c r="A50" s="97"/>
      <c r="B50" s="73"/>
      <c r="C50" s="87" t="s">
        <v>4722</v>
      </c>
      <c r="D50" s="76" t="s">
        <v>52</v>
      </c>
      <c r="E50" s="13">
        <v>44436</v>
      </c>
      <c r="F50" s="74" t="s">
        <v>53</v>
      </c>
      <c r="G50" s="13">
        <v>44437</v>
      </c>
      <c r="H50" s="75" t="s">
        <v>3282</v>
      </c>
      <c r="I50" s="15">
        <v>79</v>
      </c>
      <c r="J50" s="15">
        <v>66</v>
      </c>
      <c r="K50" s="15">
        <v>25</v>
      </c>
      <c r="L50" s="15">
        <v>17</v>
      </c>
      <c r="M50" s="81">
        <v>32.587499999999999</v>
      </c>
      <c r="N50" s="70">
        <v>33</v>
      </c>
      <c r="O50" s="62">
        <v>3000</v>
      </c>
      <c r="P50" s="63">
        <f>Table22452368910111213141516171819202122242345678910111213141516171819202122232425262728293031323334353637[[#This Row],[PEMBULATAN]]*O50</f>
        <v>99000</v>
      </c>
    </row>
    <row r="51" spans="1:16" ht="30" customHeight="1" x14ac:dyDescent="0.2">
      <c r="A51" s="97"/>
      <c r="B51" s="73"/>
      <c r="C51" s="87" t="s">
        <v>4723</v>
      </c>
      <c r="D51" s="76" t="s">
        <v>52</v>
      </c>
      <c r="E51" s="13">
        <v>44436</v>
      </c>
      <c r="F51" s="74" t="s">
        <v>53</v>
      </c>
      <c r="G51" s="13">
        <v>44437</v>
      </c>
      <c r="H51" s="75" t="s">
        <v>3282</v>
      </c>
      <c r="I51" s="15">
        <v>66</v>
      </c>
      <c r="J51" s="15">
        <v>43</v>
      </c>
      <c r="K51" s="15">
        <v>23</v>
      </c>
      <c r="L51" s="15">
        <v>7</v>
      </c>
      <c r="M51" s="81">
        <v>16.3185</v>
      </c>
      <c r="N51" s="70">
        <v>16</v>
      </c>
      <c r="O51" s="62">
        <v>3000</v>
      </c>
      <c r="P51" s="63">
        <f>Table22452368910111213141516171819202122242345678910111213141516171819202122232425262728293031323334353637[[#This Row],[PEMBULATAN]]*O51</f>
        <v>48000</v>
      </c>
    </row>
    <row r="52" spans="1:16" ht="30" customHeight="1" x14ac:dyDescent="0.2">
      <c r="A52" s="97"/>
      <c r="B52" s="73"/>
      <c r="C52" s="87" t="s">
        <v>4724</v>
      </c>
      <c r="D52" s="76" t="s">
        <v>52</v>
      </c>
      <c r="E52" s="13">
        <v>44436</v>
      </c>
      <c r="F52" s="74" t="s">
        <v>53</v>
      </c>
      <c r="G52" s="13">
        <v>44437</v>
      </c>
      <c r="H52" s="75" t="s">
        <v>3282</v>
      </c>
      <c r="I52" s="15">
        <v>90</v>
      </c>
      <c r="J52" s="15">
        <v>53</v>
      </c>
      <c r="K52" s="15">
        <v>40</v>
      </c>
      <c r="L52" s="15">
        <v>13</v>
      </c>
      <c r="M52" s="81">
        <v>47.7</v>
      </c>
      <c r="N52" s="70">
        <v>48</v>
      </c>
      <c r="O52" s="62">
        <v>3000</v>
      </c>
      <c r="P52" s="63">
        <f>Table22452368910111213141516171819202122242345678910111213141516171819202122232425262728293031323334353637[[#This Row],[PEMBULATAN]]*O52</f>
        <v>144000</v>
      </c>
    </row>
    <row r="53" spans="1:16" ht="30" customHeight="1" x14ac:dyDescent="0.2">
      <c r="A53" s="97"/>
      <c r="B53" s="73"/>
      <c r="C53" s="87" t="s">
        <v>4725</v>
      </c>
      <c r="D53" s="76" t="s">
        <v>52</v>
      </c>
      <c r="E53" s="13">
        <v>44436</v>
      </c>
      <c r="F53" s="74" t="s">
        <v>53</v>
      </c>
      <c r="G53" s="13">
        <v>44437</v>
      </c>
      <c r="H53" s="75" t="s">
        <v>3282</v>
      </c>
      <c r="I53" s="15">
        <v>93</v>
      </c>
      <c r="J53" s="15">
        <v>52</v>
      </c>
      <c r="K53" s="15">
        <v>30</v>
      </c>
      <c r="L53" s="15">
        <v>16</v>
      </c>
      <c r="M53" s="81">
        <v>36.270000000000003</v>
      </c>
      <c r="N53" s="70">
        <v>36</v>
      </c>
      <c r="O53" s="62">
        <v>3000</v>
      </c>
      <c r="P53" s="63">
        <f>Table22452368910111213141516171819202122242345678910111213141516171819202122232425262728293031323334353637[[#This Row],[PEMBULATAN]]*O53</f>
        <v>108000</v>
      </c>
    </row>
    <row r="54" spans="1:16" ht="30" customHeight="1" x14ac:dyDescent="0.2">
      <c r="A54" s="97"/>
      <c r="B54" s="73"/>
      <c r="C54" s="87" t="s">
        <v>4726</v>
      </c>
      <c r="D54" s="76" t="s">
        <v>52</v>
      </c>
      <c r="E54" s="13">
        <v>44436</v>
      </c>
      <c r="F54" s="74" t="s">
        <v>53</v>
      </c>
      <c r="G54" s="13">
        <v>44437</v>
      </c>
      <c r="H54" s="75" t="s">
        <v>3282</v>
      </c>
      <c r="I54" s="15">
        <v>89</v>
      </c>
      <c r="J54" s="15">
        <v>56</v>
      </c>
      <c r="K54" s="15">
        <v>25</v>
      </c>
      <c r="L54" s="15">
        <v>8</v>
      </c>
      <c r="M54" s="81">
        <v>31.15</v>
      </c>
      <c r="N54" s="70">
        <v>31</v>
      </c>
      <c r="O54" s="62">
        <v>3000</v>
      </c>
      <c r="P54" s="63">
        <f>Table22452368910111213141516171819202122242345678910111213141516171819202122232425262728293031323334353637[[#This Row],[PEMBULATAN]]*O54</f>
        <v>93000</v>
      </c>
    </row>
    <row r="55" spans="1:16" ht="30" customHeight="1" x14ac:dyDescent="0.2">
      <c r="A55" s="97"/>
      <c r="B55" s="73"/>
      <c r="C55" s="87" t="s">
        <v>4727</v>
      </c>
      <c r="D55" s="76" t="s">
        <v>52</v>
      </c>
      <c r="E55" s="13">
        <v>44436</v>
      </c>
      <c r="F55" s="74" t="s">
        <v>53</v>
      </c>
      <c r="G55" s="13">
        <v>44437</v>
      </c>
      <c r="H55" s="75" t="s">
        <v>3282</v>
      </c>
      <c r="I55" s="15">
        <v>23</v>
      </c>
      <c r="J55" s="15">
        <v>52</v>
      </c>
      <c r="K55" s="15">
        <v>31</v>
      </c>
      <c r="L55" s="15">
        <v>18</v>
      </c>
      <c r="M55" s="81">
        <v>9.2690000000000001</v>
      </c>
      <c r="N55" s="70">
        <v>18</v>
      </c>
      <c r="O55" s="62">
        <v>3000</v>
      </c>
      <c r="P55" s="63">
        <f>Table22452368910111213141516171819202122242345678910111213141516171819202122232425262728293031323334353637[[#This Row],[PEMBULATAN]]*O55</f>
        <v>54000</v>
      </c>
    </row>
    <row r="56" spans="1:16" ht="30" customHeight="1" x14ac:dyDescent="0.2">
      <c r="A56" s="97"/>
      <c r="B56" s="73"/>
      <c r="C56" s="87" t="s">
        <v>4728</v>
      </c>
      <c r="D56" s="76" t="s">
        <v>52</v>
      </c>
      <c r="E56" s="13">
        <v>44436</v>
      </c>
      <c r="F56" s="74" t="s">
        <v>53</v>
      </c>
      <c r="G56" s="13">
        <v>44437</v>
      </c>
      <c r="H56" s="75" t="s">
        <v>3282</v>
      </c>
      <c r="I56" s="15">
        <v>40</v>
      </c>
      <c r="J56" s="15">
        <v>88</v>
      </c>
      <c r="K56" s="15">
        <v>43</v>
      </c>
      <c r="L56" s="15">
        <v>9</v>
      </c>
      <c r="M56" s="81">
        <v>37.840000000000003</v>
      </c>
      <c r="N56" s="70">
        <v>38</v>
      </c>
      <c r="O56" s="62">
        <v>3000</v>
      </c>
      <c r="P56" s="63">
        <f>Table22452368910111213141516171819202122242345678910111213141516171819202122232425262728293031323334353637[[#This Row],[PEMBULATAN]]*O56</f>
        <v>114000</v>
      </c>
    </row>
    <row r="57" spans="1:16" ht="30" customHeight="1" x14ac:dyDescent="0.2">
      <c r="A57" s="97"/>
      <c r="B57" s="73"/>
      <c r="C57" s="87" t="s">
        <v>4729</v>
      </c>
      <c r="D57" s="76" t="s">
        <v>52</v>
      </c>
      <c r="E57" s="13">
        <v>44436</v>
      </c>
      <c r="F57" s="74" t="s">
        <v>53</v>
      </c>
      <c r="G57" s="13">
        <v>44437</v>
      </c>
      <c r="H57" s="75" t="s">
        <v>3282</v>
      </c>
      <c r="I57" s="15">
        <v>100</v>
      </c>
      <c r="J57" s="15">
        <v>50</v>
      </c>
      <c r="K57" s="15">
        <v>40</v>
      </c>
      <c r="L57" s="15">
        <v>30</v>
      </c>
      <c r="M57" s="81">
        <v>50</v>
      </c>
      <c r="N57" s="70">
        <v>50</v>
      </c>
      <c r="O57" s="62">
        <v>3000</v>
      </c>
      <c r="P57" s="63">
        <f>Table22452368910111213141516171819202122242345678910111213141516171819202122232425262728293031323334353637[[#This Row],[PEMBULATAN]]*O57</f>
        <v>150000</v>
      </c>
    </row>
    <row r="58" spans="1:16" ht="30" customHeight="1" x14ac:dyDescent="0.2">
      <c r="A58" s="97"/>
      <c r="B58" s="73"/>
      <c r="C58" s="87" t="s">
        <v>4730</v>
      </c>
      <c r="D58" s="76" t="s">
        <v>52</v>
      </c>
      <c r="E58" s="13">
        <v>44436</v>
      </c>
      <c r="F58" s="74" t="s">
        <v>53</v>
      </c>
      <c r="G58" s="13">
        <v>44437</v>
      </c>
      <c r="H58" s="75" t="s">
        <v>3282</v>
      </c>
      <c r="I58" s="15">
        <v>65</v>
      </c>
      <c r="J58" s="15">
        <v>52</v>
      </c>
      <c r="K58" s="15">
        <v>35</v>
      </c>
      <c r="L58" s="15">
        <v>4</v>
      </c>
      <c r="M58" s="81">
        <v>29.574999999999999</v>
      </c>
      <c r="N58" s="70">
        <v>30</v>
      </c>
      <c r="O58" s="62">
        <v>3000</v>
      </c>
      <c r="P58" s="63">
        <f>Table22452368910111213141516171819202122242345678910111213141516171819202122232425262728293031323334353637[[#This Row],[PEMBULATAN]]*O58</f>
        <v>90000</v>
      </c>
    </row>
    <row r="59" spans="1:16" ht="30" customHeight="1" x14ac:dyDescent="0.2">
      <c r="A59" s="97"/>
      <c r="B59" s="73"/>
      <c r="C59" s="87" t="s">
        <v>4731</v>
      </c>
      <c r="D59" s="76" t="s">
        <v>52</v>
      </c>
      <c r="E59" s="13">
        <v>44436</v>
      </c>
      <c r="F59" s="74" t="s">
        <v>53</v>
      </c>
      <c r="G59" s="13">
        <v>44437</v>
      </c>
      <c r="H59" s="75" t="s">
        <v>3282</v>
      </c>
      <c r="I59" s="15">
        <v>90</v>
      </c>
      <c r="J59" s="15">
        <v>52</v>
      </c>
      <c r="K59" s="15">
        <v>30</v>
      </c>
      <c r="L59" s="15">
        <v>15</v>
      </c>
      <c r="M59" s="81">
        <v>35.1</v>
      </c>
      <c r="N59" s="70">
        <v>35</v>
      </c>
      <c r="O59" s="62">
        <v>3000</v>
      </c>
      <c r="P59" s="63">
        <f>Table22452368910111213141516171819202122242345678910111213141516171819202122232425262728293031323334353637[[#This Row],[PEMBULATAN]]*O59</f>
        <v>105000</v>
      </c>
    </row>
    <row r="60" spans="1:16" ht="22.5" customHeight="1" x14ac:dyDescent="0.2">
      <c r="A60" s="121" t="s">
        <v>31</v>
      </c>
      <c r="B60" s="122"/>
      <c r="C60" s="122"/>
      <c r="D60" s="122"/>
      <c r="E60" s="122"/>
      <c r="F60" s="122"/>
      <c r="G60" s="122"/>
      <c r="H60" s="122"/>
      <c r="I60" s="122"/>
      <c r="J60" s="122"/>
      <c r="K60" s="122"/>
      <c r="L60" s="123"/>
      <c r="M60" s="77">
        <f>SUBTOTAL(109,Table22452368910111213141516171819202122242345678910111213141516171819202122232425262728293031323334353637[KG VOLUME])</f>
        <v>1673.1520000000003</v>
      </c>
      <c r="N60" s="66">
        <f>SUM(N3:N59)</f>
        <v>1734</v>
      </c>
      <c r="O60" s="124">
        <f>SUM(P3:P59)</f>
        <v>5202000</v>
      </c>
      <c r="P60" s="125"/>
    </row>
    <row r="61" spans="1:16" ht="22.5" customHeight="1" x14ac:dyDescent="0.2">
      <c r="A61" s="82"/>
      <c r="B61" s="54" t="s">
        <v>43</v>
      </c>
      <c r="C61" s="53"/>
      <c r="D61" s="55" t="s">
        <v>44</v>
      </c>
      <c r="E61" s="82"/>
      <c r="F61" s="82"/>
      <c r="G61" s="82"/>
      <c r="H61" s="82"/>
      <c r="I61" s="82"/>
      <c r="J61" s="82"/>
      <c r="K61" s="82"/>
      <c r="L61" s="82"/>
      <c r="M61" s="83"/>
      <c r="N61" s="85" t="s">
        <v>50</v>
      </c>
      <c r="O61" s="84"/>
      <c r="P61" s="84">
        <f>O60*10%</f>
        <v>520200</v>
      </c>
    </row>
    <row r="62" spans="1:16" ht="22.5" customHeight="1" thickBot="1" x14ac:dyDescent="0.25">
      <c r="A62" s="82"/>
      <c r="B62" s="54"/>
      <c r="C62" s="53"/>
      <c r="D62" s="55"/>
      <c r="E62" s="82"/>
      <c r="F62" s="82"/>
      <c r="G62" s="82"/>
      <c r="H62" s="82"/>
      <c r="I62" s="82"/>
      <c r="J62" s="82"/>
      <c r="K62" s="82"/>
      <c r="L62" s="82"/>
      <c r="M62" s="83"/>
      <c r="N62" s="98" t="s">
        <v>58</v>
      </c>
      <c r="O62" s="99"/>
      <c r="P62" s="99">
        <f>O60-P61</f>
        <v>4681800</v>
      </c>
    </row>
    <row r="63" spans="1:16" x14ac:dyDescent="0.2">
      <c r="A63" s="11"/>
      <c r="H63" s="61"/>
      <c r="N63" s="60" t="s">
        <v>32</v>
      </c>
      <c r="P63" s="67">
        <f>P62*1%</f>
        <v>46818</v>
      </c>
    </row>
    <row r="64" spans="1:16" ht="15.75" thickBot="1" x14ac:dyDescent="0.25">
      <c r="A64" s="11"/>
      <c r="H64" s="61"/>
      <c r="N64" s="60" t="s">
        <v>56</v>
      </c>
      <c r="P64" s="69">
        <f>P62*2%</f>
        <v>93636</v>
      </c>
    </row>
    <row r="65" spans="1:16" x14ac:dyDescent="0.2">
      <c r="A65" s="11"/>
      <c r="H65" s="61"/>
      <c r="N65" s="64" t="s">
        <v>33</v>
      </c>
      <c r="O65" s="65"/>
      <c r="P65" s="68">
        <f>P62+P63-P64</f>
        <v>4634982</v>
      </c>
    </row>
    <row r="66" spans="1:16" x14ac:dyDescent="0.2">
      <c r="B66" s="54"/>
      <c r="C66" s="53"/>
      <c r="D66" s="55"/>
    </row>
    <row r="68" spans="1:16" x14ac:dyDescent="0.2">
      <c r="A68" s="11"/>
      <c r="H68" s="61"/>
      <c r="P68" s="69"/>
    </row>
    <row r="69" spans="1:16" x14ac:dyDescent="0.2">
      <c r="A69" s="11"/>
      <c r="H69" s="61"/>
      <c r="O69" s="56"/>
      <c r="P69" s="69"/>
    </row>
    <row r="70" spans="1:16" s="3" customFormat="1" x14ac:dyDescent="0.25">
      <c r="A70" s="11"/>
      <c r="B70" s="2"/>
      <c r="C70" s="2"/>
      <c r="E70" s="12"/>
      <c r="H70" s="61"/>
      <c r="N70" s="14"/>
      <c r="O70" s="14"/>
      <c r="P70" s="14"/>
    </row>
    <row r="71" spans="1:16" s="3" customFormat="1" x14ac:dyDescent="0.25">
      <c r="A71" s="11"/>
      <c r="B71" s="2"/>
      <c r="C71" s="2"/>
      <c r="E71" s="12"/>
      <c r="H71" s="61"/>
      <c r="N71" s="14"/>
      <c r="O71" s="14"/>
      <c r="P71" s="14"/>
    </row>
    <row r="72" spans="1:16" s="3" customFormat="1" x14ac:dyDescent="0.25">
      <c r="A72" s="11"/>
      <c r="B72" s="2"/>
      <c r="C72" s="2"/>
      <c r="E72" s="12"/>
      <c r="H72" s="61"/>
      <c r="N72" s="14"/>
      <c r="O72" s="14"/>
      <c r="P72" s="14"/>
    </row>
    <row r="73" spans="1:16" s="3" customFormat="1" x14ac:dyDescent="0.25">
      <c r="A73" s="11"/>
      <c r="B73" s="2"/>
      <c r="C73" s="2"/>
      <c r="E73" s="12"/>
      <c r="H73" s="61"/>
      <c r="N73" s="14"/>
      <c r="O73" s="14"/>
      <c r="P73" s="14"/>
    </row>
    <row r="74" spans="1:16" s="3" customFormat="1" x14ac:dyDescent="0.25">
      <c r="A74" s="11"/>
      <c r="B74" s="2"/>
      <c r="C74" s="2"/>
      <c r="E74" s="12"/>
      <c r="H74" s="61"/>
      <c r="N74" s="14"/>
      <c r="O74" s="14"/>
      <c r="P74" s="14"/>
    </row>
    <row r="75" spans="1:16" s="3" customFormat="1" x14ac:dyDescent="0.25">
      <c r="A75" s="11"/>
      <c r="B75" s="2"/>
      <c r="C75" s="2"/>
      <c r="E75" s="12"/>
      <c r="H75" s="61"/>
      <c r="N75" s="14"/>
      <c r="O75" s="14"/>
      <c r="P75" s="14"/>
    </row>
    <row r="76" spans="1:16" s="3" customFormat="1" x14ac:dyDescent="0.25">
      <c r="A76" s="11"/>
      <c r="B76" s="2"/>
      <c r="C76" s="2"/>
      <c r="E76" s="12"/>
      <c r="H76" s="61"/>
      <c r="N76" s="14"/>
      <c r="O76" s="14"/>
      <c r="P76" s="14"/>
    </row>
    <row r="77" spans="1:16" s="3" customFormat="1" x14ac:dyDescent="0.25">
      <c r="A77" s="11"/>
      <c r="B77" s="2"/>
      <c r="C77" s="2"/>
      <c r="E77" s="12"/>
      <c r="H77" s="61"/>
      <c r="N77" s="14"/>
      <c r="O77" s="14"/>
      <c r="P77" s="14"/>
    </row>
    <row r="78" spans="1:16" s="3" customFormat="1" x14ac:dyDescent="0.25">
      <c r="A78" s="11"/>
      <c r="B78" s="2"/>
      <c r="C78" s="2"/>
      <c r="E78" s="12"/>
      <c r="H78" s="61"/>
      <c r="N78" s="14"/>
      <c r="O78" s="14"/>
      <c r="P78" s="14"/>
    </row>
    <row r="79" spans="1:16" s="3" customFormat="1" x14ac:dyDescent="0.25">
      <c r="A79" s="11"/>
      <c r="B79" s="2"/>
      <c r="C79" s="2"/>
      <c r="E79" s="12"/>
      <c r="H79" s="61"/>
      <c r="N79" s="14"/>
      <c r="O79" s="14"/>
      <c r="P79" s="14"/>
    </row>
    <row r="80" spans="1:16" s="3" customFormat="1" x14ac:dyDescent="0.25">
      <c r="A80" s="11"/>
      <c r="B80" s="2"/>
      <c r="C80" s="2"/>
      <c r="E80" s="12"/>
      <c r="H80" s="61"/>
      <c r="N80" s="14"/>
      <c r="O80" s="14"/>
      <c r="P80" s="14"/>
    </row>
    <row r="81" spans="1:16" s="3" customFormat="1" x14ac:dyDescent="0.25">
      <c r="A81" s="11"/>
      <c r="B81" s="2"/>
      <c r="C81" s="2"/>
      <c r="E81" s="12"/>
      <c r="H81" s="61"/>
      <c r="N81" s="14"/>
      <c r="O81" s="14"/>
      <c r="P81" s="14"/>
    </row>
  </sheetData>
  <mergeCells count="2">
    <mergeCell ref="A60:L60"/>
    <mergeCell ref="O60:P60"/>
  </mergeCells>
  <conditionalFormatting sqref="B3">
    <cfRule type="duplicateValues" dxfId="288" priority="1"/>
  </conditionalFormatting>
  <conditionalFormatting sqref="B4:B59">
    <cfRule type="duplicateValues" dxfId="287" priority="93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N3" sqref="N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1.28515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9" customHeight="1" x14ac:dyDescent="0.2">
      <c r="A3" s="96" t="s">
        <v>6239</v>
      </c>
      <c r="B3" s="72" t="s">
        <v>4732</v>
      </c>
      <c r="C3" s="9" t="s">
        <v>4733</v>
      </c>
      <c r="D3" s="74" t="s">
        <v>51</v>
      </c>
      <c r="E3" s="13">
        <v>44436</v>
      </c>
      <c r="F3" s="74" t="s">
        <v>2281</v>
      </c>
      <c r="G3" s="13">
        <v>44440</v>
      </c>
      <c r="H3" s="10" t="s">
        <v>3485</v>
      </c>
      <c r="I3" s="1">
        <v>50</v>
      </c>
      <c r="J3" s="1">
        <v>23</v>
      </c>
      <c r="K3" s="1">
        <v>20</v>
      </c>
      <c r="L3" s="1">
        <v>5</v>
      </c>
      <c r="M3" s="80">
        <v>5.75</v>
      </c>
      <c r="N3" s="8">
        <v>6</v>
      </c>
      <c r="O3" s="62">
        <v>3000</v>
      </c>
      <c r="P3" s="63">
        <f>Table2245236891011121314151617181920212224234567891011121314151617181920212223242526272829303132333435363738[[#This Row],[PEMBULATAN]]*O3</f>
        <v>18000</v>
      </c>
    </row>
    <row r="4" spans="1:16" ht="22.5" customHeight="1" x14ac:dyDescent="0.2">
      <c r="A4" s="121" t="s">
        <v>31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3"/>
      <c r="M4" s="77">
        <f>SUBTOTAL(109,Table2245236891011121314151617181920212224234567891011121314151617181920212223242526272829303132333435363738[KG VOLUME])</f>
        <v>5.75</v>
      </c>
      <c r="N4" s="66">
        <f>SUM(N3:N3)</f>
        <v>6</v>
      </c>
      <c r="O4" s="124">
        <f>SUM(P3:P3)</f>
        <v>18000</v>
      </c>
      <c r="P4" s="125"/>
    </row>
    <row r="5" spans="1:16" ht="22.5" customHeight="1" x14ac:dyDescent="0.2">
      <c r="A5" s="82"/>
      <c r="B5" s="54" t="s">
        <v>43</v>
      </c>
      <c r="C5" s="53"/>
      <c r="D5" s="55" t="s">
        <v>44</v>
      </c>
      <c r="E5" s="82"/>
      <c r="F5" s="82"/>
      <c r="G5" s="82"/>
      <c r="H5" s="82"/>
      <c r="I5" s="82"/>
      <c r="J5" s="82"/>
      <c r="K5" s="82"/>
      <c r="L5" s="82"/>
      <c r="M5" s="83"/>
      <c r="N5" s="85" t="s">
        <v>50</v>
      </c>
      <c r="O5" s="84"/>
      <c r="P5" s="84">
        <f>O4*10%</f>
        <v>1800</v>
      </c>
    </row>
    <row r="6" spans="1:16" ht="22.5" customHeight="1" thickBot="1" x14ac:dyDescent="0.25">
      <c r="A6" s="82"/>
      <c r="B6" s="54"/>
      <c r="C6" s="53"/>
      <c r="D6" s="55"/>
      <c r="E6" s="82"/>
      <c r="F6" s="82"/>
      <c r="G6" s="82"/>
      <c r="H6" s="82"/>
      <c r="I6" s="82"/>
      <c r="J6" s="82"/>
      <c r="K6" s="82"/>
      <c r="L6" s="82"/>
      <c r="M6" s="83"/>
      <c r="N6" s="98" t="s">
        <v>58</v>
      </c>
      <c r="O6" s="99"/>
      <c r="P6" s="99">
        <f>O4-P5</f>
        <v>16200</v>
      </c>
    </row>
    <row r="7" spans="1:16" x14ac:dyDescent="0.2">
      <c r="A7" s="11"/>
      <c r="H7" s="61"/>
      <c r="N7" s="60" t="s">
        <v>32</v>
      </c>
      <c r="P7" s="67">
        <f>P6*1%</f>
        <v>162</v>
      </c>
    </row>
    <row r="8" spans="1:16" ht="15.75" thickBot="1" x14ac:dyDescent="0.25">
      <c r="A8" s="11"/>
      <c r="H8" s="61"/>
      <c r="N8" s="60" t="s">
        <v>56</v>
      </c>
      <c r="P8" s="69">
        <f>P6*2%</f>
        <v>324</v>
      </c>
    </row>
    <row r="9" spans="1:16" x14ac:dyDescent="0.2">
      <c r="A9" s="11"/>
      <c r="H9" s="61"/>
      <c r="N9" s="64" t="s">
        <v>33</v>
      </c>
      <c r="O9" s="65"/>
      <c r="P9" s="68">
        <f>P6+P7-P8</f>
        <v>16038</v>
      </c>
    </row>
    <row r="10" spans="1:16" x14ac:dyDescent="0.2">
      <c r="B10" s="54"/>
      <c r="C10" s="53"/>
      <c r="D10" s="55"/>
    </row>
    <row r="12" spans="1:16" x14ac:dyDescent="0.2">
      <c r="A12" s="11"/>
      <c r="H12" s="61"/>
      <c r="P12" s="69"/>
    </row>
    <row r="13" spans="1:16" x14ac:dyDescent="0.2">
      <c r="A13" s="11"/>
      <c r="H13" s="61"/>
      <c r="O13" s="56"/>
      <c r="P13" s="69"/>
    </row>
    <row r="14" spans="1:16" s="3" customFormat="1" x14ac:dyDescent="0.25">
      <c r="A14" s="11"/>
      <c r="B14" s="2"/>
      <c r="C14" s="2"/>
      <c r="E14" s="12"/>
      <c r="H14" s="61"/>
      <c r="N14" s="14"/>
      <c r="O14" s="14"/>
      <c r="P14" s="14"/>
    </row>
    <row r="15" spans="1:16" s="3" customFormat="1" x14ac:dyDescent="0.25">
      <c r="A15" s="11"/>
      <c r="B15" s="2"/>
      <c r="C15" s="2"/>
      <c r="E15" s="12"/>
      <c r="H15" s="61"/>
      <c r="N15" s="14"/>
      <c r="O15" s="14"/>
      <c r="P15" s="14"/>
    </row>
    <row r="16" spans="1:16" s="3" customFormat="1" x14ac:dyDescent="0.25">
      <c r="A16" s="11"/>
      <c r="B16" s="2"/>
      <c r="C16" s="2"/>
      <c r="E16" s="12"/>
      <c r="H16" s="61"/>
      <c r="N16" s="14"/>
      <c r="O16" s="14"/>
      <c r="P16" s="14"/>
    </row>
    <row r="17" spans="1:16" s="3" customFormat="1" x14ac:dyDescent="0.25">
      <c r="A17" s="11"/>
      <c r="B17" s="2"/>
      <c r="C17" s="2"/>
      <c r="E17" s="12"/>
      <c r="H17" s="61"/>
      <c r="N17" s="14"/>
      <c r="O17" s="14"/>
      <c r="P17" s="14"/>
    </row>
    <row r="18" spans="1:16" s="3" customFormat="1" x14ac:dyDescent="0.25">
      <c r="A18" s="11"/>
      <c r="B18" s="2"/>
      <c r="C18" s="2"/>
      <c r="E18" s="12"/>
      <c r="H18" s="61"/>
      <c r="N18" s="14"/>
      <c r="O18" s="14"/>
      <c r="P18" s="14"/>
    </row>
    <row r="19" spans="1:16" s="3" customFormat="1" x14ac:dyDescent="0.25">
      <c r="A19" s="11"/>
      <c r="B19" s="2"/>
      <c r="C19" s="2"/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/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/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/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1"/>
      <c r="N25" s="14"/>
      <c r="O25" s="14"/>
      <c r="P25" s="14"/>
    </row>
  </sheetData>
  <mergeCells count="2">
    <mergeCell ref="A4:L4"/>
    <mergeCell ref="O4:P4"/>
  </mergeCells>
  <conditionalFormatting sqref="B3">
    <cfRule type="duplicateValues" dxfId="271" priority="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95"/>
  <sheetViews>
    <sheetView zoomScale="110" zoomScaleNormal="110" workbookViewId="0">
      <pane xSplit="3" ySplit="2" topLeftCell="D168" activePane="bottomRight" state="frozen"/>
      <selection activeCell="H5" sqref="H5"/>
      <selection pane="topRight" activeCell="H5" sqref="H5"/>
      <selection pane="bottomLeft" activeCell="H5" sqref="H5"/>
      <selection pane="bottomRight" activeCell="N3" sqref="N3:N17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2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4.5" customHeight="1" x14ac:dyDescent="0.2">
      <c r="A3" s="96" t="s">
        <v>6240</v>
      </c>
      <c r="B3" s="72" t="s">
        <v>4734</v>
      </c>
      <c r="C3" s="9" t="s">
        <v>4735</v>
      </c>
      <c r="D3" s="74" t="s">
        <v>52</v>
      </c>
      <c r="E3" s="13">
        <v>44436</v>
      </c>
      <c r="F3" s="74" t="s">
        <v>2281</v>
      </c>
      <c r="G3" s="13">
        <v>44440</v>
      </c>
      <c r="H3" s="10" t="s">
        <v>3485</v>
      </c>
      <c r="I3" s="1">
        <v>32</v>
      </c>
      <c r="J3" s="1">
        <v>14</v>
      </c>
      <c r="K3" s="1">
        <v>7</v>
      </c>
      <c r="L3" s="1">
        <v>2</v>
      </c>
      <c r="M3" s="80">
        <f>Table224523689101112131415161718192021222423456789101112131415161718192021222324252627282930313233343536373839[[#This Row],[P]]*Table224523689101112131415161718192021222423456789101112131415161718192021222324252627282930313233343536373839[[#This Row],[L]]*Table224523689101112131415161718192021222423456789101112131415161718192021222324252627282930313233343536373839[[#This Row],[T]]/4000</f>
        <v>0.78400000000000003</v>
      </c>
      <c r="N3" s="8">
        <v>2</v>
      </c>
      <c r="O3" s="62">
        <v>3000</v>
      </c>
      <c r="P3" s="63">
        <f>Table224523689101112131415161718192021222423456789101112131415161718192021222324252627282930313233343536373839[[#This Row],[PEMBULATAN]]*O3</f>
        <v>6000</v>
      </c>
    </row>
    <row r="4" spans="1:16" ht="34.5" customHeight="1" x14ac:dyDescent="0.2">
      <c r="A4" s="100"/>
      <c r="B4" s="88"/>
      <c r="C4" s="9" t="s">
        <v>4736</v>
      </c>
      <c r="D4" s="74" t="s">
        <v>52</v>
      </c>
      <c r="E4" s="13">
        <v>44436</v>
      </c>
      <c r="F4" s="74" t="s">
        <v>2281</v>
      </c>
      <c r="G4" s="13">
        <v>44440</v>
      </c>
      <c r="H4" s="10" t="s">
        <v>3485</v>
      </c>
      <c r="I4" s="1">
        <v>57</v>
      </c>
      <c r="J4" s="1">
        <v>18</v>
      </c>
      <c r="K4" s="1">
        <v>18</v>
      </c>
      <c r="L4" s="1">
        <v>15</v>
      </c>
      <c r="M4" s="80">
        <v>4.617</v>
      </c>
      <c r="N4" s="8">
        <v>15</v>
      </c>
      <c r="O4" s="62">
        <v>3000</v>
      </c>
      <c r="P4" s="63">
        <f>Table224523689101112131415161718192021222423456789101112131415161718192021222324252627282930313233343536373839[[#This Row],[PEMBULATAN]]*O4</f>
        <v>45000</v>
      </c>
    </row>
    <row r="5" spans="1:16" ht="34.5" customHeight="1" x14ac:dyDescent="0.2">
      <c r="A5" s="97"/>
      <c r="B5" s="73" t="s">
        <v>4737</v>
      </c>
      <c r="C5" s="87" t="s">
        <v>4738</v>
      </c>
      <c r="D5" s="76" t="s">
        <v>52</v>
      </c>
      <c r="E5" s="13">
        <v>44436</v>
      </c>
      <c r="F5" s="74" t="s">
        <v>2281</v>
      </c>
      <c r="G5" s="13">
        <v>44440</v>
      </c>
      <c r="H5" s="75" t="s">
        <v>3485</v>
      </c>
      <c r="I5" s="15">
        <v>41</v>
      </c>
      <c r="J5" s="15">
        <v>40</v>
      </c>
      <c r="K5" s="15">
        <v>32</v>
      </c>
      <c r="L5" s="15">
        <v>11</v>
      </c>
      <c r="M5" s="81">
        <v>13.12</v>
      </c>
      <c r="N5" s="70">
        <v>13</v>
      </c>
      <c r="O5" s="62">
        <v>3000</v>
      </c>
      <c r="P5" s="63">
        <f>Table224523689101112131415161718192021222423456789101112131415161718192021222324252627282930313233343536373839[[#This Row],[PEMBULATAN]]*O5</f>
        <v>39000</v>
      </c>
    </row>
    <row r="6" spans="1:16" ht="34.5" customHeight="1" x14ac:dyDescent="0.2">
      <c r="A6" s="97"/>
      <c r="B6" s="73"/>
      <c r="C6" s="87" t="s">
        <v>4739</v>
      </c>
      <c r="D6" s="76" t="s">
        <v>52</v>
      </c>
      <c r="E6" s="13">
        <v>44436</v>
      </c>
      <c r="F6" s="74" t="s">
        <v>2281</v>
      </c>
      <c r="G6" s="13">
        <v>44440</v>
      </c>
      <c r="H6" s="75" t="s">
        <v>3485</v>
      </c>
      <c r="I6" s="15">
        <v>80</v>
      </c>
      <c r="J6" s="15">
        <v>60</v>
      </c>
      <c r="K6" s="15">
        <v>42</v>
      </c>
      <c r="L6" s="15">
        <v>25</v>
      </c>
      <c r="M6" s="81">
        <v>50.4</v>
      </c>
      <c r="N6" s="70">
        <v>50</v>
      </c>
      <c r="O6" s="62">
        <v>3000</v>
      </c>
      <c r="P6" s="63">
        <f>Table224523689101112131415161718192021222423456789101112131415161718192021222324252627282930313233343536373839[[#This Row],[PEMBULATAN]]*O6</f>
        <v>150000</v>
      </c>
    </row>
    <row r="7" spans="1:16" ht="34.5" customHeight="1" x14ac:dyDescent="0.2">
      <c r="A7" s="97"/>
      <c r="B7" s="73"/>
      <c r="C7" s="87" t="s">
        <v>4740</v>
      </c>
      <c r="D7" s="76" t="s">
        <v>52</v>
      </c>
      <c r="E7" s="13">
        <v>44436</v>
      </c>
      <c r="F7" s="74" t="s">
        <v>2281</v>
      </c>
      <c r="G7" s="13">
        <v>44440</v>
      </c>
      <c r="H7" s="75" t="s">
        <v>3485</v>
      </c>
      <c r="I7" s="15">
        <v>61</v>
      </c>
      <c r="J7" s="15">
        <v>41</v>
      </c>
      <c r="K7" s="15">
        <v>28</v>
      </c>
      <c r="L7" s="15">
        <v>22</v>
      </c>
      <c r="M7" s="81">
        <v>17.507000000000001</v>
      </c>
      <c r="N7" s="70">
        <v>22</v>
      </c>
      <c r="O7" s="62">
        <v>3000</v>
      </c>
      <c r="P7" s="63">
        <f>Table224523689101112131415161718192021222423456789101112131415161718192021222324252627282930313233343536373839[[#This Row],[PEMBULATAN]]*O7</f>
        <v>66000</v>
      </c>
    </row>
    <row r="8" spans="1:16" ht="34.5" customHeight="1" x14ac:dyDescent="0.2">
      <c r="A8" s="97"/>
      <c r="B8" s="73"/>
      <c r="C8" s="87" t="s">
        <v>4741</v>
      </c>
      <c r="D8" s="76" t="s">
        <v>52</v>
      </c>
      <c r="E8" s="13">
        <v>44436</v>
      </c>
      <c r="F8" s="74" t="s">
        <v>2281</v>
      </c>
      <c r="G8" s="13">
        <v>44440</v>
      </c>
      <c r="H8" s="75" t="s">
        <v>3485</v>
      </c>
      <c r="I8" s="15">
        <v>62</v>
      </c>
      <c r="J8" s="15">
        <v>52</v>
      </c>
      <c r="K8" s="15">
        <v>31</v>
      </c>
      <c r="L8" s="15">
        <v>13</v>
      </c>
      <c r="M8" s="81">
        <v>24.986000000000001</v>
      </c>
      <c r="N8" s="70">
        <v>25</v>
      </c>
      <c r="O8" s="62">
        <v>3000</v>
      </c>
      <c r="P8" s="63">
        <f>Table224523689101112131415161718192021222423456789101112131415161718192021222324252627282930313233343536373839[[#This Row],[PEMBULATAN]]*O8</f>
        <v>75000</v>
      </c>
    </row>
    <row r="9" spans="1:16" ht="34.5" customHeight="1" x14ac:dyDescent="0.2">
      <c r="A9" s="97"/>
      <c r="B9" s="73" t="s">
        <v>4742</v>
      </c>
      <c r="C9" s="87" t="s">
        <v>4743</v>
      </c>
      <c r="D9" s="76" t="s">
        <v>52</v>
      </c>
      <c r="E9" s="13">
        <v>44436</v>
      </c>
      <c r="F9" s="74" t="s">
        <v>2281</v>
      </c>
      <c r="G9" s="13">
        <v>44440</v>
      </c>
      <c r="H9" s="75" t="s">
        <v>3485</v>
      </c>
      <c r="I9" s="15">
        <v>83</v>
      </c>
      <c r="J9" s="15">
        <v>43</v>
      </c>
      <c r="K9" s="15">
        <v>41</v>
      </c>
      <c r="L9" s="15">
        <v>31</v>
      </c>
      <c r="M9" s="81">
        <v>36.582250000000002</v>
      </c>
      <c r="N9" s="70">
        <v>37</v>
      </c>
      <c r="O9" s="62">
        <v>3000</v>
      </c>
      <c r="P9" s="63">
        <f>Table224523689101112131415161718192021222423456789101112131415161718192021222324252627282930313233343536373839[[#This Row],[PEMBULATAN]]*O9</f>
        <v>111000</v>
      </c>
    </row>
    <row r="10" spans="1:16" ht="34.5" customHeight="1" x14ac:dyDescent="0.2">
      <c r="A10" s="97"/>
      <c r="B10" s="73"/>
      <c r="C10" s="87" t="s">
        <v>4744</v>
      </c>
      <c r="D10" s="76" t="s">
        <v>52</v>
      </c>
      <c r="E10" s="13">
        <v>44436</v>
      </c>
      <c r="F10" s="74" t="s">
        <v>2281</v>
      </c>
      <c r="G10" s="13">
        <v>44440</v>
      </c>
      <c r="H10" s="75" t="s">
        <v>3485</v>
      </c>
      <c r="I10" s="15">
        <v>87</v>
      </c>
      <c r="J10" s="15">
        <v>53</v>
      </c>
      <c r="K10" s="15">
        <v>31</v>
      </c>
      <c r="L10" s="15">
        <v>27</v>
      </c>
      <c r="M10" s="81">
        <v>35.735250000000001</v>
      </c>
      <c r="N10" s="70">
        <v>36</v>
      </c>
      <c r="O10" s="62">
        <v>3000</v>
      </c>
      <c r="P10" s="63">
        <f>Table224523689101112131415161718192021222423456789101112131415161718192021222324252627282930313233343536373839[[#This Row],[PEMBULATAN]]*O10</f>
        <v>108000</v>
      </c>
    </row>
    <row r="11" spans="1:16" ht="34.5" customHeight="1" x14ac:dyDescent="0.2">
      <c r="A11" s="97"/>
      <c r="B11" s="73"/>
      <c r="C11" s="87" t="s">
        <v>4745</v>
      </c>
      <c r="D11" s="76" t="s">
        <v>52</v>
      </c>
      <c r="E11" s="13">
        <v>44436</v>
      </c>
      <c r="F11" s="74" t="s">
        <v>2281</v>
      </c>
      <c r="G11" s="13">
        <v>44440</v>
      </c>
      <c r="H11" s="75" t="s">
        <v>3485</v>
      </c>
      <c r="I11" s="15">
        <v>88</v>
      </c>
      <c r="J11" s="15">
        <v>51</v>
      </c>
      <c r="K11" s="15">
        <v>27</v>
      </c>
      <c r="L11" s="15">
        <v>12</v>
      </c>
      <c r="M11" s="81">
        <v>30.294</v>
      </c>
      <c r="N11" s="70">
        <v>30</v>
      </c>
      <c r="O11" s="62">
        <v>3000</v>
      </c>
      <c r="P11" s="63">
        <f>Table224523689101112131415161718192021222423456789101112131415161718192021222324252627282930313233343536373839[[#This Row],[PEMBULATAN]]*O11</f>
        <v>90000</v>
      </c>
    </row>
    <row r="12" spans="1:16" ht="34.5" customHeight="1" x14ac:dyDescent="0.2">
      <c r="A12" s="97"/>
      <c r="B12" s="73"/>
      <c r="C12" s="87" t="s">
        <v>4746</v>
      </c>
      <c r="D12" s="76" t="s">
        <v>52</v>
      </c>
      <c r="E12" s="13">
        <v>44436</v>
      </c>
      <c r="F12" s="74" t="s">
        <v>2281</v>
      </c>
      <c r="G12" s="13">
        <v>44440</v>
      </c>
      <c r="H12" s="75" t="s">
        <v>3485</v>
      </c>
      <c r="I12" s="15">
        <v>61</v>
      </c>
      <c r="J12" s="15">
        <v>40</v>
      </c>
      <c r="K12" s="15">
        <v>21</v>
      </c>
      <c r="L12" s="15">
        <v>6</v>
      </c>
      <c r="M12" s="81">
        <v>12.81</v>
      </c>
      <c r="N12" s="70">
        <v>13</v>
      </c>
      <c r="O12" s="62">
        <v>3000</v>
      </c>
      <c r="P12" s="63">
        <f>Table224523689101112131415161718192021222423456789101112131415161718192021222324252627282930313233343536373839[[#This Row],[PEMBULATAN]]*O12</f>
        <v>39000</v>
      </c>
    </row>
    <row r="13" spans="1:16" ht="34.5" customHeight="1" x14ac:dyDescent="0.2">
      <c r="A13" s="97"/>
      <c r="B13" s="73"/>
      <c r="C13" s="87" t="s">
        <v>4747</v>
      </c>
      <c r="D13" s="76" t="s">
        <v>52</v>
      </c>
      <c r="E13" s="13">
        <v>44436</v>
      </c>
      <c r="F13" s="74" t="s">
        <v>2281</v>
      </c>
      <c r="G13" s="13">
        <v>44440</v>
      </c>
      <c r="H13" s="75" t="s">
        <v>3485</v>
      </c>
      <c r="I13" s="15">
        <v>50</v>
      </c>
      <c r="J13" s="15">
        <v>41</v>
      </c>
      <c r="K13" s="15">
        <v>13</v>
      </c>
      <c r="L13" s="15">
        <v>3</v>
      </c>
      <c r="M13" s="81">
        <v>6.6624999999999996</v>
      </c>
      <c r="N13" s="70">
        <v>7</v>
      </c>
      <c r="O13" s="62">
        <v>3000</v>
      </c>
      <c r="P13" s="63">
        <f>Table224523689101112131415161718192021222423456789101112131415161718192021222324252627282930313233343536373839[[#This Row],[PEMBULATAN]]*O13</f>
        <v>21000</v>
      </c>
    </row>
    <row r="14" spans="1:16" ht="34.5" customHeight="1" x14ac:dyDescent="0.2">
      <c r="A14" s="97"/>
      <c r="B14" s="73"/>
      <c r="C14" s="87" t="s">
        <v>4748</v>
      </c>
      <c r="D14" s="76" t="s">
        <v>52</v>
      </c>
      <c r="E14" s="13">
        <v>44436</v>
      </c>
      <c r="F14" s="74" t="s">
        <v>2281</v>
      </c>
      <c r="G14" s="13">
        <v>44440</v>
      </c>
      <c r="H14" s="75" t="s">
        <v>3485</v>
      </c>
      <c r="I14" s="15">
        <v>30</v>
      </c>
      <c r="J14" s="15">
        <v>32</v>
      </c>
      <c r="K14" s="15">
        <v>15</v>
      </c>
      <c r="L14" s="15">
        <v>1</v>
      </c>
      <c r="M14" s="81">
        <v>3.6</v>
      </c>
      <c r="N14" s="70">
        <v>4</v>
      </c>
      <c r="O14" s="62">
        <v>3000</v>
      </c>
      <c r="P14" s="63">
        <f>Table224523689101112131415161718192021222423456789101112131415161718192021222324252627282930313233343536373839[[#This Row],[PEMBULATAN]]*O14</f>
        <v>12000</v>
      </c>
    </row>
    <row r="15" spans="1:16" ht="34.5" customHeight="1" x14ac:dyDescent="0.2">
      <c r="A15" s="97"/>
      <c r="B15" s="73"/>
      <c r="C15" s="87" t="s">
        <v>4749</v>
      </c>
      <c r="D15" s="76" t="s">
        <v>52</v>
      </c>
      <c r="E15" s="13">
        <v>44436</v>
      </c>
      <c r="F15" s="74" t="s">
        <v>2281</v>
      </c>
      <c r="G15" s="13">
        <v>44440</v>
      </c>
      <c r="H15" s="75" t="s">
        <v>3485</v>
      </c>
      <c r="I15" s="15">
        <v>86</v>
      </c>
      <c r="J15" s="15">
        <v>52</v>
      </c>
      <c r="K15" s="15">
        <v>27</v>
      </c>
      <c r="L15" s="15">
        <v>29</v>
      </c>
      <c r="M15" s="81">
        <v>30.186</v>
      </c>
      <c r="N15" s="70">
        <v>30</v>
      </c>
      <c r="O15" s="62">
        <v>3000</v>
      </c>
      <c r="P15" s="63">
        <f>Table224523689101112131415161718192021222423456789101112131415161718192021222324252627282930313233343536373839[[#This Row],[PEMBULATAN]]*O15</f>
        <v>90000</v>
      </c>
    </row>
    <row r="16" spans="1:16" ht="34.5" customHeight="1" x14ac:dyDescent="0.2">
      <c r="A16" s="97"/>
      <c r="B16" s="73"/>
      <c r="C16" s="87" t="s">
        <v>4750</v>
      </c>
      <c r="D16" s="76" t="s">
        <v>52</v>
      </c>
      <c r="E16" s="13">
        <v>44436</v>
      </c>
      <c r="F16" s="74" t="s">
        <v>2281</v>
      </c>
      <c r="G16" s="13">
        <v>44440</v>
      </c>
      <c r="H16" s="75" t="s">
        <v>3485</v>
      </c>
      <c r="I16" s="15">
        <v>41</v>
      </c>
      <c r="J16" s="15">
        <v>35</v>
      </c>
      <c r="K16" s="15">
        <v>23</v>
      </c>
      <c r="L16" s="15">
        <v>4</v>
      </c>
      <c r="M16" s="81">
        <v>8.2512500000000006</v>
      </c>
      <c r="N16" s="70">
        <v>8</v>
      </c>
      <c r="O16" s="62">
        <v>3000</v>
      </c>
      <c r="P16" s="63">
        <f>Table224523689101112131415161718192021222423456789101112131415161718192021222324252627282930313233343536373839[[#This Row],[PEMBULATAN]]*O16</f>
        <v>24000</v>
      </c>
    </row>
    <row r="17" spans="1:16" ht="34.5" customHeight="1" x14ac:dyDescent="0.2">
      <c r="A17" s="97"/>
      <c r="B17" s="73"/>
      <c r="C17" s="87" t="s">
        <v>4751</v>
      </c>
      <c r="D17" s="76" t="s">
        <v>52</v>
      </c>
      <c r="E17" s="13">
        <v>44436</v>
      </c>
      <c r="F17" s="74" t="s">
        <v>2281</v>
      </c>
      <c r="G17" s="13">
        <v>44440</v>
      </c>
      <c r="H17" s="75" t="s">
        <v>3485</v>
      </c>
      <c r="I17" s="15">
        <v>51</v>
      </c>
      <c r="J17" s="15">
        <v>38</v>
      </c>
      <c r="K17" s="15">
        <v>24</v>
      </c>
      <c r="L17" s="15">
        <v>7</v>
      </c>
      <c r="M17" s="81">
        <v>11.628</v>
      </c>
      <c r="N17" s="70">
        <v>12</v>
      </c>
      <c r="O17" s="62">
        <v>3000</v>
      </c>
      <c r="P17" s="63">
        <f>Table224523689101112131415161718192021222423456789101112131415161718192021222324252627282930313233343536373839[[#This Row],[PEMBULATAN]]*O17</f>
        <v>36000</v>
      </c>
    </row>
    <row r="18" spans="1:16" ht="34.5" customHeight="1" x14ac:dyDescent="0.2">
      <c r="A18" s="97"/>
      <c r="B18" s="73"/>
      <c r="C18" s="87" t="s">
        <v>4752</v>
      </c>
      <c r="D18" s="76" t="s">
        <v>52</v>
      </c>
      <c r="E18" s="13">
        <v>44436</v>
      </c>
      <c r="F18" s="74" t="s">
        <v>2281</v>
      </c>
      <c r="G18" s="13">
        <v>44440</v>
      </c>
      <c r="H18" s="75" t="s">
        <v>3485</v>
      </c>
      <c r="I18" s="15">
        <v>39</v>
      </c>
      <c r="J18" s="15">
        <v>27</v>
      </c>
      <c r="K18" s="15">
        <v>15</v>
      </c>
      <c r="L18" s="15">
        <v>2</v>
      </c>
      <c r="M18" s="81">
        <v>3.94875</v>
      </c>
      <c r="N18" s="70">
        <v>4</v>
      </c>
      <c r="O18" s="62">
        <v>3000</v>
      </c>
      <c r="P18" s="63">
        <f>Table224523689101112131415161718192021222423456789101112131415161718192021222324252627282930313233343536373839[[#This Row],[PEMBULATAN]]*O18</f>
        <v>12000</v>
      </c>
    </row>
    <row r="19" spans="1:16" ht="34.5" customHeight="1" x14ac:dyDescent="0.2">
      <c r="A19" s="97"/>
      <c r="B19" s="73"/>
      <c r="C19" s="87" t="s">
        <v>4753</v>
      </c>
      <c r="D19" s="76" t="s">
        <v>52</v>
      </c>
      <c r="E19" s="13">
        <v>44436</v>
      </c>
      <c r="F19" s="74" t="s">
        <v>2281</v>
      </c>
      <c r="G19" s="13">
        <v>44440</v>
      </c>
      <c r="H19" s="75" t="s">
        <v>3485</v>
      </c>
      <c r="I19" s="15">
        <v>81</v>
      </c>
      <c r="J19" s="15">
        <v>62</v>
      </c>
      <c r="K19" s="15">
        <v>34</v>
      </c>
      <c r="L19" s="15">
        <v>9</v>
      </c>
      <c r="M19" s="81">
        <v>42.686999999999998</v>
      </c>
      <c r="N19" s="70">
        <v>43</v>
      </c>
      <c r="O19" s="62">
        <v>3000</v>
      </c>
      <c r="P19" s="63">
        <f>Table224523689101112131415161718192021222423456789101112131415161718192021222324252627282930313233343536373839[[#This Row],[PEMBULATAN]]*O19</f>
        <v>129000</v>
      </c>
    </row>
    <row r="20" spans="1:16" ht="34.5" customHeight="1" x14ac:dyDescent="0.2">
      <c r="A20" s="97"/>
      <c r="B20" s="73"/>
      <c r="C20" s="87" t="s">
        <v>4754</v>
      </c>
      <c r="D20" s="76" t="s">
        <v>52</v>
      </c>
      <c r="E20" s="13">
        <v>44436</v>
      </c>
      <c r="F20" s="74" t="s">
        <v>2281</v>
      </c>
      <c r="G20" s="13">
        <v>44440</v>
      </c>
      <c r="H20" s="75" t="s">
        <v>3485</v>
      </c>
      <c r="I20" s="15">
        <v>45</v>
      </c>
      <c r="J20" s="15">
        <v>46</v>
      </c>
      <c r="K20" s="15">
        <v>33</v>
      </c>
      <c r="L20" s="15">
        <v>19</v>
      </c>
      <c r="M20" s="81">
        <v>17.077500000000001</v>
      </c>
      <c r="N20" s="70">
        <v>19</v>
      </c>
      <c r="O20" s="62">
        <v>3000</v>
      </c>
      <c r="P20" s="63">
        <f>Table224523689101112131415161718192021222423456789101112131415161718192021222324252627282930313233343536373839[[#This Row],[PEMBULATAN]]*O20</f>
        <v>57000</v>
      </c>
    </row>
    <row r="21" spans="1:16" ht="34.5" customHeight="1" x14ac:dyDescent="0.2">
      <c r="A21" s="97"/>
      <c r="B21" s="73"/>
      <c r="C21" s="87" t="s">
        <v>4755</v>
      </c>
      <c r="D21" s="76" t="s">
        <v>52</v>
      </c>
      <c r="E21" s="13">
        <v>44436</v>
      </c>
      <c r="F21" s="74" t="s">
        <v>2281</v>
      </c>
      <c r="G21" s="13">
        <v>44440</v>
      </c>
      <c r="H21" s="75" t="s">
        <v>3485</v>
      </c>
      <c r="I21" s="15">
        <v>65</v>
      </c>
      <c r="J21" s="15">
        <v>47</v>
      </c>
      <c r="K21" s="15">
        <v>15</v>
      </c>
      <c r="L21" s="15">
        <v>5</v>
      </c>
      <c r="M21" s="81">
        <v>11.456250000000001</v>
      </c>
      <c r="N21" s="70">
        <v>11</v>
      </c>
      <c r="O21" s="62">
        <v>3000</v>
      </c>
      <c r="P21" s="63">
        <f>Table224523689101112131415161718192021222423456789101112131415161718192021222324252627282930313233343536373839[[#This Row],[PEMBULATAN]]*O21</f>
        <v>33000</v>
      </c>
    </row>
    <row r="22" spans="1:16" ht="34.5" customHeight="1" x14ac:dyDescent="0.2">
      <c r="A22" s="97"/>
      <c r="B22" s="73"/>
      <c r="C22" s="87" t="s">
        <v>4756</v>
      </c>
      <c r="D22" s="76" t="s">
        <v>52</v>
      </c>
      <c r="E22" s="13">
        <v>44436</v>
      </c>
      <c r="F22" s="74" t="s">
        <v>2281</v>
      </c>
      <c r="G22" s="13">
        <v>44440</v>
      </c>
      <c r="H22" s="75" t="s">
        <v>3485</v>
      </c>
      <c r="I22" s="15">
        <v>48</v>
      </c>
      <c r="J22" s="15">
        <v>26</v>
      </c>
      <c r="K22" s="15">
        <v>14</v>
      </c>
      <c r="L22" s="15">
        <v>2</v>
      </c>
      <c r="M22" s="81">
        <v>4.3680000000000003</v>
      </c>
      <c r="N22" s="70">
        <v>4</v>
      </c>
      <c r="O22" s="62">
        <v>3000</v>
      </c>
      <c r="P22" s="63">
        <f>Table224523689101112131415161718192021222423456789101112131415161718192021222324252627282930313233343536373839[[#This Row],[PEMBULATAN]]*O22</f>
        <v>12000</v>
      </c>
    </row>
    <row r="23" spans="1:16" ht="34.5" customHeight="1" x14ac:dyDescent="0.2">
      <c r="A23" s="97"/>
      <c r="B23" s="73"/>
      <c r="C23" s="87" t="s">
        <v>4757</v>
      </c>
      <c r="D23" s="76" t="s">
        <v>52</v>
      </c>
      <c r="E23" s="13">
        <v>44436</v>
      </c>
      <c r="F23" s="74" t="s">
        <v>2281</v>
      </c>
      <c r="G23" s="13">
        <v>44440</v>
      </c>
      <c r="H23" s="75" t="s">
        <v>3485</v>
      </c>
      <c r="I23" s="15">
        <v>86</v>
      </c>
      <c r="J23" s="15">
        <v>55</v>
      </c>
      <c r="K23" s="15">
        <v>50</v>
      </c>
      <c r="L23" s="15">
        <v>26</v>
      </c>
      <c r="M23" s="81">
        <v>59.125</v>
      </c>
      <c r="N23" s="70">
        <v>59</v>
      </c>
      <c r="O23" s="62">
        <v>3000</v>
      </c>
      <c r="P23" s="63">
        <f>Table224523689101112131415161718192021222423456789101112131415161718192021222324252627282930313233343536373839[[#This Row],[PEMBULATAN]]*O23</f>
        <v>177000</v>
      </c>
    </row>
    <row r="24" spans="1:16" ht="34.5" customHeight="1" x14ac:dyDescent="0.2">
      <c r="A24" s="97"/>
      <c r="B24" s="73"/>
      <c r="C24" s="87" t="s">
        <v>4758</v>
      </c>
      <c r="D24" s="76" t="s">
        <v>52</v>
      </c>
      <c r="E24" s="13">
        <v>44436</v>
      </c>
      <c r="F24" s="74" t="s">
        <v>2281</v>
      </c>
      <c r="G24" s="13">
        <v>44440</v>
      </c>
      <c r="H24" s="75" t="s">
        <v>3485</v>
      </c>
      <c r="I24" s="15">
        <v>41</v>
      </c>
      <c r="J24" s="15">
        <v>30</v>
      </c>
      <c r="K24" s="15">
        <v>30</v>
      </c>
      <c r="L24" s="15">
        <v>2</v>
      </c>
      <c r="M24" s="81">
        <v>9.2249999999999996</v>
      </c>
      <c r="N24" s="70">
        <v>9</v>
      </c>
      <c r="O24" s="62">
        <v>3000</v>
      </c>
      <c r="P24" s="63">
        <f>Table224523689101112131415161718192021222423456789101112131415161718192021222324252627282930313233343536373839[[#This Row],[PEMBULATAN]]*O24</f>
        <v>27000</v>
      </c>
    </row>
    <row r="25" spans="1:16" ht="34.5" customHeight="1" x14ac:dyDescent="0.2">
      <c r="A25" s="97"/>
      <c r="B25" s="73"/>
      <c r="C25" s="87" t="s">
        <v>4759</v>
      </c>
      <c r="D25" s="76" t="s">
        <v>52</v>
      </c>
      <c r="E25" s="13">
        <v>44436</v>
      </c>
      <c r="F25" s="74" t="s">
        <v>2281</v>
      </c>
      <c r="G25" s="13">
        <v>44440</v>
      </c>
      <c r="H25" s="75" t="s">
        <v>3485</v>
      </c>
      <c r="I25" s="15">
        <v>46</v>
      </c>
      <c r="J25" s="15">
        <v>28</v>
      </c>
      <c r="K25" s="15">
        <v>20</v>
      </c>
      <c r="L25" s="15">
        <v>8</v>
      </c>
      <c r="M25" s="81">
        <v>6.44</v>
      </c>
      <c r="N25" s="70">
        <v>8</v>
      </c>
      <c r="O25" s="62">
        <v>3000</v>
      </c>
      <c r="P25" s="63">
        <f>Table224523689101112131415161718192021222423456789101112131415161718192021222324252627282930313233343536373839[[#This Row],[PEMBULATAN]]*O25</f>
        <v>24000</v>
      </c>
    </row>
    <row r="26" spans="1:16" ht="34.5" customHeight="1" x14ac:dyDescent="0.2">
      <c r="A26" s="97"/>
      <c r="B26" s="73"/>
      <c r="C26" s="87" t="s">
        <v>4760</v>
      </c>
      <c r="D26" s="76" t="s">
        <v>52</v>
      </c>
      <c r="E26" s="13">
        <v>44436</v>
      </c>
      <c r="F26" s="74" t="s">
        <v>2281</v>
      </c>
      <c r="G26" s="13">
        <v>44440</v>
      </c>
      <c r="H26" s="75" t="s">
        <v>3485</v>
      </c>
      <c r="I26" s="15">
        <v>38</v>
      </c>
      <c r="J26" s="15">
        <v>30</v>
      </c>
      <c r="K26" s="15">
        <v>30</v>
      </c>
      <c r="L26" s="15">
        <v>2</v>
      </c>
      <c r="M26" s="81">
        <v>8.5500000000000007</v>
      </c>
      <c r="N26" s="70">
        <v>9</v>
      </c>
      <c r="O26" s="62">
        <v>3000</v>
      </c>
      <c r="P26" s="63">
        <f>Table224523689101112131415161718192021222423456789101112131415161718192021222324252627282930313233343536373839[[#This Row],[PEMBULATAN]]*O26</f>
        <v>27000</v>
      </c>
    </row>
    <row r="27" spans="1:16" ht="34.5" customHeight="1" x14ac:dyDescent="0.2">
      <c r="A27" s="97"/>
      <c r="B27" s="73"/>
      <c r="C27" s="87" t="s">
        <v>4761</v>
      </c>
      <c r="D27" s="76" t="s">
        <v>52</v>
      </c>
      <c r="E27" s="13">
        <v>44436</v>
      </c>
      <c r="F27" s="74" t="s">
        <v>2281</v>
      </c>
      <c r="G27" s="13">
        <v>44440</v>
      </c>
      <c r="H27" s="75" t="s">
        <v>3485</v>
      </c>
      <c r="I27" s="15">
        <v>100</v>
      </c>
      <c r="J27" s="15">
        <v>47</v>
      </c>
      <c r="K27" s="15">
        <v>35</v>
      </c>
      <c r="L27" s="15">
        <v>39</v>
      </c>
      <c r="M27" s="81">
        <v>41.125</v>
      </c>
      <c r="N27" s="70">
        <v>41</v>
      </c>
      <c r="O27" s="62">
        <v>3000</v>
      </c>
      <c r="P27" s="63">
        <f>Table224523689101112131415161718192021222423456789101112131415161718192021222324252627282930313233343536373839[[#This Row],[PEMBULATAN]]*O27</f>
        <v>123000</v>
      </c>
    </row>
    <row r="28" spans="1:16" ht="34.5" customHeight="1" x14ac:dyDescent="0.2">
      <c r="A28" s="97"/>
      <c r="B28" s="73"/>
      <c r="C28" s="87" t="s">
        <v>4762</v>
      </c>
      <c r="D28" s="76" t="s">
        <v>52</v>
      </c>
      <c r="E28" s="13">
        <v>44436</v>
      </c>
      <c r="F28" s="74" t="s">
        <v>2281</v>
      </c>
      <c r="G28" s="13">
        <v>44440</v>
      </c>
      <c r="H28" s="75" t="s">
        <v>3485</v>
      </c>
      <c r="I28" s="15">
        <v>57</v>
      </c>
      <c r="J28" s="15">
        <v>50</v>
      </c>
      <c r="K28" s="15">
        <v>19</v>
      </c>
      <c r="L28" s="15">
        <v>7</v>
      </c>
      <c r="M28" s="81">
        <v>13.5375</v>
      </c>
      <c r="N28" s="70">
        <v>14</v>
      </c>
      <c r="O28" s="62">
        <v>3000</v>
      </c>
      <c r="P28" s="63">
        <f>Table224523689101112131415161718192021222423456789101112131415161718192021222324252627282930313233343536373839[[#This Row],[PEMBULATAN]]*O28</f>
        <v>42000</v>
      </c>
    </row>
    <row r="29" spans="1:16" ht="34.5" customHeight="1" x14ac:dyDescent="0.2">
      <c r="A29" s="97"/>
      <c r="B29" s="73"/>
      <c r="C29" s="87" t="s">
        <v>4763</v>
      </c>
      <c r="D29" s="76" t="s">
        <v>52</v>
      </c>
      <c r="E29" s="13">
        <v>44436</v>
      </c>
      <c r="F29" s="74" t="s">
        <v>2281</v>
      </c>
      <c r="G29" s="13">
        <v>44440</v>
      </c>
      <c r="H29" s="75" t="s">
        <v>3485</v>
      </c>
      <c r="I29" s="15">
        <v>95</v>
      </c>
      <c r="J29" s="15">
        <v>63</v>
      </c>
      <c r="K29" s="15">
        <v>26</v>
      </c>
      <c r="L29" s="15">
        <v>21</v>
      </c>
      <c r="M29" s="81">
        <v>38.902500000000003</v>
      </c>
      <c r="N29" s="70">
        <v>39</v>
      </c>
      <c r="O29" s="62">
        <v>3000</v>
      </c>
      <c r="P29" s="63">
        <f>Table224523689101112131415161718192021222423456789101112131415161718192021222324252627282930313233343536373839[[#This Row],[PEMBULATAN]]*O29</f>
        <v>117000</v>
      </c>
    </row>
    <row r="30" spans="1:16" ht="34.5" customHeight="1" x14ac:dyDescent="0.2">
      <c r="A30" s="97"/>
      <c r="B30" s="73"/>
      <c r="C30" s="87" t="s">
        <v>4764</v>
      </c>
      <c r="D30" s="76" t="s">
        <v>52</v>
      </c>
      <c r="E30" s="13">
        <v>44436</v>
      </c>
      <c r="F30" s="74" t="s">
        <v>2281</v>
      </c>
      <c r="G30" s="13">
        <v>44440</v>
      </c>
      <c r="H30" s="75" t="s">
        <v>3485</v>
      </c>
      <c r="I30" s="15">
        <v>80</v>
      </c>
      <c r="J30" s="15">
        <v>61</v>
      </c>
      <c r="K30" s="15">
        <v>20</v>
      </c>
      <c r="L30" s="15">
        <v>9</v>
      </c>
      <c r="M30" s="81">
        <v>24.4</v>
      </c>
      <c r="N30" s="70">
        <v>24</v>
      </c>
      <c r="O30" s="62">
        <v>3000</v>
      </c>
      <c r="P30" s="63">
        <f>Table224523689101112131415161718192021222423456789101112131415161718192021222324252627282930313233343536373839[[#This Row],[PEMBULATAN]]*O30</f>
        <v>72000</v>
      </c>
    </row>
    <row r="31" spans="1:16" ht="34.5" customHeight="1" x14ac:dyDescent="0.2">
      <c r="A31" s="97"/>
      <c r="B31" s="73"/>
      <c r="C31" s="87" t="s">
        <v>4765</v>
      </c>
      <c r="D31" s="76" t="s">
        <v>52</v>
      </c>
      <c r="E31" s="13">
        <v>44436</v>
      </c>
      <c r="F31" s="74" t="s">
        <v>2281</v>
      </c>
      <c r="G31" s="13">
        <v>44440</v>
      </c>
      <c r="H31" s="75" t="s">
        <v>3485</v>
      </c>
      <c r="I31" s="15">
        <v>80</v>
      </c>
      <c r="J31" s="15">
        <v>56</v>
      </c>
      <c r="K31" s="15">
        <v>27</v>
      </c>
      <c r="L31" s="15">
        <v>14</v>
      </c>
      <c r="M31" s="81">
        <v>30.24</v>
      </c>
      <c r="N31" s="70">
        <v>30</v>
      </c>
      <c r="O31" s="62">
        <v>3000</v>
      </c>
      <c r="P31" s="63">
        <f>Table224523689101112131415161718192021222423456789101112131415161718192021222324252627282930313233343536373839[[#This Row],[PEMBULATAN]]*O31</f>
        <v>90000</v>
      </c>
    </row>
    <row r="32" spans="1:16" ht="34.5" customHeight="1" x14ac:dyDescent="0.2">
      <c r="A32" s="97"/>
      <c r="B32" s="73"/>
      <c r="C32" s="87" t="s">
        <v>4766</v>
      </c>
      <c r="D32" s="76" t="s">
        <v>52</v>
      </c>
      <c r="E32" s="13">
        <v>44436</v>
      </c>
      <c r="F32" s="74" t="s">
        <v>2281</v>
      </c>
      <c r="G32" s="13">
        <v>44440</v>
      </c>
      <c r="H32" s="75" t="s">
        <v>3485</v>
      </c>
      <c r="I32" s="15">
        <v>60</v>
      </c>
      <c r="J32" s="15">
        <v>51</v>
      </c>
      <c r="K32" s="15">
        <v>47</v>
      </c>
      <c r="L32" s="15">
        <v>18</v>
      </c>
      <c r="M32" s="81">
        <v>35.954999999999998</v>
      </c>
      <c r="N32" s="70">
        <v>36</v>
      </c>
      <c r="O32" s="62">
        <v>3000</v>
      </c>
      <c r="P32" s="63">
        <f>Table224523689101112131415161718192021222423456789101112131415161718192021222324252627282930313233343536373839[[#This Row],[PEMBULATAN]]*O32</f>
        <v>108000</v>
      </c>
    </row>
    <row r="33" spans="1:16" ht="34.5" customHeight="1" x14ac:dyDescent="0.2">
      <c r="A33" s="97"/>
      <c r="B33" s="73"/>
      <c r="C33" s="87" t="s">
        <v>4767</v>
      </c>
      <c r="D33" s="76" t="s">
        <v>52</v>
      </c>
      <c r="E33" s="13">
        <v>44436</v>
      </c>
      <c r="F33" s="74" t="s">
        <v>2281</v>
      </c>
      <c r="G33" s="13">
        <v>44440</v>
      </c>
      <c r="H33" s="75" t="s">
        <v>3485</v>
      </c>
      <c r="I33" s="15">
        <v>101</v>
      </c>
      <c r="J33" s="15">
        <v>12</v>
      </c>
      <c r="K33" s="15">
        <v>5</v>
      </c>
      <c r="L33" s="15">
        <v>1</v>
      </c>
      <c r="M33" s="81">
        <v>1.5149999999999999</v>
      </c>
      <c r="N33" s="70">
        <v>2</v>
      </c>
      <c r="O33" s="62">
        <v>3000</v>
      </c>
      <c r="P33" s="63">
        <f>Table224523689101112131415161718192021222423456789101112131415161718192021222324252627282930313233343536373839[[#This Row],[PEMBULATAN]]*O33</f>
        <v>6000</v>
      </c>
    </row>
    <row r="34" spans="1:16" ht="34.5" customHeight="1" x14ac:dyDescent="0.2">
      <c r="A34" s="97"/>
      <c r="B34" s="73"/>
      <c r="C34" s="87" t="s">
        <v>4768</v>
      </c>
      <c r="D34" s="76" t="s">
        <v>52</v>
      </c>
      <c r="E34" s="13">
        <v>44436</v>
      </c>
      <c r="F34" s="74" t="s">
        <v>2281</v>
      </c>
      <c r="G34" s="13">
        <v>44440</v>
      </c>
      <c r="H34" s="75" t="s">
        <v>3485</v>
      </c>
      <c r="I34" s="15">
        <v>103</v>
      </c>
      <c r="J34" s="15">
        <v>6</v>
      </c>
      <c r="K34" s="15">
        <v>3</v>
      </c>
      <c r="L34" s="15">
        <v>1</v>
      </c>
      <c r="M34" s="81">
        <v>0.46350000000000002</v>
      </c>
      <c r="N34" s="70">
        <v>1</v>
      </c>
      <c r="O34" s="62">
        <v>3000</v>
      </c>
      <c r="P34" s="63">
        <f>Table224523689101112131415161718192021222423456789101112131415161718192021222324252627282930313233343536373839[[#This Row],[PEMBULATAN]]*O34</f>
        <v>3000</v>
      </c>
    </row>
    <row r="35" spans="1:16" ht="34.5" customHeight="1" x14ac:dyDescent="0.2">
      <c r="A35" s="97"/>
      <c r="B35" s="73"/>
      <c r="C35" s="87" t="s">
        <v>4769</v>
      </c>
      <c r="D35" s="76" t="s">
        <v>52</v>
      </c>
      <c r="E35" s="13">
        <v>44436</v>
      </c>
      <c r="F35" s="74" t="s">
        <v>2281</v>
      </c>
      <c r="G35" s="13">
        <v>44440</v>
      </c>
      <c r="H35" s="75" t="s">
        <v>3485</v>
      </c>
      <c r="I35" s="15">
        <v>103</v>
      </c>
      <c r="J35" s="15">
        <v>12</v>
      </c>
      <c r="K35" s="15">
        <v>1</v>
      </c>
      <c r="L35" s="15">
        <v>2</v>
      </c>
      <c r="M35" s="81">
        <v>0.309</v>
      </c>
      <c r="N35" s="70">
        <v>2</v>
      </c>
      <c r="O35" s="62">
        <v>3000</v>
      </c>
      <c r="P35" s="63">
        <f>Table224523689101112131415161718192021222423456789101112131415161718192021222324252627282930313233343536373839[[#This Row],[PEMBULATAN]]*O35</f>
        <v>6000</v>
      </c>
    </row>
    <row r="36" spans="1:16" ht="34.5" customHeight="1" x14ac:dyDescent="0.2">
      <c r="A36" s="97"/>
      <c r="B36" s="73"/>
      <c r="C36" s="87" t="s">
        <v>4770</v>
      </c>
      <c r="D36" s="76" t="s">
        <v>52</v>
      </c>
      <c r="E36" s="13">
        <v>44436</v>
      </c>
      <c r="F36" s="74" t="s">
        <v>2281</v>
      </c>
      <c r="G36" s="13">
        <v>44440</v>
      </c>
      <c r="H36" s="75" t="s">
        <v>3485</v>
      </c>
      <c r="I36" s="15">
        <v>47</v>
      </c>
      <c r="J36" s="15">
        <v>29</v>
      </c>
      <c r="K36" s="15">
        <v>36</v>
      </c>
      <c r="L36" s="15">
        <v>13</v>
      </c>
      <c r="M36" s="81">
        <v>12.266999999999999</v>
      </c>
      <c r="N36" s="70">
        <v>13</v>
      </c>
      <c r="O36" s="62">
        <v>3000</v>
      </c>
      <c r="P36" s="63">
        <f>Table224523689101112131415161718192021222423456789101112131415161718192021222324252627282930313233343536373839[[#This Row],[PEMBULATAN]]*O36</f>
        <v>39000</v>
      </c>
    </row>
    <row r="37" spans="1:16" ht="34.5" customHeight="1" x14ac:dyDescent="0.2">
      <c r="A37" s="97"/>
      <c r="B37" s="73"/>
      <c r="C37" s="87" t="s">
        <v>4771</v>
      </c>
      <c r="D37" s="76" t="s">
        <v>52</v>
      </c>
      <c r="E37" s="13">
        <v>44436</v>
      </c>
      <c r="F37" s="74" t="s">
        <v>2281</v>
      </c>
      <c r="G37" s="13">
        <v>44440</v>
      </c>
      <c r="H37" s="75" t="s">
        <v>3485</v>
      </c>
      <c r="I37" s="15">
        <v>82</v>
      </c>
      <c r="J37" s="15">
        <v>53</v>
      </c>
      <c r="K37" s="15">
        <v>46</v>
      </c>
      <c r="L37" s="15">
        <v>25</v>
      </c>
      <c r="M37" s="81">
        <v>49.978999999999999</v>
      </c>
      <c r="N37" s="70">
        <v>50</v>
      </c>
      <c r="O37" s="62">
        <v>3000</v>
      </c>
      <c r="P37" s="63">
        <f>Table224523689101112131415161718192021222423456789101112131415161718192021222324252627282930313233343536373839[[#This Row],[PEMBULATAN]]*O37</f>
        <v>150000</v>
      </c>
    </row>
    <row r="38" spans="1:16" ht="34.5" customHeight="1" x14ac:dyDescent="0.2">
      <c r="A38" s="97"/>
      <c r="B38" s="73"/>
      <c r="C38" s="87" t="s">
        <v>4772</v>
      </c>
      <c r="D38" s="76" t="s">
        <v>52</v>
      </c>
      <c r="E38" s="13">
        <v>44436</v>
      </c>
      <c r="F38" s="74" t="s">
        <v>2281</v>
      </c>
      <c r="G38" s="13">
        <v>44440</v>
      </c>
      <c r="H38" s="75" t="s">
        <v>3485</v>
      </c>
      <c r="I38" s="15">
        <v>93</v>
      </c>
      <c r="J38" s="15">
        <v>5</v>
      </c>
      <c r="K38" s="15">
        <v>5</v>
      </c>
      <c r="L38" s="15">
        <v>1</v>
      </c>
      <c r="M38" s="81">
        <v>0.58125000000000004</v>
      </c>
      <c r="N38" s="70">
        <v>1</v>
      </c>
      <c r="O38" s="62">
        <v>3000</v>
      </c>
      <c r="P38" s="63">
        <f>Table224523689101112131415161718192021222423456789101112131415161718192021222324252627282930313233343536373839[[#This Row],[PEMBULATAN]]*O38</f>
        <v>3000</v>
      </c>
    </row>
    <row r="39" spans="1:16" ht="34.5" customHeight="1" x14ac:dyDescent="0.2">
      <c r="A39" s="97"/>
      <c r="B39" s="73"/>
      <c r="C39" s="87" t="s">
        <v>4773</v>
      </c>
      <c r="D39" s="76" t="s">
        <v>52</v>
      </c>
      <c r="E39" s="13">
        <v>44436</v>
      </c>
      <c r="F39" s="74" t="s">
        <v>2281</v>
      </c>
      <c r="G39" s="13">
        <v>44440</v>
      </c>
      <c r="H39" s="75" t="s">
        <v>3485</v>
      </c>
      <c r="I39" s="15">
        <v>124</v>
      </c>
      <c r="J39" s="15">
        <v>5</v>
      </c>
      <c r="K39" s="15">
        <v>5</v>
      </c>
      <c r="L39" s="15">
        <v>5</v>
      </c>
      <c r="M39" s="81">
        <v>0.77500000000000002</v>
      </c>
      <c r="N39" s="70">
        <v>5</v>
      </c>
      <c r="O39" s="62">
        <v>3000</v>
      </c>
      <c r="P39" s="63">
        <f>Table224523689101112131415161718192021222423456789101112131415161718192021222324252627282930313233343536373839[[#This Row],[PEMBULATAN]]*O39</f>
        <v>15000</v>
      </c>
    </row>
    <row r="40" spans="1:16" ht="34.5" customHeight="1" x14ac:dyDescent="0.2">
      <c r="A40" s="97"/>
      <c r="B40" s="73"/>
      <c r="C40" s="87" t="s">
        <v>4774</v>
      </c>
      <c r="D40" s="76" t="s">
        <v>52</v>
      </c>
      <c r="E40" s="13">
        <v>44436</v>
      </c>
      <c r="F40" s="74" t="s">
        <v>2281</v>
      </c>
      <c r="G40" s="13">
        <v>44440</v>
      </c>
      <c r="H40" s="75" t="s">
        <v>3485</v>
      </c>
      <c r="I40" s="15">
        <v>48</v>
      </c>
      <c r="J40" s="15">
        <v>33</v>
      </c>
      <c r="K40" s="15">
        <v>24</v>
      </c>
      <c r="L40" s="15">
        <v>7</v>
      </c>
      <c r="M40" s="81">
        <v>9.5039999999999996</v>
      </c>
      <c r="N40" s="70">
        <v>10</v>
      </c>
      <c r="O40" s="62">
        <v>3000</v>
      </c>
      <c r="P40" s="63">
        <f>Table224523689101112131415161718192021222423456789101112131415161718192021222324252627282930313233343536373839[[#This Row],[PEMBULATAN]]*O40</f>
        <v>30000</v>
      </c>
    </row>
    <row r="41" spans="1:16" ht="34.5" customHeight="1" x14ac:dyDescent="0.2">
      <c r="A41" s="97"/>
      <c r="B41" s="73"/>
      <c r="C41" s="87" t="s">
        <v>4775</v>
      </c>
      <c r="D41" s="76" t="s">
        <v>52</v>
      </c>
      <c r="E41" s="13">
        <v>44436</v>
      </c>
      <c r="F41" s="74" t="s">
        <v>2281</v>
      </c>
      <c r="G41" s="13">
        <v>44440</v>
      </c>
      <c r="H41" s="75" t="s">
        <v>3485</v>
      </c>
      <c r="I41" s="15">
        <v>61</v>
      </c>
      <c r="J41" s="15">
        <v>40</v>
      </c>
      <c r="K41" s="15">
        <v>53</v>
      </c>
      <c r="L41" s="15">
        <v>18</v>
      </c>
      <c r="M41" s="81">
        <v>32.33</v>
      </c>
      <c r="N41" s="70">
        <v>32</v>
      </c>
      <c r="O41" s="62">
        <v>3000</v>
      </c>
      <c r="P41" s="63">
        <f>Table224523689101112131415161718192021222423456789101112131415161718192021222324252627282930313233343536373839[[#This Row],[PEMBULATAN]]*O41</f>
        <v>96000</v>
      </c>
    </row>
    <row r="42" spans="1:16" ht="34.5" customHeight="1" x14ac:dyDescent="0.2">
      <c r="A42" s="97"/>
      <c r="B42" s="73"/>
      <c r="C42" s="87" t="s">
        <v>4776</v>
      </c>
      <c r="D42" s="76" t="s">
        <v>52</v>
      </c>
      <c r="E42" s="13">
        <v>44436</v>
      </c>
      <c r="F42" s="74" t="s">
        <v>2281</v>
      </c>
      <c r="G42" s="13">
        <v>44440</v>
      </c>
      <c r="H42" s="75" t="s">
        <v>3485</v>
      </c>
      <c r="I42" s="15">
        <v>44</v>
      </c>
      <c r="J42" s="15">
        <v>32</v>
      </c>
      <c r="K42" s="15">
        <v>13</v>
      </c>
      <c r="L42" s="15">
        <v>2</v>
      </c>
      <c r="M42" s="81">
        <v>4.5759999999999996</v>
      </c>
      <c r="N42" s="70">
        <v>5</v>
      </c>
      <c r="O42" s="62">
        <v>3000</v>
      </c>
      <c r="P42" s="63">
        <f>Table224523689101112131415161718192021222423456789101112131415161718192021222324252627282930313233343536373839[[#This Row],[PEMBULATAN]]*O42</f>
        <v>15000</v>
      </c>
    </row>
    <row r="43" spans="1:16" ht="34.5" customHeight="1" x14ac:dyDescent="0.2">
      <c r="A43" s="97"/>
      <c r="B43" s="73"/>
      <c r="C43" s="87" t="s">
        <v>4777</v>
      </c>
      <c r="D43" s="76" t="s">
        <v>52</v>
      </c>
      <c r="E43" s="13">
        <v>44436</v>
      </c>
      <c r="F43" s="74" t="s">
        <v>2281</v>
      </c>
      <c r="G43" s="13">
        <v>44440</v>
      </c>
      <c r="H43" s="75" t="s">
        <v>3485</v>
      </c>
      <c r="I43" s="15">
        <v>91</v>
      </c>
      <c r="J43" s="15">
        <v>84</v>
      </c>
      <c r="K43" s="15">
        <v>10</v>
      </c>
      <c r="L43" s="15">
        <v>10</v>
      </c>
      <c r="M43" s="81">
        <v>19.11</v>
      </c>
      <c r="N43" s="70">
        <v>19</v>
      </c>
      <c r="O43" s="62">
        <v>3000</v>
      </c>
      <c r="P43" s="63">
        <f>Table224523689101112131415161718192021222423456789101112131415161718192021222324252627282930313233343536373839[[#This Row],[PEMBULATAN]]*O43</f>
        <v>57000</v>
      </c>
    </row>
    <row r="44" spans="1:16" ht="34.5" customHeight="1" x14ac:dyDescent="0.2">
      <c r="A44" s="97"/>
      <c r="B44" s="73"/>
      <c r="C44" s="87" t="s">
        <v>4778</v>
      </c>
      <c r="D44" s="76" t="s">
        <v>52</v>
      </c>
      <c r="E44" s="13">
        <v>44436</v>
      </c>
      <c r="F44" s="74" t="s">
        <v>2281</v>
      </c>
      <c r="G44" s="13">
        <v>44440</v>
      </c>
      <c r="H44" s="75" t="s">
        <v>3485</v>
      </c>
      <c r="I44" s="15">
        <v>82</v>
      </c>
      <c r="J44" s="15">
        <v>55</v>
      </c>
      <c r="K44" s="15">
        <v>35</v>
      </c>
      <c r="L44" s="15">
        <v>23</v>
      </c>
      <c r="M44" s="81">
        <v>39.462499999999999</v>
      </c>
      <c r="N44" s="70">
        <v>39</v>
      </c>
      <c r="O44" s="62">
        <v>3000</v>
      </c>
      <c r="P44" s="63">
        <f>Table224523689101112131415161718192021222423456789101112131415161718192021222324252627282930313233343536373839[[#This Row],[PEMBULATAN]]*O44</f>
        <v>117000</v>
      </c>
    </row>
    <row r="45" spans="1:16" ht="34.5" customHeight="1" x14ac:dyDescent="0.2">
      <c r="A45" s="97"/>
      <c r="B45" s="73"/>
      <c r="C45" s="87" t="s">
        <v>4779</v>
      </c>
      <c r="D45" s="76" t="s">
        <v>52</v>
      </c>
      <c r="E45" s="13">
        <v>44436</v>
      </c>
      <c r="F45" s="74" t="s">
        <v>2281</v>
      </c>
      <c r="G45" s="13">
        <v>44440</v>
      </c>
      <c r="H45" s="75" t="s">
        <v>3485</v>
      </c>
      <c r="I45" s="15">
        <v>102</v>
      </c>
      <c r="J45" s="15">
        <v>10</v>
      </c>
      <c r="K45" s="15">
        <v>10</v>
      </c>
      <c r="L45" s="15">
        <v>2</v>
      </c>
      <c r="M45" s="81">
        <v>2.5499999999999998</v>
      </c>
      <c r="N45" s="70">
        <v>3</v>
      </c>
      <c r="O45" s="62">
        <v>3000</v>
      </c>
      <c r="P45" s="63">
        <f>Table224523689101112131415161718192021222423456789101112131415161718192021222324252627282930313233343536373839[[#This Row],[PEMBULATAN]]*O45</f>
        <v>9000</v>
      </c>
    </row>
    <row r="46" spans="1:16" ht="34.5" customHeight="1" x14ac:dyDescent="0.2">
      <c r="A46" s="97"/>
      <c r="B46" s="73"/>
      <c r="C46" s="87" t="s">
        <v>4780</v>
      </c>
      <c r="D46" s="76" t="s">
        <v>52</v>
      </c>
      <c r="E46" s="13">
        <v>44436</v>
      </c>
      <c r="F46" s="74" t="s">
        <v>2281</v>
      </c>
      <c r="G46" s="13">
        <v>44440</v>
      </c>
      <c r="H46" s="75" t="s">
        <v>3485</v>
      </c>
      <c r="I46" s="15">
        <v>42</v>
      </c>
      <c r="J46" s="15">
        <v>27</v>
      </c>
      <c r="K46" s="15">
        <v>23</v>
      </c>
      <c r="L46" s="15">
        <v>12</v>
      </c>
      <c r="M46" s="81">
        <v>6.5205000000000002</v>
      </c>
      <c r="N46" s="70">
        <v>12</v>
      </c>
      <c r="O46" s="62">
        <v>3000</v>
      </c>
      <c r="P46" s="63">
        <f>Table224523689101112131415161718192021222423456789101112131415161718192021222324252627282930313233343536373839[[#This Row],[PEMBULATAN]]*O46</f>
        <v>36000</v>
      </c>
    </row>
    <row r="47" spans="1:16" ht="34.5" customHeight="1" x14ac:dyDescent="0.2">
      <c r="A47" s="97"/>
      <c r="B47" s="73"/>
      <c r="C47" s="87" t="s">
        <v>4781</v>
      </c>
      <c r="D47" s="76" t="s">
        <v>52</v>
      </c>
      <c r="E47" s="13">
        <v>44436</v>
      </c>
      <c r="F47" s="74" t="s">
        <v>2281</v>
      </c>
      <c r="G47" s="13">
        <v>44440</v>
      </c>
      <c r="H47" s="75" t="s">
        <v>3485</v>
      </c>
      <c r="I47" s="15">
        <v>82</v>
      </c>
      <c r="J47" s="15">
        <v>53</v>
      </c>
      <c r="K47" s="15">
        <v>42</v>
      </c>
      <c r="L47" s="15">
        <v>25</v>
      </c>
      <c r="M47" s="81">
        <v>45.633000000000003</v>
      </c>
      <c r="N47" s="70">
        <v>46</v>
      </c>
      <c r="O47" s="62">
        <v>3000</v>
      </c>
      <c r="P47" s="63">
        <f>Table224523689101112131415161718192021222423456789101112131415161718192021222324252627282930313233343536373839[[#This Row],[PEMBULATAN]]*O47</f>
        <v>138000</v>
      </c>
    </row>
    <row r="48" spans="1:16" ht="34.5" customHeight="1" x14ac:dyDescent="0.2">
      <c r="A48" s="97"/>
      <c r="B48" s="73"/>
      <c r="C48" s="87" t="s">
        <v>4782</v>
      </c>
      <c r="D48" s="76" t="s">
        <v>52</v>
      </c>
      <c r="E48" s="13">
        <v>44436</v>
      </c>
      <c r="F48" s="74" t="s">
        <v>2281</v>
      </c>
      <c r="G48" s="13">
        <v>44440</v>
      </c>
      <c r="H48" s="75" t="s">
        <v>3485</v>
      </c>
      <c r="I48" s="15">
        <v>78</v>
      </c>
      <c r="J48" s="15">
        <v>30</v>
      </c>
      <c r="K48" s="15">
        <v>18</v>
      </c>
      <c r="L48" s="15">
        <v>12</v>
      </c>
      <c r="M48" s="81">
        <v>10.53</v>
      </c>
      <c r="N48" s="70">
        <v>12</v>
      </c>
      <c r="O48" s="62">
        <v>3000</v>
      </c>
      <c r="P48" s="63">
        <f>Table224523689101112131415161718192021222423456789101112131415161718192021222324252627282930313233343536373839[[#This Row],[PEMBULATAN]]*O48</f>
        <v>36000</v>
      </c>
    </row>
    <row r="49" spans="1:16" ht="34.5" customHeight="1" x14ac:dyDescent="0.2">
      <c r="A49" s="97"/>
      <c r="B49" s="73"/>
      <c r="C49" s="87" t="s">
        <v>4783</v>
      </c>
      <c r="D49" s="76" t="s">
        <v>52</v>
      </c>
      <c r="E49" s="13">
        <v>44436</v>
      </c>
      <c r="F49" s="74" t="s">
        <v>2281</v>
      </c>
      <c r="G49" s="13">
        <v>44440</v>
      </c>
      <c r="H49" s="75" t="s">
        <v>3485</v>
      </c>
      <c r="I49" s="15">
        <v>48</v>
      </c>
      <c r="J49" s="15">
        <v>48</v>
      </c>
      <c r="K49" s="15">
        <v>16</v>
      </c>
      <c r="L49" s="15">
        <v>4</v>
      </c>
      <c r="M49" s="81">
        <v>9.2159999999999993</v>
      </c>
      <c r="N49" s="70">
        <v>9</v>
      </c>
      <c r="O49" s="62">
        <v>3000</v>
      </c>
      <c r="P49" s="63">
        <f>Table224523689101112131415161718192021222423456789101112131415161718192021222324252627282930313233343536373839[[#This Row],[PEMBULATAN]]*O49</f>
        <v>27000</v>
      </c>
    </row>
    <row r="50" spans="1:16" ht="34.5" customHeight="1" x14ac:dyDescent="0.2">
      <c r="A50" s="97"/>
      <c r="B50" s="73"/>
      <c r="C50" s="87" t="s">
        <v>4784</v>
      </c>
      <c r="D50" s="76" t="s">
        <v>52</v>
      </c>
      <c r="E50" s="13">
        <v>44436</v>
      </c>
      <c r="F50" s="74" t="s">
        <v>2281</v>
      </c>
      <c r="G50" s="13">
        <v>44440</v>
      </c>
      <c r="H50" s="75" t="s">
        <v>3485</v>
      </c>
      <c r="I50" s="15">
        <v>76</v>
      </c>
      <c r="J50" s="15">
        <v>53</v>
      </c>
      <c r="K50" s="15">
        <v>8</v>
      </c>
      <c r="L50" s="15">
        <v>3</v>
      </c>
      <c r="M50" s="81">
        <v>8.0559999999999992</v>
      </c>
      <c r="N50" s="70">
        <v>8</v>
      </c>
      <c r="O50" s="62">
        <v>3000</v>
      </c>
      <c r="P50" s="63">
        <f>Table224523689101112131415161718192021222423456789101112131415161718192021222324252627282930313233343536373839[[#This Row],[PEMBULATAN]]*O50</f>
        <v>24000</v>
      </c>
    </row>
    <row r="51" spans="1:16" ht="34.5" customHeight="1" x14ac:dyDescent="0.2">
      <c r="A51" s="97"/>
      <c r="B51" s="73"/>
      <c r="C51" s="87" t="s">
        <v>4785</v>
      </c>
      <c r="D51" s="76" t="s">
        <v>52</v>
      </c>
      <c r="E51" s="13">
        <v>44436</v>
      </c>
      <c r="F51" s="74" t="s">
        <v>2281</v>
      </c>
      <c r="G51" s="13">
        <v>44440</v>
      </c>
      <c r="H51" s="75" t="s">
        <v>3485</v>
      </c>
      <c r="I51" s="15">
        <v>76</v>
      </c>
      <c r="J51" s="15">
        <v>65</v>
      </c>
      <c r="K51" s="15">
        <v>5</v>
      </c>
      <c r="L51" s="15">
        <v>3</v>
      </c>
      <c r="M51" s="81">
        <v>6.1749999999999998</v>
      </c>
      <c r="N51" s="70">
        <v>6</v>
      </c>
      <c r="O51" s="62">
        <v>3000</v>
      </c>
      <c r="P51" s="63">
        <f>Table224523689101112131415161718192021222423456789101112131415161718192021222324252627282930313233343536373839[[#This Row],[PEMBULATAN]]*O51</f>
        <v>18000</v>
      </c>
    </row>
    <row r="52" spans="1:16" ht="34.5" customHeight="1" x14ac:dyDescent="0.2">
      <c r="A52" s="97"/>
      <c r="B52" s="73"/>
      <c r="C52" s="87" t="s">
        <v>4786</v>
      </c>
      <c r="D52" s="76" t="s">
        <v>52</v>
      </c>
      <c r="E52" s="13">
        <v>44436</v>
      </c>
      <c r="F52" s="74" t="s">
        <v>2281</v>
      </c>
      <c r="G52" s="13">
        <v>44440</v>
      </c>
      <c r="H52" s="75" t="s">
        <v>3485</v>
      </c>
      <c r="I52" s="15">
        <v>48</v>
      </c>
      <c r="J52" s="15">
        <v>49</v>
      </c>
      <c r="K52" s="15">
        <v>50</v>
      </c>
      <c r="L52" s="15">
        <v>20</v>
      </c>
      <c r="M52" s="81">
        <v>29.4</v>
      </c>
      <c r="N52" s="70">
        <v>29</v>
      </c>
      <c r="O52" s="62">
        <v>3000</v>
      </c>
      <c r="P52" s="63">
        <f>Table224523689101112131415161718192021222423456789101112131415161718192021222324252627282930313233343536373839[[#This Row],[PEMBULATAN]]*O52</f>
        <v>87000</v>
      </c>
    </row>
    <row r="53" spans="1:16" ht="34.5" customHeight="1" x14ac:dyDescent="0.2">
      <c r="A53" s="97"/>
      <c r="B53" s="73"/>
      <c r="C53" s="87" t="s">
        <v>4787</v>
      </c>
      <c r="D53" s="76" t="s">
        <v>52</v>
      </c>
      <c r="E53" s="13">
        <v>44436</v>
      </c>
      <c r="F53" s="74" t="s">
        <v>2281</v>
      </c>
      <c r="G53" s="13">
        <v>44440</v>
      </c>
      <c r="H53" s="75" t="s">
        <v>3485</v>
      </c>
      <c r="I53" s="15">
        <v>80</v>
      </c>
      <c r="J53" s="15">
        <v>83</v>
      </c>
      <c r="K53" s="15">
        <v>30</v>
      </c>
      <c r="L53" s="15">
        <v>5</v>
      </c>
      <c r="M53" s="81">
        <v>49.8</v>
      </c>
      <c r="N53" s="70">
        <v>50</v>
      </c>
      <c r="O53" s="62">
        <v>3000</v>
      </c>
      <c r="P53" s="63">
        <f>Table224523689101112131415161718192021222423456789101112131415161718192021222324252627282930313233343536373839[[#This Row],[PEMBULATAN]]*O53</f>
        <v>150000</v>
      </c>
    </row>
    <row r="54" spans="1:16" ht="34.5" customHeight="1" x14ac:dyDescent="0.2">
      <c r="A54" s="97"/>
      <c r="B54" s="73"/>
      <c r="C54" s="87" t="s">
        <v>4788</v>
      </c>
      <c r="D54" s="76" t="s">
        <v>52</v>
      </c>
      <c r="E54" s="13">
        <v>44436</v>
      </c>
      <c r="F54" s="74" t="s">
        <v>2281</v>
      </c>
      <c r="G54" s="13">
        <v>44440</v>
      </c>
      <c r="H54" s="75" t="s">
        <v>3485</v>
      </c>
      <c r="I54" s="15">
        <v>97</v>
      </c>
      <c r="J54" s="15">
        <v>50</v>
      </c>
      <c r="K54" s="15">
        <v>37</v>
      </c>
      <c r="L54" s="15">
        <v>14</v>
      </c>
      <c r="M54" s="81">
        <v>44.862499999999997</v>
      </c>
      <c r="N54" s="70">
        <v>45</v>
      </c>
      <c r="O54" s="62">
        <v>3000</v>
      </c>
      <c r="P54" s="63">
        <f>Table224523689101112131415161718192021222423456789101112131415161718192021222324252627282930313233343536373839[[#This Row],[PEMBULATAN]]*O54</f>
        <v>135000</v>
      </c>
    </row>
    <row r="55" spans="1:16" ht="34.5" customHeight="1" x14ac:dyDescent="0.2">
      <c r="A55" s="97"/>
      <c r="B55" s="73"/>
      <c r="C55" s="87" t="s">
        <v>4789</v>
      </c>
      <c r="D55" s="76" t="s">
        <v>52</v>
      </c>
      <c r="E55" s="13">
        <v>44436</v>
      </c>
      <c r="F55" s="74" t="s">
        <v>2281</v>
      </c>
      <c r="G55" s="13">
        <v>44440</v>
      </c>
      <c r="H55" s="75" t="s">
        <v>3485</v>
      </c>
      <c r="I55" s="15">
        <v>53</v>
      </c>
      <c r="J55" s="15">
        <v>52</v>
      </c>
      <c r="K55" s="15">
        <v>36</v>
      </c>
      <c r="L55" s="15">
        <v>18</v>
      </c>
      <c r="M55" s="81">
        <v>24.803999999999998</v>
      </c>
      <c r="N55" s="70">
        <v>25</v>
      </c>
      <c r="O55" s="62">
        <v>3000</v>
      </c>
      <c r="P55" s="63">
        <f>Table224523689101112131415161718192021222423456789101112131415161718192021222324252627282930313233343536373839[[#This Row],[PEMBULATAN]]*O55</f>
        <v>75000</v>
      </c>
    </row>
    <row r="56" spans="1:16" ht="34.5" customHeight="1" x14ac:dyDescent="0.2">
      <c r="A56" s="97"/>
      <c r="B56" s="73"/>
      <c r="C56" s="87" t="s">
        <v>4790</v>
      </c>
      <c r="D56" s="76" t="s">
        <v>52</v>
      </c>
      <c r="E56" s="13">
        <v>44436</v>
      </c>
      <c r="F56" s="74" t="s">
        <v>2281</v>
      </c>
      <c r="G56" s="13">
        <v>44440</v>
      </c>
      <c r="H56" s="75" t="s">
        <v>3485</v>
      </c>
      <c r="I56" s="15">
        <v>134</v>
      </c>
      <c r="J56" s="15">
        <v>33</v>
      </c>
      <c r="K56" s="15">
        <v>8</v>
      </c>
      <c r="L56" s="15">
        <v>2</v>
      </c>
      <c r="M56" s="81">
        <v>8.8439999999999994</v>
      </c>
      <c r="N56" s="70">
        <v>9</v>
      </c>
      <c r="O56" s="62">
        <v>3000</v>
      </c>
      <c r="P56" s="63">
        <f>Table224523689101112131415161718192021222423456789101112131415161718192021222324252627282930313233343536373839[[#This Row],[PEMBULATAN]]*O56</f>
        <v>27000</v>
      </c>
    </row>
    <row r="57" spans="1:16" ht="34.5" customHeight="1" x14ac:dyDescent="0.2">
      <c r="A57" s="97"/>
      <c r="B57" s="73"/>
      <c r="C57" s="87" t="s">
        <v>4791</v>
      </c>
      <c r="D57" s="76" t="s">
        <v>52</v>
      </c>
      <c r="E57" s="13">
        <v>44436</v>
      </c>
      <c r="F57" s="74" t="s">
        <v>2281</v>
      </c>
      <c r="G57" s="13">
        <v>44440</v>
      </c>
      <c r="H57" s="75" t="s">
        <v>3485</v>
      </c>
      <c r="I57" s="15">
        <v>40</v>
      </c>
      <c r="J57" s="15">
        <v>43</v>
      </c>
      <c r="K57" s="15">
        <v>17</v>
      </c>
      <c r="L57" s="15">
        <v>3</v>
      </c>
      <c r="M57" s="81">
        <v>7.31</v>
      </c>
      <c r="N57" s="70">
        <v>7</v>
      </c>
      <c r="O57" s="62">
        <v>3000</v>
      </c>
      <c r="P57" s="63">
        <f>Table224523689101112131415161718192021222423456789101112131415161718192021222324252627282930313233343536373839[[#This Row],[PEMBULATAN]]*O57</f>
        <v>21000</v>
      </c>
    </row>
    <row r="58" spans="1:16" ht="34.5" customHeight="1" x14ac:dyDescent="0.2">
      <c r="A58" s="97"/>
      <c r="B58" s="73"/>
      <c r="C58" s="87" t="s">
        <v>4792</v>
      </c>
      <c r="D58" s="76" t="s">
        <v>52</v>
      </c>
      <c r="E58" s="13">
        <v>44436</v>
      </c>
      <c r="F58" s="74" t="s">
        <v>2281</v>
      </c>
      <c r="G58" s="13">
        <v>44440</v>
      </c>
      <c r="H58" s="75" t="s">
        <v>3485</v>
      </c>
      <c r="I58" s="15">
        <v>70</v>
      </c>
      <c r="J58" s="15">
        <v>52</v>
      </c>
      <c r="K58" s="15">
        <v>17</v>
      </c>
      <c r="L58" s="15">
        <v>11</v>
      </c>
      <c r="M58" s="81">
        <v>15.47</v>
      </c>
      <c r="N58" s="70">
        <v>15</v>
      </c>
      <c r="O58" s="62">
        <v>3000</v>
      </c>
      <c r="P58" s="63">
        <f>Table224523689101112131415161718192021222423456789101112131415161718192021222324252627282930313233343536373839[[#This Row],[PEMBULATAN]]*O58</f>
        <v>45000</v>
      </c>
    </row>
    <row r="59" spans="1:16" ht="34.5" customHeight="1" x14ac:dyDescent="0.2">
      <c r="A59" s="97"/>
      <c r="B59" s="73"/>
      <c r="C59" s="87" t="s">
        <v>4793</v>
      </c>
      <c r="D59" s="76" t="s">
        <v>52</v>
      </c>
      <c r="E59" s="13">
        <v>44436</v>
      </c>
      <c r="F59" s="74" t="s">
        <v>2281</v>
      </c>
      <c r="G59" s="13">
        <v>44440</v>
      </c>
      <c r="H59" s="75" t="s">
        <v>3485</v>
      </c>
      <c r="I59" s="15">
        <v>82</v>
      </c>
      <c r="J59" s="15">
        <v>53</v>
      </c>
      <c r="K59" s="15">
        <v>25</v>
      </c>
      <c r="L59" s="15">
        <v>21</v>
      </c>
      <c r="M59" s="81">
        <v>27.162500000000001</v>
      </c>
      <c r="N59" s="70">
        <v>27</v>
      </c>
      <c r="O59" s="62">
        <v>3000</v>
      </c>
      <c r="P59" s="63">
        <f>Table224523689101112131415161718192021222423456789101112131415161718192021222324252627282930313233343536373839[[#This Row],[PEMBULATAN]]*O59</f>
        <v>81000</v>
      </c>
    </row>
    <row r="60" spans="1:16" ht="34.5" customHeight="1" x14ac:dyDescent="0.2">
      <c r="A60" s="97"/>
      <c r="B60" s="73"/>
      <c r="C60" s="87" t="s">
        <v>4794</v>
      </c>
      <c r="D60" s="76" t="s">
        <v>52</v>
      </c>
      <c r="E60" s="13">
        <v>44436</v>
      </c>
      <c r="F60" s="74" t="s">
        <v>2281</v>
      </c>
      <c r="G60" s="13">
        <v>44440</v>
      </c>
      <c r="H60" s="75" t="s">
        <v>3485</v>
      </c>
      <c r="I60" s="15">
        <v>67</v>
      </c>
      <c r="J60" s="15">
        <v>51</v>
      </c>
      <c r="K60" s="15">
        <v>27</v>
      </c>
      <c r="L60" s="15">
        <v>6</v>
      </c>
      <c r="M60" s="81">
        <v>23.06475</v>
      </c>
      <c r="N60" s="70">
        <v>23</v>
      </c>
      <c r="O60" s="62">
        <v>3000</v>
      </c>
      <c r="P60" s="63">
        <f>Table224523689101112131415161718192021222423456789101112131415161718192021222324252627282930313233343536373839[[#This Row],[PEMBULATAN]]*O60</f>
        <v>69000</v>
      </c>
    </row>
    <row r="61" spans="1:16" ht="34.5" customHeight="1" x14ac:dyDescent="0.2">
      <c r="A61" s="97"/>
      <c r="B61" s="73"/>
      <c r="C61" s="87" t="s">
        <v>4795</v>
      </c>
      <c r="D61" s="76" t="s">
        <v>52</v>
      </c>
      <c r="E61" s="13">
        <v>44436</v>
      </c>
      <c r="F61" s="74" t="s">
        <v>2281</v>
      </c>
      <c r="G61" s="13">
        <v>44440</v>
      </c>
      <c r="H61" s="75" t="s">
        <v>3485</v>
      </c>
      <c r="I61" s="15">
        <v>94</v>
      </c>
      <c r="J61" s="15">
        <v>61</v>
      </c>
      <c r="K61" s="15">
        <v>35</v>
      </c>
      <c r="L61" s="15">
        <v>25</v>
      </c>
      <c r="M61" s="81">
        <v>50.172499999999999</v>
      </c>
      <c r="N61" s="70">
        <v>50</v>
      </c>
      <c r="O61" s="62">
        <v>3000</v>
      </c>
      <c r="P61" s="63">
        <f>Table224523689101112131415161718192021222423456789101112131415161718192021222324252627282930313233343536373839[[#This Row],[PEMBULATAN]]*O61</f>
        <v>150000</v>
      </c>
    </row>
    <row r="62" spans="1:16" ht="34.5" customHeight="1" x14ac:dyDescent="0.2">
      <c r="A62" s="97"/>
      <c r="B62" s="73"/>
      <c r="C62" s="87" t="s">
        <v>4796</v>
      </c>
      <c r="D62" s="76" t="s">
        <v>52</v>
      </c>
      <c r="E62" s="13">
        <v>44436</v>
      </c>
      <c r="F62" s="74" t="s">
        <v>2281</v>
      </c>
      <c r="G62" s="13">
        <v>44440</v>
      </c>
      <c r="H62" s="75" t="s">
        <v>3485</v>
      </c>
      <c r="I62" s="15">
        <v>60</v>
      </c>
      <c r="J62" s="15">
        <v>54</v>
      </c>
      <c r="K62" s="15">
        <v>28</v>
      </c>
      <c r="L62" s="15">
        <v>6</v>
      </c>
      <c r="M62" s="81">
        <v>22.68</v>
      </c>
      <c r="N62" s="70">
        <v>23</v>
      </c>
      <c r="O62" s="62">
        <v>3000</v>
      </c>
      <c r="P62" s="63">
        <f>Table224523689101112131415161718192021222423456789101112131415161718192021222324252627282930313233343536373839[[#This Row],[PEMBULATAN]]*O62</f>
        <v>69000</v>
      </c>
    </row>
    <row r="63" spans="1:16" ht="34.5" customHeight="1" x14ac:dyDescent="0.2">
      <c r="A63" s="97"/>
      <c r="B63" s="73"/>
      <c r="C63" s="87" t="s">
        <v>4797</v>
      </c>
      <c r="D63" s="76" t="s">
        <v>52</v>
      </c>
      <c r="E63" s="13">
        <v>44436</v>
      </c>
      <c r="F63" s="74" t="s">
        <v>2281</v>
      </c>
      <c r="G63" s="13">
        <v>44440</v>
      </c>
      <c r="H63" s="75" t="s">
        <v>3485</v>
      </c>
      <c r="I63" s="15">
        <v>70</v>
      </c>
      <c r="J63" s="15">
        <v>52</v>
      </c>
      <c r="K63" s="15">
        <v>22</v>
      </c>
      <c r="L63" s="15">
        <v>8</v>
      </c>
      <c r="M63" s="81">
        <v>20.02</v>
      </c>
      <c r="N63" s="70">
        <v>20</v>
      </c>
      <c r="O63" s="62">
        <v>3000</v>
      </c>
      <c r="P63" s="63">
        <f>Table224523689101112131415161718192021222423456789101112131415161718192021222324252627282930313233343536373839[[#This Row],[PEMBULATAN]]*O63</f>
        <v>60000</v>
      </c>
    </row>
    <row r="64" spans="1:16" ht="34.5" customHeight="1" x14ac:dyDescent="0.2">
      <c r="A64" s="97"/>
      <c r="B64" s="73"/>
      <c r="C64" s="87" t="s">
        <v>4798</v>
      </c>
      <c r="D64" s="76" t="s">
        <v>52</v>
      </c>
      <c r="E64" s="13">
        <v>44436</v>
      </c>
      <c r="F64" s="74" t="s">
        <v>2281</v>
      </c>
      <c r="G64" s="13">
        <v>44440</v>
      </c>
      <c r="H64" s="75" t="s">
        <v>3485</v>
      </c>
      <c r="I64" s="15">
        <v>61</v>
      </c>
      <c r="J64" s="15">
        <v>40</v>
      </c>
      <c r="K64" s="15">
        <v>20</v>
      </c>
      <c r="L64" s="15">
        <v>4</v>
      </c>
      <c r="M64" s="81">
        <v>12.2</v>
      </c>
      <c r="N64" s="70">
        <v>12</v>
      </c>
      <c r="O64" s="62">
        <v>3000</v>
      </c>
      <c r="P64" s="63">
        <f>Table224523689101112131415161718192021222423456789101112131415161718192021222324252627282930313233343536373839[[#This Row],[PEMBULATAN]]*O64</f>
        <v>36000</v>
      </c>
    </row>
    <row r="65" spans="1:16" ht="34.5" customHeight="1" x14ac:dyDescent="0.2">
      <c r="A65" s="97"/>
      <c r="B65" s="73"/>
      <c r="C65" s="87" t="s">
        <v>4799</v>
      </c>
      <c r="D65" s="76" t="s">
        <v>52</v>
      </c>
      <c r="E65" s="13">
        <v>44436</v>
      </c>
      <c r="F65" s="74" t="s">
        <v>2281</v>
      </c>
      <c r="G65" s="13">
        <v>44440</v>
      </c>
      <c r="H65" s="75" t="s">
        <v>3485</v>
      </c>
      <c r="I65" s="15">
        <v>68</v>
      </c>
      <c r="J65" s="15">
        <v>52</v>
      </c>
      <c r="K65" s="15">
        <v>28</v>
      </c>
      <c r="L65" s="15">
        <v>11</v>
      </c>
      <c r="M65" s="81">
        <v>24.751999999999999</v>
      </c>
      <c r="N65" s="70">
        <v>25</v>
      </c>
      <c r="O65" s="62">
        <v>3000</v>
      </c>
      <c r="P65" s="63">
        <f>Table224523689101112131415161718192021222423456789101112131415161718192021222324252627282930313233343536373839[[#This Row],[PEMBULATAN]]*O65</f>
        <v>75000</v>
      </c>
    </row>
    <row r="66" spans="1:16" ht="34.5" customHeight="1" x14ac:dyDescent="0.2">
      <c r="A66" s="97"/>
      <c r="B66" s="73"/>
      <c r="C66" s="87" t="s">
        <v>4800</v>
      </c>
      <c r="D66" s="76" t="s">
        <v>52</v>
      </c>
      <c r="E66" s="13">
        <v>44436</v>
      </c>
      <c r="F66" s="74" t="s">
        <v>2281</v>
      </c>
      <c r="G66" s="13">
        <v>44440</v>
      </c>
      <c r="H66" s="75" t="s">
        <v>3485</v>
      </c>
      <c r="I66" s="15">
        <v>50</v>
      </c>
      <c r="J66" s="15">
        <v>34</v>
      </c>
      <c r="K66" s="15">
        <v>24</v>
      </c>
      <c r="L66" s="15">
        <v>5</v>
      </c>
      <c r="M66" s="81">
        <v>10.199999999999999</v>
      </c>
      <c r="N66" s="70">
        <v>10</v>
      </c>
      <c r="O66" s="62">
        <v>3000</v>
      </c>
      <c r="P66" s="63">
        <f>Table224523689101112131415161718192021222423456789101112131415161718192021222324252627282930313233343536373839[[#This Row],[PEMBULATAN]]*O66</f>
        <v>30000</v>
      </c>
    </row>
    <row r="67" spans="1:16" ht="34.5" customHeight="1" x14ac:dyDescent="0.2">
      <c r="A67" s="97"/>
      <c r="B67" s="73"/>
      <c r="C67" s="87" t="s">
        <v>4801</v>
      </c>
      <c r="D67" s="76" t="s">
        <v>52</v>
      </c>
      <c r="E67" s="13">
        <v>44436</v>
      </c>
      <c r="F67" s="74" t="s">
        <v>2281</v>
      </c>
      <c r="G67" s="13">
        <v>44440</v>
      </c>
      <c r="H67" s="75" t="s">
        <v>3485</v>
      </c>
      <c r="I67" s="15">
        <v>53</v>
      </c>
      <c r="J67" s="15">
        <v>33</v>
      </c>
      <c r="K67" s="15">
        <v>27</v>
      </c>
      <c r="L67" s="15">
        <v>6</v>
      </c>
      <c r="M67" s="81">
        <v>11.80575</v>
      </c>
      <c r="N67" s="70">
        <v>12</v>
      </c>
      <c r="O67" s="62">
        <v>3000</v>
      </c>
      <c r="P67" s="63">
        <f>Table224523689101112131415161718192021222423456789101112131415161718192021222324252627282930313233343536373839[[#This Row],[PEMBULATAN]]*O67</f>
        <v>36000</v>
      </c>
    </row>
    <row r="68" spans="1:16" ht="34.5" customHeight="1" x14ac:dyDescent="0.2">
      <c r="A68" s="97"/>
      <c r="B68" s="73"/>
      <c r="C68" s="87" t="s">
        <v>4802</v>
      </c>
      <c r="D68" s="76" t="s">
        <v>52</v>
      </c>
      <c r="E68" s="13">
        <v>44436</v>
      </c>
      <c r="F68" s="74" t="s">
        <v>2281</v>
      </c>
      <c r="G68" s="13">
        <v>44440</v>
      </c>
      <c r="H68" s="75" t="s">
        <v>3485</v>
      </c>
      <c r="I68" s="15">
        <v>90</v>
      </c>
      <c r="J68" s="15">
        <v>58</v>
      </c>
      <c r="K68" s="15">
        <v>28</v>
      </c>
      <c r="L68" s="15">
        <v>13</v>
      </c>
      <c r="M68" s="81">
        <v>36.54</v>
      </c>
      <c r="N68" s="70">
        <v>37</v>
      </c>
      <c r="O68" s="62">
        <v>3000</v>
      </c>
      <c r="P68" s="63">
        <f>Table224523689101112131415161718192021222423456789101112131415161718192021222324252627282930313233343536373839[[#This Row],[PEMBULATAN]]*O68</f>
        <v>111000</v>
      </c>
    </row>
    <row r="69" spans="1:16" ht="34.5" customHeight="1" x14ac:dyDescent="0.2">
      <c r="A69" s="97"/>
      <c r="B69" s="73"/>
      <c r="C69" s="87" t="s">
        <v>4803</v>
      </c>
      <c r="D69" s="76" t="s">
        <v>52</v>
      </c>
      <c r="E69" s="13">
        <v>44436</v>
      </c>
      <c r="F69" s="74" t="s">
        <v>2281</v>
      </c>
      <c r="G69" s="13">
        <v>44440</v>
      </c>
      <c r="H69" s="75" t="s">
        <v>3485</v>
      </c>
      <c r="I69" s="15">
        <v>46</v>
      </c>
      <c r="J69" s="15">
        <v>37</v>
      </c>
      <c r="K69" s="15">
        <v>13</v>
      </c>
      <c r="L69" s="15">
        <v>4</v>
      </c>
      <c r="M69" s="81">
        <v>5.5315000000000003</v>
      </c>
      <c r="N69" s="70">
        <v>6</v>
      </c>
      <c r="O69" s="62">
        <v>3000</v>
      </c>
      <c r="P69" s="63">
        <f>Table224523689101112131415161718192021222423456789101112131415161718192021222324252627282930313233343536373839[[#This Row],[PEMBULATAN]]*O69</f>
        <v>18000</v>
      </c>
    </row>
    <row r="70" spans="1:16" ht="34.5" customHeight="1" x14ac:dyDescent="0.2">
      <c r="A70" s="97"/>
      <c r="B70" s="73"/>
      <c r="C70" s="87" t="s">
        <v>4804</v>
      </c>
      <c r="D70" s="76" t="s">
        <v>52</v>
      </c>
      <c r="E70" s="13">
        <v>44436</v>
      </c>
      <c r="F70" s="74" t="s">
        <v>2281</v>
      </c>
      <c r="G70" s="13">
        <v>44440</v>
      </c>
      <c r="H70" s="75" t="s">
        <v>3485</v>
      </c>
      <c r="I70" s="15">
        <v>37</v>
      </c>
      <c r="J70" s="15">
        <v>31</v>
      </c>
      <c r="K70" s="15">
        <v>7</v>
      </c>
      <c r="L70" s="15">
        <v>2</v>
      </c>
      <c r="M70" s="81">
        <v>2.00725</v>
      </c>
      <c r="N70" s="70">
        <v>2</v>
      </c>
      <c r="O70" s="62">
        <v>3000</v>
      </c>
      <c r="P70" s="63">
        <f>Table224523689101112131415161718192021222423456789101112131415161718192021222324252627282930313233343536373839[[#This Row],[PEMBULATAN]]*O70</f>
        <v>6000</v>
      </c>
    </row>
    <row r="71" spans="1:16" ht="34.5" customHeight="1" x14ac:dyDescent="0.2">
      <c r="A71" s="97"/>
      <c r="B71" s="73"/>
      <c r="C71" s="87" t="s">
        <v>4805</v>
      </c>
      <c r="D71" s="76" t="s">
        <v>52</v>
      </c>
      <c r="E71" s="13">
        <v>44436</v>
      </c>
      <c r="F71" s="74" t="s">
        <v>2281</v>
      </c>
      <c r="G71" s="13">
        <v>44440</v>
      </c>
      <c r="H71" s="75" t="s">
        <v>3485</v>
      </c>
      <c r="I71" s="15">
        <v>92</v>
      </c>
      <c r="J71" s="15">
        <v>56</v>
      </c>
      <c r="K71" s="15">
        <v>40</v>
      </c>
      <c r="L71" s="15">
        <v>26</v>
      </c>
      <c r="M71" s="81">
        <v>51.52</v>
      </c>
      <c r="N71" s="70">
        <v>52</v>
      </c>
      <c r="O71" s="62">
        <v>3000</v>
      </c>
      <c r="P71" s="63">
        <f>Table224523689101112131415161718192021222423456789101112131415161718192021222324252627282930313233343536373839[[#This Row],[PEMBULATAN]]*O71</f>
        <v>156000</v>
      </c>
    </row>
    <row r="72" spans="1:16" ht="34.5" customHeight="1" x14ac:dyDescent="0.2">
      <c r="A72" s="97"/>
      <c r="B72" s="73"/>
      <c r="C72" s="87" t="s">
        <v>4806</v>
      </c>
      <c r="D72" s="76" t="s">
        <v>52</v>
      </c>
      <c r="E72" s="13">
        <v>44436</v>
      </c>
      <c r="F72" s="74" t="s">
        <v>2281</v>
      </c>
      <c r="G72" s="13">
        <v>44440</v>
      </c>
      <c r="H72" s="75" t="s">
        <v>3485</v>
      </c>
      <c r="I72" s="15">
        <v>80</v>
      </c>
      <c r="J72" s="15">
        <v>50</v>
      </c>
      <c r="K72" s="15">
        <v>25</v>
      </c>
      <c r="L72" s="15">
        <v>3</v>
      </c>
      <c r="M72" s="81">
        <v>25</v>
      </c>
      <c r="N72" s="70">
        <v>25</v>
      </c>
      <c r="O72" s="62">
        <v>3000</v>
      </c>
      <c r="P72" s="63">
        <f>Table224523689101112131415161718192021222423456789101112131415161718192021222324252627282930313233343536373839[[#This Row],[PEMBULATAN]]*O72</f>
        <v>75000</v>
      </c>
    </row>
    <row r="73" spans="1:16" ht="34.5" customHeight="1" x14ac:dyDescent="0.2">
      <c r="A73" s="97"/>
      <c r="B73" s="73"/>
      <c r="C73" s="87" t="s">
        <v>4807</v>
      </c>
      <c r="D73" s="76" t="s">
        <v>52</v>
      </c>
      <c r="E73" s="13">
        <v>44436</v>
      </c>
      <c r="F73" s="74" t="s">
        <v>2281</v>
      </c>
      <c r="G73" s="13">
        <v>44440</v>
      </c>
      <c r="H73" s="75" t="s">
        <v>3485</v>
      </c>
      <c r="I73" s="15">
        <v>84</v>
      </c>
      <c r="J73" s="15">
        <v>53</v>
      </c>
      <c r="K73" s="15">
        <v>23</v>
      </c>
      <c r="L73" s="15">
        <v>7</v>
      </c>
      <c r="M73" s="81">
        <v>25.599</v>
      </c>
      <c r="N73" s="70">
        <v>26</v>
      </c>
      <c r="O73" s="62">
        <v>3000</v>
      </c>
      <c r="P73" s="63">
        <f>Table224523689101112131415161718192021222423456789101112131415161718192021222324252627282930313233343536373839[[#This Row],[PEMBULATAN]]*O73</f>
        <v>78000</v>
      </c>
    </row>
    <row r="74" spans="1:16" ht="34.5" customHeight="1" x14ac:dyDescent="0.2">
      <c r="A74" s="97"/>
      <c r="B74" s="73"/>
      <c r="C74" s="87" t="s">
        <v>4808</v>
      </c>
      <c r="D74" s="76" t="s">
        <v>52</v>
      </c>
      <c r="E74" s="13">
        <v>44436</v>
      </c>
      <c r="F74" s="74" t="s">
        <v>2281</v>
      </c>
      <c r="G74" s="13">
        <v>44440</v>
      </c>
      <c r="H74" s="75" t="s">
        <v>3485</v>
      </c>
      <c r="I74" s="15">
        <v>80</v>
      </c>
      <c r="J74" s="15">
        <v>30</v>
      </c>
      <c r="K74" s="15">
        <v>40</v>
      </c>
      <c r="L74" s="15">
        <v>5</v>
      </c>
      <c r="M74" s="81">
        <v>24</v>
      </c>
      <c r="N74" s="70">
        <v>24</v>
      </c>
      <c r="O74" s="62">
        <v>3000</v>
      </c>
      <c r="P74" s="63">
        <f>Table224523689101112131415161718192021222423456789101112131415161718192021222324252627282930313233343536373839[[#This Row],[PEMBULATAN]]*O74</f>
        <v>72000</v>
      </c>
    </row>
    <row r="75" spans="1:16" ht="34.5" customHeight="1" x14ac:dyDescent="0.2">
      <c r="A75" s="97"/>
      <c r="B75" s="73"/>
      <c r="C75" s="87" t="s">
        <v>4809</v>
      </c>
      <c r="D75" s="76" t="s">
        <v>52</v>
      </c>
      <c r="E75" s="13">
        <v>44436</v>
      </c>
      <c r="F75" s="74" t="s">
        <v>2281</v>
      </c>
      <c r="G75" s="13">
        <v>44440</v>
      </c>
      <c r="H75" s="75" t="s">
        <v>3485</v>
      </c>
      <c r="I75" s="15">
        <v>57</v>
      </c>
      <c r="J75" s="15">
        <v>50</v>
      </c>
      <c r="K75" s="15">
        <v>23</v>
      </c>
      <c r="L75" s="15">
        <v>8</v>
      </c>
      <c r="M75" s="81">
        <v>16.387499999999999</v>
      </c>
      <c r="N75" s="70">
        <v>16</v>
      </c>
      <c r="O75" s="62">
        <v>3000</v>
      </c>
      <c r="P75" s="63">
        <f>Table224523689101112131415161718192021222423456789101112131415161718192021222324252627282930313233343536373839[[#This Row],[PEMBULATAN]]*O75</f>
        <v>48000</v>
      </c>
    </row>
    <row r="76" spans="1:16" ht="34.5" customHeight="1" x14ac:dyDescent="0.2">
      <c r="A76" s="97"/>
      <c r="B76" s="73"/>
      <c r="C76" s="87" t="s">
        <v>4810</v>
      </c>
      <c r="D76" s="76" t="s">
        <v>52</v>
      </c>
      <c r="E76" s="13">
        <v>44436</v>
      </c>
      <c r="F76" s="74" t="s">
        <v>2281</v>
      </c>
      <c r="G76" s="13">
        <v>44440</v>
      </c>
      <c r="H76" s="75" t="s">
        <v>3485</v>
      </c>
      <c r="I76" s="15">
        <v>95</v>
      </c>
      <c r="J76" s="15">
        <v>58</v>
      </c>
      <c r="K76" s="15">
        <v>32</v>
      </c>
      <c r="L76" s="15">
        <v>15</v>
      </c>
      <c r="M76" s="81">
        <v>44.08</v>
      </c>
      <c r="N76" s="70">
        <v>44</v>
      </c>
      <c r="O76" s="62">
        <v>3000</v>
      </c>
      <c r="P76" s="63">
        <f>Table224523689101112131415161718192021222423456789101112131415161718192021222324252627282930313233343536373839[[#This Row],[PEMBULATAN]]*O76</f>
        <v>132000</v>
      </c>
    </row>
    <row r="77" spans="1:16" ht="34.5" customHeight="1" x14ac:dyDescent="0.2">
      <c r="A77" s="97"/>
      <c r="B77" s="73"/>
      <c r="C77" s="87" t="s">
        <v>4811</v>
      </c>
      <c r="D77" s="76" t="s">
        <v>52</v>
      </c>
      <c r="E77" s="13">
        <v>44436</v>
      </c>
      <c r="F77" s="74" t="s">
        <v>2281</v>
      </c>
      <c r="G77" s="13">
        <v>44440</v>
      </c>
      <c r="H77" s="75" t="s">
        <v>3485</v>
      </c>
      <c r="I77" s="15">
        <v>80</v>
      </c>
      <c r="J77" s="15">
        <v>42</v>
      </c>
      <c r="K77" s="15">
        <v>20</v>
      </c>
      <c r="L77" s="15">
        <v>10</v>
      </c>
      <c r="M77" s="81">
        <v>16.8</v>
      </c>
      <c r="N77" s="70">
        <v>17</v>
      </c>
      <c r="O77" s="62">
        <v>3000</v>
      </c>
      <c r="P77" s="63">
        <f>Table224523689101112131415161718192021222423456789101112131415161718192021222324252627282930313233343536373839[[#This Row],[PEMBULATAN]]*O77</f>
        <v>51000</v>
      </c>
    </row>
    <row r="78" spans="1:16" ht="34.5" customHeight="1" x14ac:dyDescent="0.2">
      <c r="A78" s="97"/>
      <c r="B78" s="73"/>
      <c r="C78" s="87" t="s">
        <v>4812</v>
      </c>
      <c r="D78" s="76" t="s">
        <v>52</v>
      </c>
      <c r="E78" s="13">
        <v>44436</v>
      </c>
      <c r="F78" s="74" t="s">
        <v>2281</v>
      </c>
      <c r="G78" s="13">
        <v>44440</v>
      </c>
      <c r="H78" s="75" t="s">
        <v>3485</v>
      </c>
      <c r="I78" s="15">
        <v>30</v>
      </c>
      <c r="J78" s="15">
        <v>30</v>
      </c>
      <c r="K78" s="15">
        <v>11</v>
      </c>
      <c r="L78" s="15">
        <v>2</v>
      </c>
      <c r="M78" s="81">
        <v>2.4750000000000001</v>
      </c>
      <c r="N78" s="70">
        <v>2</v>
      </c>
      <c r="O78" s="62">
        <v>3000</v>
      </c>
      <c r="P78" s="63">
        <f>Table224523689101112131415161718192021222423456789101112131415161718192021222324252627282930313233343536373839[[#This Row],[PEMBULATAN]]*O78</f>
        <v>6000</v>
      </c>
    </row>
    <row r="79" spans="1:16" ht="34.5" customHeight="1" x14ac:dyDescent="0.2">
      <c r="A79" s="97"/>
      <c r="B79" s="73"/>
      <c r="C79" s="87" t="s">
        <v>4813</v>
      </c>
      <c r="D79" s="76" t="s">
        <v>52</v>
      </c>
      <c r="E79" s="13">
        <v>44436</v>
      </c>
      <c r="F79" s="74" t="s">
        <v>2281</v>
      </c>
      <c r="G79" s="13">
        <v>44440</v>
      </c>
      <c r="H79" s="75" t="s">
        <v>3485</v>
      </c>
      <c r="I79" s="15">
        <v>98</v>
      </c>
      <c r="J79" s="15">
        <v>20</v>
      </c>
      <c r="K79" s="15">
        <v>10</v>
      </c>
      <c r="L79" s="15">
        <v>1</v>
      </c>
      <c r="M79" s="81">
        <v>4.9000000000000004</v>
      </c>
      <c r="N79" s="70">
        <v>5</v>
      </c>
      <c r="O79" s="62">
        <v>3000</v>
      </c>
      <c r="P79" s="63">
        <f>Table224523689101112131415161718192021222423456789101112131415161718192021222324252627282930313233343536373839[[#This Row],[PEMBULATAN]]*O79</f>
        <v>15000</v>
      </c>
    </row>
    <row r="80" spans="1:16" ht="34.5" customHeight="1" x14ac:dyDescent="0.2">
      <c r="A80" s="97"/>
      <c r="B80" s="73"/>
      <c r="C80" s="87" t="s">
        <v>4814</v>
      </c>
      <c r="D80" s="76" t="s">
        <v>52</v>
      </c>
      <c r="E80" s="13">
        <v>44436</v>
      </c>
      <c r="F80" s="74" t="s">
        <v>2281</v>
      </c>
      <c r="G80" s="13">
        <v>44440</v>
      </c>
      <c r="H80" s="75" t="s">
        <v>3485</v>
      </c>
      <c r="I80" s="15">
        <v>76</v>
      </c>
      <c r="J80" s="15">
        <v>54</v>
      </c>
      <c r="K80" s="15">
        <v>25</v>
      </c>
      <c r="L80" s="15">
        <v>8</v>
      </c>
      <c r="M80" s="81">
        <v>25.65</v>
      </c>
      <c r="N80" s="70">
        <v>26</v>
      </c>
      <c r="O80" s="62">
        <v>3000</v>
      </c>
      <c r="P80" s="63">
        <f>Table224523689101112131415161718192021222423456789101112131415161718192021222324252627282930313233343536373839[[#This Row],[PEMBULATAN]]*O80</f>
        <v>78000</v>
      </c>
    </row>
    <row r="81" spans="1:16" ht="34.5" customHeight="1" x14ac:dyDescent="0.2">
      <c r="A81" s="97"/>
      <c r="B81" s="73"/>
      <c r="C81" s="87" t="s">
        <v>4815</v>
      </c>
      <c r="D81" s="76" t="s">
        <v>52</v>
      </c>
      <c r="E81" s="13">
        <v>44436</v>
      </c>
      <c r="F81" s="74" t="s">
        <v>2281</v>
      </c>
      <c r="G81" s="13">
        <v>44440</v>
      </c>
      <c r="H81" s="75" t="s">
        <v>3485</v>
      </c>
      <c r="I81" s="15">
        <v>92</v>
      </c>
      <c r="J81" s="15">
        <v>81</v>
      </c>
      <c r="K81" s="15">
        <v>32</v>
      </c>
      <c r="L81" s="15">
        <v>25</v>
      </c>
      <c r="M81" s="81">
        <v>59.616</v>
      </c>
      <c r="N81" s="70">
        <v>60</v>
      </c>
      <c r="O81" s="62">
        <v>3000</v>
      </c>
      <c r="P81" s="63">
        <f>Table224523689101112131415161718192021222423456789101112131415161718192021222324252627282930313233343536373839[[#This Row],[PEMBULATAN]]*O81</f>
        <v>180000</v>
      </c>
    </row>
    <row r="82" spans="1:16" ht="34.5" customHeight="1" x14ac:dyDescent="0.2">
      <c r="A82" s="97"/>
      <c r="B82" s="73"/>
      <c r="C82" s="87" t="s">
        <v>4816</v>
      </c>
      <c r="D82" s="76" t="s">
        <v>52</v>
      </c>
      <c r="E82" s="13">
        <v>44436</v>
      </c>
      <c r="F82" s="74" t="s">
        <v>2281</v>
      </c>
      <c r="G82" s="13">
        <v>44440</v>
      </c>
      <c r="H82" s="75" t="s">
        <v>3485</v>
      </c>
      <c r="I82" s="15">
        <v>71</v>
      </c>
      <c r="J82" s="15">
        <v>71</v>
      </c>
      <c r="K82" s="15">
        <v>3</v>
      </c>
      <c r="L82" s="15">
        <v>1</v>
      </c>
      <c r="M82" s="81">
        <v>3.7807499999999998</v>
      </c>
      <c r="N82" s="70">
        <v>4</v>
      </c>
      <c r="O82" s="62">
        <v>3000</v>
      </c>
      <c r="P82" s="63">
        <f>Table224523689101112131415161718192021222423456789101112131415161718192021222324252627282930313233343536373839[[#This Row],[PEMBULATAN]]*O82</f>
        <v>12000</v>
      </c>
    </row>
    <row r="83" spans="1:16" ht="34.5" customHeight="1" x14ac:dyDescent="0.2">
      <c r="A83" s="97"/>
      <c r="B83" s="73"/>
      <c r="C83" s="87" t="s">
        <v>4817</v>
      </c>
      <c r="D83" s="76" t="s">
        <v>52</v>
      </c>
      <c r="E83" s="13">
        <v>44436</v>
      </c>
      <c r="F83" s="74" t="s">
        <v>2281</v>
      </c>
      <c r="G83" s="13">
        <v>44440</v>
      </c>
      <c r="H83" s="75" t="s">
        <v>3485</v>
      </c>
      <c r="I83" s="15">
        <v>90</v>
      </c>
      <c r="J83" s="15">
        <v>53</v>
      </c>
      <c r="K83" s="15">
        <v>40</v>
      </c>
      <c r="L83" s="15">
        <v>13</v>
      </c>
      <c r="M83" s="81">
        <v>47.7</v>
      </c>
      <c r="N83" s="70">
        <v>48</v>
      </c>
      <c r="O83" s="62">
        <v>3000</v>
      </c>
      <c r="P83" s="63">
        <f>Table224523689101112131415161718192021222423456789101112131415161718192021222324252627282930313233343536373839[[#This Row],[PEMBULATAN]]*O83</f>
        <v>144000</v>
      </c>
    </row>
    <row r="84" spans="1:16" ht="34.5" customHeight="1" x14ac:dyDescent="0.2">
      <c r="A84" s="97"/>
      <c r="B84" s="73"/>
      <c r="C84" s="87" t="s">
        <v>4818</v>
      </c>
      <c r="D84" s="76" t="s">
        <v>52</v>
      </c>
      <c r="E84" s="13">
        <v>44436</v>
      </c>
      <c r="F84" s="74" t="s">
        <v>2281</v>
      </c>
      <c r="G84" s="13">
        <v>44440</v>
      </c>
      <c r="H84" s="75" t="s">
        <v>3485</v>
      </c>
      <c r="I84" s="15">
        <v>48</v>
      </c>
      <c r="J84" s="15">
        <v>43</v>
      </c>
      <c r="K84" s="15">
        <v>30</v>
      </c>
      <c r="L84" s="15">
        <v>4</v>
      </c>
      <c r="M84" s="81">
        <v>15.48</v>
      </c>
      <c r="N84" s="70">
        <v>15</v>
      </c>
      <c r="O84" s="62">
        <v>3000</v>
      </c>
      <c r="P84" s="63">
        <f>Table224523689101112131415161718192021222423456789101112131415161718192021222324252627282930313233343536373839[[#This Row],[PEMBULATAN]]*O84</f>
        <v>45000</v>
      </c>
    </row>
    <row r="85" spans="1:16" ht="34.5" customHeight="1" x14ac:dyDescent="0.2">
      <c r="A85" s="97"/>
      <c r="B85" s="73"/>
      <c r="C85" s="87" t="s">
        <v>4819</v>
      </c>
      <c r="D85" s="76" t="s">
        <v>52</v>
      </c>
      <c r="E85" s="13">
        <v>44436</v>
      </c>
      <c r="F85" s="74" t="s">
        <v>2281</v>
      </c>
      <c r="G85" s="13">
        <v>44440</v>
      </c>
      <c r="H85" s="75" t="s">
        <v>3485</v>
      </c>
      <c r="I85" s="15">
        <v>85</v>
      </c>
      <c r="J85" s="15">
        <v>73</v>
      </c>
      <c r="K85" s="15">
        <v>40</v>
      </c>
      <c r="L85" s="15">
        <v>10</v>
      </c>
      <c r="M85" s="81">
        <v>62.05</v>
      </c>
      <c r="N85" s="70">
        <v>62</v>
      </c>
      <c r="O85" s="62">
        <v>3000</v>
      </c>
      <c r="P85" s="63">
        <f>Table224523689101112131415161718192021222423456789101112131415161718192021222324252627282930313233343536373839[[#This Row],[PEMBULATAN]]*O85</f>
        <v>186000</v>
      </c>
    </row>
    <row r="86" spans="1:16" ht="34.5" customHeight="1" x14ac:dyDescent="0.2">
      <c r="A86" s="97"/>
      <c r="B86" s="73"/>
      <c r="C86" s="87" t="s">
        <v>4820</v>
      </c>
      <c r="D86" s="76" t="s">
        <v>52</v>
      </c>
      <c r="E86" s="13">
        <v>44436</v>
      </c>
      <c r="F86" s="74" t="s">
        <v>2281</v>
      </c>
      <c r="G86" s="13">
        <v>44440</v>
      </c>
      <c r="H86" s="75" t="s">
        <v>3485</v>
      </c>
      <c r="I86" s="15">
        <v>29</v>
      </c>
      <c r="J86" s="15">
        <v>30</v>
      </c>
      <c r="K86" s="15">
        <v>28</v>
      </c>
      <c r="L86" s="15">
        <v>4</v>
      </c>
      <c r="M86" s="81">
        <v>6.09</v>
      </c>
      <c r="N86" s="70">
        <v>6</v>
      </c>
      <c r="O86" s="62">
        <v>3000</v>
      </c>
      <c r="P86" s="63">
        <f>Table224523689101112131415161718192021222423456789101112131415161718192021222324252627282930313233343536373839[[#This Row],[PEMBULATAN]]*O86</f>
        <v>18000</v>
      </c>
    </row>
    <row r="87" spans="1:16" ht="34.5" customHeight="1" x14ac:dyDescent="0.2">
      <c r="A87" s="97"/>
      <c r="B87" s="73"/>
      <c r="C87" s="87" t="s">
        <v>4821</v>
      </c>
      <c r="D87" s="76" t="s">
        <v>52</v>
      </c>
      <c r="E87" s="13">
        <v>44436</v>
      </c>
      <c r="F87" s="74" t="s">
        <v>2281</v>
      </c>
      <c r="G87" s="13">
        <v>44440</v>
      </c>
      <c r="H87" s="75" t="s">
        <v>3485</v>
      </c>
      <c r="I87" s="15">
        <v>82</v>
      </c>
      <c r="J87" s="15">
        <v>55</v>
      </c>
      <c r="K87" s="15">
        <v>30</v>
      </c>
      <c r="L87" s="15">
        <v>14</v>
      </c>
      <c r="M87" s="81">
        <v>33.825000000000003</v>
      </c>
      <c r="N87" s="70">
        <v>34</v>
      </c>
      <c r="O87" s="62">
        <v>3000</v>
      </c>
      <c r="P87" s="63">
        <f>Table224523689101112131415161718192021222423456789101112131415161718192021222324252627282930313233343536373839[[#This Row],[PEMBULATAN]]*O87</f>
        <v>102000</v>
      </c>
    </row>
    <row r="88" spans="1:16" ht="34.5" customHeight="1" x14ac:dyDescent="0.2">
      <c r="A88" s="97"/>
      <c r="B88" s="73"/>
      <c r="C88" s="87" t="s">
        <v>4822</v>
      </c>
      <c r="D88" s="76" t="s">
        <v>52</v>
      </c>
      <c r="E88" s="13">
        <v>44436</v>
      </c>
      <c r="F88" s="74" t="s">
        <v>2281</v>
      </c>
      <c r="G88" s="13">
        <v>44440</v>
      </c>
      <c r="H88" s="75" t="s">
        <v>3485</v>
      </c>
      <c r="I88" s="15">
        <v>36</v>
      </c>
      <c r="J88" s="15">
        <v>33</v>
      </c>
      <c r="K88" s="15">
        <v>23</v>
      </c>
      <c r="L88" s="15">
        <v>6</v>
      </c>
      <c r="M88" s="81">
        <v>6.8310000000000004</v>
      </c>
      <c r="N88" s="70">
        <v>7</v>
      </c>
      <c r="O88" s="62">
        <v>3000</v>
      </c>
      <c r="P88" s="63">
        <f>Table224523689101112131415161718192021222423456789101112131415161718192021222324252627282930313233343536373839[[#This Row],[PEMBULATAN]]*O88</f>
        <v>21000</v>
      </c>
    </row>
    <row r="89" spans="1:16" ht="34.5" customHeight="1" x14ac:dyDescent="0.2">
      <c r="A89" s="97"/>
      <c r="B89" s="73"/>
      <c r="C89" s="87" t="s">
        <v>4823</v>
      </c>
      <c r="D89" s="76" t="s">
        <v>52</v>
      </c>
      <c r="E89" s="13">
        <v>44436</v>
      </c>
      <c r="F89" s="74" t="s">
        <v>2281</v>
      </c>
      <c r="G89" s="13">
        <v>44440</v>
      </c>
      <c r="H89" s="75" t="s">
        <v>3485</v>
      </c>
      <c r="I89" s="15">
        <v>36</v>
      </c>
      <c r="J89" s="15">
        <v>36</v>
      </c>
      <c r="K89" s="15">
        <v>8</v>
      </c>
      <c r="L89" s="15">
        <v>2</v>
      </c>
      <c r="M89" s="81">
        <v>2.5920000000000001</v>
      </c>
      <c r="N89" s="70">
        <v>3</v>
      </c>
      <c r="O89" s="62">
        <v>3000</v>
      </c>
      <c r="P89" s="63">
        <f>Table224523689101112131415161718192021222423456789101112131415161718192021222324252627282930313233343536373839[[#This Row],[PEMBULATAN]]*O89</f>
        <v>9000</v>
      </c>
    </row>
    <row r="90" spans="1:16" ht="34.5" customHeight="1" x14ac:dyDescent="0.2">
      <c r="A90" s="97"/>
      <c r="B90" s="73"/>
      <c r="C90" s="87" t="s">
        <v>4824</v>
      </c>
      <c r="D90" s="76" t="s">
        <v>52</v>
      </c>
      <c r="E90" s="13">
        <v>44436</v>
      </c>
      <c r="F90" s="74" t="s">
        <v>2281</v>
      </c>
      <c r="G90" s="13">
        <v>44440</v>
      </c>
      <c r="H90" s="75" t="s">
        <v>3485</v>
      </c>
      <c r="I90" s="15">
        <v>65</v>
      </c>
      <c r="J90" s="15">
        <v>33</v>
      </c>
      <c r="K90" s="15">
        <v>31</v>
      </c>
      <c r="L90" s="15">
        <v>6</v>
      </c>
      <c r="M90" s="81">
        <v>16.623750000000001</v>
      </c>
      <c r="N90" s="70">
        <v>17</v>
      </c>
      <c r="O90" s="62">
        <v>3000</v>
      </c>
      <c r="P90" s="63">
        <f>Table224523689101112131415161718192021222423456789101112131415161718192021222324252627282930313233343536373839[[#This Row],[PEMBULATAN]]*O90</f>
        <v>51000</v>
      </c>
    </row>
    <row r="91" spans="1:16" ht="34.5" customHeight="1" x14ac:dyDescent="0.2">
      <c r="A91" s="97"/>
      <c r="B91" s="73"/>
      <c r="C91" s="87" t="s">
        <v>4825</v>
      </c>
      <c r="D91" s="76" t="s">
        <v>52</v>
      </c>
      <c r="E91" s="13">
        <v>44436</v>
      </c>
      <c r="F91" s="74" t="s">
        <v>2281</v>
      </c>
      <c r="G91" s="13">
        <v>44440</v>
      </c>
      <c r="H91" s="75" t="s">
        <v>3485</v>
      </c>
      <c r="I91" s="15">
        <v>53</v>
      </c>
      <c r="J91" s="15">
        <v>26</v>
      </c>
      <c r="K91" s="15">
        <v>26</v>
      </c>
      <c r="L91" s="15">
        <v>2</v>
      </c>
      <c r="M91" s="81">
        <v>8.9570000000000007</v>
      </c>
      <c r="N91" s="70">
        <v>9</v>
      </c>
      <c r="O91" s="62">
        <v>3000</v>
      </c>
      <c r="P91" s="63">
        <f>Table224523689101112131415161718192021222423456789101112131415161718192021222324252627282930313233343536373839[[#This Row],[PEMBULATAN]]*O91</f>
        <v>27000</v>
      </c>
    </row>
    <row r="92" spans="1:16" ht="34.5" customHeight="1" x14ac:dyDescent="0.2">
      <c r="A92" s="97"/>
      <c r="B92" s="73"/>
      <c r="C92" s="87" t="s">
        <v>4826</v>
      </c>
      <c r="D92" s="76" t="s">
        <v>52</v>
      </c>
      <c r="E92" s="13">
        <v>44436</v>
      </c>
      <c r="F92" s="74" t="s">
        <v>2281</v>
      </c>
      <c r="G92" s="13">
        <v>44440</v>
      </c>
      <c r="H92" s="75" t="s">
        <v>3485</v>
      </c>
      <c r="I92" s="15">
        <v>117</v>
      </c>
      <c r="J92" s="15">
        <v>70</v>
      </c>
      <c r="K92" s="15">
        <v>3</v>
      </c>
      <c r="L92" s="15">
        <v>3</v>
      </c>
      <c r="M92" s="81">
        <v>6.1425000000000001</v>
      </c>
      <c r="N92" s="70">
        <v>6</v>
      </c>
      <c r="O92" s="62">
        <v>3000</v>
      </c>
      <c r="P92" s="63">
        <f>Table224523689101112131415161718192021222423456789101112131415161718192021222324252627282930313233343536373839[[#This Row],[PEMBULATAN]]*O92</f>
        <v>18000</v>
      </c>
    </row>
    <row r="93" spans="1:16" ht="34.5" customHeight="1" x14ac:dyDescent="0.2">
      <c r="A93" s="97"/>
      <c r="B93" s="73"/>
      <c r="C93" s="87" t="s">
        <v>4827</v>
      </c>
      <c r="D93" s="76" t="s">
        <v>52</v>
      </c>
      <c r="E93" s="13">
        <v>44436</v>
      </c>
      <c r="F93" s="74" t="s">
        <v>2281</v>
      </c>
      <c r="G93" s="13">
        <v>44440</v>
      </c>
      <c r="H93" s="75" t="s">
        <v>3485</v>
      </c>
      <c r="I93" s="15">
        <v>46</v>
      </c>
      <c r="J93" s="15">
        <v>40</v>
      </c>
      <c r="K93" s="15">
        <v>24</v>
      </c>
      <c r="L93" s="15">
        <v>8</v>
      </c>
      <c r="M93" s="81">
        <v>11.04</v>
      </c>
      <c r="N93" s="70">
        <v>11</v>
      </c>
      <c r="O93" s="62">
        <v>3000</v>
      </c>
      <c r="P93" s="63">
        <f>Table224523689101112131415161718192021222423456789101112131415161718192021222324252627282930313233343536373839[[#This Row],[PEMBULATAN]]*O93</f>
        <v>33000</v>
      </c>
    </row>
    <row r="94" spans="1:16" ht="34.5" customHeight="1" x14ac:dyDescent="0.2">
      <c r="A94" s="97"/>
      <c r="B94" s="73"/>
      <c r="C94" s="87" t="s">
        <v>4828</v>
      </c>
      <c r="D94" s="76" t="s">
        <v>52</v>
      </c>
      <c r="E94" s="13">
        <v>44436</v>
      </c>
      <c r="F94" s="74" t="s">
        <v>2281</v>
      </c>
      <c r="G94" s="13">
        <v>44440</v>
      </c>
      <c r="H94" s="75" t="s">
        <v>3485</v>
      </c>
      <c r="I94" s="15">
        <v>29</v>
      </c>
      <c r="J94" s="15">
        <v>30</v>
      </c>
      <c r="K94" s="15">
        <v>28</v>
      </c>
      <c r="L94" s="15">
        <v>4</v>
      </c>
      <c r="M94" s="81">
        <v>6.09</v>
      </c>
      <c r="N94" s="70">
        <v>6</v>
      </c>
      <c r="O94" s="62">
        <v>3000</v>
      </c>
      <c r="P94" s="63">
        <f>Table224523689101112131415161718192021222423456789101112131415161718192021222324252627282930313233343536373839[[#This Row],[PEMBULATAN]]*O94</f>
        <v>18000</v>
      </c>
    </row>
    <row r="95" spans="1:16" ht="34.5" customHeight="1" x14ac:dyDescent="0.2">
      <c r="A95" s="97"/>
      <c r="B95" s="73"/>
      <c r="C95" s="87" t="s">
        <v>4829</v>
      </c>
      <c r="D95" s="76" t="s">
        <v>52</v>
      </c>
      <c r="E95" s="13">
        <v>44436</v>
      </c>
      <c r="F95" s="74" t="s">
        <v>2281</v>
      </c>
      <c r="G95" s="13">
        <v>44440</v>
      </c>
      <c r="H95" s="75" t="s">
        <v>3485</v>
      </c>
      <c r="I95" s="15">
        <v>60</v>
      </c>
      <c r="J95" s="15">
        <v>42</v>
      </c>
      <c r="K95" s="15">
        <v>15</v>
      </c>
      <c r="L95" s="15">
        <v>5</v>
      </c>
      <c r="M95" s="81">
        <v>9.4499999999999993</v>
      </c>
      <c r="N95" s="70">
        <v>9</v>
      </c>
      <c r="O95" s="62">
        <v>3000</v>
      </c>
      <c r="P95" s="63">
        <f>Table224523689101112131415161718192021222423456789101112131415161718192021222324252627282930313233343536373839[[#This Row],[PEMBULATAN]]*O95</f>
        <v>27000</v>
      </c>
    </row>
    <row r="96" spans="1:16" ht="34.5" customHeight="1" x14ac:dyDescent="0.2">
      <c r="A96" s="97"/>
      <c r="B96" s="73"/>
      <c r="C96" s="87" t="s">
        <v>4830</v>
      </c>
      <c r="D96" s="76" t="s">
        <v>52</v>
      </c>
      <c r="E96" s="13">
        <v>44436</v>
      </c>
      <c r="F96" s="74" t="s">
        <v>2281</v>
      </c>
      <c r="G96" s="13">
        <v>44440</v>
      </c>
      <c r="H96" s="75" t="s">
        <v>3485</v>
      </c>
      <c r="I96" s="15">
        <v>40</v>
      </c>
      <c r="J96" s="15">
        <v>30</v>
      </c>
      <c r="K96" s="15">
        <v>7</v>
      </c>
      <c r="L96" s="15">
        <v>2</v>
      </c>
      <c r="M96" s="81">
        <v>2.1</v>
      </c>
      <c r="N96" s="70">
        <v>2</v>
      </c>
      <c r="O96" s="62">
        <v>3000</v>
      </c>
      <c r="P96" s="63">
        <f>Table224523689101112131415161718192021222423456789101112131415161718192021222324252627282930313233343536373839[[#This Row],[PEMBULATAN]]*O96</f>
        <v>6000</v>
      </c>
    </row>
    <row r="97" spans="1:16" ht="34.5" customHeight="1" x14ac:dyDescent="0.2">
      <c r="A97" s="97"/>
      <c r="B97" s="73"/>
      <c r="C97" s="87" t="s">
        <v>4831</v>
      </c>
      <c r="D97" s="76" t="s">
        <v>52</v>
      </c>
      <c r="E97" s="13">
        <v>44436</v>
      </c>
      <c r="F97" s="74" t="s">
        <v>2281</v>
      </c>
      <c r="G97" s="13">
        <v>44440</v>
      </c>
      <c r="H97" s="75" t="s">
        <v>3485</v>
      </c>
      <c r="I97" s="15">
        <v>117</v>
      </c>
      <c r="J97" s="15">
        <v>77</v>
      </c>
      <c r="K97" s="15">
        <v>10</v>
      </c>
      <c r="L97" s="15">
        <v>4</v>
      </c>
      <c r="M97" s="81">
        <v>22.522500000000001</v>
      </c>
      <c r="N97" s="70">
        <v>23</v>
      </c>
      <c r="O97" s="62">
        <v>3000</v>
      </c>
      <c r="P97" s="63">
        <f>Table224523689101112131415161718192021222423456789101112131415161718192021222324252627282930313233343536373839[[#This Row],[PEMBULATAN]]*O97</f>
        <v>69000</v>
      </c>
    </row>
    <row r="98" spans="1:16" ht="34.5" customHeight="1" x14ac:dyDescent="0.2">
      <c r="A98" s="97"/>
      <c r="B98" s="73"/>
      <c r="C98" s="87" t="s">
        <v>4832</v>
      </c>
      <c r="D98" s="76" t="s">
        <v>52</v>
      </c>
      <c r="E98" s="13">
        <v>44436</v>
      </c>
      <c r="F98" s="74" t="s">
        <v>2281</v>
      </c>
      <c r="G98" s="13">
        <v>44440</v>
      </c>
      <c r="H98" s="75" t="s">
        <v>3485</v>
      </c>
      <c r="I98" s="15">
        <v>70</v>
      </c>
      <c r="J98" s="15">
        <v>51</v>
      </c>
      <c r="K98" s="15">
        <v>24</v>
      </c>
      <c r="L98" s="15">
        <v>8</v>
      </c>
      <c r="M98" s="81">
        <v>21.42</v>
      </c>
      <c r="N98" s="70">
        <v>21</v>
      </c>
      <c r="O98" s="62">
        <v>3000</v>
      </c>
      <c r="P98" s="63">
        <f>Table224523689101112131415161718192021222423456789101112131415161718192021222324252627282930313233343536373839[[#This Row],[PEMBULATAN]]*O98</f>
        <v>63000</v>
      </c>
    </row>
    <row r="99" spans="1:16" ht="34.5" customHeight="1" x14ac:dyDescent="0.2">
      <c r="A99" s="97"/>
      <c r="B99" s="73"/>
      <c r="C99" s="87" t="s">
        <v>4833</v>
      </c>
      <c r="D99" s="76" t="s">
        <v>52</v>
      </c>
      <c r="E99" s="13">
        <v>44436</v>
      </c>
      <c r="F99" s="74" t="s">
        <v>2281</v>
      </c>
      <c r="G99" s="13">
        <v>44440</v>
      </c>
      <c r="H99" s="75" t="s">
        <v>3485</v>
      </c>
      <c r="I99" s="15">
        <v>90</v>
      </c>
      <c r="J99" s="15">
        <v>67</v>
      </c>
      <c r="K99" s="15">
        <v>32</v>
      </c>
      <c r="L99" s="15">
        <v>20</v>
      </c>
      <c r="M99" s="81">
        <v>48.24</v>
      </c>
      <c r="N99" s="70">
        <v>48</v>
      </c>
      <c r="O99" s="62">
        <v>3000</v>
      </c>
      <c r="P99" s="63">
        <f>Table224523689101112131415161718192021222423456789101112131415161718192021222324252627282930313233343536373839[[#This Row],[PEMBULATAN]]*O99</f>
        <v>144000</v>
      </c>
    </row>
    <row r="100" spans="1:16" ht="34.5" customHeight="1" x14ac:dyDescent="0.2">
      <c r="A100" s="97"/>
      <c r="B100" s="73"/>
      <c r="C100" s="87" t="s">
        <v>4834</v>
      </c>
      <c r="D100" s="76" t="s">
        <v>52</v>
      </c>
      <c r="E100" s="13">
        <v>44436</v>
      </c>
      <c r="F100" s="74" t="s">
        <v>2281</v>
      </c>
      <c r="G100" s="13">
        <v>44440</v>
      </c>
      <c r="H100" s="75" t="s">
        <v>3485</v>
      </c>
      <c r="I100" s="15">
        <v>66</v>
      </c>
      <c r="J100" s="15">
        <v>56</v>
      </c>
      <c r="K100" s="15">
        <v>31</v>
      </c>
      <c r="L100" s="15">
        <v>20</v>
      </c>
      <c r="M100" s="81">
        <v>28.643999999999998</v>
      </c>
      <c r="N100" s="70">
        <v>29</v>
      </c>
      <c r="O100" s="62">
        <v>3000</v>
      </c>
      <c r="P100" s="63">
        <f>Table224523689101112131415161718192021222423456789101112131415161718192021222324252627282930313233343536373839[[#This Row],[PEMBULATAN]]*O100</f>
        <v>87000</v>
      </c>
    </row>
    <row r="101" spans="1:16" ht="34.5" customHeight="1" x14ac:dyDescent="0.2">
      <c r="A101" s="97"/>
      <c r="B101" s="73"/>
      <c r="C101" s="87" t="s">
        <v>4835</v>
      </c>
      <c r="D101" s="76" t="s">
        <v>52</v>
      </c>
      <c r="E101" s="13">
        <v>44436</v>
      </c>
      <c r="F101" s="74" t="s">
        <v>2281</v>
      </c>
      <c r="G101" s="13">
        <v>44440</v>
      </c>
      <c r="H101" s="75" t="s">
        <v>3485</v>
      </c>
      <c r="I101" s="15">
        <v>80</v>
      </c>
      <c r="J101" s="15">
        <v>50</v>
      </c>
      <c r="K101" s="15">
        <v>36</v>
      </c>
      <c r="L101" s="15">
        <v>13</v>
      </c>
      <c r="M101" s="81">
        <v>36</v>
      </c>
      <c r="N101" s="70">
        <v>36</v>
      </c>
      <c r="O101" s="62">
        <v>3000</v>
      </c>
      <c r="P101" s="63">
        <f>Table224523689101112131415161718192021222423456789101112131415161718192021222324252627282930313233343536373839[[#This Row],[PEMBULATAN]]*O101</f>
        <v>108000</v>
      </c>
    </row>
    <row r="102" spans="1:16" ht="34.5" customHeight="1" x14ac:dyDescent="0.2">
      <c r="A102" s="97"/>
      <c r="B102" s="73"/>
      <c r="C102" s="87" t="s">
        <v>4836</v>
      </c>
      <c r="D102" s="76" t="s">
        <v>52</v>
      </c>
      <c r="E102" s="13">
        <v>44436</v>
      </c>
      <c r="F102" s="74" t="s">
        <v>2281</v>
      </c>
      <c r="G102" s="13">
        <v>44440</v>
      </c>
      <c r="H102" s="75" t="s">
        <v>3485</v>
      </c>
      <c r="I102" s="15">
        <v>60</v>
      </c>
      <c r="J102" s="15">
        <v>90</v>
      </c>
      <c r="K102" s="15">
        <v>31</v>
      </c>
      <c r="L102" s="15">
        <v>17</v>
      </c>
      <c r="M102" s="81">
        <v>41.85</v>
      </c>
      <c r="N102" s="70">
        <v>42</v>
      </c>
      <c r="O102" s="62">
        <v>3000</v>
      </c>
      <c r="P102" s="63">
        <f>Table224523689101112131415161718192021222423456789101112131415161718192021222324252627282930313233343536373839[[#This Row],[PEMBULATAN]]*O102</f>
        <v>126000</v>
      </c>
    </row>
    <row r="103" spans="1:16" ht="34.5" customHeight="1" x14ac:dyDescent="0.2">
      <c r="A103" s="97"/>
      <c r="B103" s="73"/>
      <c r="C103" s="87" t="s">
        <v>4837</v>
      </c>
      <c r="D103" s="76" t="s">
        <v>52</v>
      </c>
      <c r="E103" s="13">
        <v>44436</v>
      </c>
      <c r="F103" s="74" t="s">
        <v>2281</v>
      </c>
      <c r="G103" s="13">
        <v>44440</v>
      </c>
      <c r="H103" s="75" t="s">
        <v>3485</v>
      </c>
      <c r="I103" s="15">
        <v>103</v>
      </c>
      <c r="J103" s="15">
        <v>70</v>
      </c>
      <c r="K103" s="15">
        <v>46</v>
      </c>
      <c r="L103" s="15">
        <v>28</v>
      </c>
      <c r="M103" s="81">
        <v>82.915000000000006</v>
      </c>
      <c r="N103" s="70">
        <v>83</v>
      </c>
      <c r="O103" s="62">
        <v>3000</v>
      </c>
      <c r="P103" s="63">
        <f>Table224523689101112131415161718192021222423456789101112131415161718192021222324252627282930313233343536373839[[#This Row],[PEMBULATAN]]*O103</f>
        <v>249000</v>
      </c>
    </row>
    <row r="104" spans="1:16" ht="34.5" customHeight="1" x14ac:dyDescent="0.2">
      <c r="A104" s="97"/>
      <c r="B104" s="73"/>
      <c r="C104" s="87" t="s">
        <v>4838</v>
      </c>
      <c r="D104" s="76" t="s">
        <v>52</v>
      </c>
      <c r="E104" s="13">
        <v>44436</v>
      </c>
      <c r="F104" s="74" t="s">
        <v>2281</v>
      </c>
      <c r="G104" s="13">
        <v>44440</v>
      </c>
      <c r="H104" s="75" t="s">
        <v>3485</v>
      </c>
      <c r="I104" s="15">
        <v>80</v>
      </c>
      <c r="J104" s="15">
        <v>50</v>
      </c>
      <c r="K104" s="15">
        <v>30</v>
      </c>
      <c r="L104" s="15">
        <v>17</v>
      </c>
      <c r="M104" s="81">
        <v>30</v>
      </c>
      <c r="N104" s="70">
        <v>30</v>
      </c>
      <c r="O104" s="62">
        <v>3000</v>
      </c>
      <c r="P104" s="63">
        <f>Table224523689101112131415161718192021222423456789101112131415161718192021222324252627282930313233343536373839[[#This Row],[PEMBULATAN]]*O104</f>
        <v>90000</v>
      </c>
    </row>
    <row r="105" spans="1:16" ht="34.5" customHeight="1" x14ac:dyDescent="0.2">
      <c r="A105" s="97"/>
      <c r="B105" s="73"/>
      <c r="C105" s="87" t="s">
        <v>4839</v>
      </c>
      <c r="D105" s="76" t="s">
        <v>52</v>
      </c>
      <c r="E105" s="13">
        <v>44436</v>
      </c>
      <c r="F105" s="74" t="s">
        <v>2281</v>
      </c>
      <c r="G105" s="13">
        <v>44440</v>
      </c>
      <c r="H105" s="75" t="s">
        <v>3485</v>
      </c>
      <c r="I105" s="15">
        <v>75</v>
      </c>
      <c r="J105" s="15">
        <v>80</v>
      </c>
      <c r="K105" s="15">
        <v>23</v>
      </c>
      <c r="L105" s="15">
        <v>22</v>
      </c>
      <c r="M105" s="81">
        <v>34.5</v>
      </c>
      <c r="N105" s="70">
        <v>35</v>
      </c>
      <c r="O105" s="62">
        <v>3000</v>
      </c>
      <c r="P105" s="63">
        <f>Table224523689101112131415161718192021222423456789101112131415161718192021222324252627282930313233343536373839[[#This Row],[PEMBULATAN]]*O105</f>
        <v>105000</v>
      </c>
    </row>
    <row r="106" spans="1:16" ht="34.5" customHeight="1" x14ac:dyDescent="0.2">
      <c r="A106" s="97"/>
      <c r="B106" s="73"/>
      <c r="C106" s="87" t="s">
        <v>4840</v>
      </c>
      <c r="D106" s="76" t="s">
        <v>52</v>
      </c>
      <c r="E106" s="13">
        <v>44436</v>
      </c>
      <c r="F106" s="74" t="s">
        <v>2281</v>
      </c>
      <c r="G106" s="13">
        <v>44440</v>
      </c>
      <c r="H106" s="75" t="s">
        <v>3485</v>
      </c>
      <c r="I106" s="15">
        <v>83</v>
      </c>
      <c r="J106" s="15">
        <v>50</v>
      </c>
      <c r="K106" s="15">
        <v>40</v>
      </c>
      <c r="L106" s="15">
        <v>10</v>
      </c>
      <c r="M106" s="81">
        <v>41.5</v>
      </c>
      <c r="N106" s="70">
        <v>42</v>
      </c>
      <c r="O106" s="62">
        <v>3000</v>
      </c>
      <c r="P106" s="63">
        <f>Table224523689101112131415161718192021222423456789101112131415161718192021222324252627282930313233343536373839[[#This Row],[PEMBULATAN]]*O106</f>
        <v>126000</v>
      </c>
    </row>
    <row r="107" spans="1:16" ht="34.5" customHeight="1" x14ac:dyDescent="0.2">
      <c r="A107" s="97"/>
      <c r="B107" s="73"/>
      <c r="C107" s="87" t="s">
        <v>4841</v>
      </c>
      <c r="D107" s="76" t="s">
        <v>52</v>
      </c>
      <c r="E107" s="13">
        <v>44436</v>
      </c>
      <c r="F107" s="74" t="s">
        <v>2281</v>
      </c>
      <c r="G107" s="13">
        <v>44440</v>
      </c>
      <c r="H107" s="75" t="s">
        <v>3485</v>
      </c>
      <c r="I107" s="15">
        <v>80</v>
      </c>
      <c r="J107" s="15">
        <v>53</v>
      </c>
      <c r="K107" s="15">
        <v>33</v>
      </c>
      <c r="L107" s="15">
        <v>14</v>
      </c>
      <c r="M107" s="81">
        <v>34.979999999999997</v>
      </c>
      <c r="N107" s="70">
        <v>35</v>
      </c>
      <c r="O107" s="62">
        <v>3000</v>
      </c>
      <c r="P107" s="63">
        <f>Table224523689101112131415161718192021222423456789101112131415161718192021222324252627282930313233343536373839[[#This Row],[PEMBULATAN]]*O107</f>
        <v>105000</v>
      </c>
    </row>
    <row r="108" spans="1:16" ht="34.5" customHeight="1" x14ac:dyDescent="0.2">
      <c r="A108" s="97"/>
      <c r="B108" s="73"/>
      <c r="C108" s="87" t="s">
        <v>4842</v>
      </c>
      <c r="D108" s="76" t="s">
        <v>52</v>
      </c>
      <c r="E108" s="13">
        <v>44436</v>
      </c>
      <c r="F108" s="74" t="s">
        <v>2281</v>
      </c>
      <c r="G108" s="13">
        <v>44440</v>
      </c>
      <c r="H108" s="75" t="s">
        <v>3485</v>
      </c>
      <c r="I108" s="15">
        <v>94</v>
      </c>
      <c r="J108" s="15">
        <v>62</v>
      </c>
      <c r="K108" s="15">
        <v>26</v>
      </c>
      <c r="L108" s="15">
        <v>17</v>
      </c>
      <c r="M108" s="81">
        <v>37.881999999999998</v>
      </c>
      <c r="N108" s="70">
        <v>38</v>
      </c>
      <c r="O108" s="62">
        <v>3000</v>
      </c>
      <c r="P108" s="63">
        <f>Table224523689101112131415161718192021222423456789101112131415161718192021222324252627282930313233343536373839[[#This Row],[PEMBULATAN]]*O108</f>
        <v>114000</v>
      </c>
    </row>
    <row r="109" spans="1:16" ht="34.5" customHeight="1" x14ac:dyDescent="0.2">
      <c r="A109" s="97"/>
      <c r="B109" s="73"/>
      <c r="C109" s="87" t="s">
        <v>4843</v>
      </c>
      <c r="D109" s="76" t="s">
        <v>52</v>
      </c>
      <c r="E109" s="13">
        <v>44436</v>
      </c>
      <c r="F109" s="74" t="s">
        <v>2281</v>
      </c>
      <c r="G109" s="13">
        <v>44440</v>
      </c>
      <c r="H109" s="75" t="s">
        <v>3485</v>
      </c>
      <c r="I109" s="15">
        <v>30</v>
      </c>
      <c r="J109" s="15">
        <v>20</v>
      </c>
      <c r="K109" s="15">
        <v>15</v>
      </c>
      <c r="L109" s="15">
        <v>2</v>
      </c>
      <c r="M109" s="81">
        <v>2.25</v>
      </c>
      <c r="N109" s="70">
        <v>2</v>
      </c>
      <c r="O109" s="62">
        <v>3000</v>
      </c>
      <c r="P109" s="63">
        <f>Table224523689101112131415161718192021222423456789101112131415161718192021222324252627282930313233343536373839[[#This Row],[PEMBULATAN]]*O109</f>
        <v>6000</v>
      </c>
    </row>
    <row r="110" spans="1:16" ht="34.5" customHeight="1" x14ac:dyDescent="0.2">
      <c r="A110" s="97"/>
      <c r="B110" s="73"/>
      <c r="C110" s="87" t="s">
        <v>4844</v>
      </c>
      <c r="D110" s="76" t="s">
        <v>52</v>
      </c>
      <c r="E110" s="13">
        <v>44436</v>
      </c>
      <c r="F110" s="74" t="s">
        <v>2281</v>
      </c>
      <c r="G110" s="13">
        <v>44440</v>
      </c>
      <c r="H110" s="75" t="s">
        <v>3485</v>
      </c>
      <c r="I110" s="15">
        <v>81</v>
      </c>
      <c r="J110" s="15">
        <v>51</v>
      </c>
      <c r="K110" s="15">
        <v>31</v>
      </c>
      <c r="L110" s="15">
        <v>14</v>
      </c>
      <c r="M110" s="81">
        <v>32.015250000000002</v>
      </c>
      <c r="N110" s="70">
        <v>32</v>
      </c>
      <c r="O110" s="62">
        <v>3000</v>
      </c>
      <c r="P110" s="63">
        <f>Table224523689101112131415161718192021222423456789101112131415161718192021222324252627282930313233343536373839[[#This Row],[PEMBULATAN]]*O110</f>
        <v>96000</v>
      </c>
    </row>
    <row r="111" spans="1:16" ht="34.5" customHeight="1" x14ac:dyDescent="0.2">
      <c r="A111" s="97"/>
      <c r="B111" s="73"/>
      <c r="C111" s="87" t="s">
        <v>4845</v>
      </c>
      <c r="D111" s="76" t="s">
        <v>52</v>
      </c>
      <c r="E111" s="13">
        <v>44436</v>
      </c>
      <c r="F111" s="74" t="s">
        <v>2281</v>
      </c>
      <c r="G111" s="13">
        <v>44440</v>
      </c>
      <c r="H111" s="75" t="s">
        <v>3485</v>
      </c>
      <c r="I111" s="15">
        <v>77</v>
      </c>
      <c r="J111" s="15">
        <v>56</v>
      </c>
      <c r="K111" s="15">
        <v>40</v>
      </c>
      <c r="L111" s="15">
        <v>13</v>
      </c>
      <c r="M111" s="81">
        <v>43.12</v>
      </c>
      <c r="N111" s="70">
        <v>43</v>
      </c>
      <c r="O111" s="62">
        <v>3000</v>
      </c>
      <c r="P111" s="63">
        <f>Table224523689101112131415161718192021222423456789101112131415161718192021222324252627282930313233343536373839[[#This Row],[PEMBULATAN]]*O111</f>
        <v>129000</v>
      </c>
    </row>
    <row r="112" spans="1:16" ht="34.5" customHeight="1" x14ac:dyDescent="0.2">
      <c r="A112" s="97"/>
      <c r="B112" s="73"/>
      <c r="C112" s="87" t="s">
        <v>4846</v>
      </c>
      <c r="D112" s="76" t="s">
        <v>52</v>
      </c>
      <c r="E112" s="13">
        <v>44436</v>
      </c>
      <c r="F112" s="74" t="s">
        <v>2281</v>
      </c>
      <c r="G112" s="13">
        <v>44440</v>
      </c>
      <c r="H112" s="75" t="s">
        <v>3485</v>
      </c>
      <c r="I112" s="15">
        <v>123</v>
      </c>
      <c r="J112" s="15">
        <v>10</v>
      </c>
      <c r="K112" s="15">
        <v>10</v>
      </c>
      <c r="L112" s="15">
        <v>1</v>
      </c>
      <c r="M112" s="81">
        <v>3.0750000000000002</v>
      </c>
      <c r="N112" s="70">
        <v>3</v>
      </c>
      <c r="O112" s="62">
        <v>3000</v>
      </c>
      <c r="P112" s="63">
        <f>Table224523689101112131415161718192021222423456789101112131415161718192021222324252627282930313233343536373839[[#This Row],[PEMBULATAN]]*O112</f>
        <v>9000</v>
      </c>
    </row>
    <row r="113" spans="1:16" ht="34.5" customHeight="1" x14ac:dyDescent="0.2">
      <c r="A113" s="97"/>
      <c r="B113" s="73"/>
      <c r="C113" s="87" t="s">
        <v>4847</v>
      </c>
      <c r="D113" s="76" t="s">
        <v>52</v>
      </c>
      <c r="E113" s="13">
        <v>44436</v>
      </c>
      <c r="F113" s="74" t="s">
        <v>2281</v>
      </c>
      <c r="G113" s="13">
        <v>44440</v>
      </c>
      <c r="H113" s="75" t="s">
        <v>3485</v>
      </c>
      <c r="I113" s="15">
        <v>79</v>
      </c>
      <c r="J113" s="15">
        <v>53</v>
      </c>
      <c r="K113" s="15">
        <v>21</v>
      </c>
      <c r="L113" s="15">
        <v>15</v>
      </c>
      <c r="M113" s="81">
        <v>21.981750000000002</v>
      </c>
      <c r="N113" s="70">
        <v>22</v>
      </c>
      <c r="O113" s="62">
        <v>3000</v>
      </c>
      <c r="P113" s="63">
        <f>Table224523689101112131415161718192021222423456789101112131415161718192021222324252627282930313233343536373839[[#This Row],[PEMBULATAN]]*O113</f>
        <v>66000</v>
      </c>
    </row>
    <row r="114" spans="1:16" ht="34.5" customHeight="1" x14ac:dyDescent="0.2">
      <c r="A114" s="97"/>
      <c r="B114" s="73"/>
      <c r="C114" s="87" t="s">
        <v>4848</v>
      </c>
      <c r="D114" s="76" t="s">
        <v>52</v>
      </c>
      <c r="E114" s="13">
        <v>44436</v>
      </c>
      <c r="F114" s="74" t="s">
        <v>2281</v>
      </c>
      <c r="G114" s="13">
        <v>44440</v>
      </c>
      <c r="H114" s="75" t="s">
        <v>3485</v>
      </c>
      <c r="I114" s="15">
        <v>36</v>
      </c>
      <c r="J114" s="15">
        <v>30</v>
      </c>
      <c r="K114" s="15">
        <v>13</v>
      </c>
      <c r="L114" s="15">
        <v>4</v>
      </c>
      <c r="M114" s="81">
        <v>3.51</v>
      </c>
      <c r="N114" s="70">
        <v>4</v>
      </c>
      <c r="O114" s="62">
        <v>3000</v>
      </c>
      <c r="P114" s="63">
        <f>Table224523689101112131415161718192021222423456789101112131415161718192021222324252627282930313233343536373839[[#This Row],[PEMBULATAN]]*O114</f>
        <v>12000</v>
      </c>
    </row>
    <row r="115" spans="1:16" ht="34.5" customHeight="1" x14ac:dyDescent="0.2">
      <c r="A115" s="97"/>
      <c r="B115" s="73"/>
      <c r="C115" s="87" t="s">
        <v>4849</v>
      </c>
      <c r="D115" s="76" t="s">
        <v>52</v>
      </c>
      <c r="E115" s="13">
        <v>44436</v>
      </c>
      <c r="F115" s="74" t="s">
        <v>2281</v>
      </c>
      <c r="G115" s="13">
        <v>44440</v>
      </c>
      <c r="H115" s="75" t="s">
        <v>3485</v>
      </c>
      <c r="I115" s="15">
        <v>77</v>
      </c>
      <c r="J115" s="15">
        <v>54</v>
      </c>
      <c r="K115" s="15">
        <v>20</v>
      </c>
      <c r="L115" s="15">
        <v>15</v>
      </c>
      <c r="M115" s="81">
        <v>20.79</v>
      </c>
      <c r="N115" s="70">
        <v>21</v>
      </c>
      <c r="O115" s="62">
        <v>3000</v>
      </c>
      <c r="P115" s="63">
        <f>Table224523689101112131415161718192021222423456789101112131415161718192021222324252627282930313233343536373839[[#This Row],[PEMBULATAN]]*O115</f>
        <v>63000</v>
      </c>
    </row>
    <row r="116" spans="1:16" ht="34.5" customHeight="1" x14ac:dyDescent="0.2">
      <c r="A116" s="97"/>
      <c r="B116" s="73"/>
      <c r="C116" s="87" t="s">
        <v>4850</v>
      </c>
      <c r="D116" s="76" t="s">
        <v>52</v>
      </c>
      <c r="E116" s="13">
        <v>44436</v>
      </c>
      <c r="F116" s="74" t="s">
        <v>2281</v>
      </c>
      <c r="G116" s="13">
        <v>44440</v>
      </c>
      <c r="H116" s="75" t="s">
        <v>3485</v>
      </c>
      <c r="I116" s="15">
        <v>62</v>
      </c>
      <c r="J116" s="15">
        <v>75</v>
      </c>
      <c r="K116" s="15">
        <v>33</v>
      </c>
      <c r="L116" s="15">
        <v>19</v>
      </c>
      <c r="M116" s="81">
        <v>38.362499999999997</v>
      </c>
      <c r="N116" s="70">
        <v>38</v>
      </c>
      <c r="O116" s="62">
        <v>3000</v>
      </c>
      <c r="P116" s="63">
        <f>Table224523689101112131415161718192021222423456789101112131415161718192021222324252627282930313233343536373839[[#This Row],[PEMBULATAN]]*O116</f>
        <v>114000</v>
      </c>
    </row>
    <row r="117" spans="1:16" ht="34.5" customHeight="1" x14ac:dyDescent="0.2">
      <c r="A117" s="97"/>
      <c r="B117" s="73"/>
      <c r="C117" s="87" t="s">
        <v>4851</v>
      </c>
      <c r="D117" s="76" t="s">
        <v>52</v>
      </c>
      <c r="E117" s="13">
        <v>44436</v>
      </c>
      <c r="F117" s="74" t="s">
        <v>2281</v>
      </c>
      <c r="G117" s="13">
        <v>44440</v>
      </c>
      <c r="H117" s="75" t="s">
        <v>3485</v>
      </c>
      <c r="I117" s="15">
        <v>53</v>
      </c>
      <c r="J117" s="15">
        <v>27</v>
      </c>
      <c r="K117" s="15">
        <v>27</v>
      </c>
      <c r="L117" s="15">
        <v>2</v>
      </c>
      <c r="M117" s="81">
        <v>9.6592500000000001</v>
      </c>
      <c r="N117" s="70">
        <v>10</v>
      </c>
      <c r="O117" s="62">
        <v>3000</v>
      </c>
      <c r="P117" s="63">
        <f>Table224523689101112131415161718192021222423456789101112131415161718192021222324252627282930313233343536373839[[#This Row],[PEMBULATAN]]*O117</f>
        <v>30000</v>
      </c>
    </row>
    <row r="118" spans="1:16" ht="34.5" customHeight="1" x14ac:dyDescent="0.2">
      <c r="A118" s="97"/>
      <c r="B118" s="73"/>
      <c r="C118" s="87" t="s">
        <v>4852</v>
      </c>
      <c r="D118" s="76" t="s">
        <v>52</v>
      </c>
      <c r="E118" s="13">
        <v>44436</v>
      </c>
      <c r="F118" s="74" t="s">
        <v>2281</v>
      </c>
      <c r="G118" s="13">
        <v>44440</v>
      </c>
      <c r="H118" s="75" t="s">
        <v>3485</v>
      </c>
      <c r="I118" s="15">
        <v>73</v>
      </c>
      <c r="J118" s="15">
        <v>52</v>
      </c>
      <c r="K118" s="15">
        <v>30</v>
      </c>
      <c r="L118" s="15">
        <v>18</v>
      </c>
      <c r="M118" s="81">
        <v>28.47</v>
      </c>
      <c r="N118" s="70">
        <v>28</v>
      </c>
      <c r="O118" s="62">
        <v>3000</v>
      </c>
      <c r="P118" s="63">
        <f>Table224523689101112131415161718192021222423456789101112131415161718192021222324252627282930313233343536373839[[#This Row],[PEMBULATAN]]*O118</f>
        <v>84000</v>
      </c>
    </row>
    <row r="119" spans="1:16" ht="34.5" customHeight="1" x14ac:dyDescent="0.2">
      <c r="A119" s="97"/>
      <c r="B119" s="73"/>
      <c r="C119" s="87" t="s">
        <v>4853</v>
      </c>
      <c r="D119" s="76" t="s">
        <v>52</v>
      </c>
      <c r="E119" s="13">
        <v>44436</v>
      </c>
      <c r="F119" s="74" t="s">
        <v>2281</v>
      </c>
      <c r="G119" s="13">
        <v>44440</v>
      </c>
      <c r="H119" s="75" t="s">
        <v>3485</v>
      </c>
      <c r="I119" s="15">
        <v>82</v>
      </c>
      <c r="J119" s="15">
        <v>60</v>
      </c>
      <c r="K119" s="15">
        <v>33</v>
      </c>
      <c r="L119" s="15">
        <v>14</v>
      </c>
      <c r="M119" s="81">
        <v>40.590000000000003</v>
      </c>
      <c r="N119" s="70">
        <v>41</v>
      </c>
      <c r="O119" s="62">
        <v>3000</v>
      </c>
      <c r="P119" s="63">
        <f>Table224523689101112131415161718192021222423456789101112131415161718192021222324252627282930313233343536373839[[#This Row],[PEMBULATAN]]*O119</f>
        <v>123000</v>
      </c>
    </row>
    <row r="120" spans="1:16" ht="34.5" customHeight="1" x14ac:dyDescent="0.2">
      <c r="A120" s="97"/>
      <c r="B120" s="73"/>
      <c r="C120" s="87" t="s">
        <v>4854</v>
      </c>
      <c r="D120" s="76" t="s">
        <v>52</v>
      </c>
      <c r="E120" s="13">
        <v>44436</v>
      </c>
      <c r="F120" s="74" t="s">
        <v>2281</v>
      </c>
      <c r="G120" s="13">
        <v>44440</v>
      </c>
      <c r="H120" s="75" t="s">
        <v>3485</v>
      </c>
      <c r="I120" s="15">
        <v>72</v>
      </c>
      <c r="J120" s="15">
        <v>53</v>
      </c>
      <c r="K120" s="15">
        <v>20</v>
      </c>
      <c r="L120" s="15">
        <v>15</v>
      </c>
      <c r="M120" s="81">
        <v>19.079999999999998</v>
      </c>
      <c r="N120" s="70">
        <v>19</v>
      </c>
      <c r="O120" s="62">
        <v>3000</v>
      </c>
      <c r="P120" s="63">
        <f>Table224523689101112131415161718192021222423456789101112131415161718192021222324252627282930313233343536373839[[#This Row],[PEMBULATAN]]*O120</f>
        <v>57000</v>
      </c>
    </row>
    <row r="121" spans="1:16" ht="34.5" customHeight="1" x14ac:dyDescent="0.2">
      <c r="A121" s="97"/>
      <c r="B121" s="73"/>
      <c r="C121" s="87" t="s">
        <v>4855</v>
      </c>
      <c r="D121" s="76" t="s">
        <v>52</v>
      </c>
      <c r="E121" s="13">
        <v>44436</v>
      </c>
      <c r="F121" s="74" t="s">
        <v>2281</v>
      </c>
      <c r="G121" s="13">
        <v>44440</v>
      </c>
      <c r="H121" s="75" t="s">
        <v>3485</v>
      </c>
      <c r="I121" s="15">
        <v>73</v>
      </c>
      <c r="J121" s="15">
        <v>54</v>
      </c>
      <c r="K121" s="15">
        <v>32</v>
      </c>
      <c r="L121" s="15">
        <v>18</v>
      </c>
      <c r="M121" s="81">
        <v>31.536000000000001</v>
      </c>
      <c r="N121" s="70">
        <v>32</v>
      </c>
      <c r="O121" s="62">
        <v>3000</v>
      </c>
      <c r="P121" s="63">
        <f>Table224523689101112131415161718192021222423456789101112131415161718192021222324252627282930313233343536373839[[#This Row],[PEMBULATAN]]*O121</f>
        <v>96000</v>
      </c>
    </row>
    <row r="122" spans="1:16" ht="34.5" customHeight="1" x14ac:dyDescent="0.2">
      <c r="A122" s="97"/>
      <c r="B122" s="73"/>
      <c r="C122" s="87" t="s">
        <v>4856</v>
      </c>
      <c r="D122" s="76" t="s">
        <v>52</v>
      </c>
      <c r="E122" s="13">
        <v>44436</v>
      </c>
      <c r="F122" s="74" t="s">
        <v>2281</v>
      </c>
      <c r="G122" s="13">
        <v>44440</v>
      </c>
      <c r="H122" s="75" t="s">
        <v>3485</v>
      </c>
      <c r="I122" s="15">
        <v>71</v>
      </c>
      <c r="J122" s="15">
        <v>61</v>
      </c>
      <c r="K122" s="15">
        <v>21</v>
      </c>
      <c r="L122" s="15">
        <v>18</v>
      </c>
      <c r="M122" s="81">
        <v>22.737749999999998</v>
      </c>
      <c r="N122" s="70">
        <v>23</v>
      </c>
      <c r="O122" s="62">
        <v>3000</v>
      </c>
      <c r="P122" s="63">
        <f>Table224523689101112131415161718192021222423456789101112131415161718192021222324252627282930313233343536373839[[#This Row],[PEMBULATAN]]*O122</f>
        <v>69000</v>
      </c>
    </row>
    <row r="123" spans="1:16" ht="34.5" customHeight="1" x14ac:dyDescent="0.2">
      <c r="A123" s="97"/>
      <c r="B123" s="73"/>
      <c r="C123" s="87" t="s">
        <v>4857</v>
      </c>
      <c r="D123" s="76" t="s">
        <v>52</v>
      </c>
      <c r="E123" s="13">
        <v>44436</v>
      </c>
      <c r="F123" s="74" t="s">
        <v>2281</v>
      </c>
      <c r="G123" s="13">
        <v>44440</v>
      </c>
      <c r="H123" s="75" t="s">
        <v>3485</v>
      </c>
      <c r="I123" s="15">
        <v>34</v>
      </c>
      <c r="J123" s="15">
        <v>40</v>
      </c>
      <c r="K123" s="15">
        <v>20</v>
      </c>
      <c r="L123" s="15">
        <v>2</v>
      </c>
      <c r="M123" s="81">
        <v>6.8</v>
      </c>
      <c r="N123" s="70">
        <v>7</v>
      </c>
      <c r="O123" s="62">
        <v>3000</v>
      </c>
      <c r="P123" s="63">
        <f>Table224523689101112131415161718192021222423456789101112131415161718192021222324252627282930313233343536373839[[#This Row],[PEMBULATAN]]*O123</f>
        <v>21000</v>
      </c>
    </row>
    <row r="124" spans="1:16" ht="34.5" customHeight="1" x14ac:dyDescent="0.2">
      <c r="A124" s="97"/>
      <c r="B124" s="73"/>
      <c r="C124" s="87" t="s">
        <v>4858</v>
      </c>
      <c r="D124" s="76" t="s">
        <v>52</v>
      </c>
      <c r="E124" s="13">
        <v>44436</v>
      </c>
      <c r="F124" s="74" t="s">
        <v>2281</v>
      </c>
      <c r="G124" s="13">
        <v>44440</v>
      </c>
      <c r="H124" s="75" t="s">
        <v>3485</v>
      </c>
      <c r="I124" s="15">
        <v>76</v>
      </c>
      <c r="J124" s="15">
        <v>82</v>
      </c>
      <c r="K124" s="15">
        <v>25</v>
      </c>
      <c r="L124" s="15">
        <v>19</v>
      </c>
      <c r="M124" s="81">
        <v>38.950000000000003</v>
      </c>
      <c r="N124" s="70">
        <v>39</v>
      </c>
      <c r="O124" s="62">
        <v>3000</v>
      </c>
      <c r="P124" s="63">
        <f>Table224523689101112131415161718192021222423456789101112131415161718192021222324252627282930313233343536373839[[#This Row],[PEMBULATAN]]*O124</f>
        <v>117000</v>
      </c>
    </row>
    <row r="125" spans="1:16" ht="34.5" customHeight="1" x14ac:dyDescent="0.2">
      <c r="A125" s="97"/>
      <c r="B125" s="73"/>
      <c r="C125" s="87" t="s">
        <v>4859</v>
      </c>
      <c r="D125" s="76" t="s">
        <v>52</v>
      </c>
      <c r="E125" s="13">
        <v>44436</v>
      </c>
      <c r="F125" s="74" t="s">
        <v>2281</v>
      </c>
      <c r="G125" s="13">
        <v>44440</v>
      </c>
      <c r="H125" s="75" t="s">
        <v>3485</v>
      </c>
      <c r="I125" s="15">
        <v>41</v>
      </c>
      <c r="J125" s="15">
        <v>22</v>
      </c>
      <c r="K125" s="15">
        <v>9</v>
      </c>
      <c r="L125" s="15">
        <v>1</v>
      </c>
      <c r="M125" s="81">
        <v>2.0295000000000001</v>
      </c>
      <c r="N125" s="70">
        <v>2</v>
      </c>
      <c r="O125" s="62">
        <v>3000</v>
      </c>
      <c r="P125" s="63">
        <f>Table224523689101112131415161718192021222423456789101112131415161718192021222324252627282930313233343536373839[[#This Row],[PEMBULATAN]]*O125</f>
        <v>6000</v>
      </c>
    </row>
    <row r="126" spans="1:16" ht="34.5" customHeight="1" x14ac:dyDescent="0.2">
      <c r="A126" s="97"/>
      <c r="B126" s="73"/>
      <c r="C126" s="87" t="s">
        <v>4860</v>
      </c>
      <c r="D126" s="76" t="s">
        <v>52</v>
      </c>
      <c r="E126" s="13">
        <v>44436</v>
      </c>
      <c r="F126" s="74" t="s">
        <v>2281</v>
      </c>
      <c r="G126" s="13">
        <v>44440</v>
      </c>
      <c r="H126" s="75" t="s">
        <v>3485</v>
      </c>
      <c r="I126" s="15">
        <v>100</v>
      </c>
      <c r="J126" s="15">
        <v>60</v>
      </c>
      <c r="K126" s="15">
        <v>36</v>
      </c>
      <c r="L126" s="15">
        <v>28</v>
      </c>
      <c r="M126" s="81">
        <v>54</v>
      </c>
      <c r="N126" s="70">
        <v>54</v>
      </c>
      <c r="O126" s="62">
        <v>3000</v>
      </c>
      <c r="P126" s="63">
        <f>Table224523689101112131415161718192021222423456789101112131415161718192021222324252627282930313233343536373839[[#This Row],[PEMBULATAN]]*O126</f>
        <v>162000</v>
      </c>
    </row>
    <row r="127" spans="1:16" ht="34.5" customHeight="1" x14ac:dyDescent="0.2">
      <c r="A127" s="97"/>
      <c r="B127" s="73"/>
      <c r="C127" s="87" t="s">
        <v>4861</v>
      </c>
      <c r="D127" s="76" t="s">
        <v>52</v>
      </c>
      <c r="E127" s="13">
        <v>44436</v>
      </c>
      <c r="F127" s="74" t="s">
        <v>2281</v>
      </c>
      <c r="G127" s="13">
        <v>44440</v>
      </c>
      <c r="H127" s="75" t="s">
        <v>3485</v>
      </c>
      <c r="I127" s="15">
        <v>70</v>
      </c>
      <c r="J127" s="15">
        <v>30</v>
      </c>
      <c r="K127" s="15">
        <v>35</v>
      </c>
      <c r="L127" s="15">
        <v>13</v>
      </c>
      <c r="M127" s="81">
        <v>18.375</v>
      </c>
      <c r="N127" s="70">
        <v>18</v>
      </c>
      <c r="O127" s="62">
        <v>3000</v>
      </c>
      <c r="P127" s="63">
        <f>Table224523689101112131415161718192021222423456789101112131415161718192021222324252627282930313233343536373839[[#This Row],[PEMBULATAN]]*O127</f>
        <v>54000</v>
      </c>
    </row>
    <row r="128" spans="1:16" ht="34.5" customHeight="1" x14ac:dyDescent="0.2">
      <c r="A128" s="97"/>
      <c r="B128" s="73"/>
      <c r="C128" s="87" t="s">
        <v>4862</v>
      </c>
      <c r="D128" s="76" t="s">
        <v>52</v>
      </c>
      <c r="E128" s="13">
        <v>44436</v>
      </c>
      <c r="F128" s="74" t="s">
        <v>2281</v>
      </c>
      <c r="G128" s="13">
        <v>44440</v>
      </c>
      <c r="H128" s="75" t="s">
        <v>3485</v>
      </c>
      <c r="I128" s="15">
        <v>92</v>
      </c>
      <c r="J128" s="15">
        <v>73</v>
      </c>
      <c r="K128" s="15">
        <v>76</v>
      </c>
      <c r="L128" s="15">
        <v>17</v>
      </c>
      <c r="M128" s="81">
        <v>127.604</v>
      </c>
      <c r="N128" s="70">
        <v>128</v>
      </c>
      <c r="O128" s="62">
        <v>3000</v>
      </c>
      <c r="P128" s="63">
        <f>Table224523689101112131415161718192021222423456789101112131415161718192021222324252627282930313233343536373839[[#This Row],[PEMBULATAN]]*O128</f>
        <v>384000</v>
      </c>
    </row>
    <row r="129" spans="1:16" ht="34.5" customHeight="1" x14ac:dyDescent="0.2">
      <c r="A129" s="97"/>
      <c r="B129" s="73"/>
      <c r="C129" s="87" t="s">
        <v>4863</v>
      </c>
      <c r="D129" s="76" t="s">
        <v>52</v>
      </c>
      <c r="E129" s="13">
        <v>44436</v>
      </c>
      <c r="F129" s="74" t="s">
        <v>2281</v>
      </c>
      <c r="G129" s="13">
        <v>44440</v>
      </c>
      <c r="H129" s="75" t="s">
        <v>3485</v>
      </c>
      <c r="I129" s="15">
        <v>90</v>
      </c>
      <c r="J129" s="15">
        <v>51</v>
      </c>
      <c r="K129" s="15">
        <v>39</v>
      </c>
      <c r="L129" s="15">
        <v>25</v>
      </c>
      <c r="M129" s="81">
        <v>44.752499999999998</v>
      </c>
      <c r="N129" s="70">
        <v>45</v>
      </c>
      <c r="O129" s="62">
        <v>3000</v>
      </c>
      <c r="P129" s="63">
        <f>Table224523689101112131415161718192021222423456789101112131415161718192021222324252627282930313233343536373839[[#This Row],[PEMBULATAN]]*O129</f>
        <v>135000</v>
      </c>
    </row>
    <row r="130" spans="1:16" ht="34.5" customHeight="1" x14ac:dyDescent="0.2">
      <c r="A130" s="97"/>
      <c r="B130" s="73"/>
      <c r="C130" s="87" t="s">
        <v>4864</v>
      </c>
      <c r="D130" s="76" t="s">
        <v>52</v>
      </c>
      <c r="E130" s="13">
        <v>44436</v>
      </c>
      <c r="F130" s="74" t="s">
        <v>2281</v>
      </c>
      <c r="G130" s="13">
        <v>44440</v>
      </c>
      <c r="H130" s="75" t="s">
        <v>3485</v>
      </c>
      <c r="I130" s="15">
        <v>70</v>
      </c>
      <c r="J130" s="15">
        <v>50</v>
      </c>
      <c r="K130" s="15">
        <v>23</v>
      </c>
      <c r="L130" s="15">
        <v>18</v>
      </c>
      <c r="M130" s="81">
        <v>20.125</v>
      </c>
      <c r="N130" s="70">
        <v>20</v>
      </c>
      <c r="O130" s="62">
        <v>3000</v>
      </c>
      <c r="P130" s="63">
        <f>Table224523689101112131415161718192021222423456789101112131415161718192021222324252627282930313233343536373839[[#This Row],[PEMBULATAN]]*O130</f>
        <v>60000</v>
      </c>
    </row>
    <row r="131" spans="1:16" ht="34.5" customHeight="1" x14ac:dyDescent="0.2">
      <c r="A131" s="97"/>
      <c r="B131" s="73"/>
      <c r="C131" s="87" t="s">
        <v>4865</v>
      </c>
      <c r="D131" s="76" t="s">
        <v>52</v>
      </c>
      <c r="E131" s="13">
        <v>44436</v>
      </c>
      <c r="F131" s="74" t="s">
        <v>2281</v>
      </c>
      <c r="G131" s="13">
        <v>44440</v>
      </c>
      <c r="H131" s="75" t="s">
        <v>3485</v>
      </c>
      <c r="I131" s="15">
        <v>95</v>
      </c>
      <c r="J131" s="15">
        <v>50</v>
      </c>
      <c r="K131" s="15">
        <v>21</v>
      </c>
      <c r="L131" s="15">
        <v>17</v>
      </c>
      <c r="M131" s="81">
        <v>24.9375</v>
      </c>
      <c r="N131" s="70">
        <v>25</v>
      </c>
      <c r="O131" s="62">
        <v>3000</v>
      </c>
      <c r="P131" s="63">
        <f>Table224523689101112131415161718192021222423456789101112131415161718192021222324252627282930313233343536373839[[#This Row],[PEMBULATAN]]*O131</f>
        <v>75000</v>
      </c>
    </row>
    <row r="132" spans="1:16" ht="34.5" customHeight="1" x14ac:dyDescent="0.2">
      <c r="A132" s="97"/>
      <c r="B132" s="73"/>
      <c r="C132" s="87" t="s">
        <v>4866</v>
      </c>
      <c r="D132" s="76" t="s">
        <v>52</v>
      </c>
      <c r="E132" s="13">
        <v>44436</v>
      </c>
      <c r="F132" s="74" t="s">
        <v>2281</v>
      </c>
      <c r="G132" s="13">
        <v>44440</v>
      </c>
      <c r="H132" s="75" t="s">
        <v>3485</v>
      </c>
      <c r="I132" s="15">
        <v>95</v>
      </c>
      <c r="J132" s="15">
        <v>63</v>
      </c>
      <c r="K132" s="15">
        <v>53</v>
      </c>
      <c r="L132" s="15">
        <v>13</v>
      </c>
      <c r="M132" s="81">
        <v>79.301249999999996</v>
      </c>
      <c r="N132" s="70">
        <v>79</v>
      </c>
      <c r="O132" s="62">
        <v>3000</v>
      </c>
      <c r="P132" s="63">
        <f>Table224523689101112131415161718192021222423456789101112131415161718192021222324252627282930313233343536373839[[#This Row],[PEMBULATAN]]*O132</f>
        <v>237000</v>
      </c>
    </row>
    <row r="133" spans="1:16" ht="34.5" customHeight="1" x14ac:dyDescent="0.2">
      <c r="A133" s="97"/>
      <c r="B133" s="73"/>
      <c r="C133" s="87" t="s">
        <v>4867</v>
      </c>
      <c r="D133" s="76" t="s">
        <v>52</v>
      </c>
      <c r="E133" s="13">
        <v>44436</v>
      </c>
      <c r="F133" s="74" t="s">
        <v>2281</v>
      </c>
      <c r="G133" s="13">
        <v>44440</v>
      </c>
      <c r="H133" s="75" t="s">
        <v>3485</v>
      </c>
      <c r="I133" s="15">
        <v>61</v>
      </c>
      <c r="J133" s="15">
        <v>61</v>
      </c>
      <c r="K133" s="15">
        <v>40</v>
      </c>
      <c r="L133" s="15">
        <v>7</v>
      </c>
      <c r="M133" s="81">
        <v>37.21</v>
      </c>
      <c r="N133" s="70">
        <v>37</v>
      </c>
      <c r="O133" s="62">
        <v>3000</v>
      </c>
      <c r="P133" s="63">
        <f>Table224523689101112131415161718192021222423456789101112131415161718192021222324252627282930313233343536373839[[#This Row],[PEMBULATAN]]*O133</f>
        <v>111000</v>
      </c>
    </row>
    <row r="134" spans="1:16" ht="34.5" customHeight="1" x14ac:dyDescent="0.2">
      <c r="A134" s="97"/>
      <c r="B134" s="73"/>
      <c r="C134" s="87" t="s">
        <v>4868</v>
      </c>
      <c r="D134" s="76" t="s">
        <v>52</v>
      </c>
      <c r="E134" s="13">
        <v>44436</v>
      </c>
      <c r="F134" s="74" t="s">
        <v>2281</v>
      </c>
      <c r="G134" s="13">
        <v>44440</v>
      </c>
      <c r="H134" s="75" t="s">
        <v>3485</v>
      </c>
      <c r="I134" s="15">
        <v>89</v>
      </c>
      <c r="J134" s="15">
        <v>51</v>
      </c>
      <c r="K134" s="15">
        <v>27</v>
      </c>
      <c r="L134" s="15">
        <v>13</v>
      </c>
      <c r="M134" s="81">
        <v>30.638249999999999</v>
      </c>
      <c r="N134" s="70">
        <v>31</v>
      </c>
      <c r="O134" s="62">
        <v>3000</v>
      </c>
      <c r="P134" s="63">
        <f>Table224523689101112131415161718192021222423456789101112131415161718192021222324252627282930313233343536373839[[#This Row],[PEMBULATAN]]*O134</f>
        <v>93000</v>
      </c>
    </row>
    <row r="135" spans="1:16" ht="34.5" customHeight="1" x14ac:dyDescent="0.2">
      <c r="A135" s="97"/>
      <c r="B135" s="73"/>
      <c r="C135" s="87" t="s">
        <v>4869</v>
      </c>
      <c r="D135" s="76" t="s">
        <v>52</v>
      </c>
      <c r="E135" s="13">
        <v>44436</v>
      </c>
      <c r="F135" s="74" t="s">
        <v>2281</v>
      </c>
      <c r="G135" s="13">
        <v>44440</v>
      </c>
      <c r="H135" s="75" t="s">
        <v>3485</v>
      </c>
      <c r="I135" s="15">
        <v>90</v>
      </c>
      <c r="J135" s="15">
        <v>51</v>
      </c>
      <c r="K135" s="15">
        <v>40</v>
      </c>
      <c r="L135" s="15">
        <v>19</v>
      </c>
      <c r="M135" s="81">
        <v>45.9</v>
      </c>
      <c r="N135" s="70">
        <v>46</v>
      </c>
      <c r="O135" s="62">
        <v>3000</v>
      </c>
      <c r="P135" s="63">
        <f>Table224523689101112131415161718192021222423456789101112131415161718192021222324252627282930313233343536373839[[#This Row],[PEMBULATAN]]*O135</f>
        <v>138000</v>
      </c>
    </row>
    <row r="136" spans="1:16" ht="34.5" customHeight="1" x14ac:dyDescent="0.2">
      <c r="A136" s="97"/>
      <c r="B136" s="73"/>
      <c r="C136" s="87" t="s">
        <v>4870</v>
      </c>
      <c r="D136" s="76" t="s">
        <v>52</v>
      </c>
      <c r="E136" s="13">
        <v>44436</v>
      </c>
      <c r="F136" s="74" t="s">
        <v>2281</v>
      </c>
      <c r="G136" s="13">
        <v>44440</v>
      </c>
      <c r="H136" s="75" t="s">
        <v>3485</v>
      </c>
      <c r="I136" s="15">
        <v>78</v>
      </c>
      <c r="J136" s="15">
        <v>40</v>
      </c>
      <c r="K136" s="15">
        <v>25</v>
      </c>
      <c r="L136" s="15">
        <v>5</v>
      </c>
      <c r="M136" s="81">
        <v>19.5</v>
      </c>
      <c r="N136" s="70">
        <v>20</v>
      </c>
      <c r="O136" s="62">
        <v>3000</v>
      </c>
      <c r="P136" s="63">
        <f>Table224523689101112131415161718192021222423456789101112131415161718192021222324252627282930313233343536373839[[#This Row],[PEMBULATAN]]*O136</f>
        <v>60000</v>
      </c>
    </row>
    <row r="137" spans="1:16" ht="34.5" customHeight="1" x14ac:dyDescent="0.2">
      <c r="A137" s="97"/>
      <c r="B137" s="73"/>
      <c r="C137" s="87" t="s">
        <v>4871</v>
      </c>
      <c r="D137" s="76" t="s">
        <v>52</v>
      </c>
      <c r="E137" s="13">
        <v>44436</v>
      </c>
      <c r="F137" s="74" t="s">
        <v>2281</v>
      </c>
      <c r="G137" s="13">
        <v>44440</v>
      </c>
      <c r="H137" s="75" t="s">
        <v>3485</v>
      </c>
      <c r="I137" s="15">
        <v>70</v>
      </c>
      <c r="J137" s="15">
        <v>40</v>
      </c>
      <c r="K137" s="15">
        <v>22</v>
      </c>
      <c r="L137" s="15">
        <v>4</v>
      </c>
      <c r="M137" s="81">
        <v>15.4</v>
      </c>
      <c r="N137" s="70">
        <v>15</v>
      </c>
      <c r="O137" s="62">
        <v>3000</v>
      </c>
      <c r="P137" s="63">
        <f>Table224523689101112131415161718192021222423456789101112131415161718192021222324252627282930313233343536373839[[#This Row],[PEMBULATAN]]*O137</f>
        <v>45000</v>
      </c>
    </row>
    <row r="138" spans="1:16" ht="34.5" customHeight="1" x14ac:dyDescent="0.2">
      <c r="A138" s="97"/>
      <c r="B138" s="73"/>
      <c r="C138" s="87" t="s">
        <v>4872</v>
      </c>
      <c r="D138" s="76" t="s">
        <v>52</v>
      </c>
      <c r="E138" s="13">
        <v>44436</v>
      </c>
      <c r="F138" s="74" t="s">
        <v>2281</v>
      </c>
      <c r="G138" s="13">
        <v>44440</v>
      </c>
      <c r="H138" s="75" t="s">
        <v>3485</v>
      </c>
      <c r="I138" s="15">
        <v>92</v>
      </c>
      <c r="J138" s="15">
        <v>53</v>
      </c>
      <c r="K138" s="15">
        <v>31</v>
      </c>
      <c r="L138" s="15">
        <v>12</v>
      </c>
      <c r="M138" s="81">
        <v>37.789000000000001</v>
      </c>
      <c r="N138" s="70">
        <v>38</v>
      </c>
      <c r="O138" s="62">
        <v>3000</v>
      </c>
      <c r="P138" s="63">
        <f>Table224523689101112131415161718192021222423456789101112131415161718192021222324252627282930313233343536373839[[#This Row],[PEMBULATAN]]*O138</f>
        <v>114000</v>
      </c>
    </row>
    <row r="139" spans="1:16" ht="34.5" customHeight="1" x14ac:dyDescent="0.2">
      <c r="A139" s="97"/>
      <c r="B139" s="73"/>
      <c r="C139" s="87" t="s">
        <v>4873</v>
      </c>
      <c r="D139" s="76" t="s">
        <v>52</v>
      </c>
      <c r="E139" s="13">
        <v>44436</v>
      </c>
      <c r="F139" s="74" t="s">
        <v>2281</v>
      </c>
      <c r="G139" s="13">
        <v>44440</v>
      </c>
      <c r="H139" s="75" t="s">
        <v>3485</v>
      </c>
      <c r="I139" s="15">
        <v>74</v>
      </c>
      <c r="J139" s="15">
        <v>56</v>
      </c>
      <c r="K139" s="15">
        <v>32</v>
      </c>
      <c r="L139" s="15">
        <v>9</v>
      </c>
      <c r="M139" s="81">
        <v>33.152000000000001</v>
      </c>
      <c r="N139" s="70">
        <v>33</v>
      </c>
      <c r="O139" s="62">
        <v>3000</v>
      </c>
      <c r="P139" s="63">
        <f>Table224523689101112131415161718192021222423456789101112131415161718192021222324252627282930313233343536373839[[#This Row],[PEMBULATAN]]*O139</f>
        <v>99000</v>
      </c>
    </row>
    <row r="140" spans="1:16" ht="34.5" customHeight="1" x14ac:dyDescent="0.2">
      <c r="A140" s="97"/>
      <c r="B140" s="73"/>
      <c r="C140" s="87" t="s">
        <v>4874</v>
      </c>
      <c r="D140" s="76" t="s">
        <v>52</v>
      </c>
      <c r="E140" s="13">
        <v>44436</v>
      </c>
      <c r="F140" s="74" t="s">
        <v>2281</v>
      </c>
      <c r="G140" s="13">
        <v>44440</v>
      </c>
      <c r="H140" s="75" t="s">
        <v>3485</v>
      </c>
      <c r="I140" s="15">
        <v>88</v>
      </c>
      <c r="J140" s="15">
        <v>56</v>
      </c>
      <c r="K140" s="15">
        <v>30</v>
      </c>
      <c r="L140" s="15">
        <v>11</v>
      </c>
      <c r="M140" s="81">
        <v>36.96</v>
      </c>
      <c r="N140" s="70">
        <v>37</v>
      </c>
      <c r="O140" s="62">
        <v>3000</v>
      </c>
      <c r="P140" s="63">
        <f>Table224523689101112131415161718192021222423456789101112131415161718192021222324252627282930313233343536373839[[#This Row],[PEMBULATAN]]*O140</f>
        <v>111000</v>
      </c>
    </row>
    <row r="141" spans="1:16" ht="34.5" customHeight="1" x14ac:dyDescent="0.2">
      <c r="A141" s="97"/>
      <c r="B141" s="73"/>
      <c r="C141" s="87" t="s">
        <v>4875</v>
      </c>
      <c r="D141" s="76" t="s">
        <v>52</v>
      </c>
      <c r="E141" s="13">
        <v>44436</v>
      </c>
      <c r="F141" s="74" t="s">
        <v>2281</v>
      </c>
      <c r="G141" s="13">
        <v>44440</v>
      </c>
      <c r="H141" s="75" t="s">
        <v>3485</v>
      </c>
      <c r="I141" s="15">
        <v>80</v>
      </c>
      <c r="J141" s="15">
        <v>60</v>
      </c>
      <c r="K141" s="15">
        <v>30</v>
      </c>
      <c r="L141" s="15">
        <v>7</v>
      </c>
      <c r="M141" s="81">
        <v>36</v>
      </c>
      <c r="N141" s="70">
        <v>36</v>
      </c>
      <c r="O141" s="62">
        <v>3000</v>
      </c>
      <c r="P141" s="63">
        <f>Table224523689101112131415161718192021222423456789101112131415161718192021222324252627282930313233343536373839[[#This Row],[PEMBULATAN]]*O141</f>
        <v>108000</v>
      </c>
    </row>
    <row r="142" spans="1:16" ht="34.5" customHeight="1" x14ac:dyDescent="0.2">
      <c r="A142" s="97"/>
      <c r="B142" s="73"/>
      <c r="C142" s="87" t="s">
        <v>4876</v>
      </c>
      <c r="D142" s="76" t="s">
        <v>52</v>
      </c>
      <c r="E142" s="13">
        <v>44436</v>
      </c>
      <c r="F142" s="74" t="s">
        <v>2281</v>
      </c>
      <c r="G142" s="13">
        <v>44440</v>
      </c>
      <c r="H142" s="75" t="s">
        <v>3485</v>
      </c>
      <c r="I142" s="15">
        <v>70</v>
      </c>
      <c r="J142" s="15">
        <v>80</v>
      </c>
      <c r="K142" s="15">
        <v>20</v>
      </c>
      <c r="L142" s="15">
        <v>6</v>
      </c>
      <c r="M142" s="81">
        <v>28</v>
      </c>
      <c r="N142" s="70">
        <v>28</v>
      </c>
      <c r="O142" s="62">
        <v>3000</v>
      </c>
      <c r="P142" s="63">
        <f>Table224523689101112131415161718192021222423456789101112131415161718192021222324252627282930313233343536373839[[#This Row],[PEMBULATAN]]*O142</f>
        <v>84000</v>
      </c>
    </row>
    <row r="143" spans="1:16" ht="34.5" customHeight="1" x14ac:dyDescent="0.2">
      <c r="A143" s="97"/>
      <c r="B143" s="73"/>
      <c r="C143" s="87" t="s">
        <v>4877</v>
      </c>
      <c r="D143" s="76" t="s">
        <v>52</v>
      </c>
      <c r="E143" s="13">
        <v>44436</v>
      </c>
      <c r="F143" s="74" t="s">
        <v>2281</v>
      </c>
      <c r="G143" s="13">
        <v>44440</v>
      </c>
      <c r="H143" s="75" t="s">
        <v>3485</v>
      </c>
      <c r="I143" s="15">
        <v>74</v>
      </c>
      <c r="J143" s="15">
        <v>62</v>
      </c>
      <c r="K143" s="15">
        <v>17</v>
      </c>
      <c r="L143" s="15">
        <v>8</v>
      </c>
      <c r="M143" s="81">
        <v>19.498999999999999</v>
      </c>
      <c r="N143" s="70">
        <v>19</v>
      </c>
      <c r="O143" s="62">
        <v>3000</v>
      </c>
      <c r="P143" s="63">
        <f>Table224523689101112131415161718192021222423456789101112131415161718192021222324252627282930313233343536373839[[#This Row],[PEMBULATAN]]*O143</f>
        <v>57000</v>
      </c>
    </row>
    <row r="144" spans="1:16" ht="34.5" customHeight="1" x14ac:dyDescent="0.2">
      <c r="A144" s="97"/>
      <c r="B144" s="73"/>
      <c r="C144" s="87" t="s">
        <v>4878</v>
      </c>
      <c r="D144" s="76" t="s">
        <v>52</v>
      </c>
      <c r="E144" s="13">
        <v>44436</v>
      </c>
      <c r="F144" s="74" t="s">
        <v>2281</v>
      </c>
      <c r="G144" s="13">
        <v>44440</v>
      </c>
      <c r="H144" s="75" t="s">
        <v>3485</v>
      </c>
      <c r="I144" s="15">
        <v>75</v>
      </c>
      <c r="J144" s="15">
        <v>53</v>
      </c>
      <c r="K144" s="15">
        <v>28</v>
      </c>
      <c r="L144" s="15">
        <v>9</v>
      </c>
      <c r="M144" s="81">
        <v>27.824999999999999</v>
      </c>
      <c r="N144" s="70">
        <v>28</v>
      </c>
      <c r="O144" s="62">
        <v>3000</v>
      </c>
      <c r="P144" s="63">
        <f>Table224523689101112131415161718192021222423456789101112131415161718192021222324252627282930313233343536373839[[#This Row],[PEMBULATAN]]*O144</f>
        <v>84000</v>
      </c>
    </row>
    <row r="145" spans="1:16" ht="34.5" customHeight="1" x14ac:dyDescent="0.2">
      <c r="A145" s="97"/>
      <c r="B145" s="73"/>
      <c r="C145" s="87" t="s">
        <v>4879</v>
      </c>
      <c r="D145" s="76" t="s">
        <v>52</v>
      </c>
      <c r="E145" s="13">
        <v>44436</v>
      </c>
      <c r="F145" s="74" t="s">
        <v>2281</v>
      </c>
      <c r="G145" s="13">
        <v>44440</v>
      </c>
      <c r="H145" s="75" t="s">
        <v>3485</v>
      </c>
      <c r="I145" s="15">
        <v>85</v>
      </c>
      <c r="J145" s="15">
        <v>56</v>
      </c>
      <c r="K145" s="15">
        <v>40</v>
      </c>
      <c r="L145" s="15">
        <v>13</v>
      </c>
      <c r="M145" s="81">
        <v>47.6</v>
      </c>
      <c r="N145" s="70">
        <v>48</v>
      </c>
      <c r="O145" s="62">
        <v>3000</v>
      </c>
      <c r="P145" s="63">
        <f>Table224523689101112131415161718192021222423456789101112131415161718192021222324252627282930313233343536373839[[#This Row],[PEMBULATAN]]*O145</f>
        <v>144000</v>
      </c>
    </row>
    <row r="146" spans="1:16" ht="34.5" customHeight="1" x14ac:dyDescent="0.2">
      <c r="A146" s="97"/>
      <c r="B146" s="73"/>
      <c r="C146" s="87" t="s">
        <v>4880</v>
      </c>
      <c r="D146" s="76" t="s">
        <v>52</v>
      </c>
      <c r="E146" s="13">
        <v>44436</v>
      </c>
      <c r="F146" s="74" t="s">
        <v>2281</v>
      </c>
      <c r="G146" s="13">
        <v>44440</v>
      </c>
      <c r="H146" s="75" t="s">
        <v>3485</v>
      </c>
      <c r="I146" s="15">
        <v>86</v>
      </c>
      <c r="J146" s="15">
        <v>67</v>
      </c>
      <c r="K146" s="15">
        <v>42</v>
      </c>
      <c r="L146" s="15">
        <v>24</v>
      </c>
      <c r="M146" s="81">
        <v>60.500999999999998</v>
      </c>
      <c r="N146" s="70">
        <v>61</v>
      </c>
      <c r="O146" s="62">
        <v>3000</v>
      </c>
      <c r="P146" s="63">
        <f>Table224523689101112131415161718192021222423456789101112131415161718192021222324252627282930313233343536373839[[#This Row],[PEMBULATAN]]*O146</f>
        <v>183000</v>
      </c>
    </row>
    <row r="147" spans="1:16" ht="34.5" customHeight="1" x14ac:dyDescent="0.2">
      <c r="A147" s="97"/>
      <c r="B147" s="73"/>
      <c r="C147" s="87" t="s">
        <v>4881</v>
      </c>
      <c r="D147" s="76" t="s">
        <v>52</v>
      </c>
      <c r="E147" s="13">
        <v>44436</v>
      </c>
      <c r="F147" s="74" t="s">
        <v>2281</v>
      </c>
      <c r="G147" s="13">
        <v>44440</v>
      </c>
      <c r="H147" s="75" t="s">
        <v>3485</v>
      </c>
      <c r="I147" s="15">
        <v>53</v>
      </c>
      <c r="J147" s="15">
        <v>53</v>
      </c>
      <c r="K147" s="15">
        <v>30</v>
      </c>
      <c r="L147" s="15">
        <v>8</v>
      </c>
      <c r="M147" s="81">
        <v>21.067499999999999</v>
      </c>
      <c r="N147" s="70">
        <v>21</v>
      </c>
      <c r="O147" s="62">
        <v>3000</v>
      </c>
      <c r="P147" s="63">
        <f>Table224523689101112131415161718192021222423456789101112131415161718192021222324252627282930313233343536373839[[#This Row],[PEMBULATAN]]*O147</f>
        <v>63000</v>
      </c>
    </row>
    <row r="148" spans="1:16" ht="34.5" customHeight="1" x14ac:dyDescent="0.2">
      <c r="A148" s="97"/>
      <c r="B148" s="73"/>
      <c r="C148" s="87" t="s">
        <v>4882</v>
      </c>
      <c r="D148" s="76" t="s">
        <v>52</v>
      </c>
      <c r="E148" s="13">
        <v>44436</v>
      </c>
      <c r="F148" s="74" t="s">
        <v>2281</v>
      </c>
      <c r="G148" s="13">
        <v>44440</v>
      </c>
      <c r="H148" s="75" t="s">
        <v>3485</v>
      </c>
      <c r="I148" s="15">
        <v>41</v>
      </c>
      <c r="J148" s="15">
        <v>30</v>
      </c>
      <c r="K148" s="15">
        <v>30</v>
      </c>
      <c r="L148" s="15">
        <v>6</v>
      </c>
      <c r="M148" s="81">
        <v>9.2249999999999996</v>
      </c>
      <c r="N148" s="70">
        <v>9</v>
      </c>
      <c r="O148" s="62">
        <v>3000</v>
      </c>
      <c r="P148" s="63">
        <f>Table224523689101112131415161718192021222423456789101112131415161718192021222324252627282930313233343536373839[[#This Row],[PEMBULATAN]]*O148</f>
        <v>27000</v>
      </c>
    </row>
    <row r="149" spans="1:16" ht="34.5" customHeight="1" x14ac:dyDescent="0.2">
      <c r="A149" s="97"/>
      <c r="B149" s="73"/>
      <c r="C149" s="87" t="s">
        <v>4883</v>
      </c>
      <c r="D149" s="76" t="s">
        <v>52</v>
      </c>
      <c r="E149" s="13">
        <v>44436</v>
      </c>
      <c r="F149" s="74" t="s">
        <v>2281</v>
      </c>
      <c r="G149" s="13">
        <v>44440</v>
      </c>
      <c r="H149" s="75" t="s">
        <v>3485</v>
      </c>
      <c r="I149" s="15">
        <v>81</v>
      </c>
      <c r="J149" s="15">
        <v>52</v>
      </c>
      <c r="K149" s="15">
        <v>22</v>
      </c>
      <c r="L149" s="15">
        <v>9</v>
      </c>
      <c r="M149" s="81">
        <v>23.166</v>
      </c>
      <c r="N149" s="70">
        <v>23</v>
      </c>
      <c r="O149" s="62">
        <v>3000</v>
      </c>
      <c r="P149" s="63">
        <f>Table224523689101112131415161718192021222423456789101112131415161718192021222324252627282930313233343536373839[[#This Row],[PEMBULATAN]]*O149</f>
        <v>69000</v>
      </c>
    </row>
    <row r="150" spans="1:16" ht="34.5" customHeight="1" x14ac:dyDescent="0.2">
      <c r="A150" s="97"/>
      <c r="B150" s="73"/>
      <c r="C150" s="87" t="s">
        <v>4884</v>
      </c>
      <c r="D150" s="76" t="s">
        <v>52</v>
      </c>
      <c r="E150" s="13">
        <v>44436</v>
      </c>
      <c r="F150" s="74" t="s">
        <v>2281</v>
      </c>
      <c r="G150" s="13">
        <v>44440</v>
      </c>
      <c r="H150" s="75" t="s">
        <v>3485</v>
      </c>
      <c r="I150" s="15">
        <v>87</v>
      </c>
      <c r="J150" s="15">
        <v>65</v>
      </c>
      <c r="K150" s="15">
        <v>30</v>
      </c>
      <c r="L150" s="15">
        <v>11</v>
      </c>
      <c r="M150" s="81">
        <v>42.412500000000001</v>
      </c>
      <c r="N150" s="70">
        <v>42</v>
      </c>
      <c r="O150" s="62">
        <v>3000</v>
      </c>
      <c r="P150" s="63">
        <f>Table224523689101112131415161718192021222423456789101112131415161718192021222324252627282930313233343536373839[[#This Row],[PEMBULATAN]]*O150</f>
        <v>126000</v>
      </c>
    </row>
    <row r="151" spans="1:16" ht="34.5" customHeight="1" x14ac:dyDescent="0.2">
      <c r="A151" s="97"/>
      <c r="B151" s="73"/>
      <c r="C151" s="87" t="s">
        <v>4885</v>
      </c>
      <c r="D151" s="76" t="s">
        <v>52</v>
      </c>
      <c r="E151" s="13">
        <v>44436</v>
      </c>
      <c r="F151" s="74" t="s">
        <v>2281</v>
      </c>
      <c r="G151" s="13">
        <v>44440</v>
      </c>
      <c r="H151" s="75" t="s">
        <v>3485</v>
      </c>
      <c r="I151" s="15">
        <v>78</v>
      </c>
      <c r="J151" s="15">
        <v>39</v>
      </c>
      <c r="K151" s="15">
        <v>31</v>
      </c>
      <c r="L151" s="15">
        <v>8</v>
      </c>
      <c r="M151" s="81">
        <v>23.575500000000002</v>
      </c>
      <c r="N151" s="70">
        <v>24</v>
      </c>
      <c r="O151" s="62">
        <v>3000</v>
      </c>
      <c r="P151" s="63">
        <f>Table224523689101112131415161718192021222423456789101112131415161718192021222324252627282930313233343536373839[[#This Row],[PEMBULATAN]]*O151</f>
        <v>72000</v>
      </c>
    </row>
    <row r="152" spans="1:16" ht="34.5" customHeight="1" x14ac:dyDescent="0.2">
      <c r="A152" s="97"/>
      <c r="B152" s="73"/>
      <c r="C152" s="87" t="s">
        <v>4886</v>
      </c>
      <c r="D152" s="76" t="s">
        <v>52</v>
      </c>
      <c r="E152" s="13">
        <v>44436</v>
      </c>
      <c r="F152" s="74" t="s">
        <v>2281</v>
      </c>
      <c r="G152" s="13">
        <v>44440</v>
      </c>
      <c r="H152" s="75" t="s">
        <v>3485</v>
      </c>
      <c r="I152" s="15">
        <v>82</v>
      </c>
      <c r="J152" s="15">
        <v>52</v>
      </c>
      <c r="K152" s="15">
        <v>35</v>
      </c>
      <c r="L152" s="15">
        <v>21</v>
      </c>
      <c r="M152" s="81">
        <v>37.31</v>
      </c>
      <c r="N152" s="70">
        <v>37</v>
      </c>
      <c r="O152" s="62">
        <v>3000</v>
      </c>
      <c r="P152" s="63">
        <f>Table224523689101112131415161718192021222423456789101112131415161718192021222324252627282930313233343536373839[[#This Row],[PEMBULATAN]]*O152</f>
        <v>111000</v>
      </c>
    </row>
    <row r="153" spans="1:16" ht="34.5" customHeight="1" x14ac:dyDescent="0.2">
      <c r="A153" s="97"/>
      <c r="B153" s="73"/>
      <c r="C153" s="87" t="s">
        <v>4887</v>
      </c>
      <c r="D153" s="76" t="s">
        <v>52</v>
      </c>
      <c r="E153" s="13">
        <v>44436</v>
      </c>
      <c r="F153" s="74" t="s">
        <v>2281</v>
      </c>
      <c r="G153" s="13">
        <v>44440</v>
      </c>
      <c r="H153" s="75" t="s">
        <v>3485</v>
      </c>
      <c r="I153" s="15">
        <v>50</v>
      </c>
      <c r="J153" s="15">
        <v>50</v>
      </c>
      <c r="K153" s="15">
        <v>23</v>
      </c>
      <c r="L153" s="15">
        <v>9</v>
      </c>
      <c r="M153" s="81">
        <v>14.375</v>
      </c>
      <c r="N153" s="70">
        <v>14</v>
      </c>
      <c r="O153" s="62">
        <v>3000</v>
      </c>
      <c r="P153" s="63">
        <f>Table224523689101112131415161718192021222423456789101112131415161718192021222324252627282930313233343536373839[[#This Row],[PEMBULATAN]]*O153</f>
        <v>42000</v>
      </c>
    </row>
    <row r="154" spans="1:16" ht="34.5" customHeight="1" x14ac:dyDescent="0.2">
      <c r="A154" s="97"/>
      <c r="B154" s="73"/>
      <c r="C154" s="87" t="s">
        <v>4888</v>
      </c>
      <c r="D154" s="76" t="s">
        <v>52</v>
      </c>
      <c r="E154" s="13">
        <v>44436</v>
      </c>
      <c r="F154" s="74" t="s">
        <v>2281</v>
      </c>
      <c r="G154" s="13">
        <v>44440</v>
      </c>
      <c r="H154" s="75" t="s">
        <v>3485</v>
      </c>
      <c r="I154" s="15">
        <v>73</v>
      </c>
      <c r="J154" s="15">
        <v>61</v>
      </c>
      <c r="K154" s="15">
        <v>23</v>
      </c>
      <c r="L154" s="15">
        <v>15</v>
      </c>
      <c r="M154" s="81">
        <v>25.604749999999999</v>
      </c>
      <c r="N154" s="70">
        <v>26</v>
      </c>
      <c r="O154" s="62">
        <v>3000</v>
      </c>
      <c r="P154" s="63">
        <f>Table224523689101112131415161718192021222423456789101112131415161718192021222324252627282930313233343536373839[[#This Row],[PEMBULATAN]]*O154</f>
        <v>78000</v>
      </c>
    </row>
    <row r="155" spans="1:16" ht="34.5" customHeight="1" x14ac:dyDescent="0.2">
      <c r="A155" s="97"/>
      <c r="B155" s="73"/>
      <c r="C155" s="87" t="s">
        <v>4889</v>
      </c>
      <c r="D155" s="76" t="s">
        <v>52</v>
      </c>
      <c r="E155" s="13">
        <v>44436</v>
      </c>
      <c r="F155" s="74" t="s">
        <v>2281</v>
      </c>
      <c r="G155" s="13">
        <v>44440</v>
      </c>
      <c r="H155" s="75" t="s">
        <v>3485</v>
      </c>
      <c r="I155" s="15">
        <v>51</v>
      </c>
      <c r="J155" s="15">
        <v>36</v>
      </c>
      <c r="K155" s="15">
        <v>25</v>
      </c>
      <c r="L155" s="15">
        <v>4</v>
      </c>
      <c r="M155" s="81">
        <v>11.475</v>
      </c>
      <c r="N155" s="70">
        <v>11</v>
      </c>
      <c r="O155" s="62">
        <v>3000</v>
      </c>
      <c r="P155" s="63">
        <f>Table224523689101112131415161718192021222423456789101112131415161718192021222324252627282930313233343536373839[[#This Row],[PEMBULATAN]]*O155</f>
        <v>33000</v>
      </c>
    </row>
    <row r="156" spans="1:16" ht="34.5" customHeight="1" x14ac:dyDescent="0.2">
      <c r="A156" s="97"/>
      <c r="B156" s="73"/>
      <c r="C156" s="87" t="s">
        <v>4890</v>
      </c>
      <c r="D156" s="76" t="s">
        <v>52</v>
      </c>
      <c r="E156" s="13">
        <v>44436</v>
      </c>
      <c r="F156" s="74" t="s">
        <v>2281</v>
      </c>
      <c r="G156" s="13">
        <v>44440</v>
      </c>
      <c r="H156" s="75" t="s">
        <v>3485</v>
      </c>
      <c r="I156" s="15">
        <v>50</v>
      </c>
      <c r="J156" s="15">
        <v>16</v>
      </c>
      <c r="K156" s="15">
        <v>10</v>
      </c>
      <c r="L156" s="15">
        <v>2</v>
      </c>
      <c r="M156" s="81">
        <v>2</v>
      </c>
      <c r="N156" s="70">
        <v>2</v>
      </c>
      <c r="O156" s="62">
        <v>3000</v>
      </c>
      <c r="P156" s="63">
        <f>Table224523689101112131415161718192021222423456789101112131415161718192021222324252627282930313233343536373839[[#This Row],[PEMBULATAN]]*O156</f>
        <v>6000</v>
      </c>
    </row>
    <row r="157" spans="1:16" ht="34.5" customHeight="1" x14ac:dyDescent="0.2">
      <c r="A157" s="97"/>
      <c r="B157" s="73"/>
      <c r="C157" s="87" t="s">
        <v>4891</v>
      </c>
      <c r="D157" s="76" t="s">
        <v>52</v>
      </c>
      <c r="E157" s="13">
        <v>44436</v>
      </c>
      <c r="F157" s="74" t="s">
        <v>2281</v>
      </c>
      <c r="G157" s="13">
        <v>44440</v>
      </c>
      <c r="H157" s="75" t="s">
        <v>3485</v>
      </c>
      <c r="I157" s="15">
        <v>78</v>
      </c>
      <c r="J157" s="15">
        <v>46</v>
      </c>
      <c r="K157" s="15">
        <v>35</v>
      </c>
      <c r="L157" s="15">
        <v>11</v>
      </c>
      <c r="M157" s="81">
        <v>31.395</v>
      </c>
      <c r="N157" s="70">
        <v>31</v>
      </c>
      <c r="O157" s="62">
        <v>3000</v>
      </c>
      <c r="P157" s="63">
        <f>Table224523689101112131415161718192021222423456789101112131415161718192021222324252627282930313233343536373839[[#This Row],[PEMBULATAN]]*O157</f>
        <v>93000</v>
      </c>
    </row>
    <row r="158" spans="1:16" ht="34.5" customHeight="1" x14ac:dyDescent="0.2">
      <c r="A158" s="97"/>
      <c r="B158" s="73"/>
      <c r="C158" s="87" t="s">
        <v>4892</v>
      </c>
      <c r="D158" s="76" t="s">
        <v>52</v>
      </c>
      <c r="E158" s="13">
        <v>44436</v>
      </c>
      <c r="F158" s="74" t="s">
        <v>2281</v>
      </c>
      <c r="G158" s="13">
        <v>44440</v>
      </c>
      <c r="H158" s="75" t="s">
        <v>3485</v>
      </c>
      <c r="I158" s="15">
        <v>81</v>
      </c>
      <c r="J158" s="15">
        <v>61</v>
      </c>
      <c r="K158" s="15">
        <v>31</v>
      </c>
      <c r="L158" s="15">
        <v>21</v>
      </c>
      <c r="M158" s="81">
        <v>38.292749999999998</v>
      </c>
      <c r="N158" s="70">
        <v>38</v>
      </c>
      <c r="O158" s="62">
        <v>3000</v>
      </c>
      <c r="P158" s="63">
        <f>Table224523689101112131415161718192021222423456789101112131415161718192021222324252627282930313233343536373839[[#This Row],[PEMBULATAN]]*O158</f>
        <v>114000</v>
      </c>
    </row>
    <row r="159" spans="1:16" ht="34.5" customHeight="1" x14ac:dyDescent="0.2">
      <c r="A159" s="97"/>
      <c r="B159" s="73"/>
      <c r="C159" s="87" t="s">
        <v>4893</v>
      </c>
      <c r="D159" s="76" t="s">
        <v>52</v>
      </c>
      <c r="E159" s="13">
        <v>44436</v>
      </c>
      <c r="F159" s="74" t="s">
        <v>2281</v>
      </c>
      <c r="G159" s="13">
        <v>44440</v>
      </c>
      <c r="H159" s="75" t="s">
        <v>3485</v>
      </c>
      <c r="I159" s="15">
        <v>71</v>
      </c>
      <c r="J159" s="15">
        <v>54</v>
      </c>
      <c r="K159" s="15">
        <v>30</v>
      </c>
      <c r="L159" s="15">
        <v>10</v>
      </c>
      <c r="M159" s="81">
        <v>28.754999999999999</v>
      </c>
      <c r="N159" s="70">
        <v>29</v>
      </c>
      <c r="O159" s="62">
        <v>3000</v>
      </c>
      <c r="P159" s="63">
        <f>Table224523689101112131415161718192021222423456789101112131415161718192021222324252627282930313233343536373839[[#This Row],[PEMBULATAN]]*O159</f>
        <v>87000</v>
      </c>
    </row>
    <row r="160" spans="1:16" ht="34.5" customHeight="1" x14ac:dyDescent="0.2">
      <c r="A160" s="97"/>
      <c r="B160" s="73"/>
      <c r="C160" s="87" t="s">
        <v>4894</v>
      </c>
      <c r="D160" s="76" t="s">
        <v>52</v>
      </c>
      <c r="E160" s="13">
        <v>44436</v>
      </c>
      <c r="F160" s="74" t="s">
        <v>2281</v>
      </c>
      <c r="G160" s="13">
        <v>44440</v>
      </c>
      <c r="H160" s="75" t="s">
        <v>3485</v>
      </c>
      <c r="I160" s="15">
        <v>100</v>
      </c>
      <c r="J160" s="15">
        <v>59</v>
      </c>
      <c r="K160" s="15">
        <v>27</v>
      </c>
      <c r="L160" s="15">
        <v>13</v>
      </c>
      <c r="M160" s="81">
        <v>39.825000000000003</v>
      </c>
      <c r="N160" s="70">
        <v>40</v>
      </c>
      <c r="O160" s="62">
        <v>3000</v>
      </c>
      <c r="P160" s="63">
        <f>Table224523689101112131415161718192021222423456789101112131415161718192021222324252627282930313233343536373839[[#This Row],[PEMBULATAN]]*O160</f>
        <v>120000</v>
      </c>
    </row>
    <row r="161" spans="1:16" ht="34.5" customHeight="1" x14ac:dyDescent="0.2">
      <c r="A161" s="97"/>
      <c r="B161" s="73"/>
      <c r="C161" s="87" t="s">
        <v>4895</v>
      </c>
      <c r="D161" s="76" t="s">
        <v>52</v>
      </c>
      <c r="E161" s="13">
        <v>44436</v>
      </c>
      <c r="F161" s="74" t="s">
        <v>2281</v>
      </c>
      <c r="G161" s="13">
        <v>44440</v>
      </c>
      <c r="H161" s="75" t="s">
        <v>3485</v>
      </c>
      <c r="I161" s="15">
        <v>97</v>
      </c>
      <c r="J161" s="15">
        <v>51</v>
      </c>
      <c r="K161" s="15">
        <v>33</v>
      </c>
      <c r="L161" s="15">
        <v>14</v>
      </c>
      <c r="M161" s="81">
        <v>40.812750000000001</v>
      </c>
      <c r="N161" s="70">
        <v>41</v>
      </c>
      <c r="O161" s="62">
        <v>3000</v>
      </c>
      <c r="P161" s="63">
        <f>Table224523689101112131415161718192021222423456789101112131415161718192021222324252627282930313233343536373839[[#This Row],[PEMBULATAN]]*O161</f>
        <v>123000</v>
      </c>
    </row>
    <row r="162" spans="1:16" ht="34.5" customHeight="1" x14ac:dyDescent="0.2">
      <c r="A162" s="97"/>
      <c r="B162" s="73"/>
      <c r="C162" s="87" t="s">
        <v>4896</v>
      </c>
      <c r="D162" s="76" t="s">
        <v>52</v>
      </c>
      <c r="E162" s="13">
        <v>44436</v>
      </c>
      <c r="F162" s="74" t="s">
        <v>2281</v>
      </c>
      <c r="G162" s="13">
        <v>44440</v>
      </c>
      <c r="H162" s="75" t="s">
        <v>3485</v>
      </c>
      <c r="I162" s="15">
        <v>80</v>
      </c>
      <c r="J162" s="15">
        <v>52</v>
      </c>
      <c r="K162" s="15">
        <v>30</v>
      </c>
      <c r="L162" s="15">
        <v>9</v>
      </c>
      <c r="M162" s="81">
        <v>31.2</v>
      </c>
      <c r="N162" s="70">
        <v>31</v>
      </c>
      <c r="O162" s="62">
        <v>3000</v>
      </c>
      <c r="P162" s="63">
        <f>Table224523689101112131415161718192021222423456789101112131415161718192021222324252627282930313233343536373839[[#This Row],[PEMBULATAN]]*O162</f>
        <v>93000</v>
      </c>
    </row>
    <row r="163" spans="1:16" ht="34.5" customHeight="1" x14ac:dyDescent="0.2">
      <c r="A163" s="97"/>
      <c r="B163" s="73"/>
      <c r="C163" s="87" t="s">
        <v>4897</v>
      </c>
      <c r="D163" s="76" t="s">
        <v>52</v>
      </c>
      <c r="E163" s="13">
        <v>44436</v>
      </c>
      <c r="F163" s="74" t="s">
        <v>2281</v>
      </c>
      <c r="G163" s="13">
        <v>44440</v>
      </c>
      <c r="H163" s="75" t="s">
        <v>3485</v>
      </c>
      <c r="I163" s="15">
        <v>93</v>
      </c>
      <c r="J163" s="15">
        <v>51</v>
      </c>
      <c r="K163" s="15">
        <v>31</v>
      </c>
      <c r="L163" s="15">
        <v>14</v>
      </c>
      <c r="M163" s="81">
        <v>36.758249999999997</v>
      </c>
      <c r="N163" s="70">
        <v>37</v>
      </c>
      <c r="O163" s="62">
        <v>3000</v>
      </c>
      <c r="P163" s="63">
        <f>Table224523689101112131415161718192021222423456789101112131415161718192021222324252627282930313233343536373839[[#This Row],[PEMBULATAN]]*O163</f>
        <v>111000</v>
      </c>
    </row>
    <row r="164" spans="1:16" ht="34.5" customHeight="1" x14ac:dyDescent="0.2">
      <c r="A164" s="97"/>
      <c r="B164" s="73"/>
      <c r="C164" s="87" t="s">
        <v>4898</v>
      </c>
      <c r="D164" s="76" t="s">
        <v>52</v>
      </c>
      <c r="E164" s="13">
        <v>44436</v>
      </c>
      <c r="F164" s="74" t="s">
        <v>2281</v>
      </c>
      <c r="G164" s="13">
        <v>44440</v>
      </c>
      <c r="H164" s="75" t="s">
        <v>3485</v>
      </c>
      <c r="I164" s="15">
        <v>90</v>
      </c>
      <c r="J164" s="15">
        <v>50</v>
      </c>
      <c r="K164" s="15">
        <v>40</v>
      </c>
      <c r="L164" s="15">
        <v>11</v>
      </c>
      <c r="M164" s="81">
        <v>45</v>
      </c>
      <c r="N164" s="70">
        <v>45</v>
      </c>
      <c r="O164" s="62">
        <v>3000</v>
      </c>
      <c r="P164" s="63">
        <f>Table224523689101112131415161718192021222423456789101112131415161718192021222324252627282930313233343536373839[[#This Row],[PEMBULATAN]]*O164</f>
        <v>135000</v>
      </c>
    </row>
    <row r="165" spans="1:16" ht="34.5" customHeight="1" x14ac:dyDescent="0.2">
      <c r="A165" s="97"/>
      <c r="B165" s="73"/>
      <c r="C165" s="87" t="s">
        <v>4899</v>
      </c>
      <c r="D165" s="76" t="s">
        <v>52</v>
      </c>
      <c r="E165" s="13">
        <v>44436</v>
      </c>
      <c r="F165" s="74" t="s">
        <v>2281</v>
      </c>
      <c r="G165" s="13">
        <v>44440</v>
      </c>
      <c r="H165" s="75" t="s">
        <v>3485</v>
      </c>
      <c r="I165" s="15">
        <v>93</v>
      </c>
      <c r="J165" s="15">
        <v>63</v>
      </c>
      <c r="K165" s="15">
        <v>30</v>
      </c>
      <c r="L165" s="15">
        <v>15</v>
      </c>
      <c r="M165" s="81">
        <v>43.942500000000003</v>
      </c>
      <c r="N165" s="70">
        <v>44</v>
      </c>
      <c r="O165" s="62">
        <v>3000</v>
      </c>
      <c r="P165" s="63">
        <f>Table224523689101112131415161718192021222423456789101112131415161718192021222324252627282930313233343536373839[[#This Row],[PEMBULATAN]]*O165</f>
        <v>132000</v>
      </c>
    </row>
    <row r="166" spans="1:16" ht="34.5" customHeight="1" x14ac:dyDescent="0.2">
      <c r="A166" s="97"/>
      <c r="B166" s="73"/>
      <c r="C166" s="87" t="s">
        <v>4900</v>
      </c>
      <c r="D166" s="76" t="s">
        <v>52</v>
      </c>
      <c r="E166" s="13">
        <v>44436</v>
      </c>
      <c r="F166" s="74" t="s">
        <v>2281</v>
      </c>
      <c r="G166" s="13">
        <v>44440</v>
      </c>
      <c r="H166" s="75" t="s">
        <v>3485</v>
      </c>
      <c r="I166" s="15">
        <v>85</v>
      </c>
      <c r="J166" s="15">
        <v>53</v>
      </c>
      <c r="K166" s="15">
        <v>44</v>
      </c>
      <c r="L166" s="15">
        <v>18</v>
      </c>
      <c r="M166" s="81">
        <v>49.555</v>
      </c>
      <c r="N166" s="70">
        <v>50</v>
      </c>
      <c r="O166" s="62">
        <v>3000</v>
      </c>
      <c r="P166" s="63">
        <f>Table224523689101112131415161718192021222423456789101112131415161718192021222324252627282930313233343536373839[[#This Row],[PEMBULATAN]]*O166</f>
        <v>150000</v>
      </c>
    </row>
    <row r="167" spans="1:16" ht="34.5" customHeight="1" x14ac:dyDescent="0.2">
      <c r="A167" s="97"/>
      <c r="B167" s="73"/>
      <c r="C167" s="87" t="s">
        <v>4901</v>
      </c>
      <c r="D167" s="76" t="s">
        <v>52</v>
      </c>
      <c r="E167" s="13">
        <v>44436</v>
      </c>
      <c r="F167" s="74" t="s">
        <v>2281</v>
      </c>
      <c r="G167" s="13">
        <v>44440</v>
      </c>
      <c r="H167" s="75" t="s">
        <v>3485</v>
      </c>
      <c r="I167" s="15">
        <v>90</v>
      </c>
      <c r="J167" s="15">
        <v>50</v>
      </c>
      <c r="K167" s="15">
        <v>32</v>
      </c>
      <c r="L167" s="15">
        <v>16</v>
      </c>
      <c r="M167" s="81">
        <v>36</v>
      </c>
      <c r="N167" s="70">
        <v>36</v>
      </c>
      <c r="O167" s="62">
        <v>3000</v>
      </c>
      <c r="P167" s="63">
        <f>Table224523689101112131415161718192021222423456789101112131415161718192021222324252627282930313233343536373839[[#This Row],[PEMBULATAN]]*O167</f>
        <v>108000</v>
      </c>
    </row>
    <row r="168" spans="1:16" ht="34.5" customHeight="1" x14ac:dyDescent="0.2">
      <c r="A168" s="97"/>
      <c r="B168" s="73"/>
      <c r="C168" s="87" t="s">
        <v>4902</v>
      </c>
      <c r="D168" s="76" t="s">
        <v>52</v>
      </c>
      <c r="E168" s="13">
        <v>44436</v>
      </c>
      <c r="F168" s="74" t="s">
        <v>2281</v>
      </c>
      <c r="G168" s="13">
        <v>44440</v>
      </c>
      <c r="H168" s="75" t="s">
        <v>3485</v>
      </c>
      <c r="I168" s="15">
        <v>82</v>
      </c>
      <c r="J168" s="15">
        <v>61</v>
      </c>
      <c r="K168" s="15">
        <v>20</v>
      </c>
      <c r="L168" s="15">
        <v>13</v>
      </c>
      <c r="M168" s="81">
        <v>25.01</v>
      </c>
      <c r="N168" s="70">
        <v>25</v>
      </c>
      <c r="O168" s="62">
        <v>3000</v>
      </c>
      <c r="P168" s="63">
        <f>Table224523689101112131415161718192021222423456789101112131415161718192021222324252627282930313233343536373839[[#This Row],[PEMBULATAN]]*O168</f>
        <v>75000</v>
      </c>
    </row>
    <row r="169" spans="1:16" ht="34.5" customHeight="1" x14ac:dyDescent="0.2">
      <c r="A169" s="97"/>
      <c r="B169" s="73"/>
      <c r="C169" s="87" t="s">
        <v>4903</v>
      </c>
      <c r="D169" s="76" t="s">
        <v>52</v>
      </c>
      <c r="E169" s="13">
        <v>44436</v>
      </c>
      <c r="F169" s="74" t="s">
        <v>2281</v>
      </c>
      <c r="G169" s="13">
        <v>44440</v>
      </c>
      <c r="H169" s="75" t="s">
        <v>3485</v>
      </c>
      <c r="I169" s="15">
        <v>101</v>
      </c>
      <c r="J169" s="15">
        <v>52</v>
      </c>
      <c r="K169" s="15">
        <v>41</v>
      </c>
      <c r="L169" s="15">
        <v>29</v>
      </c>
      <c r="M169" s="81">
        <v>53.832999999999998</v>
      </c>
      <c r="N169" s="70">
        <v>54</v>
      </c>
      <c r="O169" s="62">
        <v>3000</v>
      </c>
      <c r="P169" s="63">
        <f>Table224523689101112131415161718192021222423456789101112131415161718192021222324252627282930313233343536373839[[#This Row],[PEMBULATAN]]*O169</f>
        <v>162000</v>
      </c>
    </row>
    <row r="170" spans="1:16" ht="34.5" customHeight="1" x14ac:dyDescent="0.2">
      <c r="A170" s="97"/>
      <c r="B170" s="73"/>
      <c r="C170" s="87" t="s">
        <v>4904</v>
      </c>
      <c r="D170" s="76" t="s">
        <v>52</v>
      </c>
      <c r="E170" s="13">
        <v>44436</v>
      </c>
      <c r="F170" s="74" t="s">
        <v>2281</v>
      </c>
      <c r="G170" s="13">
        <v>44440</v>
      </c>
      <c r="H170" s="75" t="s">
        <v>3485</v>
      </c>
      <c r="I170" s="15">
        <v>91</v>
      </c>
      <c r="J170" s="15">
        <v>51</v>
      </c>
      <c r="K170" s="15">
        <v>31</v>
      </c>
      <c r="L170" s="15">
        <v>26</v>
      </c>
      <c r="M170" s="81">
        <v>35.967750000000002</v>
      </c>
      <c r="N170" s="70">
        <v>36</v>
      </c>
      <c r="O170" s="62">
        <v>3000</v>
      </c>
      <c r="P170" s="63">
        <f>Table224523689101112131415161718192021222423456789101112131415161718192021222324252627282930313233343536373839[[#This Row],[PEMBULATAN]]*O170</f>
        <v>108000</v>
      </c>
    </row>
    <row r="171" spans="1:16" ht="34.5" customHeight="1" x14ac:dyDescent="0.2">
      <c r="A171" s="97"/>
      <c r="B171" s="73"/>
      <c r="C171" s="87" t="s">
        <v>4905</v>
      </c>
      <c r="D171" s="76" t="s">
        <v>52</v>
      </c>
      <c r="E171" s="13">
        <v>44436</v>
      </c>
      <c r="F171" s="74" t="s">
        <v>2281</v>
      </c>
      <c r="G171" s="13">
        <v>44440</v>
      </c>
      <c r="H171" s="75" t="s">
        <v>3485</v>
      </c>
      <c r="I171" s="15">
        <v>90</v>
      </c>
      <c r="J171" s="15">
        <v>50</v>
      </c>
      <c r="K171" s="15">
        <v>33</v>
      </c>
      <c r="L171" s="15">
        <v>7</v>
      </c>
      <c r="M171" s="81">
        <v>37.125</v>
      </c>
      <c r="N171" s="70">
        <v>37</v>
      </c>
      <c r="O171" s="62">
        <v>3000</v>
      </c>
      <c r="P171" s="63">
        <f>Table224523689101112131415161718192021222423456789101112131415161718192021222324252627282930313233343536373839[[#This Row],[PEMBULATAN]]*O171</f>
        <v>111000</v>
      </c>
    </row>
    <row r="172" spans="1:16" ht="34.5" customHeight="1" x14ac:dyDescent="0.2">
      <c r="A172" s="97"/>
      <c r="B172" s="73"/>
      <c r="C172" s="87" t="s">
        <v>4906</v>
      </c>
      <c r="D172" s="76" t="s">
        <v>52</v>
      </c>
      <c r="E172" s="13">
        <v>44436</v>
      </c>
      <c r="F172" s="74" t="s">
        <v>2281</v>
      </c>
      <c r="G172" s="13">
        <v>44440</v>
      </c>
      <c r="H172" s="75" t="s">
        <v>3485</v>
      </c>
      <c r="I172" s="15">
        <v>101</v>
      </c>
      <c r="J172" s="15">
        <v>56</v>
      </c>
      <c r="K172" s="15">
        <v>32</v>
      </c>
      <c r="L172" s="15">
        <v>28</v>
      </c>
      <c r="M172" s="81">
        <v>45.247999999999998</v>
      </c>
      <c r="N172" s="70">
        <v>45</v>
      </c>
      <c r="O172" s="62">
        <v>3000</v>
      </c>
      <c r="P172" s="63">
        <f>Table224523689101112131415161718192021222423456789101112131415161718192021222324252627282930313233343536373839[[#This Row],[PEMBULATAN]]*O172</f>
        <v>135000</v>
      </c>
    </row>
    <row r="173" spans="1:16" ht="34.5" customHeight="1" x14ac:dyDescent="0.2">
      <c r="A173" s="97"/>
      <c r="B173" s="73"/>
      <c r="C173" s="87" t="s">
        <v>4907</v>
      </c>
      <c r="D173" s="76" t="s">
        <v>52</v>
      </c>
      <c r="E173" s="13">
        <v>44436</v>
      </c>
      <c r="F173" s="74" t="s">
        <v>2281</v>
      </c>
      <c r="G173" s="13">
        <v>44440</v>
      </c>
      <c r="H173" s="75" t="s">
        <v>3485</v>
      </c>
      <c r="I173" s="15">
        <v>92</v>
      </c>
      <c r="J173" s="15">
        <v>56</v>
      </c>
      <c r="K173" s="15">
        <v>40</v>
      </c>
      <c r="L173" s="15">
        <v>27</v>
      </c>
      <c r="M173" s="81">
        <v>51.52</v>
      </c>
      <c r="N173" s="70">
        <v>52</v>
      </c>
      <c r="O173" s="62">
        <v>3000</v>
      </c>
      <c r="P173" s="63">
        <f>Table224523689101112131415161718192021222423456789101112131415161718192021222324252627282930313233343536373839[[#This Row],[PEMBULATAN]]*O173</f>
        <v>156000</v>
      </c>
    </row>
    <row r="174" spans="1:16" ht="22.5" customHeight="1" x14ac:dyDescent="0.2">
      <c r="A174" s="121" t="s">
        <v>31</v>
      </c>
      <c r="B174" s="122"/>
      <c r="C174" s="122"/>
      <c r="D174" s="122"/>
      <c r="E174" s="122"/>
      <c r="F174" s="122"/>
      <c r="G174" s="122"/>
      <c r="H174" s="122"/>
      <c r="I174" s="122"/>
      <c r="J174" s="122"/>
      <c r="K174" s="122"/>
      <c r="L174" s="123"/>
      <c r="M174" s="77">
        <f>SUBTOTAL(109,Table224523689101112131415161718192021222423456789101112131415161718192021222324252627282930313233343536373839[KG VOLUME])</f>
        <v>4406.0909999999994</v>
      </c>
      <c r="N174" s="66">
        <f>SUM(N3:N173)</f>
        <v>4446</v>
      </c>
      <c r="O174" s="124">
        <f>SUM(P3:P173)</f>
        <v>13338000</v>
      </c>
      <c r="P174" s="125"/>
    </row>
    <row r="175" spans="1:16" ht="22.5" customHeight="1" x14ac:dyDescent="0.2">
      <c r="A175" s="82"/>
      <c r="B175" s="54" t="s">
        <v>43</v>
      </c>
      <c r="C175" s="53"/>
      <c r="D175" s="55" t="s">
        <v>44</v>
      </c>
      <c r="E175" s="82"/>
      <c r="F175" s="82"/>
      <c r="G175" s="82"/>
      <c r="H175" s="82"/>
      <c r="I175" s="82"/>
      <c r="J175" s="82"/>
      <c r="K175" s="82"/>
      <c r="L175" s="82"/>
      <c r="M175" s="83"/>
      <c r="N175" s="85" t="s">
        <v>50</v>
      </c>
      <c r="O175" s="84"/>
      <c r="P175" s="84">
        <f>O174*10%</f>
        <v>1333800</v>
      </c>
    </row>
    <row r="176" spans="1:16" ht="22.5" customHeight="1" thickBot="1" x14ac:dyDescent="0.25">
      <c r="A176" s="82"/>
      <c r="B176" s="54"/>
      <c r="C176" s="53"/>
      <c r="D176" s="55"/>
      <c r="E176" s="82"/>
      <c r="F176" s="82"/>
      <c r="G176" s="82"/>
      <c r="H176" s="82"/>
      <c r="I176" s="82"/>
      <c r="J176" s="82"/>
      <c r="K176" s="82"/>
      <c r="L176" s="82"/>
      <c r="M176" s="83"/>
      <c r="N176" s="98" t="s">
        <v>58</v>
      </c>
      <c r="O176" s="99"/>
      <c r="P176" s="99">
        <f>O174-P175</f>
        <v>12004200</v>
      </c>
    </row>
    <row r="177" spans="1:16" x14ac:dyDescent="0.2">
      <c r="A177" s="11"/>
      <c r="H177" s="61"/>
      <c r="N177" s="60" t="s">
        <v>32</v>
      </c>
      <c r="P177" s="67">
        <f>P176*1%</f>
        <v>120042</v>
      </c>
    </row>
    <row r="178" spans="1:16" ht="15.75" thickBot="1" x14ac:dyDescent="0.25">
      <c r="A178" s="11"/>
      <c r="H178" s="61"/>
      <c r="N178" s="60" t="s">
        <v>56</v>
      </c>
      <c r="P178" s="69">
        <f>P176*2%</f>
        <v>240084</v>
      </c>
    </row>
    <row r="179" spans="1:16" x14ac:dyDescent="0.2">
      <c r="A179" s="11"/>
      <c r="H179" s="61"/>
      <c r="N179" s="64" t="s">
        <v>33</v>
      </c>
      <c r="O179" s="65"/>
      <c r="P179" s="68">
        <f>P176+P177-P178</f>
        <v>11884158</v>
      </c>
    </row>
    <row r="180" spans="1:16" x14ac:dyDescent="0.2">
      <c r="B180" s="54"/>
      <c r="C180" s="53"/>
      <c r="D180" s="55"/>
    </row>
    <row r="182" spans="1:16" x14ac:dyDescent="0.2">
      <c r="A182" s="11"/>
      <c r="H182" s="61"/>
      <c r="P182" s="69"/>
    </row>
    <row r="183" spans="1:16" x14ac:dyDescent="0.2">
      <c r="A183" s="11"/>
      <c r="H183" s="61"/>
      <c r="O183" s="56"/>
      <c r="P183" s="69"/>
    </row>
    <row r="184" spans="1:16" s="3" customFormat="1" x14ac:dyDescent="0.25">
      <c r="A184" s="11"/>
      <c r="B184" s="2"/>
      <c r="C184" s="2"/>
      <c r="E184" s="12"/>
      <c r="H184" s="61"/>
      <c r="N184" s="14"/>
      <c r="O184" s="14"/>
      <c r="P184" s="14"/>
    </row>
    <row r="185" spans="1:16" s="3" customFormat="1" x14ac:dyDescent="0.25">
      <c r="A185" s="11"/>
      <c r="B185" s="2"/>
      <c r="C185" s="2"/>
      <c r="E185" s="12"/>
      <c r="H185" s="61"/>
      <c r="N185" s="14"/>
      <c r="O185" s="14"/>
      <c r="P185" s="14"/>
    </row>
    <row r="186" spans="1:16" s="3" customFormat="1" x14ac:dyDescent="0.25">
      <c r="A186" s="11"/>
      <c r="B186" s="2"/>
      <c r="C186" s="2"/>
      <c r="E186" s="12"/>
      <c r="H186" s="61"/>
      <c r="N186" s="14"/>
      <c r="O186" s="14"/>
      <c r="P186" s="14"/>
    </row>
    <row r="187" spans="1:16" s="3" customFormat="1" x14ac:dyDescent="0.25">
      <c r="A187" s="11"/>
      <c r="B187" s="2"/>
      <c r="C187" s="2"/>
      <c r="E187" s="12"/>
      <c r="H187" s="61"/>
      <c r="N187" s="14"/>
      <c r="O187" s="14"/>
      <c r="P187" s="14"/>
    </row>
    <row r="188" spans="1:16" s="3" customFormat="1" x14ac:dyDescent="0.25">
      <c r="A188" s="11"/>
      <c r="B188" s="2"/>
      <c r="C188" s="2"/>
      <c r="E188" s="12"/>
      <c r="H188" s="61"/>
      <c r="N188" s="14"/>
      <c r="O188" s="14"/>
      <c r="P188" s="14"/>
    </row>
    <row r="189" spans="1:16" s="3" customFormat="1" x14ac:dyDescent="0.25">
      <c r="A189" s="11"/>
      <c r="B189" s="2"/>
      <c r="C189" s="2"/>
      <c r="E189" s="12"/>
      <c r="H189" s="61"/>
      <c r="N189" s="14"/>
      <c r="O189" s="14"/>
      <c r="P189" s="14"/>
    </row>
    <row r="190" spans="1:16" s="3" customFormat="1" x14ac:dyDescent="0.25">
      <c r="A190" s="11"/>
      <c r="B190" s="2"/>
      <c r="C190" s="2"/>
      <c r="E190" s="12"/>
      <c r="H190" s="61"/>
      <c r="N190" s="14"/>
      <c r="O190" s="14"/>
      <c r="P190" s="14"/>
    </row>
    <row r="191" spans="1:16" s="3" customFormat="1" x14ac:dyDescent="0.25">
      <c r="A191" s="11"/>
      <c r="B191" s="2"/>
      <c r="C191" s="2"/>
      <c r="E191" s="12"/>
      <c r="H191" s="61"/>
      <c r="N191" s="14"/>
      <c r="O191" s="14"/>
      <c r="P191" s="14"/>
    </row>
    <row r="192" spans="1:16" s="3" customFormat="1" x14ac:dyDescent="0.25">
      <c r="A192" s="11"/>
      <c r="B192" s="2"/>
      <c r="C192" s="2"/>
      <c r="E192" s="12"/>
      <c r="H192" s="61"/>
      <c r="N192" s="14"/>
      <c r="O192" s="14"/>
      <c r="P192" s="14"/>
    </row>
    <row r="193" spans="1:16" s="3" customFormat="1" x14ac:dyDescent="0.25">
      <c r="A193" s="11"/>
      <c r="B193" s="2"/>
      <c r="C193" s="2"/>
      <c r="E193" s="12"/>
      <c r="H193" s="61"/>
      <c r="N193" s="14"/>
      <c r="O193" s="14"/>
      <c r="P193" s="14"/>
    </row>
    <row r="194" spans="1:16" s="3" customFormat="1" x14ac:dyDescent="0.25">
      <c r="A194" s="11"/>
      <c r="B194" s="2"/>
      <c r="C194" s="2"/>
      <c r="E194" s="12"/>
      <c r="H194" s="61"/>
      <c r="N194" s="14"/>
      <c r="O194" s="14"/>
      <c r="P194" s="14"/>
    </row>
    <row r="195" spans="1:16" s="3" customFormat="1" x14ac:dyDescent="0.25">
      <c r="A195" s="11"/>
      <c r="B195" s="2"/>
      <c r="C195" s="2"/>
      <c r="E195" s="12"/>
      <c r="H195" s="61"/>
      <c r="N195" s="14"/>
      <c r="O195" s="14"/>
      <c r="P195" s="14"/>
    </row>
  </sheetData>
  <mergeCells count="2">
    <mergeCell ref="A174:L174"/>
    <mergeCell ref="O174:P174"/>
  </mergeCells>
  <conditionalFormatting sqref="B3">
    <cfRule type="duplicateValues" dxfId="255" priority="1"/>
  </conditionalFormatting>
  <conditionalFormatting sqref="B4:B173">
    <cfRule type="duplicateValues" dxfId="254" priority="94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12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N190" sqref="N3:N190"/>
    </sheetView>
  </sheetViews>
  <sheetFormatPr defaultRowHeight="15" x14ac:dyDescent="0.2"/>
  <cols>
    <col min="1" max="1" width="8" style="4" customWidth="1"/>
    <col min="2" max="2" width="19.5703125" style="2" customWidth="1"/>
    <col min="3" max="3" width="15.85546875" style="2" customWidth="1"/>
    <col min="4" max="4" width="10.7109375" style="3" customWidth="1"/>
    <col min="5" max="5" width="8" style="12" customWidth="1"/>
    <col min="6" max="6" width="10.57031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28.5" customHeight="1" x14ac:dyDescent="0.2">
      <c r="A3" s="96" t="s">
        <v>6253</v>
      </c>
      <c r="B3" s="72" t="s">
        <v>4908</v>
      </c>
      <c r="C3" s="9" t="s">
        <v>4909</v>
      </c>
      <c r="D3" s="74" t="s">
        <v>51</v>
      </c>
      <c r="E3" s="13">
        <v>44437</v>
      </c>
      <c r="F3" s="74" t="s">
        <v>2281</v>
      </c>
      <c r="G3" s="13">
        <v>44440</v>
      </c>
      <c r="H3" s="10" t="s">
        <v>3485</v>
      </c>
      <c r="I3" s="1">
        <v>53</v>
      </c>
      <c r="J3" s="1">
        <v>40</v>
      </c>
      <c r="K3" s="1">
        <v>13</v>
      </c>
      <c r="L3" s="1">
        <v>3</v>
      </c>
      <c r="M3" s="80">
        <v>6.89</v>
      </c>
      <c r="N3" s="8">
        <v>7</v>
      </c>
      <c r="O3" s="62">
        <v>3000</v>
      </c>
      <c r="P3" s="63">
        <f>Table22452368910111213141516171819202122242345678910111213141516171819202122232425262728293031323334353637383940[[#This Row],[PEMBULATAN]]*O3</f>
        <v>21000</v>
      </c>
    </row>
    <row r="4" spans="1:16" ht="28.5" customHeight="1" x14ac:dyDescent="0.2">
      <c r="A4" s="100"/>
      <c r="B4" s="73"/>
      <c r="C4" s="9" t="s">
        <v>4910</v>
      </c>
      <c r="D4" s="74" t="s">
        <v>51</v>
      </c>
      <c r="E4" s="13">
        <v>44437</v>
      </c>
      <c r="F4" s="74" t="s">
        <v>2281</v>
      </c>
      <c r="G4" s="13">
        <v>44440</v>
      </c>
      <c r="H4" s="10" t="s">
        <v>3485</v>
      </c>
      <c r="I4" s="1">
        <v>75</v>
      </c>
      <c r="J4" s="1">
        <v>33</v>
      </c>
      <c r="K4" s="1">
        <v>53</v>
      </c>
      <c r="L4" s="1">
        <v>15</v>
      </c>
      <c r="M4" s="80">
        <v>32.793750000000003</v>
      </c>
      <c r="N4" s="8">
        <v>33</v>
      </c>
      <c r="O4" s="62">
        <v>3000</v>
      </c>
      <c r="P4" s="63">
        <f>Table22452368910111213141516171819202122242345678910111213141516171819202122232425262728293031323334353637383940[[#This Row],[PEMBULATAN]]*O4</f>
        <v>99000</v>
      </c>
    </row>
    <row r="5" spans="1:16" ht="28.5" customHeight="1" x14ac:dyDescent="0.2">
      <c r="A5" s="97"/>
      <c r="B5" s="88"/>
      <c r="C5" s="87" t="s">
        <v>4911</v>
      </c>
      <c r="D5" s="76" t="s">
        <v>51</v>
      </c>
      <c r="E5" s="13">
        <v>44437</v>
      </c>
      <c r="F5" s="74" t="s">
        <v>2281</v>
      </c>
      <c r="G5" s="13">
        <v>44440</v>
      </c>
      <c r="H5" s="75" t="s">
        <v>3485</v>
      </c>
      <c r="I5" s="15">
        <v>84</v>
      </c>
      <c r="J5" s="15">
        <v>57</v>
      </c>
      <c r="K5" s="15">
        <v>28</v>
      </c>
      <c r="L5" s="15">
        <v>17</v>
      </c>
      <c r="M5" s="81">
        <v>33.515999999999998</v>
      </c>
      <c r="N5" s="70">
        <v>34</v>
      </c>
      <c r="O5" s="62">
        <v>3000</v>
      </c>
      <c r="P5" s="63">
        <f>Table22452368910111213141516171819202122242345678910111213141516171819202122232425262728293031323334353637383940[[#This Row],[PEMBULATAN]]*O5</f>
        <v>102000</v>
      </c>
    </row>
    <row r="6" spans="1:16" ht="28.5" customHeight="1" x14ac:dyDescent="0.2">
      <c r="A6" s="97"/>
      <c r="B6" s="73" t="s">
        <v>4912</v>
      </c>
      <c r="C6" s="87" t="s">
        <v>4913</v>
      </c>
      <c r="D6" s="76" t="s">
        <v>51</v>
      </c>
      <c r="E6" s="13">
        <v>44437</v>
      </c>
      <c r="F6" s="74" t="s">
        <v>2281</v>
      </c>
      <c r="G6" s="13">
        <v>44440</v>
      </c>
      <c r="H6" s="75" t="s">
        <v>3485</v>
      </c>
      <c r="I6" s="15">
        <v>53</v>
      </c>
      <c r="J6" s="15">
        <v>70</v>
      </c>
      <c r="K6" s="15">
        <v>20</v>
      </c>
      <c r="L6" s="15">
        <v>5</v>
      </c>
      <c r="M6" s="81">
        <v>18.55</v>
      </c>
      <c r="N6" s="70">
        <v>19</v>
      </c>
      <c r="O6" s="62">
        <v>3000</v>
      </c>
      <c r="P6" s="63">
        <f>Table22452368910111213141516171819202122242345678910111213141516171819202122232425262728293031323334353637383940[[#This Row],[PEMBULATAN]]*O6</f>
        <v>57000</v>
      </c>
    </row>
    <row r="7" spans="1:16" ht="28.5" customHeight="1" x14ac:dyDescent="0.2">
      <c r="A7" s="97"/>
      <c r="B7" s="73"/>
      <c r="C7" s="87" t="s">
        <v>4914</v>
      </c>
      <c r="D7" s="76" t="s">
        <v>51</v>
      </c>
      <c r="E7" s="13">
        <v>44437</v>
      </c>
      <c r="F7" s="74" t="s">
        <v>2281</v>
      </c>
      <c r="G7" s="13">
        <v>44440</v>
      </c>
      <c r="H7" s="75" t="s">
        <v>3485</v>
      </c>
      <c r="I7" s="15">
        <v>94</v>
      </c>
      <c r="J7" s="15">
        <v>57</v>
      </c>
      <c r="K7" s="15">
        <v>31</v>
      </c>
      <c r="L7" s="15">
        <v>23</v>
      </c>
      <c r="M7" s="81">
        <v>41.524500000000003</v>
      </c>
      <c r="N7" s="70">
        <v>42</v>
      </c>
      <c r="O7" s="62">
        <v>3000</v>
      </c>
      <c r="P7" s="63">
        <f>Table22452368910111213141516171819202122242345678910111213141516171819202122232425262728293031323334353637383940[[#This Row],[PEMBULATAN]]*O7</f>
        <v>126000</v>
      </c>
    </row>
    <row r="8" spans="1:16" ht="28.5" customHeight="1" x14ac:dyDescent="0.2">
      <c r="A8" s="97"/>
      <c r="B8" s="73"/>
      <c r="C8" s="87" t="s">
        <v>4915</v>
      </c>
      <c r="D8" s="76" t="s">
        <v>51</v>
      </c>
      <c r="E8" s="13">
        <v>44437</v>
      </c>
      <c r="F8" s="74" t="s">
        <v>2281</v>
      </c>
      <c r="G8" s="13">
        <v>44440</v>
      </c>
      <c r="H8" s="75" t="s">
        <v>3485</v>
      </c>
      <c r="I8" s="15">
        <v>90</v>
      </c>
      <c r="J8" s="15">
        <v>56</v>
      </c>
      <c r="K8" s="15">
        <v>38</v>
      </c>
      <c r="L8" s="15">
        <v>14</v>
      </c>
      <c r="M8" s="81">
        <v>47.88</v>
      </c>
      <c r="N8" s="70">
        <v>48</v>
      </c>
      <c r="O8" s="62">
        <v>3000</v>
      </c>
      <c r="P8" s="63">
        <f>Table22452368910111213141516171819202122242345678910111213141516171819202122232425262728293031323334353637383940[[#This Row],[PEMBULATAN]]*O8</f>
        <v>144000</v>
      </c>
    </row>
    <row r="9" spans="1:16" ht="28.5" customHeight="1" x14ac:dyDescent="0.2">
      <c r="A9" s="97"/>
      <c r="B9" s="73"/>
      <c r="C9" s="87" t="s">
        <v>4916</v>
      </c>
      <c r="D9" s="76" t="s">
        <v>51</v>
      </c>
      <c r="E9" s="13">
        <v>44437</v>
      </c>
      <c r="F9" s="74" t="s">
        <v>2281</v>
      </c>
      <c r="G9" s="13">
        <v>44440</v>
      </c>
      <c r="H9" s="75" t="s">
        <v>3485</v>
      </c>
      <c r="I9" s="15">
        <v>62</v>
      </c>
      <c r="J9" s="15">
        <v>35</v>
      </c>
      <c r="K9" s="15">
        <v>16</v>
      </c>
      <c r="L9" s="15">
        <v>4</v>
      </c>
      <c r="M9" s="81">
        <v>8.68</v>
      </c>
      <c r="N9" s="70">
        <v>9</v>
      </c>
      <c r="O9" s="62">
        <v>3000</v>
      </c>
      <c r="P9" s="63">
        <f>Table22452368910111213141516171819202122242345678910111213141516171819202122232425262728293031323334353637383940[[#This Row],[PEMBULATAN]]*O9</f>
        <v>27000</v>
      </c>
    </row>
    <row r="10" spans="1:16" ht="28.5" customHeight="1" x14ac:dyDescent="0.2">
      <c r="A10" s="97"/>
      <c r="B10" s="73"/>
      <c r="C10" s="87" t="s">
        <v>4917</v>
      </c>
      <c r="D10" s="76" t="s">
        <v>51</v>
      </c>
      <c r="E10" s="13">
        <v>44437</v>
      </c>
      <c r="F10" s="74" t="s">
        <v>2281</v>
      </c>
      <c r="G10" s="13">
        <v>44440</v>
      </c>
      <c r="H10" s="75" t="s">
        <v>3485</v>
      </c>
      <c r="I10" s="15">
        <v>97</v>
      </c>
      <c r="J10" s="15">
        <v>53</v>
      </c>
      <c r="K10" s="15">
        <v>40</v>
      </c>
      <c r="L10" s="15">
        <v>34</v>
      </c>
      <c r="M10" s="81">
        <v>51.41</v>
      </c>
      <c r="N10" s="70">
        <v>51</v>
      </c>
      <c r="O10" s="62">
        <v>3000</v>
      </c>
      <c r="P10" s="63">
        <f>Table22452368910111213141516171819202122242345678910111213141516171819202122232425262728293031323334353637383940[[#This Row],[PEMBULATAN]]*O10</f>
        <v>153000</v>
      </c>
    </row>
    <row r="11" spans="1:16" ht="28.5" customHeight="1" x14ac:dyDescent="0.2">
      <c r="A11" s="97"/>
      <c r="B11" s="73"/>
      <c r="C11" s="87" t="s">
        <v>4918</v>
      </c>
      <c r="D11" s="76" t="s">
        <v>51</v>
      </c>
      <c r="E11" s="13">
        <v>44437</v>
      </c>
      <c r="F11" s="74" t="s">
        <v>2281</v>
      </c>
      <c r="G11" s="13">
        <v>44440</v>
      </c>
      <c r="H11" s="75" t="s">
        <v>3485</v>
      </c>
      <c r="I11" s="15">
        <v>45</v>
      </c>
      <c r="J11" s="15">
        <v>30</v>
      </c>
      <c r="K11" s="15">
        <v>25</v>
      </c>
      <c r="L11" s="15">
        <v>2</v>
      </c>
      <c r="M11" s="81">
        <v>8.4375</v>
      </c>
      <c r="N11" s="70">
        <v>8</v>
      </c>
      <c r="O11" s="62">
        <v>3000</v>
      </c>
      <c r="P11" s="63">
        <f>Table22452368910111213141516171819202122242345678910111213141516171819202122232425262728293031323334353637383940[[#This Row],[PEMBULATAN]]*O11</f>
        <v>24000</v>
      </c>
    </row>
    <row r="12" spans="1:16" ht="28.5" customHeight="1" x14ac:dyDescent="0.2">
      <c r="A12" s="97"/>
      <c r="B12" s="73"/>
      <c r="C12" s="87" t="s">
        <v>4919</v>
      </c>
      <c r="D12" s="76" t="s">
        <v>51</v>
      </c>
      <c r="E12" s="13">
        <v>44437</v>
      </c>
      <c r="F12" s="74" t="s">
        <v>2281</v>
      </c>
      <c r="G12" s="13">
        <v>44440</v>
      </c>
      <c r="H12" s="75" t="s">
        <v>3485</v>
      </c>
      <c r="I12" s="15">
        <v>98</v>
      </c>
      <c r="J12" s="15">
        <v>53</v>
      </c>
      <c r="K12" s="15">
        <v>30</v>
      </c>
      <c r="L12" s="15">
        <v>12</v>
      </c>
      <c r="M12" s="81">
        <v>38.954999999999998</v>
      </c>
      <c r="N12" s="70">
        <v>39</v>
      </c>
      <c r="O12" s="62">
        <v>3000</v>
      </c>
      <c r="P12" s="63">
        <f>Table22452368910111213141516171819202122242345678910111213141516171819202122232425262728293031323334353637383940[[#This Row],[PEMBULATAN]]*O12</f>
        <v>117000</v>
      </c>
    </row>
    <row r="13" spans="1:16" ht="28.5" customHeight="1" x14ac:dyDescent="0.2">
      <c r="A13" s="97"/>
      <c r="B13" s="73"/>
      <c r="C13" s="87" t="s">
        <v>4920</v>
      </c>
      <c r="D13" s="76" t="s">
        <v>51</v>
      </c>
      <c r="E13" s="13">
        <v>44437</v>
      </c>
      <c r="F13" s="74" t="s">
        <v>2281</v>
      </c>
      <c r="G13" s="13">
        <v>44440</v>
      </c>
      <c r="H13" s="75" t="s">
        <v>3485</v>
      </c>
      <c r="I13" s="15">
        <v>72</v>
      </c>
      <c r="J13" s="15">
        <v>54</v>
      </c>
      <c r="K13" s="15">
        <v>24</v>
      </c>
      <c r="L13" s="15">
        <v>3</v>
      </c>
      <c r="M13" s="81">
        <v>23.327999999999999</v>
      </c>
      <c r="N13" s="70">
        <v>23</v>
      </c>
      <c r="O13" s="62">
        <v>3000</v>
      </c>
      <c r="P13" s="63">
        <f>Table22452368910111213141516171819202122242345678910111213141516171819202122232425262728293031323334353637383940[[#This Row],[PEMBULATAN]]*O13</f>
        <v>69000</v>
      </c>
    </row>
    <row r="14" spans="1:16" ht="28.5" customHeight="1" x14ac:dyDescent="0.2">
      <c r="A14" s="97"/>
      <c r="B14" s="73"/>
      <c r="C14" s="87" t="s">
        <v>4921</v>
      </c>
      <c r="D14" s="76" t="s">
        <v>51</v>
      </c>
      <c r="E14" s="13">
        <v>44437</v>
      </c>
      <c r="F14" s="74" t="s">
        <v>2281</v>
      </c>
      <c r="G14" s="13">
        <v>44440</v>
      </c>
      <c r="H14" s="75" t="s">
        <v>3485</v>
      </c>
      <c r="I14" s="15">
        <v>125</v>
      </c>
      <c r="J14" s="15">
        <v>3</v>
      </c>
      <c r="K14" s="15">
        <v>3</v>
      </c>
      <c r="L14" s="15">
        <v>1</v>
      </c>
      <c r="M14" s="81">
        <v>0.28125</v>
      </c>
      <c r="N14" s="70">
        <v>1</v>
      </c>
      <c r="O14" s="62">
        <v>3000</v>
      </c>
      <c r="P14" s="63">
        <f>Table22452368910111213141516171819202122242345678910111213141516171819202122232425262728293031323334353637383940[[#This Row],[PEMBULATAN]]*O14</f>
        <v>3000</v>
      </c>
    </row>
    <row r="15" spans="1:16" ht="28.5" customHeight="1" x14ac:dyDescent="0.2">
      <c r="A15" s="97"/>
      <c r="B15" s="73"/>
      <c r="C15" s="87" t="s">
        <v>4922</v>
      </c>
      <c r="D15" s="76" t="s">
        <v>51</v>
      </c>
      <c r="E15" s="13">
        <v>44437</v>
      </c>
      <c r="F15" s="74" t="s">
        <v>2281</v>
      </c>
      <c r="G15" s="13">
        <v>44440</v>
      </c>
      <c r="H15" s="75" t="s">
        <v>3485</v>
      </c>
      <c r="I15" s="15">
        <v>62</v>
      </c>
      <c r="J15" s="15">
        <v>30</v>
      </c>
      <c r="K15" s="15">
        <v>10</v>
      </c>
      <c r="L15" s="15">
        <v>4</v>
      </c>
      <c r="M15" s="81">
        <v>4.6500000000000004</v>
      </c>
      <c r="N15" s="70">
        <v>5</v>
      </c>
      <c r="O15" s="62">
        <v>3000</v>
      </c>
      <c r="P15" s="63">
        <f>Table22452368910111213141516171819202122242345678910111213141516171819202122232425262728293031323334353637383940[[#This Row],[PEMBULATAN]]*O15</f>
        <v>15000</v>
      </c>
    </row>
    <row r="16" spans="1:16" ht="28.5" customHeight="1" x14ac:dyDescent="0.2">
      <c r="A16" s="97"/>
      <c r="B16" s="73"/>
      <c r="C16" s="87" t="s">
        <v>4923</v>
      </c>
      <c r="D16" s="76" t="s">
        <v>51</v>
      </c>
      <c r="E16" s="13">
        <v>44437</v>
      </c>
      <c r="F16" s="74" t="s">
        <v>2281</v>
      </c>
      <c r="G16" s="13">
        <v>44440</v>
      </c>
      <c r="H16" s="75" t="s">
        <v>3485</v>
      </c>
      <c r="I16" s="15">
        <v>52</v>
      </c>
      <c r="J16" s="15">
        <v>28</v>
      </c>
      <c r="K16" s="15">
        <v>18</v>
      </c>
      <c r="L16" s="15">
        <v>4</v>
      </c>
      <c r="M16" s="81">
        <v>6.5519999999999996</v>
      </c>
      <c r="N16" s="70">
        <v>7</v>
      </c>
      <c r="O16" s="62">
        <v>3000</v>
      </c>
      <c r="P16" s="63">
        <f>Table22452368910111213141516171819202122242345678910111213141516171819202122232425262728293031323334353637383940[[#This Row],[PEMBULATAN]]*O16</f>
        <v>21000</v>
      </c>
    </row>
    <row r="17" spans="1:16" ht="28.5" customHeight="1" x14ac:dyDescent="0.2">
      <c r="A17" s="97"/>
      <c r="B17" s="73"/>
      <c r="C17" s="87" t="s">
        <v>4924</v>
      </c>
      <c r="D17" s="76" t="s">
        <v>51</v>
      </c>
      <c r="E17" s="13">
        <v>44437</v>
      </c>
      <c r="F17" s="74" t="s">
        <v>2281</v>
      </c>
      <c r="G17" s="13">
        <v>44440</v>
      </c>
      <c r="H17" s="75" t="s">
        <v>3485</v>
      </c>
      <c r="I17" s="15">
        <v>34</v>
      </c>
      <c r="J17" s="15">
        <v>18</v>
      </c>
      <c r="K17" s="15">
        <v>29</v>
      </c>
      <c r="L17" s="15">
        <v>8</v>
      </c>
      <c r="M17" s="81">
        <v>4.4370000000000003</v>
      </c>
      <c r="N17" s="70">
        <v>8</v>
      </c>
      <c r="O17" s="62">
        <v>3000</v>
      </c>
      <c r="P17" s="63">
        <f>Table22452368910111213141516171819202122242345678910111213141516171819202122232425262728293031323334353637383940[[#This Row],[PEMBULATAN]]*O17</f>
        <v>24000</v>
      </c>
    </row>
    <row r="18" spans="1:16" ht="28.5" customHeight="1" x14ac:dyDescent="0.2">
      <c r="A18" s="97"/>
      <c r="B18" s="73"/>
      <c r="C18" s="87" t="s">
        <v>4925</v>
      </c>
      <c r="D18" s="76" t="s">
        <v>51</v>
      </c>
      <c r="E18" s="13">
        <v>44437</v>
      </c>
      <c r="F18" s="74" t="s">
        <v>2281</v>
      </c>
      <c r="G18" s="13">
        <v>44440</v>
      </c>
      <c r="H18" s="75" t="s">
        <v>3485</v>
      </c>
      <c r="I18" s="15">
        <v>79</v>
      </c>
      <c r="J18" s="15">
        <v>39</v>
      </c>
      <c r="K18" s="15">
        <v>39</v>
      </c>
      <c r="L18" s="15">
        <v>8</v>
      </c>
      <c r="M18" s="81">
        <v>30.039750000000002</v>
      </c>
      <c r="N18" s="70">
        <v>30</v>
      </c>
      <c r="O18" s="62">
        <v>3000</v>
      </c>
      <c r="P18" s="63">
        <f>Table22452368910111213141516171819202122242345678910111213141516171819202122232425262728293031323334353637383940[[#This Row],[PEMBULATAN]]*O18</f>
        <v>90000</v>
      </c>
    </row>
    <row r="19" spans="1:16" ht="28.5" customHeight="1" x14ac:dyDescent="0.2">
      <c r="A19" s="97"/>
      <c r="B19" s="73"/>
      <c r="C19" s="87" t="s">
        <v>4926</v>
      </c>
      <c r="D19" s="76" t="s">
        <v>51</v>
      </c>
      <c r="E19" s="13">
        <v>44437</v>
      </c>
      <c r="F19" s="74" t="s">
        <v>2281</v>
      </c>
      <c r="G19" s="13">
        <v>44440</v>
      </c>
      <c r="H19" s="75" t="s">
        <v>3485</v>
      </c>
      <c r="I19" s="15">
        <v>84</v>
      </c>
      <c r="J19" s="15">
        <v>15</v>
      </c>
      <c r="K19" s="15">
        <v>10</v>
      </c>
      <c r="L19" s="15">
        <v>3</v>
      </c>
      <c r="M19" s="81">
        <v>3.15</v>
      </c>
      <c r="N19" s="70">
        <v>3</v>
      </c>
      <c r="O19" s="62">
        <v>3000</v>
      </c>
      <c r="P19" s="63">
        <f>Table22452368910111213141516171819202122242345678910111213141516171819202122232425262728293031323334353637383940[[#This Row],[PEMBULATAN]]*O19</f>
        <v>9000</v>
      </c>
    </row>
    <row r="20" spans="1:16" ht="28.5" customHeight="1" x14ac:dyDescent="0.2">
      <c r="A20" s="97"/>
      <c r="B20" s="73"/>
      <c r="C20" s="87" t="s">
        <v>4927</v>
      </c>
      <c r="D20" s="76" t="s">
        <v>51</v>
      </c>
      <c r="E20" s="13">
        <v>44437</v>
      </c>
      <c r="F20" s="74" t="s">
        <v>2281</v>
      </c>
      <c r="G20" s="13">
        <v>44440</v>
      </c>
      <c r="H20" s="75" t="s">
        <v>3485</v>
      </c>
      <c r="I20" s="15">
        <v>46</v>
      </c>
      <c r="J20" s="15">
        <v>34</v>
      </c>
      <c r="K20" s="15">
        <v>22</v>
      </c>
      <c r="L20" s="15">
        <v>2</v>
      </c>
      <c r="M20" s="81">
        <v>8.6020000000000003</v>
      </c>
      <c r="N20" s="70">
        <v>9</v>
      </c>
      <c r="O20" s="62">
        <v>3000</v>
      </c>
      <c r="P20" s="63">
        <f>Table22452368910111213141516171819202122242345678910111213141516171819202122232425262728293031323334353637383940[[#This Row],[PEMBULATAN]]*O20</f>
        <v>27000</v>
      </c>
    </row>
    <row r="21" spans="1:16" ht="28.5" customHeight="1" x14ac:dyDescent="0.2">
      <c r="A21" s="97"/>
      <c r="B21" s="73"/>
      <c r="C21" s="87" t="s">
        <v>4928</v>
      </c>
      <c r="D21" s="76" t="s">
        <v>51</v>
      </c>
      <c r="E21" s="13">
        <v>44437</v>
      </c>
      <c r="F21" s="74" t="s">
        <v>2281</v>
      </c>
      <c r="G21" s="13">
        <v>44440</v>
      </c>
      <c r="H21" s="75" t="s">
        <v>3485</v>
      </c>
      <c r="I21" s="15">
        <v>34</v>
      </c>
      <c r="J21" s="15">
        <v>34</v>
      </c>
      <c r="K21" s="15">
        <v>31</v>
      </c>
      <c r="L21" s="15">
        <v>10</v>
      </c>
      <c r="M21" s="81">
        <v>8.9589999999999996</v>
      </c>
      <c r="N21" s="70">
        <v>10</v>
      </c>
      <c r="O21" s="62">
        <v>3000</v>
      </c>
      <c r="P21" s="63">
        <f>Table22452368910111213141516171819202122242345678910111213141516171819202122232425262728293031323334353637383940[[#This Row],[PEMBULATAN]]*O21</f>
        <v>30000</v>
      </c>
    </row>
    <row r="22" spans="1:16" ht="28.5" customHeight="1" x14ac:dyDescent="0.2">
      <c r="A22" s="97"/>
      <c r="B22" s="73"/>
      <c r="C22" s="87" t="s">
        <v>4929</v>
      </c>
      <c r="D22" s="76" t="s">
        <v>51</v>
      </c>
      <c r="E22" s="13">
        <v>44437</v>
      </c>
      <c r="F22" s="74" t="s">
        <v>2281</v>
      </c>
      <c r="G22" s="13">
        <v>44440</v>
      </c>
      <c r="H22" s="75" t="s">
        <v>3485</v>
      </c>
      <c r="I22" s="15">
        <v>114</v>
      </c>
      <c r="J22" s="15">
        <v>24</v>
      </c>
      <c r="K22" s="15">
        <v>18</v>
      </c>
      <c r="L22" s="15">
        <v>7</v>
      </c>
      <c r="M22" s="81">
        <v>12.311999999999999</v>
      </c>
      <c r="N22" s="70">
        <v>12</v>
      </c>
      <c r="O22" s="62">
        <v>3000</v>
      </c>
      <c r="P22" s="63">
        <f>Table22452368910111213141516171819202122242345678910111213141516171819202122232425262728293031323334353637383940[[#This Row],[PEMBULATAN]]*O22</f>
        <v>36000</v>
      </c>
    </row>
    <row r="23" spans="1:16" ht="28.5" customHeight="1" x14ac:dyDescent="0.2">
      <c r="A23" s="97"/>
      <c r="B23" s="73"/>
      <c r="C23" s="87" t="s">
        <v>4930</v>
      </c>
      <c r="D23" s="76" t="s">
        <v>51</v>
      </c>
      <c r="E23" s="13">
        <v>44437</v>
      </c>
      <c r="F23" s="74" t="s">
        <v>2281</v>
      </c>
      <c r="G23" s="13">
        <v>44440</v>
      </c>
      <c r="H23" s="75" t="s">
        <v>3485</v>
      </c>
      <c r="I23" s="15">
        <v>44</v>
      </c>
      <c r="J23" s="15">
        <v>33</v>
      </c>
      <c r="K23" s="15">
        <v>10</v>
      </c>
      <c r="L23" s="15">
        <v>10</v>
      </c>
      <c r="M23" s="81">
        <v>3.63</v>
      </c>
      <c r="N23" s="70">
        <v>10</v>
      </c>
      <c r="O23" s="62">
        <v>3000</v>
      </c>
      <c r="P23" s="63">
        <f>Table22452368910111213141516171819202122242345678910111213141516171819202122232425262728293031323334353637383940[[#This Row],[PEMBULATAN]]*O23</f>
        <v>30000</v>
      </c>
    </row>
    <row r="24" spans="1:16" ht="28.5" customHeight="1" x14ac:dyDescent="0.2">
      <c r="A24" s="97"/>
      <c r="B24" s="73"/>
      <c r="C24" s="87" t="s">
        <v>4931</v>
      </c>
      <c r="D24" s="76" t="s">
        <v>51</v>
      </c>
      <c r="E24" s="13">
        <v>44437</v>
      </c>
      <c r="F24" s="74" t="s">
        <v>2281</v>
      </c>
      <c r="G24" s="13">
        <v>44440</v>
      </c>
      <c r="H24" s="75" t="s">
        <v>3485</v>
      </c>
      <c r="I24" s="15">
        <v>56</v>
      </c>
      <c r="J24" s="15">
        <v>55</v>
      </c>
      <c r="K24" s="15">
        <v>78</v>
      </c>
      <c r="L24" s="15">
        <v>31</v>
      </c>
      <c r="M24" s="81">
        <v>60.06</v>
      </c>
      <c r="N24" s="70">
        <v>60</v>
      </c>
      <c r="O24" s="62">
        <v>3000</v>
      </c>
      <c r="P24" s="63">
        <f>Table22452368910111213141516171819202122242345678910111213141516171819202122232425262728293031323334353637383940[[#This Row],[PEMBULATAN]]*O24</f>
        <v>180000</v>
      </c>
    </row>
    <row r="25" spans="1:16" ht="28.5" customHeight="1" x14ac:dyDescent="0.2">
      <c r="A25" s="97"/>
      <c r="B25" s="73"/>
      <c r="C25" s="87" t="s">
        <v>4932</v>
      </c>
      <c r="D25" s="76" t="s">
        <v>51</v>
      </c>
      <c r="E25" s="13">
        <v>44437</v>
      </c>
      <c r="F25" s="74" t="s">
        <v>2281</v>
      </c>
      <c r="G25" s="13">
        <v>44440</v>
      </c>
      <c r="H25" s="75" t="s">
        <v>3485</v>
      </c>
      <c r="I25" s="15">
        <v>40</v>
      </c>
      <c r="J25" s="15">
        <v>25</v>
      </c>
      <c r="K25" s="15">
        <v>54</v>
      </c>
      <c r="L25" s="15">
        <v>11</v>
      </c>
      <c r="M25" s="81">
        <v>13.5</v>
      </c>
      <c r="N25" s="70">
        <v>14</v>
      </c>
      <c r="O25" s="62">
        <v>3000</v>
      </c>
      <c r="P25" s="63">
        <f>Table22452368910111213141516171819202122242345678910111213141516171819202122232425262728293031323334353637383940[[#This Row],[PEMBULATAN]]*O25</f>
        <v>42000</v>
      </c>
    </row>
    <row r="26" spans="1:16" ht="28.5" customHeight="1" x14ac:dyDescent="0.2">
      <c r="A26" s="97"/>
      <c r="B26" s="73"/>
      <c r="C26" s="87" t="s">
        <v>4933</v>
      </c>
      <c r="D26" s="76" t="s">
        <v>51</v>
      </c>
      <c r="E26" s="13">
        <v>44437</v>
      </c>
      <c r="F26" s="74" t="s">
        <v>2281</v>
      </c>
      <c r="G26" s="13">
        <v>44440</v>
      </c>
      <c r="H26" s="75" t="s">
        <v>3485</v>
      </c>
      <c r="I26" s="15">
        <v>94</v>
      </c>
      <c r="J26" s="15">
        <v>88</v>
      </c>
      <c r="K26" s="15">
        <v>22</v>
      </c>
      <c r="L26" s="15">
        <v>20</v>
      </c>
      <c r="M26" s="81">
        <v>45.496000000000002</v>
      </c>
      <c r="N26" s="70">
        <v>45</v>
      </c>
      <c r="O26" s="62">
        <v>3000</v>
      </c>
      <c r="P26" s="63">
        <f>Table22452368910111213141516171819202122242345678910111213141516171819202122232425262728293031323334353637383940[[#This Row],[PEMBULATAN]]*O26</f>
        <v>135000</v>
      </c>
    </row>
    <row r="27" spans="1:16" ht="28.5" customHeight="1" x14ac:dyDescent="0.2">
      <c r="A27" s="97"/>
      <c r="B27" s="73"/>
      <c r="C27" s="87" t="s">
        <v>4934</v>
      </c>
      <c r="D27" s="76" t="s">
        <v>51</v>
      </c>
      <c r="E27" s="13">
        <v>44437</v>
      </c>
      <c r="F27" s="74" t="s">
        <v>2281</v>
      </c>
      <c r="G27" s="13">
        <v>44440</v>
      </c>
      <c r="H27" s="75" t="s">
        <v>3485</v>
      </c>
      <c r="I27" s="15">
        <v>58</v>
      </c>
      <c r="J27" s="15">
        <v>44</v>
      </c>
      <c r="K27" s="15">
        <v>30</v>
      </c>
      <c r="L27" s="15">
        <v>5</v>
      </c>
      <c r="M27" s="81">
        <v>19.14</v>
      </c>
      <c r="N27" s="70">
        <v>19</v>
      </c>
      <c r="O27" s="62">
        <v>3000</v>
      </c>
      <c r="P27" s="63">
        <f>Table22452368910111213141516171819202122242345678910111213141516171819202122232425262728293031323334353637383940[[#This Row],[PEMBULATAN]]*O27</f>
        <v>57000</v>
      </c>
    </row>
    <row r="28" spans="1:16" ht="28.5" customHeight="1" x14ac:dyDescent="0.2">
      <c r="A28" s="97"/>
      <c r="B28" s="73"/>
      <c r="C28" s="87" t="s">
        <v>4935</v>
      </c>
      <c r="D28" s="76" t="s">
        <v>51</v>
      </c>
      <c r="E28" s="13">
        <v>44437</v>
      </c>
      <c r="F28" s="74" t="s">
        <v>2281</v>
      </c>
      <c r="G28" s="13">
        <v>44440</v>
      </c>
      <c r="H28" s="75" t="s">
        <v>3485</v>
      </c>
      <c r="I28" s="15">
        <v>73</v>
      </c>
      <c r="J28" s="15">
        <v>47</v>
      </c>
      <c r="K28" s="15">
        <v>28</v>
      </c>
      <c r="L28" s="15">
        <v>18</v>
      </c>
      <c r="M28" s="81">
        <v>24.016999999999999</v>
      </c>
      <c r="N28" s="70">
        <v>24</v>
      </c>
      <c r="O28" s="62">
        <v>3000</v>
      </c>
      <c r="P28" s="63">
        <f>Table22452368910111213141516171819202122242345678910111213141516171819202122232425262728293031323334353637383940[[#This Row],[PEMBULATAN]]*O28</f>
        <v>72000</v>
      </c>
    </row>
    <row r="29" spans="1:16" ht="28.5" customHeight="1" x14ac:dyDescent="0.2">
      <c r="A29" s="97"/>
      <c r="B29" s="73"/>
      <c r="C29" s="87" t="s">
        <v>4936</v>
      </c>
      <c r="D29" s="76" t="s">
        <v>51</v>
      </c>
      <c r="E29" s="13">
        <v>44437</v>
      </c>
      <c r="F29" s="74" t="s">
        <v>2281</v>
      </c>
      <c r="G29" s="13">
        <v>44440</v>
      </c>
      <c r="H29" s="75" t="s">
        <v>3485</v>
      </c>
      <c r="I29" s="15">
        <v>76</v>
      </c>
      <c r="J29" s="15">
        <v>20</v>
      </c>
      <c r="K29" s="15">
        <v>13</v>
      </c>
      <c r="L29" s="15">
        <v>2</v>
      </c>
      <c r="M29" s="81">
        <v>4.9400000000000004</v>
      </c>
      <c r="N29" s="70">
        <v>5</v>
      </c>
      <c r="O29" s="62">
        <v>3000</v>
      </c>
      <c r="P29" s="63">
        <f>Table22452368910111213141516171819202122242345678910111213141516171819202122232425262728293031323334353637383940[[#This Row],[PEMBULATAN]]*O29</f>
        <v>15000</v>
      </c>
    </row>
    <row r="30" spans="1:16" ht="28.5" customHeight="1" x14ac:dyDescent="0.2">
      <c r="A30" s="97"/>
      <c r="B30" s="73"/>
      <c r="C30" s="87" t="s">
        <v>4937</v>
      </c>
      <c r="D30" s="76" t="s">
        <v>51</v>
      </c>
      <c r="E30" s="13">
        <v>44437</v>
      </c>
      <c r="F30" s="74" t="s">
        <v>2281</v>
      </c>
      <c r="G30" s="13">
        <v>44440</v>
      </c>
      <c r="H30" s="75" t="s">
        <v>3485</v>
      </c>
      <c r="I30" s="15">
        <v>80</v>
      </c>
      <c r="J30" s="15">
        <v>60</v>
      </c>
      <c r="K30" s="15">
        <v>20</v>
      </c>
      <c r="L30" s="15">
        <v>16</v>
      </c>
      <c r="M30" s="81">
        <v>24</v>
      </c>
      <c r="N30" s="70">
        <v>24</v>
      </c>
      <c r="O30" s="62">
        <v>3000</v>
      </c>
      <c r="P30" s="63">
        <f>Table22452368910111213141516171819202122242345678910111213141516171819202122232425262728293031323334353637383940[[#This Row],[PEMBULATAN]]*O30</f>
        <v>72000</v>
      </c>
    </row>
    <row r="31" spans="1:16" ht="28.5" customHeight="1" x14ac:dyDescent="0.2">
      <c r="A31" s="97"/>
      <c r="B31" s="73"/>
      <c r="C31" s="87" t="s">
        <v>4938</v>
      </c>
      <c r="D31" s="76" t="s">
        <v>51</v>
      </c>
      <c r="E31" s="13">
        <v>44437</v>
      </c>
      <c r="F31" s="74" t="s">
        <v>2281</v>
      </c>
      <c r="G31" s="13">
        <v>44440</v>
      </c>
      <c r="H31" s="75" t="s">
        <v>3485</v>
      </c>
      <c r="I31" s="15">
        <v>46</v>
      </c>
      <c r="J31" s="15">
        <v>35</v>
      </c>
      <c r="K31" s="15">
        <v>2</v>
      </c>
      <c r="L31" s="15">
        <v>2</v>
      </c>
      <c r="M31" s="81">
        <v>0.80500000000000005</v>
      </c>
      <c r="N31" s="70">
        <v>2</v>
      </c>
      <c r="O31" s="62">
        <v>3000</v>
      </c>
      <c r="P31" s="63">
        <f>Table22452368910111213141516171819202122242345678910111213141516171819202122232425262728293031323334353637383940[[#This Row],[PEMBULATAN]]*O31</f>
        <v>6000</v>
      </c>
    </row>
    <row r="32" spans="1:16" ht="28.5" customHeight="1" x14ac:dyDescent="0.2">
      <c r="A32" s="97"/>
      <c r="B32" s="73"/>
      <c r="C32" s="87" t="s">
        <v>4939</v>
      </c>
      <c r="D32" s="76" t="s">
        <v>51</v>
      </c>
      <c r="E32" s="13">
        <v>44437</v>
      </c>
      <c r="F32" s="74" t="s">
        <v>2281</v>
      </c>
      <c r="G32" s="13">
        <v>44440</v>
      </c>
      <c r="H32" s="75" t="s">
        <v>3485</v>
      </c>
      <c r="I32" s="15">
        <v>43</v>
      </c>
      <c r="J32" s="15">
        <v>39</v>
      </c>
      <c r="K32" s="15">
        <v>42</v>
      </c>
      <c r="L32" s="15">
        <v>8</v>
      </c>
      <c r="M32" s="81">
        <v>17.608499999999999</v>
      </c>
      <c r="N32" s="70">
        <v>18</v>
      </c>
      <c r="O32" s="62">
        <v>3000</v>
      </c>
      <c r="P32" s="63">
        <f>Table22452368910111213141516171819202122242345678910111213141516171819202122232425262728293031323334353637383940[[#This Row],[PEMBULATAN]]*O32</f>
        <v>54000</v>
      </c>
    </row>
    <row r="33" spans="1:16" ht="28.5" customHeight="1" x14ac:dyDescent="0.2">
      <c r="A33" s="97"/>
      <c r="B33" s="73"/>
      <c r="C33" s="87" t="s">
        <v>4940</v>
      </c>
      <c r="D33" s="76" t="s">
        <v>51</v>
      </c>
      <c r="E33" s="13">
        <v>44437</v>
      </c>
      <c r="F33" s="74" t="s">
        <v>2281</v>
      </c>
      <c r="G33" s="13">
        <v>44440</v>
      </c>
      <c r="H33" s="75" t="s">
        <v>3485</v>
      </c>
      <c r="I33" s="15">
        <v>100</v>
      </c>
      <c r="J33" s="15">
        <v>56</v>
      </c>
      <c r="K33" s="15">
        <v>10</v>
      </c>
      <c r="L33" s="15">
        <v>20</v>
      </c>
      <c r="M33" s="81">
        <v>14</v>
      </c>
      <c r="N33" s="70">
        <v>20</v>
      </c>
      <c r="O33" s="62">
        <v>3000</v>
      </c>
      <c r="P33" s="63">
        <f>Table22452368910111213141516171819202122242345678910111213141516171819202122232425262728293031323334353637383940[[#This Row],[PEMBULATAN]]*O33</f>
        <v>60000</v>
      </c>
    </row>
    <row r="34" spans="1:16" ht="28.5" customHeight="1" x14ac:dyDescent="0.2">
      <c r="A34" s="97"/>
      <c r="B34" s="73"/>
      <c r="C34" s="87" t="s">
        <v>4941</v>
      </c>
      <c r="D34" s="76" t="s">
        <v>51</v>
      </c>
      <c r="E34" s="13">
        <v>44437</v>
      </c>
      <c r="F34" s="74" t="s">
        <v>2281</v>
      </c>
      <c r="G34" s="13">
        <v>44440</v>
      </c>
      <c r="H34" s="75" t="s">
        <v>3485</v>
      </c>
      <c r="I34" s="15">
        <v>58</v>
      </c>
      <c r="J34" s="15">
        <v>40</v>
      </c>
      <c r="K34" s="15">
        <v>28</v>
      </c>
      <c r="L34" s="15">
        <v>13</v>
      </c>
      <c r="M34" s="81">
        <v>16.239999999999998</v>
      </c>
      <c r="N34" s="70">
        <v>16</v>
      </c>
      <c r="O34" s="62">
        <v>3000</v>
      </c>
      <c r="P34" s="63">
        <f>Table22452368910111213141516171819202122242345678910111213141516171819202122232425262728293031323334353637383940[[#This Row],[PEMBULATAN]]*O34</f>
        <v>48000</v>
      </c>
    </row>
    <row r="35" spans="1:16" ht="28.5" customHeight="1" x14ac:dyDescent="0.2">
      <c r="A35" s="97"/>
      <c r="B35" s="73"/>
      <c r="C35" s="87" t="s">
        <v>4942</v>
      </c>
      <c r="D35" s="76" t="s">
        <v>51</v>
      </c>
      <c r="E35" s="13">
        <v>44437</v>
      </c>
      <c r="F35" s="74" t="s">
        <v>2281</v>
      </c>
      <c r="G35" s="13">
        <v>44440</v>
      </c>
      <c r="H35" s="75" t="s">
        <v>3485</v>
      </c>
      <c r="I35" s="15">
        <v>107</v>
      </c>
      <c r="J35" s="15">
        <v>7</v>
      </c>
      <c r="K35" s="15">
        <v>7</v>
      </c>
      <c r="L35" s="15">
        <v>1</v>
      </c>
      <c r="M35" s="81">
        <v>1.3107500000000001</v>
      </c>
      <c r="N35" s="70">
        <v>1</v>
      </c>
      <c r="O35" s="62">
        <v>3000</v>
      </c>
      <c r="P35" s="63">
        <f>Table22452368910111213141516171819202122242345678910111213141516171819202122232425262728293031323334353637383940[[#This Row],[PEMBULATAN]]*O35</f>
        <v>3000</v>
      </c>
    </row>
    <row r="36" spans="1:16" ht="28.5" customHeight="1" x14ac:dyDescent="0.2">
      <c r="A36" s="97"/>
      <c r="B36" s="73"/>
      <c r="C36" s="87" t="s">
        <v>4943</v>
      </c>
      <c r="D36" s="76" t="s">
        <v>51</v>
      </c>
      <c r="E36" s="13">
        <v>44437</v>
      </c>
      <c r="F36" s="74" t="s">
        <v>2281</v>
      </c>
      <c r="G36" s="13">
        <v>44440</v>
      </c>
      <c r="H36" s="75" t="s">
        <v>3485</v>
      </c>
      <c r="I36" s="15">
        <v>69</v>
      </c>
      <c r="J36" s="15">
        <v>34</v>
      </c>
      <c r="K36" s="15">
        <v>12</v>
      </c>
      <c r="L36" s="15">
        <v>3</v>
      </c>
      <c r="M36" s="81">
        <v>7.0380000000000003</v>
      </c>
      <c r="N36" s="70">
        <v>7</v>
      </c>
      <c r="O36" s="62">
        <v>3000</v>
      </c>
      <c r="P36" s="63">
        <f>Table22452368910111213141516171819202122242345678910111213141516171819202122232425262728293031323334353637383940[[#This Row],[PEMBULATAN]]*O36</f>
        <v>21000</v>
      </c>
    </row>
    <row r="37" spans="1:16" ht="28.5" customHeight="1" x14ac:dyDescent="0.2">
      <c r="A37" s="97"/>
      <c r="B37" s="73"/>
      <c r="C37" s="87" t="s">
        <v>4944</v>
      </c>
      <c r="D37" s="76" t="s">
        <v>51</v>
      </c>
      <c r="E37" s="13">
        <v>44437</v>
      </c>
      <c r="F37" s="74" t="s">
        <v>2281</v>
      </c>
      <c r="G37" s="13">
        <v>44440</v>
      </c>
      <c r="H37" s="75" t="s">
        <v>3485</v>
      </c>
      <c r="I37" s="15">
        <v>49</v>
      </c>
      <c r="J37" s="15">
        <v>53</v>
      </c>
      <c r="K37" s="15">
        <v>25</v>
      </c>
      <c r="L37" s="15">
        <v>18</v>
      </c>
      <c r="M37" s="81">
        <v>16.231249999999999</v>
      </c>
      <c r="N37" s="70">
        <v>18</v>
      </c>
      <c r="O37" s="62">
        <v>3000</v>
      </c>
      <c r="P37" s="63">
        <f>Table22452368910111213141516171819202122242345678910111213141516171819202122232425262728293031323334353637383940[[#This Row],[PEMBULATAN]]*O37</f>
        <v>54000</v>
      </c>
    </row>
    <row r="38" spans="1:16" ht="28.5" customHeight="1" x14ac:dyDescent="0.2">
      <c r="A38" s="97"/>
      <c r="B38" s="73"/>
      <c r="C38" s="87" t="s">
        <v>4945</v>
      </c>
      <c r="D38" s="76" t="s">
        <v>51</v>
      </c>
      <c r="E38" s="13">
        <v>44437</v>
      </c>
      <c r="F38" s="74" t="s">
        <v>2281</v>
      </c>
      <c r="G38" s="13">
        <v>44440</v>
      </c>
      <c r="H38" s="75" t="s">
        <v>3485</v>
      </c>
      <c r="I38" s="15">
        <v>90</v>
      </c>
      <c r="J38" s="15">
        <v>60</v>
      </c>
      <c r="K38" s="15">
        <v>30</v>
      </c>
      <c r="L38" s="15">
        <v>11</v>
      </c>
      <c r="M38" s="81">
        <v>40.5</v>
      </c>
      <c r="N38" s="70">
        <v>41</v>
      </c>
      <c r="O38" s="62">
        <v>3000</v>
      </c>
      <c r="P38" s="63">
        <f>Table22452368910111213141516171819202122242345678910111213141516171819202122232425262728293031323334353637383940[[#This Row],[PEMBULATAN]]*O38</f>
        <v>123000</v>
      </c>
    </row>
    <row r="39" spans="1:16" ht="28.5" customHeight="1" x14ac:dyDescent="0.2">
      <c r="A39" s="97"/>
      <c r="B39" s="73"/>
      <c r="C39" s="87" t="s">
        <v>4946</v>
      </c>
      <c r="D39" s="76" t="s">
        <v>51</v>
      </c>
      <c r="E39" s="13">
        <v>44437</v>
      </c>
      <c r="F39" s="74" t="s">
        <v>2281</v>
      </c>
      <c r="G39" s="13">
        <v>44440</v>
      </c>
      <c r="H39" s="75" t="s">
        <v>3485</v>
      </c>
      <c r="I39" s="15">
        <v>46</v>
      </c>
      <c r="J39" s="15">
        <v>35</v>
      </c>
      <c r="K39" s="15">
        <v>14</v>
      </c>
      <c r="L39" s="15">
        <v>13</v>
      </c>
      <c r="M39" s="81">
        <v>5.6349999999999998</v>
      </c>
      <c r="N39" s="70">
        <v>13</v>
      </c>
      <c r="O39" s="62">
        <v>3000</v>
      </c>
      <c r="P39" s="63">
        <f>Table22452368910111213141516171819202122242345678910111213141516171819202122232425262728293031323334353637383940[[#This Row],[PEMBULATAN]]*O39</f>
        <v>39000</v>
      </c>
    </row>
    <row r="40" spans="1:16" ht="28.5" customHeight="1" x14ac:dyDescent="0.2">
      <c r="A40" s="97"/>
      <c r="B40" s="73"/>
      <c r="C40" s="87" t="s">
        <v>4947</v>
      </c>
      <c r="D40" s="76" t="s">
        <v>51</v>
      </c>
      <c r="E40" s="13">
        <v>44437</v>
      </c>
      <c r="F40" s="74" t="s">
        <v>2281</v>
      </c>
      <c r="G40" s="13">
        <v>44440</v>
      </c>
      <c r="H40" s="75" t="s">
        <v>3485</v>
      </c>
      <c r="I40" s="15">
        <v>47</v>
      </c>
      <c r="J40" s="15">
        <v>31</v>
      </c>
      <c r="K40" s="15">
        <v>33</v>
      </c>
      <c r="L40" s="15">
        <v>11</v>
      </c>
      <c r="M40" s="81">
        <v>12.020250000000001</v>
      </c>
      <c r="N40" s="70">
        <v>12</v>
      </c>
      <c r="O40" s="62">
        <v>3000</v>
      </c>
      <c r="P40" s="63">
        <f>Table22452368910111213141516171819202122242345678910111213141516171819202122232425262728293031323334353637383940[[#This Row],[PEMBULATAN]]*O40</f>
        <v>36000</v>
      </c>
    </row>
    <row r="41" spans="1:16" ht="28.5" customHeight="1" x14ac:dyDescent="0.2">
      <c r="A41" s="97"/>
      <c r="B41" s="73"/>
      <c r="C41" s="87" t="s">
        <v>4948</v>
      </c>
      <c r="D41" s="76" t="s">
        <v>51</v>
      </c>
      <c r="E41" s="13">
        <v>44437</v>
      </c>
      <c r="F41" s="74" t="s">
        <v>2281</v>
      </c>
      <c r="G41" s="13">
        <v>44440</v>
      </c>
      <c r="H41" s="75" t="s">
        <v>3485</v>
      </c>
      <c r="I41" s="15">
        <v>100</v>
      </c>
      <c r="J41" s="15">
        <v>55</v>
      </c>
      <c r="K41" s="15">
        <v>29</v>
      </c>
      <c r="L41" s="15">
        <v>17</v>
      </c>
      <c r="M41" s="81">
        <v>39.875</v>
      </c>
      <c r="N41" s="70">
        <v>40</v>
      </c>
      <c r="O41" s="62">
        <v>3000</v>
      </c>
      <c r="P41" s="63">
        <f>Table22452368910111213141516171819202122242345678910111213141516171819202122232425262728293031323334353637383940[[#This Row],[PEMBULATAN]]*O41</f>
        <v>120000</v>
      </c>
    </row>
    <row r="42" spans="1:16" ht="28.5" customHeight="1" x14ac:dyDescent="0.2">
      <c r="A42" s="97"/>
      <c r="B42" s="73"/>
      <c r="C42" s="87" t="s">
        <v>4949</v>
      </c>
      <c r="D42" s="76" t="s">
        <v>51</v>
      </c>
      <c r="E42" s="13">
        <v>44437</v>
      </c>
      <c r="F42" s="74" t="s">
        <v>2281</v>
      </c>
      <c r="G42" s="13">
        <v>44440</v>
      </c>
      <c r="H42" s="75" t="s">
        <v>3485</v>
      </c>
      <c r="I42" s="15">
        <v>97</v>
      </c>
      <c r="J42" s="15">
        <v>61</v>
      </c>
      <c r="K42" s="15">
        <v>33</v>
      </c>
      <c r="L42" s="15">
        <v>29</v>
      </c>
      <c r="M42" s="81">
        <v>48.815249999999999</v>
      </c>
      <c r="N42" s="70">
        <v>49</v>
      </c>
      <c r="O42" s="62">
        <v>3000</v>
      </c>
      <c r="P42" s="63">
        <f>Table22452368910111213141516171819202122242345678910111213141516171819202122232425262728293031323334353637383940[[#This Row],[PEMBULATAN]]*O42</f>
        <v>147000</v>
      </c>
    </row>
    <row r="43" spans="1:16" ht="28.5" customHeight="1" x14ac:dyDescent="0.2">
      <c r="A43" s="97"/>
      <c r="B43" s="73"/>
      <c r="C43" s="87" t="s">
        <v>4950</v>
      </c>
      <c r="D43" s="76" t="s">
        <v>51</v>
      </c>
      <c r="E43" s="13">
        <v>44437</v>
      </c>
      <c r="F43" s="74" t="s">
        <v>2281</v>
      </c>
      <c r="G43" s="13">
        <v>44440</v>
      </c>
      <c r="H43" s="75" t="s">
        <v>3485</v>
      </c>
      <c r="I43" s="15">
        <v>90</v>
      </c>
      <c r="J43" s="15">
        <v>58</v>
      </c>
      <c r="K43" s="15">
        <v>30</v>
      </c>
      <c r="L43" s="15">
        <v>14</v>
      </c>
      <c r="M43" s="81">
        <v>39.15</v>
      </c>
      <c r="N43" s="70">
        <v>39</v>
      </c>
      <c r="O43" s="62">
        <v>3000</v>
      </c>
      <c r="P43" s="63">
        <f>Table22452368910111213141516171819202122242345678910111213141516171819202122232425262728293031323334353637383940[[#This Row],[PEMBULATAN]]*O43</f>
        <v>117000</v>
      </c>
    </row>
    <row r="44" spans="1:16" ht="28.5" customHeight="1" x14ac:dyDescent="0.2">
      <c r="A44" s="97"/>
      <c r="B44" s="73"/>
      <c r="C44" s="87" t="s">
        <v>4951</v>
      </c>
      <c r="D44" s="76" t="s">
        <v>51</v>
      </c>
      <c r="E44" s="13">
        <v>44437</v>
      </c>
      <c r="F44" s="74" t="s">
        <v>2281</v>
      </c>
      <c r="G44" s="13">
        <v>44440</v>
      </c>
      <c r="H44" s="75" t="s">
        <v>3485</v>
      </c>
      <c r="I44" s="15">
        <v>90</v>
      </c>
      <c r="J44" s="15">
        <v>61</v>
      </c>
      <c r="K44" s="15">
        <v>28</v>
      </c>
      <c r="L44" s="15">
        <v>25</v>
      </c>
      <c r="M44" s="81">
        <v>38.43</v>
      </c>
      <c r="N44" s="70">
        <v>38</v>
      </c>
      <c r="O44" s="62">
        <v>3000</v>
      </c>
      <c r="P44" s="63">
        <f>Table22452368910111213141516171819202122242345678910111213141516171819202122232425262728293031323334353637383940[[#This Row],[PEMBULATAN]]*O44</f>
        <v>114000</v>
      </c>
    </row>
    <row r="45" spans="1:16" ht="28.5" customHeight="1" x14ac:dyDescent="0.2">
      <c r="A45" s="97"/>
      <c r="B45" s="73"/>
      <c r="C45" s="87" t="s">
        <v>4952</v>
      </c>
      <c r="D45" s="76" t="s">
        <v>51</v>
      </c>
      <c r="E45" s="13">
        <v>44437</v>
      </c>
      <c r="F45" s="74" t="s">
        <v>2281</v>
      </c>
      <c r="G45" s="13">
        <v>44440</v>
      </c>
      <c r="H45" s="75" t="s">
        <v>3485</v>
      </c>
      <c r="I45" s="15">
        <v>90</v>
      </c>
      <c r="J45" s="15">
        <v>61</v>
      </c>
      <c r="K45" s="15">
        <v>22</v>
      </c>
      <c r="L45" s="15">
        <v>11</v>
      </c>
      <c r="M45" s="81">
        <v>30.195</v>
      </c>
      <c r="N45" s="70">
        <v>30</v>
      </c>
      <c r="O45" s="62">
        <v>3000</v>
      </c>
      <c r="P45" s="63">
        <f>Table22452368910111213141516171819202122242345678910111213141516171819202122232425262728293031323334353637383940[[#This Row],[PEMBULATAN]]*O45</f>
        <v>90000</v>
      </c>
    </row>
    <row r="46" spans="1:16" ht="28.5" customHeight="1" x14ac:dyDescent="0.2">
      <c r="A46" s="97"/>
      <c r="B46" s="73"/>
      <c r="C46" s="87" t="s">
        <v>4953</v>
      </c>
      <c r="D46" s="76" t="s">
        <v>51</v>
      </c>
      <c r="E46" s="13">
        <v>44437</v>
      </c>
      <c r="F46" s="74" t="s">
        <v>2281</v>
      </c>
      <c r="G46" s="13">
        <v>44440</v>
      </c>
      <c r="H46" s="75" t="s">
        <v>3485</v>
      </c>
      <c r="I46" s="15">
        <v>54</v>
      </c>
      <c r="J46" s="15">
        <v>43</v>
      </c>
      <c r="K46" s="15">
        <v>10</v>
      </c>
      <c r="L46" s="15">
        <v>4</v>
      </c>
      <c r="M46" s="81">
        <v>5.8049999999999997</v>
      </c>
      <c r="N46" s="70">
        <v>6</v>
      </c>
      <c r="O46" s="62">
        <v>3000</v>
      </c>
      <c r="P46" s="63">
        <f>Table22452368910111213141516171819202122242345678910111213141516171819202122232425262728293031323334353637383940[[#This Row],[PEMBULATAN]]*O46</f>
        <v>18000</v>
      </c>
    </row>
    <row r="47" spans="1:16" ht="28.5" customHeight="1" x14ac:dyDescent="0.2">
      <c r="A47" s="97"/>
      <c r="B47" s="73"/>
      <c r="C47" s="87" t="s">
        <v>4954</v>
      </c>
      <c r="D47" s="76" t="s">
        <v>51</v>
      </c>
      <c r="E47" s="13">
        <v>44437</v>
      </c>
      <c r="F47" s="74" t="s">
        <v>2281</v>
      </c>
      <c r="G47" s="13">
        <v>44440</v>
      </c>
      <c r="H47" s="75" t="s">
        <v>3485</v>
      </c>
      <c r="I47" s="15">
        <v>46</v>
      </c>
      <c r="J47" s="15">
        <v>42</v>
      </c>
      <c r="K47" s="15">
        <v>6</v>
      </c>
      <c r="L47" s="15">
        <v>1</v>
      </c>
      <c r="M47" s="81">
        <v>2.8980000000000001</v>
      </c>
      <c r="N47" s="70">
        <v>3</v>
      </c>
      <c r="O47" s="62">
        <v>3000</v>
      </c>
      <c r="P47" s="63">
        <f>Table22452368910111213141516171819202122242345678910111213141516171819202122232425262728293031323334353637383940[[#This Row],[PEMBULATAN]]*O47</f>
        <v>9000</v>
      </c>
    </row>
    <row r="48" spans="1:16" ht="28.5" customHeight="1" x14ac:dyDescent="0.2">
      <c r="A48" s="97"/>
      <c r="B48" s="73"/>
      <c r="C48" s="87" t="s">
        <v>4955</v>
      </c>
      <c r="D48" s="76" t="s">
        <v>51</v>
      </c>
      <c r="E48" s="13">
        <v>44437</v>
      </c>
      <c r="F48" s="74" t="s">
        <v>2281</v>
      </c>
      <c r="G48" s="13">
        <v>44440</v>
      </c>
      <c r="H48" s="75" t="s">
        <v>3485</v>
      </c>
      <c r="I48" s="15">
        <v>70</v>
      </c>
      <c r="J48" s="15">
        <v>50</v>
      </c>
      <c r="K48" s="15">
        <v>15</v>
      </c>
      <c r="L48" s="15">
        <v>9</v>
      </c>
      <c r="M48" s="81">
        <v>13.125</v>
      </c>
      <c r="N48" s="70">
        <v>13</v>
      </c>
      <c r="O48" s="62">
        <v>3000</v>
      </c>
      <c r="P48" s="63">
        <f>Table22452368910111213141516171819202122242345678910111213141516171819202122232425262728293031323334353637383940[[#This Row],[PEMBULATAN]]*O48</f>
        <v>39000</v>
      </c>
    </row>
    <row r="49" spans="1:16" ht="28.5" customHeight="1" x14ac:dyDescent="0.2">
      <c r="A49" s="97"/>
      <c r="B49" s="73"/>
      <c r="C49" s="87" t="s">
        <v>4956</v>
      </c>
      <c r="D49" s="76" t="s">
        <v>51</v>
      </c>
      <c r="E49" s="13">
        <v>44437</v>
      </c>
      <c r="F49" s="74" t="s">
        <v>2281</v>
      </c>
      <c r="G49" s="13">
        <v>44440</v>
      </c>
      <c r="H49" s="75" t="s">
        <v>3485</v>
      </c>
      <c r="I49" s="15">
        <v>44</v>
      </c>
      <c r="J49" s="15">
        <v>37</v>
      </c>
      <c r="K49" s="15">
        <v>12</v>
      </c>
      <c r="L49" s="15">
        <v>3</v>
      </c>
      <c r="M49" s="81">
        <v>4.8840000000000003</v>
      </c>
      <c r="N49" s="70">
        <v>5</v>
      </c>
      <c r="O49" s="62">
        <v>3000</v>
      </c>
      <c r="P49" s="63">
        <f>Table22452368910111213141516171819202122242345678910111213141516171819202122232425262728293031323334353637383940[[#This Row],[PEMBULATAN]]*O49</f>
        <v>15000</v>
      </c>
    </row>
    <row r="50" spans="1:16" ht="28.5" customHeight="1" x14ac:dyDescent="0.2">
      <c r="A50" s="97"/>
      <c r="B50" s="73"/>
      <c r="C50" s="87" t="s">
        <v>4957</v>
      </c>
      <c r="D50" s="76" t="s">
        <v>51</v>
      </c>
      <c r="E50" s="13">
        <v>44437</v>
      </c>
      <c r="F50" s="74" t="s">
        <v>2281</v>
      </c>
      <c r="G50" s="13">
        <v>44440</v>
      </c>
      <c r="H50" s="75" t="s">
        <v>3485</v>
      </c>
      <c r="I50" s="15">
        <v>73</v>
      </c>
      <c r="J50" s="15">
        <v>55</v>
      </c>
      <c r="K50" s="15">
        <v>30</v>
      </c>
      <c r="L50" s="15">
        <v>9</v>
      </c>
      <c r="M50" s="81">
        <v>30.112500000000001</v>
      </c>
      <c r="N50" s="70">
        <v>30</v>
      </c>
      <c r="O50" s="62">
        <v>3000</v>
      </c>
      <c r="P50" s="63">
        <f>Table22452368910111213141516171819202122242345678910111213141516171819202122232425262728293031323334353637383940[[#This Row],[PEMBULATAN]]*O50</f>
        <v>90000</v>
      </c>
    </row>
    <row r="51" spans="1:16" ht="28.5" customHeight="1" x14ac:dyDescent="0.2">
      <c r="A51" s="97"/>
      <c r="B51" s="73"/>
      <c r="C51" s="87" t="s">
        <v>4958</v>
      </c>
      <c r="D51" s="76" t="s">
        <v>51</v>
      </c>
      <c r="E51" s="13">
        <v>44437</v>
      </c>
      <c r="F51" s="74" t="s">
        <v>2281</v>
      </c>
      <c r="G51" s="13">
        <v>44440</v>
      </c>
      <c r="H51" s="75" t="s">
        <v>3485</v>
      </c>
      <c r="I51" s="15">
        <v>132</v>
      </c>
      <c r="J51" s="15">
        <v>9</v>
      </c>
      <c r="K51" s="15">
        <v>9</v>
      </c>
      <c r="L51" s="15">
        <v>3</v>
      </c>
      <c r="M51" s="81">
        <v>2.673</v>
      </c>
      <c r="N51" s="70">
        <v>3</v>
      </c>
      <c r="O51" s="62">
        <v>3000</v>
      </c>
      <c r="P51" s="63">
        <f>Table22452368910111213141516171819202122242345678910111213141516171819202122232425262728293031323334353637383940[[#This Row],[PEMBULATAN]]*O51</f>
        <v>9000</v>
      </c>
    </row>
    <row r="52" spans="1:16" ht="28.5" customHeight="1" x14ac:dyDescent="0.2">
      <c r="A52" s="97"/>
      <c r="B52" s="73"/>
      <c r="C52" s="87" t="s">
        <v>4959</v>
      </c>
      <c r="D52" s="76" t="s">
        <v>51</v>
      </c>
      <c r="E52" s="13">
        <v>44437</v>
      </c>
      <c r="F52" s="74" t="s">
        <v>2281</v>
      </c>
      <c r="G52" s="13">
        <v>44440</v>
      </c>
      <c r="H52" s="75" t="s">
        <v>3485</v>
      </c>
      <c r="I52" s="15">
        <v>30</v>
      </c>
      <c r="J52" s="15">
        <v>33</v>
      </c>
      <c r="K52" s="15">
        <v>35</v>
      </c>
      <c r="L52" s="15">
        <v>7</v>
      </c>
      <c r="M52" s="81">
        <v>8.6624999999999996</v>
      </c>
      <c r="N52" s="70">
        <v>9</v>
      </c>
      <c r="O52" s="62">
        <v>3000</v>
      </c>
      <c r="P52" s="63">
        <f>Table22452368910111213141516171819202122242345678910111213141516171819202122232425262728293031323334353637383940[[#This Row],[PEMBULATAN]]*O52</f>
        <v>27000</v>
      </c>
    </row>
    <row r="53" spans="1:16" ht="28.5" customHeight="1" x14ac:dyDescent="0.2">
      <c r="A53" s="97"/>
      <c r="B53" s="73"/>
      <c r="C53" s="87" t="s">
        <v>4960</v>
      </c>
      <c r="D53" s="76" t="s">
        <v>51</v>
      </c>
      <c r="E53" s="13">
        <v>44437</v>
      </c>
      <c r="F53" s="74" t="s">
        <v>2281</v>
      </c>
      <c r="G53" s="13">
        <v>44440</v>
      </c>
      <c r="H53" s="75" t="s">
        <v>3485</v>
      </c>
      <c r="I53" s="15">
        <v>63</v>
      </c>
      <c r="J53" s="15">
        <v>26</v>
      </c>
      <c r="K53" s="15">
        <v>39</v>
      </c>
      <c r="L53" s="15">
        <v>2</v>
      </c>
      <c r="M53" s="81">
        <v>15.970499999999999</v>
      </c>
      <c r="N53" s="70">
        <v>16</v>
      </c>
      <c r="O53" s="62">
        <v>3000</v>
      </c>
      <c r="P53" s="63">
        <f>Table22452368910111213141516171819202122242345678910111213141516171819202122232425262728293031323334353637383940[[#This Row],[PEMBULATAN]]*O53</f>
        <v>48000</v>
      </c>
    </row>
    <row r="54" spans="1:16" ht="28.5" customHeight="1" x14ac:dyDescent="0.2">
      <c r="A54" s="97"/>
      <c r="B54" s="73"/>
      <c r="C54" s="87" t="s">
        <v>4961</v>
      </c>
      <c r="D54" s="76" t="s">
        <v>51</v>
      </c>
      <c r="E54" s="13">
        <v>44437</v>
      </c>
      <c r="F54" s="74" t="s">
        <v>2281</v>
      </c>
      <c r="G54" s="13">
        <v>44440</v>
      </c>
      <c r="H54" s="75" t="s">
        <v>3485</v>
      </c>
      <c r="I54" s="15">
        <v>90</v>
      </c>
      <c r="J54" s="15">
        <v>61</v>
      </c>
      <c r="K54" s="15">
        <v>22</v>
      </c>
      <c r="L54" s="15">
        <v>10</v>
      </c>
      <c r="M54" s="81">
        <v>30.195</v>
      </c>
      <c r="N54" s="70">
        <v>30</v>
      </c>
      <c r="O54" s="62">
        <v>3000</v>
      </c>
      <c r="P54" s="63">
        <f>Table22452368910111213141516171819202122242345678910111213141516171819202122232425262728293031323334353637383940[[#This Row],[PEMBULATAN]]*O54</f>
        <v>90000</v>
      </c>
    </row>
    <row r="55" spans="1:16" ht="28.5" customHeight="1" x14ac:dyDescent="0.2">
      <c r="A55" s="97"/>
      <c r="B55" s="73"/>
      <c r="C55" s="87" t="s">
        <v>4962</v>
      </c>
      <c r="D55" s="76" t="s">
        <v>51</v>
      </c>
      <c r="E55" s="13">
        <v>44437</v>
      </c>
      <c r="F55" s="74" t="s">
        <v>2281</v>
      </c>
      <c r="G55" s="13">
        <v>44440</v>
      </c>
      <c r="H55" s="75" t="s">
        <v>3485</v>
      </c>
      <c r="I55" s="15">
        <v>59</v>
      </c>
      <c r="J55" s="15">
        <v>30</v>
      </c>
      <c r="K55" s="15">
        <v>34</v>
      </c>
      <c r="L55" s="15">
        <v>1</v>
      </c>
      <c r="M55" s="81">
        <v>15.045</v>
      </c>
      <c r="N55" s="70">
        <v>15</v>
      </c>
      <c r="O55" s="62">
        <v>3000</v>
      </c>
      <c r="P55" s="63">
        <f>Table22452368910111213141516171819202122242345678910111213141516171819202122232425262728293031323334353637383940[[#This Row],[PEMBULATAN]]*O55</f>
        <v>45000</v>
      </c>
    </row>
    <row r="56" spans="1:16" ht="28.5" customHeight="1" x14ac:dyDescent="0.2">
      <c r="A56" s="97"/>
      <c r="B56" s="73"/>
      <c r="C56" s="87" t="s">
        <v>4963</v>
      </c>
      <c r="D56" s="76" t="s">
        <v>51</v>
      </c>
      <c r="E56" s="13">
        <v>44437</v>
      </c>
      <c r="F56" s="74" t="s">
        <v>2281</v>
      </c>
      <c r="G56" s="13">
        <v>44440</v>
      </c>
      <c r="H56" s="75" t="s">
        <v>3485</v>
      </c>
      <c r="I56" s="15">
        <v>53</v>
      </c>
      <c r="J56" s="15">
        <v>30</v>
      </c>
      <c r="K56" s="15">
        <v>25</v>
      </c>
      <c r="L56" s="15">
        <v>2</v>
      </c>
      <c r="M56" s="81">
        <v>9.9375</v>
      </c>
      <c r="N56" s="70">
        <v>10</v>
      </c>
      <c r="O56" s="62">
        <v>3000</v>
      </c>
      <c r="P56" s="63">
        <f>Table22452368910111213141516171819202122242345678910111213141516171819202122232425262728293031323334353637383940[[#This Row],[PEMBULATAN]]*O56</f>
        <v>30000</v>
      </c>
    </row>
    <row r="57" spans="1:16" ht="28.5" customHeight="1" x14ac:dyDescent="0.2">
      <c r="A57" s="97"/>
      <c r="B57" s="73"/>
      <c r="C57" s="87" t="s">
        <v>4964</v>
      </c>
      <c r="D57" s="76" t="s">
        <v>51</v>
      </c>
      <c r="E57" s="13">
        <v>44437</v>
      </c>
      <c r="F57" s="74" t="s">
        <v>2281</v>
      </c>
      <c r="G57" s="13">
        <v>44440</v>
      </c>
      <c r="H57" s="75" t="s">
        <v>3485</v>
      </c>
      <c r="I57" s="15">
        <v>80</v>
      </c>
      <c r="J57" s="15">
        <v>51</v>
      </c>
      <c r="K57" s="15">
        <v>40</v>
      </c>
      <c r="L57" s="15">
        <v>10</v>
      </c>
      <c r="M57" s="81">
        <v>40.799999999999997</v>
      </c>
      <c r="N57" s="70">
        <v>41</v>
      </c>
      <c r="O57" s="62">
        <v>3000</v>
      </c>
      <c r="P57" s="63">
        <f>Table22452368910111213141516171819202122242345678910111213141516171819202122232425262728293031323334353637383940[[#This Row],[PEMBULATAN]]*O57</f>
        <v>123000</v>
      </c>
    </row>
    <row r="58" spans="1:16" ht="28.5" customHeight="1" x14ac:dyDescent="0.2">
      <c r="A58" s="97"/>
      <c r="B58" s="73"/>
      <c r="C58" s="87" t="s">
        <v>4965</v>
      </c>
      <c r="D58" s="76" t="s">
        <v>51</v>
      </c>
      <c r="E58" s="13">
        <v>44437</v>
      </c>
      <c r="F58" s="74" t="s">
        <v>2281</v>
      </c>
      <c r="G58" s="13">
        <v>44440</v>
      </c>
      <c r="H58" s="75" t="s">
        <v>3485</v>
      </c>
      <c r="I58" s="15">
        <v>80</v>
      </c>
      <c r="J58" s="15">
        <v>47</v>
      </c>
      <c r="K58" s="15">
        <v>40</v>
      </c>
      <c r="L58" s="15">
        <v>8</v>
      </c>
      <c r="M58" s="81">
        <v>37.6</v>
      </c>
      <c r="N58" s="70">
        <v>38</v>
      </c>
      <c r="O58" s="62">
        <v>3000</v>
      </c>
      <c r="P58" s="63">
        <f>Table22452368910111213141516171819202122242345678910111213141516171819202122232425262728293031323334353637383940[[#This Row],[PEMBULATAN]]*O58</f>
        <v>114000</v>
      </c>
    </row>
    <row r="59" spans="1:16" ht="28.5" customHeight="1" x14ac:dyDescent="0.2">
      <c r="A59" s="97"/>
      <c r="B59" s="73"/>
      <c r="C59" s="87" t="s">
        <v>4966</v>
      </c>
      <c r="D59" s="76" t="s">
        <v>51</v>
      </c>
      <c r="E59" s="13">
        <v>44437</v>
      </c>
      <c r="F59" s="74" t="s">
        <v>2281</v>
      </c>
      <c r="G59" s="13">
        <v>44440</v>
      </c>
      <c r="H59" s="75" t="s">
        <v>3485</v>
      </c>
      <c r="I59" s="15">
        <v>100</v>
      </c>
      <c r="J59" s="15">
        <v>63</v>
      </c>
      <c r="K59" s="15">
        <v>38</v>
      </c>
      <c r="L59" s="15">
        <v>29</v>
      </c>
      <c r="M59" s="81">
        <v>59.85</v>
      </c>
      <c r="N59" s="70">
        <v>60</v>
      </c>
      <c r="O59" s="62">
        <v>3000</v>
      </c>
      <c r="P59" s="63">
        <f>Table22452368910111213141516171819202122242345678910111213141516171819202122232425262728293031323334353637383940[[#This Row],[PEMBULATAN]]*O59</f>
        <v>180000</v>
      </c>
    </row>
    <row r="60" spans="1:16" ht="28.5" customHeight="1" x14ac:dyDescent="0.2">
      <c r="A60" s="97"/>
      <c r="B60" s="73"/>
      <c r="C60" s="87" t="s">
        <v>4967</v>
      </c>
      <c r="D60" s="76" t="s">
        <v>51</v>
      </c>
      <c r="E60" s="13">
        <v>44437</v>
      </c>
      <c r="F60" s="74" t="s">
        <v>2281</v>
      </c>
      <c r="G60" s="13">
        <v>44440</v>
      </c>
      <c r="H60" s="75" t="s">
        <v>3485</v>
      </c>
      <c r="I60" s="15">
        <v>83</v>
      </c>
      <c r="J60" s="15">
        <v>52</v>
      </c>
      <c r="K60" s="15">
        <v>27</v>
      </c>
      <c r="L60" s="15">
        <v>6</v>
      </c>
      <c r="M60" s="81">
        <v>29.132999999999999</v>
      </c>
      <c r="N60" s="70">
        <v>29</v>
      </c>
      <c r="O60" s="62">
        <v>3000</v>
      </c>
      <c r="P60" s="63">
        <f>Table22452368910111213141516171819202122242345678910111213141516171819202122232425262728293031323334353637383940[[#This Row],[PEMBULATAN]]*O60</f>
        <v>87000</v>
      </c>
    </row>
    <row r="61" spans="1:16" ht="28.5" customHeight="1" x14ac:dyDescent="0.2">
      <c r="A61" s="97"/>
      <c r="B61" s="73"/>
      <c r="C61" s="87" t="s">
        <v>4968</v>
      </c>
      <c r="D61" s="76" t="s">
        <v>51</v>
      </c>
      <c r="E61" s="13">
        <v>44437</v>
      </c>
      <c r="F61" s="74" t="s">
        <v>2281</v>
      </c>
      <c r="G61" s="13">
        <v>44440</v>
      </c>
      <c r="H61" s="75" t="s">
        <v>3485</v>
      </c>
      <c r="I61" s="15">
        <v>63</v>
      </c>
      <c r="J61" s="15">
        <v>62</v>
      </c>
      <c r="K61" s="15">
        <v>10</v>
      </c>
      <c r="L61" s="15">
        <v>6</v>
      </c>
      <c r="M61" s="81">
        <v>9.7650000000000006</v>
      </c>
      <c r="N61" s="70">
        <v>10</v>
      </c>
      <c r="O61" s="62">
        <v>3000</v>
      </c>
      <c r="P61" s="63">
        <f>Table22452368910111213141516171819202122242345678910111213141516171819202122232425262728293031323334353637383940[[#This Row],[PEMBULATAN]]*O61</f>
        <v>30000</v>
      </c>
    </row>
    <row r="62" spans="1:16" ht="28.5" customHeight="1" x14ac:dyDescent="0.2">
      <c r="A62" s="97"/>
      <c r="B62" s="73"/>
      <c r="C62" s="87" t="s">
        <v>4969</v>
      </c>
      <c r="D62" s="76" t="s">
        <v>51</v>
      </c>
      <c r="E62" s="13">
        <v>44437</v>
      </c>
      <c r="F62" s="74" t="s">
        <v>2281</v>
      </c>
      <c r="G62" s="13">
        <v>44440</v>
      </c>
      <c r="H62" s="75" t="s">
        <v>3485</v>
      </c>
      <c r="I62" s="15">
        <v>83</v>
      </c>
      <c r="J62" s="15">
        <v>60</v>
      </c>
      <c r="K62" s="15">
        <v>20</v>
      </c>
      <c r="L62" s="15">
        <v>10</v>
      </c>
      <c r="M62" s="81">
        <v>24.9</v>
      </c>
      <c r="N62" s="70">
        <v>25</v>
      </c>
      <c r="O62" s="62">
        <v>3000</v>
      </c>
      <c r="P62" s="63">
        <f>Table22452368910111213141516171819202122242345678910111213141516171819202122232425262728293031323334353637383940[[#This Row],[PEMBULATAN]]*O62</f>
        <v>75000</v>
      </c>
    </row>
    <row r="63" spans="1:16" ht="28.5" customHeight="1" x14ac:dyDescent="0.2">
      <c r="A63" s="97"/>
      <c r="B63" s="73"/>
      <c r="C63" s="87" t="s">
        <v>4970</v>
      </c>
      <c r="D63" s="76" t="s">
        <v>51</v>
      </c>
      <c r="E63" s="13">
        <v>44437</v>
      </c>
      <c r="F63" s="74" t="s">
        <v>2281</v>
      </c>
      <c r="G63" s="13">
        <v>44440</v>
      </c>
      <c r="H63" s="75" t="s">
        <v>3485</v>
      </c>
      <c r="I63" s="15">
        <v>108</v>
      </c>
      <c r="J63" s="15">
        <v>8</v>
      </c>
      <c r="K63" s="15">
        <v>8</v>
      </c>
      <c r="L63" s="15">
        <v>3</v>
      </c>
      <c r="M63" s="81">
        <v>1.728</v>
      </c>
      <c r="N63" s="70">
        <v>3</v>
      </c>
      <c r="O63" s="62">
        <v>3000</v>
      </c>
      <c r="P63" s="63">
        <f>Table22452368910111213141516171819202122242345678910111213141516171819202122232425262728293031323334353637383940[[#This Row],[PEMBULATAN]]*O63</f>
        <v>9000</v>
      </c>
    </row>
    <row r="64" spans="1:16" ht="28.5" customHeight="1" x14ac:dyDescent="0.2">
      <c r="A64" s="97"/>
      <c r="B64" s="73"/>
      <c r="C64" s="87" t="s">
        <v>4971</v>
      </c>
      <c r="D64" s="76" t="s">
        <v>51</v>
      </c>
      <c r="E64" s="13">
        <v>44437</v>
      </c>
      <c r="F64" s="74" t="s">
        <v>2281</v>
      </c>
      <c r="G64" s="13">
        <v>44440</v>
      </c>
      <c r="H64" s="75" t="s">
        <v>3485</v>
      </c>
      <c r="I64" s="15">
        <v>119</v>
      </c>
      <c r="J64" s="15">
        <v>10</v>
      </c>
      <c r="K64" s="15">
        <v>6</v>
      </c>
      <c r="L64" s="15">
        <v>3</v>
      </c>
      <c r="M64" s="81">
        <v>1.7849999999999999</v>
      </c>
      <c r="N64" s="70">
        <v>3</v>
      </c>
      <c r="O64" s="62">
        <v>3000</v>
      </c>
      <c r="P64" s="63">
        <f>Table22452368910111213141516171819202122242345678910111213141516171819202122232425262728293031323334353637383940[[#This Row],[PEMBULATAN]]*O64</f>
        <v>9000</v>
      </c>
    </row>
    <row r="65" spans="1:16" ht="28.5" customHeight="1" x14ac:dyDescent="0.2">
      <c r="A65" s="97"/>
      <c r="B65" s="73"/>
      <c r="C65" s="87" t="s">
        <v>4972</v>
      </c>
      <c r="D65" s="76" t="s">
        <v>51</v>
      </c>
      <c r="E65" s="13">
        <v>44437</v>
      </c>
      <c r="F65" s="74" t="s">
        <v>2281</v>
      </c>
      <c r="G65" s="13">
        <v>44440</v>
      </c>
      <c r="H65" s="75" t="s">
        <v>3485</v>
      </c>
      <c r="I65" s="15">
        <v>54</v>
      </c>
      <c r="J65" s="15">
        <v>12</v>
      </c>
      <c r="K65" s="15">
        <v>13</v>
      </c>
      <c r="L65" s="15">
        <v>3</v>
      </c>
      <c r="M65" s="81">
        <v>2.1059999999999999</v>
      </c>
      <c r="N65" s="70">
        <v>3</v>
      </c>
      <c r="O65" s="62">
        <v>3000</v>
      </c>
      <c r="P65" s="63">
        <f>Table22452368910111213141516171819202122242345678910111213141516171819202122232425262728293031323334353637383940[[#This Row],[PEMBULATAN]]*O65</f>
        <v>9000</v>
      </c>
    </row>
    <row r="66" spans="1:16" ht="28.5" customHeight="1" x14ac:dyDescent="0.2">
      <c r="A66" s="97"/>
      <c r="B66" s="73"/>
      <c r="C66" s="87" t="s">
        <v>4973</v>
      </c>
      <c r="D66" s="76" t="s">
        <v>51</v>
      </c>
      <c r="E66" s="13">
        <v>44437</v>
      </c>
      <c r="F66" s="74" t="s">
        <v>2281</v>
      </c>
      <c r="G66" s="13">
        <v>44440</v>
      </c>
      <c r="H66" s="75" t="s">
        <v>3485</v>
      </c>
      <c r="I66" s="15">
        <v>90</v>
      </c>
      <c r="J66" s="15">
        <v>70</v>
      </c>
      <c r="K66" s="15">
        <v>30</v>
      </c>
      <c r="L66" s="15">
        <v>8</v>
      </c>
      <c r="M66" s="81">
        <v>47.25</v>
      </c>
      <c r="N66" s="70">
        <v>47</v>
      </c>
      <c r="O66" s="62">
        <v>3000</v>
      </c>
      <c r="P66" s="63">
        <f>Table22452368910111213141516171819202122242345678910111213141516171819202122232425262728293031323334353637383940[[#This Row],[PEMBULATAN]]*O66</f>
        <v>141000</v>
      </c>
    </row>
    <row r="67" spans="1:16" ht="28.5" customHeight="1" x14ac:dyDescent="0.2">
      <c r="A67" s="97"/>
      <c r="B67" s="73"/>
      <c r="C67" s="87" t="s">
        <v>4974</v>
      </c>
      <c r="D67" s="76" t="s">
        <v>51</v>
      </c>
      <c r="E67" s="13">
        <v>44437</v>
      </c>
      <c r="F67" s="74" t="s">
        <v>2281</v>
      </c>
      <c r="G67" s="13">
        <v>44440</v>
      </c>
      <c r="H67" s="75" t="s">
        <v>3485</v>
      </c>
      <c r="I67" s="15">
        <v>91</v>
      </c>
      <c r="J67" s="15">
        <v>68</v>
      </c>
      <c r="K67" s="15">
        <v>23</v>
      </c>
      <c r="L67" s="15">
        <v>9</v>
      </c>
      <c r="M67" s="81">
        <v>35.581000000000003</v>
      </c>
      <c r="N67" s="70">
        <v>36</v>
      </c>
      <c r="O67" s="62">
        <v>3000</v>
      </c>
      <c r="P67" s="63">
        <f>Table22452368910111213141516171819202122242345678910111213141516171819202122232425262728293031323334353637383940[[#This Row],[PEMBULATAN]]*O67</f>
        <v>108000</v>
      </c>
    </row>
    <row r="68" spans="1:16" ht="28.5" customHeight="1" x14ac:dyDescent="0.2">
      <c r="A68" s="97"/>
      <c r="B68" s="73"/>
      <c r="C68" s="87" t="s">
        <v>4975</v>
      </c>
      <c r="D68" s="76" t="s">
        <v>51</v>
      </c>
      <c r="E68" s="13">
        <v>44437</v>
      </c>
      <c r="F68" s="74" t="s">
        <v>2281</v>
      </c>
      <c r="G68" s="13">
        <v>44440</v>
      </c>
      <c r="H68" s="75" t="s">
        <v>3485</v>
      </c>
      <c r="I68" s="15">
        <v>100</v>
      </c>
      <c r="J68" s="15">
        <v>53</v>
      </c>
      <c r="K68" s="15">
        <v>31</v>
      </c>
      <c r="L68" s="15">
        <v>30</v>
      </c>
      <c r="M68" s="81">
        <v>41.075000000000003</v>
      </c>
      <c r="N68" s="70">
        <v>41</v>
      </c>
      <c r="O68" s="62">
        <v>3000</v>
      </c>
      <c r="P68" s="63">
        <f>Table22452368910111213141516171819202122242345678910111213141516171819202122232425262728293031323334353637383940[[#This Row],[PEMBULATAN]]*O68</f>
        <v>123000</v>
      </c>
    </row>
    <row r="69" spans="1:16" ht="28.5" customHeight="1" x14ac:dyDescent="0.2">
      <c r="A69" s="97"/>
      <c r="B69" s="73"/>
      <c r="C69" s="87" t="s">
        <v>4976</v>
      </c>
      <c r="D69" s="76" t="s">
        <v>51</v>
      </c>
      <c r="E69" s="13">
        <v>44437</v>
      </c>
      <c r="F69" s="74" t="s">
        <v>2281</v>
      </c>
      <c r="G69" s="13">
        <v>44440</v>
      </c>
      <c r="H69" s="75" t="s">
        <v>3485</v>
      </c>
      <c r="I69" s="15">
        <v>55</v>
      </c>
      <c r="J69" s="15">
        <v>36</v>
      </c>
      <c r="K69" s="15">
        <v>22</v>
      </c>
      <c r="L69" s="15">
        <v>1</v>
      </c>
      <c r="M69" s="81">
        <v>10.89</v>
      </c>
      <c r="N69" s="70">
        <v>11</v>
      </c>
      <c r="O69" s="62">
        <v>3000</v>
      </c>
      <c r="P69" s="63">
        <f>Table22452368910111213141516171819202122242345678910111213141516171819202122232425262728293031323334353637383940[[#This Row],[PEMBULATAN]]*O69</f>
        <v>33000</v>
      </c>
    </row>
    <row r="70" spans="1:16" ht="28.5" customHeight="1" x14ac:dyDescent="0.2">
      <c r="A70" s="97"/>
      <c r="B70" s="73"/>
      <c r="C70" s="87" t="s">
        <v>4977</v>
      </c>
      <c r="D70" s="76" t="s">
        <v>51</v>
      </c>
      <c r="E70" s="13">
        <v>44437</v>
      </c>
      <c r="F70" s="74" t="s">
        <v>2281</v>
      </c>
      <c r="G70" s="13">
        <v>44440</v>
      </c>
      <c r="H70" s="75" t="s">
        <v>3485</v>
      </c>
      <c r="I70" s="15">
        <v>33</v>
      </c>
      <c r="J70" s="15">
        <v>41</v>
      </c>
      <c r="K70" s="15">
        <v>20</v>
      </c>
      <c r="L70" s="15">
        <v>5</v>
      </c>
      <c r="M70" s="81">
        <v>6.7649999999999997</v>
      </c>
      <c r="N70" s="70">
        <v>7</v>
      </c>
      <c r="O70" s="62">
        <v>3000</v>
      </c>
      <c r="P70" s="63">
        <f>Table22452368910111213141516171819202122242345678910111213141516171819202122232425262728293031323334353637383940[[#This Row],[PEMBULATAN]]*O70</f>
        <v>21000</v>
      </c>
    </row>
    <row r="71" spans="1:16" ht="28.5" customHeight="1" x14ac:dyDescent="0.2">
      <c r="A71" s="97"/>
      <c r="B71" s="73"/>
      <c r="C71" s="87" t="s">
        <v>4978</v>
      </c>
      <c r="D71" s="76" t="s">
        <v>51</v>
      </c>
      <c r="E71" s="13">
        <v>44437</v>
      </c>
      <c r="F71" s="74" t="s">
        <v>2281</v>
      </c>
      <c r="G71" s="13">
        <v>44440</v>
      </c>
      <c r="H71" s="75" t="s">
        <v>3485</v>
      </c>
      <c r="I71" s="15">
        <v>52</v>
      </c>
      <c r="J71" s="15">
        <v>24</v>
      </c>
      <c r="K71" s="15">
        <v>26</v>
      </c>
      <c r="L71" s="15">
        <v>8</v>
      </c>
      <c r="M71" s="81">
        <v>8.1120000000000001</v>
      </c>
      <c r="N71" s="70">
        <v>8</v>
      </c>
      <c r="O71" s="62">
        <v>3000</v>
      </c>
      <c r="P71" s="63">
        <f>Table22452368910111213141516171819202122242345678910111213141516171819202122232425262728293031323334353637383940[[#This Row],[PEMBULATAN]]*O71</f>
        <v>24000</v>
      </c>
    </row>
    <row r="72" spans="1:16" ht="28.5" customHeight="1" x14ac:dyDescent="0.2">
      <c r="A72" s="97"/>
      <c r="B72" s="73"/>
      <c r="C72" s="87" t="s">
        <v>4979</v>
      </c>
      <c r="D72" s="76" t="s">
        <v>51</v>
      </c>
      <c r="E72" s="13">
        <v>44437</v>
      </c>
      <c r="F72" s="74" t="s">
        <v>2281</v>
      </c>
      <c r="G72" s="13">
        <v>44440</v>
      </c>
      <c r="H72" s="75" t="s">
        <v>3485</v>
      </c>
      <c r="I72" s="15">
        <v>65</v>
      </c>
      <c r="J72" s="15">
        <v>35</v>
      </c>
      <c r="K72" s="15">
        <v>20</v>
      </c>
      <c r="L72" s="15">
        <v>13</v>
      </c>
      <c r="M72" s="81">
        <v>11.375</v>
      </c>
      <c r="N72" s="70">
        <v>13</v>
      </c>
      <c r="O72" s="62">
        <v>3000</v>
      </c>
      <c r="P72" s="63">
        <f>Table22452368910111213141516171819202122242345678910111213141516171819202122232425262728293031323334353637383940[[#This Row],[PEMBULATAN]]*O72</f>
        <v>39000</v>
      </c>
    </row>
    <row r="73" spans="1:16" ht="28.5" customHeight="1" x14ac:dyDescent="0.2">
      <c r="A73" s="97"/>
      <c r="B73" s="73"/>
      <c r="C73" s="87" t="s">
        <v>4980</v>
      </c>
      <c r="D73" s="76" t="s">
        <v>51</v>
      </c>
      <c r="E73" s="13">
        <v>44437</v>
      </c>
      <c r="F73" s="74" t="s">
        <v>2281</v>
      </c>
      <c r="G73" s="13">
        <v>44440</v>
      </c>
      <c r="H73" s="75" t="s">
        <v>3485</v>
      </c>
      <c r="I73" s="15">
        <v>45</v>
      </c>
      <c r="J73" s="15">
        <v>20</v>
      </c>
      <c r="K73" s="15">
        <v>17</v>
      </c>
      <c r="L73" s="15">
        <v>5</v>
      </c>
      <c r="M73" s="81">
        <v>3.8250000000000002</v>
      </c>
      <c r="N73" s="70">
        <v>5</v>
      </c>
      <c r="O73" s="62">
        <v>3000</v>
      </c>
      <c r="P73" s="63">
        <f>Table22452368910111213141516171819202122242345678910111213141516171819202122232425262728293031323334353637383940[[#This Row],[PEMBULATAN]]*O73</f>
        <v>15000</v>
      </c>
    </row>
    <row r="74" spans="1:16" ht="28.5" customHeight="1" x14ac:dyDescent="0.2">
      <c r="A74" s="97"/>
      <c r="B74" s="73"/>
      <c r="C74" s="87" t="s">
        <v>4981</v>
      </c>
      <c r="D74" s="76" t="s">
        <v>51</v>
      </c>
      <c r="E74" s="13">
        <v>44437</v>
      </c>
      <c r="F74" s="74" t="s">
        <v>2281</v>
      </c>
      <c r="G74" s="13">
        <v>44440</v>
      </c>
      <c r="H74" s="75" t="s">
        <v>3485</v>
      </c>
      <c r="I74" s="15">
        <v>66</v>
      </c>
      <c r="J74" s="15">
        <v>45</v>
      </c>
      <c r="K74" s="15">
        <v>6</v>
      </c>
      <c r="L74" s="15">
        <v>4</v>
      </c>
      <c r="M74" s="81">
        <v>4.4550000000000001</v>
      </c>
      <c r="N74" s="70">
        <v>4</v>
      </c>
      <c r="O74" s="62">
        <v>3000</v>
      </c>
      <c r="P74" s="63">
        <f>Table22452368910111213141516171819202122242345678910111213141516171819202122232425262728293031323334353637383940[[#This Row],[PEMBULATAN]]*O74</f>
        <v>12000</v>
      </c>
    </row>
    <row r="75" spans="1:16" ht="28.5" customHeight="1" x14ac:dyDescent="0.2">
      <c r="A75" s="97"/>
      <c r="B75" s="73"/>
      <c r="C75" s="87" t="s">
        <v>4982</v>
      </c>
      <c r="D75" s="76" t="s">
        <v>51</v>
      </c>
      <c r="E75" s="13">
        <v>44437</v>
      </c>
      <c r="F75" s="74" t="s">
        <v>2281</v>
      </c>
      <c r="G75" s="13">
        <v>44440</v>
      </c>
      <c r="H75" s="75" t="s">
        <v>3485</v>
      </c>
      <c r="I75" s="15">
        <v>43</v>
      </c>
      <c r="J75" s="15">
        <v>36</v>
      </c>
      <c r="K75" s="15">
        <v>17</v>
      </c>
      <c r="L75" s="15">
        <v>10</v>
      </c>
      <c r="M75" s="81">
        <v>6.5789999999999997</v>
      </c>
      <c r="N75" s="70">
        <v>10</v>
      </c>
      <c r="O75" s="62">
        <v>3000</v>
      </c>
      <c r="P75" s="63">
        <f>Table22452368910111213141516171819202122242345678910111213141516171819202122232425262728293031323334353637383940[[#This Row],[PEMBULATAN]]*O75</f>
        <v>30000</v>
      </c>
    </row>
    <row r="76" spans="1:16" ht="28.5" customHeight="1" x14ac:dyDescent="0.2">
      <c r="A76" s="97"/>
      <c r="B76" s="73"/>
      <c r="C76" s="87" t="s">
        <v>4983</v>
      </c>
      <c r="D76" s="76" t="s">
        <v>51</v>
      </c>
      <c r="E76" s="13">
        <v>44437</v>
      </c>
      <c r="F76" s="74" t="s">
        <v>2281</v>
      </c>
      <c r="G76" s="13">
        <v>44440</v>
      </c>
      <c r="H76" s="75" t="s">
        <v>3485</v>
      </c>
      <c r="I76" s="15">
        <v>68</v>
      </c>
      <c r="J76" s="15">
        <v>36</v>
      </c>
      <c r="K76" s="15">
        <v>20</v>
      </c>
      <c r="L76" s="15">
        <v>12</v>
      </c>
      <c r="M76" s="81">
        <v>12.24</v>
      </c>
      <c r="N76" s="70">
        <v>12</v>
      </c>
      <c r="O76" s="62">
        <v>3000</v>
      </c>
      <c r="P76" s="63">
        <f>Table22452368910111213141516171819202122242345678910111213141516171819202122232425262728293031323334353637383940[[#This Row],[PEMBULATAN]]*O76</f>
        <v>36000</v>
      </c>
    </row>
    <row r="77" spans="1:16" ht="28.5" customHeight="1" x14ac:dyDescent="0.2">
      <c r="A77" s="97"/>
      <c r="B77" s="73"/>
      <c r="C77" s="87" t="s">
        <v>4984</v>
      </c>
      <c r="D77" s="76" t="s">
        <v>51</v>
      </c>
      <c r="E77" s="13">
        <v>44437</v>
      </c>
      <c r="F77" s="74" t="s">
        <v>2281</v>
      </c>
      <c r="G77" s="13">
        <v>44440</v>
      </c>
      <c r="H77" s="75" t="s">
        <v>3485</v>
      </c>
      <c r="I77" s="15">
        <v>57</v>
      </c>
      <c r="J77" s="15">
        <v>48</v>
      </c>
      <c r="K77" s="15">
        <v>37</v>
      </c>
      <c r="L77" s="15">
        <v>8</v>
      </c>
      <c r="M77" s="81">
        <v>25.308</v>
      </c>
      <c r="N77" s="70">
        <v>25</v>
      </c>
      <c r="O77" s="62">
        <v>3000</v>
      </c>
      <c r="P77" s="63">
        <f>Table22452368910111213141516171819202122242345678910111213141516171819202122232425262728293031323334353637383940[[#This Row],[PEMBULATAN]]*O77</f>
        <v>75000</v>
      </c>
    </row>
    <row r="78" spans="1:16" ht="28.5" customHeight="1" x14ac:dyDescent="0.2">
      <c r="A78" s="97"/>
      <c r="B78" s="73"/>
      <c r="C78" s="87" t="s">
        <v>4985</v>
      </c>
      <c r="D78" s="76" t="s">
        <v>51</v>
      </c>
      <c r="E78" s="13">
        <v>44437</v>
      </c>
      <c r="F78" s="74" t="s">
        <v>2281</v>
      </c>
      <c r="G78" s="13">
        <v>44440</v>
      </c>
      <c r="H78" s="75" t="s">
        <v>3485</v>
      </c>
      <c r="I78" s="15">
        <v>68</v>
      </c>
      <c r="J78" s="15">
        <v>79</v>
      </c>
      <c r="K78" s="15">
        <v>22</v>
      </c>
      <c r="L78" s="15">
        <v>8</v>
      </c>
      <c r="M78" s="81">
        <v>29.545999999999999</v>
      </c>
      <c r="N78" s="70">
        <v>30</v>
      </c>
      <c r="O78" s="62">
        <v>3000</v>
      </c>
      <c r="P78" s="63">
        <f>Table22452368910111213141516171819202122242345678910111213141516171819202122232425262728293031323334353637383940[[#This Row],[PEMBULATAN]]*O78</f>
        <v>90000</v>
      </c>
    </row>
    <row r="79" spans="1:16" ht="28.5" customHeight="1" x14ac:dyDescent="0.2">
      <c r="A79" s="97"/>
      <c r="B79" s="73"/>
      <c r="C79" s="87" t="s">
        <v>4986</v>
      </c>
      <c r="D79" s="76" t="s">
        <v>51</v>
      </c>
      <c r="E79" s="13">
        <v>44437</v>
      </c>
      <c r="F79" s="74" t="s">
        <v>2281</v>
      </c>
      <c r="G79" s="13">
        <v>44440</v>
      </c>
      <c r="H79" s="75" t="s">
        <v>3485</v>
      </c>
      <c r="I79" s="15">
        <v>96</v>
      </c>
      <c r="J79" s="15">
        <v>60</v>
      </c>
      <c r="K79" s="15">
        <v>45</v>
      </c>
      <c r="L79" s="15">
        <v>22</v>
      </c>
      <c r="M79" s="81">
        <v>64.8</v>
      </c>
      <c r="N79" s="70">
        <v>65</v>
      </c>
      <c r="O79" s="62">
        <v>3000</v>
      </c>
      <c r="P79" s="63">
        <f>Table22452368910111213141516171819202122242345678910111213141516171819202122232425262728293031323334353637383940[[#This Row],[PEMBULATAN]]*O79</f>
        <v>195000</v>
      </c>
    </row>
    <row r="80" spans="1:16" ht="28.5" customHeight="1" x14ac:dyDescent="0.2">
      <c r="A80" s="97"/>
      <c r="B80" s="73"/>
      <c r="C80" s="87" t="s">
        <v>4987</v>
      </c>
      <c r="D80" s="76" t="s">
        <v>51</v>
      </c>
      <c r="E80" s="13">
        <v>44437</v>
      </c>
      <c r="F80" s="74" t="s">
        <v>2281</v>
      </c>
      <c r="G80" s="13">
        <v>44440</v>
      </c>
      <c r="H80" s="75" t="s">
        <v>3485</v>
      </c>
      <c r="I80" s="15">
        <v>68</v>
      </c>
      <c r="J80" s="15">
        <v>25</v>
      </c>
      <c r="K80" s="15">
        <v>33</v>
      </c>
      <c r="L80" s="15">
        <v>13</v>
      </c>
      <c r="M80" s="81">
        <v>14.025</v>
      </c>
      <c r="N80" s="70">
        <v>14</v>
      </c>
      <c r="O80" s="62">
        <v>3000</v>
      </c>
      <c r="P80" s="63">
        <f>Table22452368910111213141516171819202122242345678910111213141516171819202122232425262728293031323334353637383940[[#This Row],[PEMBULATAN]]*O80</f>
        <v>42000</v>
      </c>
    </row>
    <row r="81" spans="1:16" ht="28.5" customHeight="1" x14ac:dyDescent="0.2">
      <c r="A81" s="97"/>
      <c r="B81" s="73"/>
      <c r="C81" s="87" t="s">
        <v>4988</v>
      </c>
      <c r="D81" s="76" t="s">
        <v>51</v>
      </c>
      <c r="E81" s="13">
        <v>44437</v>
      </c>
      <c r="F81" s="74" t="s">
        <v>2281</v>
      </c>
      <c r="G81" s="13">
        <v>44440</v>
      </c>
      <c r="H81" s="75" t="s">
        <v>3485</v>
      </c>
      <c r="I81" s="15">
        <v>100</v>
      </c>
      <c r="J81" s="15">
        <v>60</v>
      </c>
      <c r="K81" s="15">
        <v>30</v>
      </c>
      <c r="L81" s="15">
        <v>15</v>
      </c>
      <c r="M81" s="81">
        <v>45</v>
      </c>
      <c r="N81" s="70">
        <v>45</v>
      </c>
      <c r="O81" s="62">
        <v>3000</v>
      </c>
      <c r="P81" s="63">
        <f>Table22452368910111213141516171819202122242345678910111213141516171819202122232425262728293031323334353637383940[[#This Row],[PEMBULATAN]]*O81</f>
        <v>135000</v>
      </c>
    </row>
    <row r="82" spans="1:16" ht="28.5" customHeight="1" x14ac:dyDescent="0.2">
      <c r="A82" s="97"/>
      <c r="B82" s="73"/>
      <c r="C82" s="87" t="s">
        <v>4989</v>
      </c>
      <c r="D82" s="76" t="s">
        <v>51</v>
      </c>
      <c r="E82" s="13">
        <v>44437</v>
      </c>
      <c r="F82" s="74" t="s">
        <v>2281</v>
      </c>
      <c r="G82" s="13">
        <v>44440</v>
      </c>
      <c r="H82" s="75" t="s">
        <v>3485</v>
      </c>
      <c r="I82" s="15">
        <v>103</v>
      </c>
      <c r="J82" s="15">
        <v>58</v>
      </c>
      <c r="K82" s="15">
        <v>33</v>
      </c>
      <c r="L82" s="15">
        <v>16</v>
      </c>
      <c r="M82" s="81">
        <v>49.285499999999999</v>
      </c>
      <c r="N82" s="70">
        <v>49</v>
      </c>
      <c r="O82" s="62">
        <v>3000</v>
      </c>
      <c r="P82" s="63">
        <f>Table22452368910111213141516171819202122242345678910111213141516171819202122232425262728293031323334353637383940[[#This Row],[PEMBULATAN]]*O82</f>
        <v>147000</v>
      </c>
    </row>
    <row r="83" spans="1:16" ht="28.5" customHeight="1" x14ac:dyDescent="0.2">
      <c r="A83" s="97"/>
      <c r="B83" s="73"/>
      <c r="C83" s="87" t="s">
        <v>4990</v>
      </c>
      <c r="D83" s="76" t="s">
        <v>51</v>
      </c>
      <c r="E83" s="13">
        <v>44437</v>
      </c>
      <c r="F83" s="74" t="s">
        <v>2281</v>
      </c>
      <c r="G83" s="13">
        <v>44440</v>
      </c>
      <c r="H83" s="75" t="s">
        <v>3485</v>
      </c>
      <c r="I83" s="15">
        <v>60</v>
      </c>
      <c r="J83" s="15">
        <v>34</v>
      </c>
      <c r="K83" s="15">
        <v>23</v>
      </c>
      <c r="L83" s="15">
        <v>6</v>
      </c>
      <c r="M83" s="81">
        <v>11.73</v>
      </c>
      <c r="N83" s="70">
        <v>12</v>
      </c>
      <c r="O83" s="62">
        <v>3000</v>
      </c>
      <c r="P83" s="63">
        <f>Table22452368910111213141516171819202122242345678910111213141516171819202122232425262728293031323334353637383940[[#This Row],[PEMBULATAN]]*O83</f>
        <v>36000</v>
      </c>
    </row>
    <row r="84" spans="1:16" ht="28.5" customHeight="1" x14ac:dyDescent="0.2">
      <c r="A84" s="97"/>
      <c r="B84" s="73"/>
      <c r="C84" s="87" t="s">
        <v>4991</v>
      </c>
      <c r="D84" s="76" t="s">
        <v>51</v>
      </c>
      <c r="E84" s="13">
        <v>44437</v>
      </c>
      <c r="F84" s="74" t="s">
        <v>2281</v>
      </c>
      <c r="G84" s="13">
        <v>44440</v>
      </c>
      <c r="H84" s="75" t="s">
        <v>3485</v>
      </c>
      <c r="I84" s="15">
        <v>90</v>
      </c>
      <c r="J84" s="15">
        <v>53</v>
      </c>
      <c r="K84" s="15">
        <v>40</v>
      </c>
      <c r="L84" s="15">
        <v>10</v>
      </c>
      <c r="M84" s="81">
        <v>47.7</v>
      </c>
      <c r="N84" s="70">
        <v>48</v>
      </c>
      <c r="O84" s="62">
        <v>3000</v>
      </c>
      <c r="P84" s="63">
        <f>Table22452368910111213141516171819202122242345678910111213141516171819202122232425262728293031323334353637383940[[#This Row],[PEMBULATAN]]*O84</f>
        <v>144000</v>
      </c>
    </row>
    <row r="85" spans="1:16" ht="28.5" customHeight="1" x14ac:dyDescent="0.2">
      <c r="A85" s="97"/>
      <c r="B85" s="73"/>
      <c r="C85" s="87" t="s">
        <v>4992</v>
      </c>
      <c r="D85" s="76" t="s">
        <v>51</v>
      </c>
      <c r="E85" s="13">
        <v>44437</v>
      </c>
      <c r="F85" s="74" t="s">
        <v>2281</v>
      </c>
      <c r="G85" s="13">
        <v>44440</v>
      </c>
      <c r="H85" s="75" t="s">
        <v>3485</v>
      </c>
      <c r="I85" s="15">
        <v>96</v>
      </c>
      <c r="J85" s="15">
        <v>56</v>
      </c>
      <c r="K85" s="15">
        <v>20</v>
      </c>
      <c r="L85" s="15">
        <v>12</v>
      </c>
      <c r="M85" s="81">
        <v>26.88</v>
      </c>
      <c r="N85" s="70">
        <v>27</v>
      </c>
      <c r="O85" s="62">
        <v>3000</v>
      </c>
      <c r="P85" s="63">
        <f>Table22452368910111213141516171819202122242345678910111213141516171819202122232425262728293031323334353637383940[[#This Row],[PEMBULATAN]]*O85</f>
        <v>81000</v>
      </c>
    </row>
    <row r="86" spans="1:16" ht="28.5" customHeight="1" x14ac:dyDescent="0.2">
      <c r="A86" s="97"/>
      <c r="B86" s="73"/>
      <c r="C86" s="87" t="s">
        <v>4993</v>
      </c>
      <c r="D86" s="76" t="s">
        <v>51</v>
      </c>
      <c r="E86" s="13">
        <v>44437</v>
      </c>
      <c r="F86" s="74" t="s">
        <v>2281</v>
      </c>
      <c r="G86" s="13">
        <v>44440</v>
      </c>
      <c r="H86" s="75" t="s">
        <v>3485</v>
      </c>
      <c r="I86" s="15">
        <v>20</v>
      </c>
      <c r="J86" s="15">
        <v>15</v>
      </c>
      <c r="K86" s="15">
        <v>8</v>
      </c>
      <c r="L86" s="15">
        <v>4</v>
      </c>
      <c r="M86" s="81">
        <v>0.6</v>
      </c>
      <c r="N86" s="70">
        <v>4</v>
      </c>
      <c r="O86" s="62">
        <v>3000</v>
      </c>
      <c r="P86" s="63">
        <f>Table22452368910111213141516171819202122242345678910111213141516171819202122232425262728293031323334353637383940[[#This Row],[PEMBULATAN]]*O86</f>
        <v>12000</v>
      </c>
    </row>
    <row r="87" spans="1:16" ht="28.5" customHeight="1" x14ac:dyDescent="0.2">
      <c r="A87" s="97"/>
      <c r="B87" s="73"/>
      <c r="C87" s="87" t="s">
        <v>4994</v>
      </c>
      <c r="D87" s="76" t="s">
        <v>51</v>
      </c>
      <c r="E87" s="13">
        <v>44437</v>
      </c>
      <c r="F87" s="74" t="s">
        <v>2281</v>
      </c>
      <c r="G87" s="13">
        <v>44440</v>
      </c>
      <c r="H87" s="75" t="s">
        <v>3485</v>
      </c>
      <c r="I87" s="15">
        <v>83</v>
      </c>
      <c r="J87" s="15">
        <v>53</v>
      </c>
      <c r="K87" s="15">
        <v>13</v>
      </c>
      <c r="L87" s="15">
        <v>8</v>
      </c>
      <c r="M87" s="81">
        <v>14.296749999999999</v>
      </c>
      <c r="N87" s="70">
        <v>14</v>
      </c>
      <c r="O87" s="62">
        <v>3000</v>
      </c>
      <c r="P87" s="63">
        <f>Table22452368910111213141516171819202122242345678910111213141516171819202122232425262728293031323334353637383940[[#This Row],[PEMBULATAN]]*O87</f>
        <v>42000</v>
      </c>
    </row>
    <row r="88" spans="1:16" ht="28.5" customHeight="1" x14ac:dyDescent="0.2">
      <c r="A88" s="97"/>
      <c r="B88" s="73"/>
      <c r="C88" s="87" t="s">
        <v>4995</v>
      </c>
      <c r="D88" s="76" t="s">
        <v>51</v>
      </c>
      <c r="E88" s="13">
        <v>44437</v>
      </c>
      <c r="F88" s="74" t="s">
        <v>2281</v>
      </c>
      <c r="G88" s="13">
        <v>44440</v>
      </c>
      <c r="H88" s="75" t="s">
        <v>3485</v>
      </c>
      <c r="I88" s="15">
        <v>98</v>
      </c>
      <c r="J88" s="15">
        <v>63</v>
      </c>
      <c r="K88" s="15">
        <v>33</v>
      </c>
      <c r="L88" s="15">
        <v>27</v>
      </c>
      <c r="M88" s="81">
        <v>50.935499999999998</v>
      </c>
      <c r="N88" s="70">
        <v>51</v>
      </c>
      <c r="O88" s="62">
        <v>3000</v>
      </c>
      <c r="P88" s="63">
        <f>Table22452368910111213141516171819202122242345678910111213141516171819202122232425262728293031323334353637383940[[#This Row],[PEMBULATAN]]*O88</f>
        <v>153000</v>
      </c>
    </row>
    <row r="89" spans="1:16" ht="28.5" customHeight="1" x14ac:dyDescent="0.2">
      <c r="A89" s="97"/>
      <c r="B89" s="73"/>
      <c r="C89" s="87" t="s">
        <v>4996</v>
      </c>
      <c r="D89" s="76" t="s">
        <v>51</v>
      </c>
      <c r="E89" s="13">
        <v>44437</v>
      </c>
      <c r="F89" s="74" t="s">
        <v>2281</v>
      </c>
      <c r="G89" s="13">
        <v>44440</v>
      </c>
      <c r="H89" s="75" t="s">
        <v>3485</v>
      </c>
      <c r="I89" s="15">
        <v>90</v>
      </c>
      <c r="J89" s="15">
        <v>63</v>
      </c>
      <c r="K89" s="15">
        <v>41</v>
      </c>
      <c r="L89" s="15">
        <v>16</v>
      </c>
      <c r="M89" s="81">
        <v>58.1175</v>
      </c>
      <c r="N89" s="70">
        <v>58</v>
      </c>
      <c r="O89" s="62">
        <v>3000</v>
      </c>
      <c r="P89" s="63">
        <f>Table22452368910111213141516171819202122242345678910111213141516171819202122232425262728293031323334353637383940[[#This Row],[PEMBULATAN]]*O89</f>
        <v>174000</v>
      </c>
    </row>
    <row r="90" spans="1:16" ht="28.5" customHeight="1" x14ac:dyDescent="0.2">
      <c r="A90" s="97"/>
      <c r="B90" s="73"/>
      <c r="C90" s="87" t="s">
        <v>4997</v>
      </c>
      <c r="D90" s="76" t="s">
        <v>51</v>
      </c>
      <c r="E90" s="13">
        <v>44437</v>
      </c>
      <c r="F90" s="74" t="s">
        <v>2281</v>
      </c>
      <c r="G90" s="13">
        <v>44440</v>
      </c>
      <c r="H90" s="75" t="s">
        <v>3485</v>
      </c>
      <c r="I90" s="15">
        <v>68</v>
      </c>
      <c r="J90" s="15">
        <v>79</v>
      </c>
      <c r="K90" s="15">
        <v>22</v>
      </c>
      <c r="L90" s="15">
        <v>12</v>
      </c>
      <c r="M90" s="81">
        <v>29.545999999999999</v>
      </c>
      <c r="N90" s="70">
        <v>30</v>
      </c>
      <c r="O90" s="62">
        <v>3000</v>
      </c>
      <c r="P90" s="63">
        <f>Table22452368910111213141516171819202122242345678910111213141516171819202122232425262728293031323334353637383940[[#This Row],[PEMBULATAN]]*O90</f>
        <v>90000</v>
      </c>
    </row>
    <row r="91" spans="1:16" ht="28.5" customHeight="1" x14ac:dyDescent="0.2">
      <c r="A91" s="97"/>
      <c r="B91" s="73"/>
      <c r="C91" s="87" t="s">
        <v>4998</v>
      </c>
      <c r="D91" s="76" t="s">
        <v>51</v>
      </c>
      <c r="E91" s="13">
        <v>44437</v>
      </c>
      <c r="F91" s="74" t="s">
        <v>2281</v>
      </c>
      <c r="G91" s="13">
        <v>44440</v>
      </c>
      <c r="H91" s="75" t="s">
        <v>3485</v>
      </c>
      <c r="I91" s="15">
        <v>91</v>
      </c>
      <c r="J91" s="15">
        <v>55</v>
      </c>
      <c r="K91" s="15">
        <v>31</v>
      </c>
      <c r="L91" s="15">
        <v>17</v>
      </c>
      <c r="M91" s="81">
        <v>38.78875</v>
      </c>
      <c r="N91" s="70">
        <v>39</v>
      </c>
      <c r="O91" s="62">
        <v>3000</v>
      </c>
      <c r="P91" s="63">
        <f>Table22452368910111213141516171819202122242345678910111213141516171819202122232425262728293031323334353637383940[[#This Row],[PEMBULATAN]]*O91</f>
        <v>117000</v>
      </c>
    </row>
    <row r="92" spans="1:16" ht="28.5" customHeight="1" x14ac:dyDescent="0.2">
      <c r="A92" s="97"/>
      <c r="B92" s="73"/>
      <c r="C92" s="87" t="s">
        <v>4999</v>
      </c>
      <c r="D92" s="76" t="s">
        <v>51</v>
      </c>
      <c r="E92" s="13">
        <v>44437</v>
      </c>
      <c r="F92" s="74" t="s">
        <v>2281</v>
      </c>
      <c r="G92" s="13">
        <v>44440</v>
      </c>
      <c r="H92" s="75" t="s">
        <v>3485</v>
      </c>
      <c r="I92" s="15">
        <v>89</v>
      </c>
      <c r="J92" s="15">
        <v>36</v>
      </c>
      <c r="K92" s="15">
        <v>20</v>
      </c>
      <c r="L92" s="15">
        <v>4</v>
      </c>
      <c r="M92" s="81">
        <v>16.02</v>
      </c>
      <c r="N92" s="70">
        <v>16</v>
      </c>
      <c r="O92" s="62">
        <v>3000</v>
      </c>
      <c r="P92" s="63">
        <f>Table22452368910111213141516171819202122242345678910111213141516171819202122232425262728293031323334353637383940[[#This Row],[PEMBULATAN]]*O92</f>
        <v>48000</v>
      </c>
    </row>
    <row r="93" spans="1:16" ht="28.5" customHeight="1" x14ac:dyDescent="0.2">
      <c r="A93" s="97"/>
      <c r="B93" s="73"/>
      <c r="C93" s="87" t="s">
        <v>5000</v>
      </c>
      <c r="D93" s="76" t="s">
        <v>51</v>
      </c>
      <c r="E93" s="13">
        <v>44437</v>
      </c>
      <c r="F93" s="74" t="s">
        <v>2281</v>
      </c>
      <c r="G93" s="13">
        <v>44440</v>
      </c>
      <c r="H93" s="75" t="s">
        <v>3485</v>
      </c>
      <c r="I93" s="15">
        <v>41</v>
      </c>
      <c r="J93" s="15">
        <v>34</v>
      </c>
      <c r="K93" s="15">
        <v>16</v>
      </c>
      <c r="L93" s="15">
        <v>13</v>
      </c>
      <c r="M93" s="81">
        <v>5.5759999999999996</v>
      </c>
      <c r="N93" s="70">
        <v>13</v>
      </c>
      <c r="O93" s="62">
        <v>3000</v>
      </c>
      <c r="P93" s="63">
        <f>Table22452368910111213141516171819202122242345678910111213141516171819202122232425262728293031323334353637383940[[#This Row],[PEMBULATAN]]*O93</f>
        <v>39000</v>
      </c>
    </row>
    <row r="94" spans="1:16" ht="28.5" customHeight="1" x14ac:dyDescent="0.2">
      <c r="A94" s="97"/>
      <c r="B94" s="73"/>
      <c r="C94" s="87" t="s">
        <v>5001</v>
      </c>
      <c r="D94" s="76" t="s">
        <v>51</v>
      </c>
      <c r="E94" s="13">
        <v>44437</v>
      </c>
      <c r="F94" s="74" t="s">
        <v>2281</v>
      </c>
      <c r="G94" s="13">
        <v>44440</v>
      </c>
      <c r="H94" s="75" t="s">
        <v>3485</v>
      </c>
      <c r="I94" s="15">
        <v>97</v>
      </c>
      <c r="J94" s="15">
        <v>65</v>
      </c>
      <c r="K94" s="15">
        <v>40</v>
      </c>
      <c r="L94" s="15">
        <v>26</v>
      </c>
      <c r="M94" s="81">
        <v>63.05</v>
      </c>
      <c r="N94" s="70">
        <v>63</v>
      </c>
      <c r="O94" s="62">
        <v>3000</v>
      </c>
      <c r="P94" s="63">
        <f>Table22452368910111213141516171819202122242345678910111213141516171819202122232425262728293031323334353637383940[[#This Row],[PEMBULATAN]]*O94</f>
        <v>189000</v>
      </c>
    </row>
    <row r="95" spans="1:16" ht="28.5" customHeight="1" x14ac:dyDescent="0.2">
      <c r="A95" s="97"/>
      <c r="B95" s="73"/>
      <c r="C95" s="87" t="s">
        <v>5002</v>
      </c>
      <c r="D95" s="76" t="s">
        <v>51</v>
      </c>
      <c r="E95" s="13">
        <v>44437</v>
      </c>
      <c r="F95" s="74" t="s">
        <v>2281</v>
      </c>
      <c r="G95" s="13">
        <v>44440</v>
      </c>
      <c r="H95" s="75" t="s">
        <v>3485</v>
      </c>
      <c r="I95" s="15">
        <v>52</v>
      </c>
      <c r="J95" s="15">
        <v>33</v>
      </c>
      <c r="K95" s="15">
        <v>43</v>
      </c>
      <c r="L95" s="15">
        <v>11</v>
      </c>
      <c r="M95" s="81">
        <v>18.446999999999999</v>
      </c>
      <c r="N95" s="70">
        <v>18</v>
      </c>
      <c r="O95" s="62">
        <v>3000</v>
      </c>
      <c r="P95" s="63">
        <f>Table22452368910111213141516171819202122242345678910111213141516171819202122232425262728293031323334353637383940[[#This Row],[PEMBULATAN]]*O95</f>
        <v>54000</v>
      </c>
    </row>
    <row r="96" spans="1:16" ht="28.5" customHeight="1" x14ac:dyDescent="0.2">
      <c r="A96" s="97"/>
      <c r="B96" s="73"/>
      <c r="C96" s="87" t="s">
        <v>5003</v>
      </c>
      <c r="D96" s="76" t="s">
        <v>51</v>
      </c>
      <c r="E96" s="13">
        <v>44437</v>
      </c>
      <c r="F96" s="74" t="s">
        <v>2281</v>
      </c>
      <c r="G96" s="13">
        <v>44440</v>
      </c>
      <c r="H96" s="75" t="s">
        <v>3485</v>
      </c>
      <c r="I96" s="15">
        <v>101</v>
      </c>
      <c r="J96" s="15">
        <v>75</v>
      </c>
      <c r="K96" s="15">
        <v>1</v>
      </c>
      <c r="L96" s="15">
        <v>1</v>
      </c>
      <c r="M96" s="81">
        <v>1.89375</v>
      </c>
      <c r="N96" s="70">
        <v>2</v>
      </c>
      <c r="O96" s="62">
        <v>3000</v>
      </c>
      <c r="P96" s="63">
        <f>Table22452368910111213141516171819202122242345678910111213141516171819202122232425262728293031323334353637383940[[#This Row],[PEMBULATAN]]*O96</f>
        <v>6000</v>
      </c>
    </row>
    <row r="97" spans="1:16" ht="28.5" customHeight="1" x14ac:dyDescent="0.2">
      <c r="A97" s="97"/>
      <c r="B97" s="73"/>
      <c r="C97" s="87" t="s">
        <v>5004</v>
      </c>
      <c r="D97" s="76" t="s">
        <v>51</v>
      </c>
      <c r="E97" s="13">
        <v>44437</v>
      </c>
      <c r="F97" s="74" t="s">
        <v>2281</v>
      </c>
      <c r="G97" s="13">
        <v>44440</v>
      </c>
      <c r="H97" s="75" t="s">
        <v>3485</v>
      </c>
      <c r="I97" s="15">
        <v>39</v>
      </c>
      <c r="J97" s="15">
        <v>23</v>
      </c>
      <c r="K97" s="15">
        <v>26</v>
      </c>
      <c r="L97" s="15">
        <v>11</v>
      </c>
      <c r="M97" s="81">
        <v>5.8304999999999998</v>
      </c>
      <c r="N97" s="70">
        <v>11</v>
      </c>
      <c r="O97" s="62">
        <v>3000</v>
      </c>
      <c r="P97" s="63">
        <f>Table22452368910111213141516171819202122242345678910111213141516171819202122232425262728293031323334353637383940[[#This Row],[PEMBULATAN]]*O97</f>
        <v>33000</v>
      </c>
    </row>
    <row r="98" spans="1:16" ht="28.5" customHeight="1" x14ac:dyDescent="0.2">
      <c r="A98" s="97"/>
      <c r="B98" s="73"/>
      <c r="C98" s="87" t="s">
        <v>5005</v>
      </c>
      <c r="D98" s="76" t="s">
        <v>51</v>
      </c>
      <c r="E98" s="13">
        <v>44437</v>
      </c>
      <c r="F98" s="74" t="s">
        <v>2281</v>
      </c>
      <c r="G98" s="13">
        <v>44440</v>
      </c>
      <c r="H98" s="75" t="s">
        <v>3485</v>
      </c>
      <c r="I98" s="15">
        <v>40</v>
      </c>
      <c r="J98" s="15">
        <v>31</v>
      </c>
      <c r="K98" s="15">
        <v>36</v>
      </c>
      <c r="L98" s="15">
        <v>10</v>
      </c>
      <c r="M98" s="81">
        <v>11.16</v>
      </c>
      <c r="N98" s="70">
        <v>11</v>
      </c>
      <c r="O98" s="62">
        <v>3000</v>
      </c>
      <c r="P98" s="63">
        <f>Table22452368910111213141516171819202122242345678910111213141516171819202122232425262728293031323334353637383940[[#This Row],[PEMBULATAN]]*O98</f>
        <v>33000</v>
      </c>
    </row>
    <row r="99" spans="1:16" ht="28.5" customHeight="1" x14ac:dyDescent="0.2">
      <c r="A99" s="97"/>
      <c r="B99" s="73"/>
      <c r="C99" s="87" t="s">
        <v>5006</v>
      </c>
      <c r="D99" s="76" t="s">
        <v>51</v>
      </c>
      <c r="E99" s="13">
        <v>44437</v>
      </c>
      <c r="F99" s="74" t="s">
        <v>2281</v>
      </c>
      <c r="G99" s="13">
        <v>44440</v>
      </c>
      <c r="H99" s="75" t="s">
        <v>3485</v>
      </c>
      <c r="I99" s="15">
        <v>80</v>
      </c>
      <c r="J99" s="15">
        <v>50</v>
      </c>
      <c r="K99" s="15">
        <v>22</v>
      </c>
      <c r="L99" s="15">
        <v>7</v>
      </c>
      <c r="M99" s="81">
        <v>22</v>
      </c>
      <c r="N99" s="70">
        <v>22</v>
      </c>
      <c r="O99" s="62">
        <v>3000</v>
      </c>
      <c r="P99" s="63">
        <f>Table22452368910111213141516171819202122242345678910111213141516171819202122232425262728293031323334353637383940[[#This Row],[PEMBULATAN]]*O99</f>
        <v>66000</v>
      </c>
    </row>
    <row r="100" spans="1:16" ht="28.5" customHeight="1" x14ac:dyDescent="0.2">
      <c r="A100" s="97"/>
      <c r="B100" s="73"/>
      <c r="C100" s="87" t="s">
        <v>5007</v>
      </c>
      <c r="D100" s="76" t="s">
        <v>51</v>
      </c>
      <c r="E100" s="13">
        <v>44437</v>
      </c>
      <c r="F100" s="74" t="s">
        <v>2281</v>
      </c>
      <c r="G100" s="13">
        <v>44440</v>
      </c>
      <c r="H100" s="75" t="s">
        <v>3485</v>
      </c>
      <c r="I100" s="15">
        <v>157</v>
      </c>
      <c r="J100" s="15">
        <v>12</v>
      </c>
      <c r="K100" s="15">
        <v>10</v>
      </c>
      <c r="L100" s="15">
        <v>3</v>
      </c>
      <c r="M100" s="81">
        <v>4.71</v>
      </c>
      <c r="N100" s="70">
        <v>5</v>
      </c>
      <c r="O100" s="62">
        <v>3000</v>
      </c>
      <c r="P100" s="63">
        <f>Table22452368910111213141516171819202122242345678910111213141516171819202122232425262728293031323334353637383940[[#This Row],[PEMBULATAN]]*O100</f>
        <v>15000</v>
      </c>
    </row>
    <row r="101" spans="1:16" ht="28.5" customHeight="1" x14ac:dyDescent="0.2">
      <c r="A101" s="97"/>
      <c r="B101" s="73"/>
      <c r="C101" s="87" t="s">
        <v>5008</v>
      </c>
      <c r="D101" s="76" t="s">
        <v>51</v>
      </c>
      <c r="E101" s="13">
        <v>44437</v>
      </c>
      <c r="F101" s="74" t="s">
        <v>2281</v>
      </c>
      <c r="G101" s="13">
        <v>44440</v>
      </c>
      <c r="H101" s="75" t="s">
        <v>3485</v>
      </c>
      <c r="I101" s="15">
        <v>56</v>
      </c>
      <c r="J101" s="15">
        <v>41</v>
      </c>
      <c r="K101" s="15">
        <v>18</v>
      </c>
      <c r="L101" s="15">
        <v>4</v>
      </c>
      <c r="M101" s="81">
        <v>10.332000000000001</v>
      </c>
      <c r="N101" s="70">
        <v>10</v>
      </c>
      <c r="O101" s="62">
        <v>3000</v>
      </c>
      <c r="P101" s="63">
        <f>Table22452368910111213141516171819202122242345678910111213141516171819202122232425262728293031323334353637383940[[#This Row],[PEMBULATAN]]*O101</f>
        <v>30000</v>
      </c>
    </row>
    <row r="102" spans="1:16" ht="28.5" customHeight="1" x14ac:dyDescent="0.2">
      <c r="A102" s="97"/>
      <c r="B102" s="73"/>
      <c r="C102" s="87" t="s">
        <v>5009</v>
      </c>
      <c r="D102" s="76" t="s">
        <v>51</v>
      </c>
      <c r="E102" s="13">
        <v>44437</v>
      </c>
      <c r="F102" s="74" t="s">
        <v>2281</v>
      </c>
      <c r="G102" s="13">
        <v>44440</v>
      </c>
      <c r="H102" s="75" t="s">
        <v>3485</v>
      </c>
      <c r="I102" s="15">
        <v>51</v>
      </c>
      <c r="J102" s="15">
        <v>22</v>
      </c>
      <c r="K102" s="15">
        <v>14</v>
      </c>
      <c r="L102" s="15">
        <v>4</v>
      </c>
      <c r="M102" s="81">
        <v>3.927</v>
      </c>
      <c r="N102" s="70">
        <v>4</v>
      </c>
      <c r="O102" s="62">
        <v>3000</v>
      </c>
      <c r="P102" s="63">
        <f>Table22452368910111213141516171819202122242345678910111213141516171819202122232425262728293031323334353637383940[[#This Row],[PEMBULATAN]]*O102</f>
        <v>12000</v>
      </c>
    </row>
    <row r="103" spans="1:16" ht="28.5" customHeight="1" x14ac:dyDescent="0.2">
      <c r="A103" s="97"/>
      <c r="B103" s="73"/>
      <c r="C103" s="87" t="s">
        <v>5010</v>
      </c>
      <c r="D103" s="76" t="s">
        <v>51</v>
      </c>
      <c r="E103" s="13">
        <v>44437</v>
      </c>
      <c r="F103" s="74" t="s">
        <v>2281</v>
      </c>
      <c r="G103" s="13">
        <v>44440</v>
      </c>
      <c r="H103" s="75" t="s">
        <v>3485</v>
      </c>
      <c r="I103" s="15">
        <v>58</v>
      </c>
      <c r="J103" s="15">
        <v>56</v>
      </c>
      <c r="K103" s="15">
        <v>30</v>
      </c>
      <c r="L103" s="15">
        <v>19</v>
      </c>
      <c r="M103" s="81">
        <v>24.36</v>
      </c>
      <c r="N103" s="70">
        <v>24</v>
      </c>
      <c r="O103" s="62">
        <v>3000</v>
      </c>
      <c r="P103" s="63">
        <f>Table22452368910111213141516171819202122242345678910111213141516171819202122232425262728293031323334353637383940[[#This Row],[PEMBULATAN]]*O103</f>
        <v>72000</v>
      </c>
    </row>
    <row r="104" spans="1:16" ht="28.5" customHeight="1" x14ac:dyDescent="0.2">
      <c r="A104" s="97"/>
      <c r="B104" s="73"/>
      <c r="C104" s="87" t="s">
        <v>5011</v>
      </c>
      <c r="D104" s="76" t="s">
        <v>51</v>
      </c>
      <c r="E104" s="13">
        <v>44437</v>
      </c>
      <c r="F104" s="74" t="s">
        <v>2281</v>
      </c>
      <c r="G104" s="13">
        <v>44440</v>
      </c>
      <c r="H104" s="75" t="s">
        <v>3485</v>
      </c>
      <c r="I104" s="15">
        <v>47</v>
      </c>
      <c r="J104" s="15">
        <v>37</v>
      </c>
      <c r="K104" s="15">
        <v>20</v>
      </c>
      <c r="L104" s="15">
        <v>10</v>
      </c>
      <c r="M104" s="81">
        <v>8.6950000000000003</v>
      </c>
      <c r="N104" s="70">
        <v>10</v>
      </c>
      <c r="O104" s="62">
        <v>3000</v>
      </c>
      <c r="P104" s="63">
        <f>Table22452368910111213141516171819202122242345678910111213141516171819202122232425262728293031323334353637383940[[#This Row],[PEMBULATAN]]*O104</f>
        <v>30000</v>
      </c>
    </row>
    <row r="105" spans="1:16" ht="28.5" customHeight="1" x14ac:dyDescent="0.2">
      <c r="A105" s="97"/>
      <c r="B105" s="73"/>
      <c r="C105" s="87" t="s">
        <v>5012</v>
      </c>
      <c r="D105" s="76" t="s">
        <v>51</v>
      </c>
      <c r="E105" s="13">
        <v>44437</v>
      </c>
      <c r="F105" s="74" t="s">
        <v>2281</v>
      </c>
      <c r="G105" s="13">
        <v>44440</v>
      </c>
      <c r="H105" s="75" t="s">
        <v>3485</v>
      </c>
      <c r="I105" s="15">
        <v>70</v>
      </c>
      <c r="J105" s="15">
        <v>50</v>
      </c>
      <c r="K105" s="15">
        <v>12</v>
      </c>
      <c r="L105" s="15">
        <v>4</v>
      </c>
      <c r="M105" s="81">
        <v>10.5</v>
      </c>
      <c r="N105" s="70">
        <v>11</v>
      </c>
      <c r="O105" s="62">
        <v>3000</v>
      </c>
      <c r="P105" s="63">
        <f>Table22452368910111213141516171819202122242345678910111213141516171819202122232425262728293031323334353637383940[[#This Row],[PEMBULATAN]]*O105</f>
        <v>33000</v>
      </c>
    </row>
    <row r="106" spans="1:16" ht="28.5" customHeight="1" x14ac:dyDescent="0.2">
      <c r="A106" s="97"/>
      <c r="B106" s="73"/>
      <c r="C106" s="87" t="s">
        <v>5013</v>
      </c>
      <c r="D106" s="76" t="s">
        <v>51</v>
      </c>
      <c r="E106" s="13">
        <v>44437</v>
      </c>
      <c r="F106" s="74" t="s">
        <v>2281</v>
      </c>
      <c r="G106" s="13">
        <v>44440</v>
      </c>
      <c r="H106" s="75" t="s">
        <v>3485</v>
      </c>
      <c r="I106" s="15">
        <v>50</v>
      </c>
      <c r="J106" s="15">
        <v>37</v>
      </c>
      <c r="K106" s="15">
        <v>21</v>
      </c>
      <c r="L106" s="15">
        <v>5</v>
      </c>
      <c r="M106" s="81">
        <v>9.7125000000000004</v>
      </c>
      <c r="N106" s="70">
        <v>10</v>
      </c>
      <c r="O106" s="62">
        <v>3000</v>
      </c>
      <c r="P106" s="63">
        <f>Table22452368910111213141516171819202122242345678910111213141516171819202122232425262728293031323334353637383940[[#This Row],[PEMBULATAN]]*O106</f>
        <v>30000</v>
      </c>
    </row>
    <row r="107" spans="1:16" ht="28.5" customHeight="1" x14ac:dyDescent="0.2">
      <c r="A107" s="97"/>
      <c r="B107" s="73"/>
      <c r="C107" s="87" t="s">
        <v>5014</v>
      </c>
      <c r="D107" s="76" t="s">
        <v>51</v>
      </c>
      <c r="E107" s="13">
        <v>44437</v>
      </c>
      <c r="F107" s="74" t="s">
        <v>2281</v>
      </c>
      <c r="G107" s="13">
        <v>44440</v>
      </c>
      <c r="H107" s="75" t="s">
        <v>3485</v>
      </c>
      <c r="I107" s="15">
        <v>95</v>
      </c>
      <c r="J107" s="15">
        <v>60</v>
      </c>
      <c r="K107" s="15">
        <v>31</v>
      </c>
      <c r="L107" s="15">
        <v>19</v>
      </c>
      <c r="M107" s="81">
        <v>44.174999999999997</v>
      </c>
      <c r="N107" s="70">
        <v>44</v>
      </c>
      <c r="O107" s="62">
        <v>3000</v>
      </c>
      <c r="P107" s="63">
        <f>Table22452368910111213141516171819202122242345678910111213141516171819202122232425262728293031323334353637383940[[#This Row],[PEMBULATAN]]*O107</f>
        <v>132000</v>
      </c>
    </row>
    <row r="108" spans="1:16" ht="28.5" customHeight="1" x14ac:dyDescent="0.2">
      <c r="A108" s="97"/>
      <c r="B108" s="73"/>
      <c r="C108" s="87" t="s">
        <v>5015</v>
      </c>
      <c r="D108" s="76" t="s">
        <v>51</v>
      </c>
      <c r="E108" s="13">
        <v>44437</v>
      </c>
      <c r="F108" s="74" t="s">
        <v>2281</v>
      </c>
      <c r="G108" s="13">
        <v>44440</v>
      </c>
      <c r="H108" s="75" t="s">
        <v>3485</v>
      </c>
      <c r="I108" s="15">
        <v>70</v>
      </c>
      <c r="J108" s="15">
        <v>51</v>
      </c>
      <c r="K108" s="15">
        <v>26</v>
      </c>
      <c r="L108" s="15">
        <v>8</v>
      </c>
      <c r="M108" s="81">
        <v>23.204999999999998</v>
      </c>
      <c r="N108" s="70">
        <v>23</v>
      </c>
      <c r="O108" s="62">
        <v>3000</v>
      </c>
      <c r="P108" s="63">
        <f>Table22452368910111213141516171819202122242345678910111213141516171819202122232425262728293031323334353637383940[[#This Row],[PEMBULATAN]]*O108</f>
        <v>69000</v>
      </c>
    </row>
    <row r="109" spans="1:16" ht="28.5" customHeight="1" x14ac:dyDescent="0.2">
      <c r="A109" s="97"/>
      <c r="B109" s="73"/>
      <c r="C109" s="87" t="s">
        <v>5016</v>
      </c>
      <c r="D109" s="76" t="s">
        <v>51</v>
      </c>
      <c r="E109" s="13">
        <v>44437</v>
      </c>
      <c r="F109" s="74" t="s">
        <v>2281</v>
      </c>
      <c r="G109" s="13">
        <v>44440</v>
      </c>
      <c r="H109" s="75" t="s">
        <v>3485</v>
      </c>
      <c r="I109" s="15">
        <v>87</v>
      </c>
      <c r="J109" s="15">
        <v>45</v>
      </c>
      <c r="K109" s="15">
        <v>40</v>
      </c>
      <c r="L109" s="15">
        <v>15</v>
      </c>
      <c r="M109" s="81">
        <v>39.15</v>
      </c>
      <c r="N109" s="70">
        <v>39</v>
      </c>
      <c r="O109" s="62">
        <v>3000</v>
      </c>
      <c r="P109" s="63">
        <f>Table22452368910111213141516171819202122242345678910111213141516171819202122232425262728293031323334353637383940[[#This Row],[PEMBULATAN]]*O109</f>
        <v>117000</v>
      </c>
    </row>
    <row r="110" spans="1:16" ht="28.5" customHeight="1" x14ac:dyDescent="0.2">
      <c r="A110" s="97"/>
      <c r="B110" s="73"/>
      <c r="C110" s="87" t="s">
        <v>5017</v>
      </c>
      <c r="D110" s="76" t="s">
        <v>51</v>
      </c>
      <c r="E110" s="13">
        <v>44437</v>
      </c>
      <c r="F110" s="74" t="s">
        <v>2281</v>
      </c>
      <c r="G110" s="13">
        <v>44440</v>
      </c>
      <c r="H110" s="75" t="s">
        <v>3485</v>
      </c>
      <c r="I110" s="15">
        <v>70</v>
      </c>
      <c r="J110" s="15">
        <v>60</v>
      </c>
      <c r="K110" s="15">
        <v>12</v>
      </c>
      <c r="L110" s="15">
        <v>8</v>
      </c>
      <c r="M110" s="81">
        <v>12.6</v>
      </c>
      <c r="N110" s="70">
        <v>13</v>
      </c>
      <c r="O110" s="62">
        <v>3000</v>
      </c>
      <c r="P110" s="63">
        <f>Table22452368910111213141516171819202122242345678910111213141516171819202122232425262728293031323334353637383940[[#This Row],[PEMBULATAN]]*O110</f>
        <v>39000</v>
      </c>
    </row>
    <row r="111" spans="1:16" ht="28.5" customHeight="1" x14ac:dyDescent="0.2">
      <c r="A111" s="97"/>
      <c r="B111" s="73"/>
      <c r="C111" s="87" t="s">
        <v>5018</v>
      </c>
      <c r="D111" s="76" t="s">
        <v>51</v>
      </c>
      <c r="E111" s="13">
        <v>44437</v>
      </c>
      <c r="F111" s="74" t="s">
        <v>2281</v>
      </c>
      <c r="G111" s="13">
        <v>44440</v>
      </c>
      <c r="H111" s="75" t="s">
        <v>3485</v>
      </c>
      <c r="I111" s="15">
        <v>70</v>
      </c>
      <c r="J111" s="15">
        <v>55</v>
      </c>
      <c r="K111" s="15">
        <v>13</v>
      </c>
      <c r="L111" s="15">
        <v>6</v>
      </c>
      <c r="M111" s="81">
        <v>12.512499999999999</v>
      </c>
      <c r="N111" s="70">
        <v>13</v>
      </c>
      <c r="O111" s="62">
        <v>3000</v>
      </c>
      <c r="P111" s="63">
        <f>Table22452368910111213141516171819202122242345678910111213141516171819202122232425262728293031323334353637383940[[#This Row],[PEMBULATAN]]*O111</f>
        <v>39000</v>
      </c>
    </row>
    <row r="112" spans="1:16" ht="28.5" customHeight="1" x14ac:dyDescent="0.2">
      <c r="A112" s="97"/>
      <c r="B112" s="73"/>
      <c r="C112" s="87" t="s">
        <v>5019</v>
      </c>
      <c r="D112" s="76" t="s">
        <v>51</v>
      </c>
      <c r="E112" s="13">
        <v>44437</v>
      </c>
      <c r="F112" s="74" t="s">
        <v>2281</v>
      </c>
      <c r="G112" s="13">
        <v>44440</v>
      </c>
      <c r="H112" s="75" t="s">
        <v>3485</v>
      </c>
      <c r="I112" s="15">
        <v>52</v>
      </c>
      <c r="J112" s="15">
        <v>40</v>
      </c>
      <c r="K112" s="15">
        <v>20</v>
      </c>
      <c r="L112" s="15">
        <v>3</v>
      </c>
      <c r="M112" s="81">
        <v>10.4</v>
      </c>
      <c r="N112" s="70">
        <v>10</v>
      </c>
      <c r="O112" s="62">
        <v>3000</v>
      </c>
      <c r="P112" s="63">
        <f>Table22452368910111213141516171819202122242345678910111213141516171819202122232425262728293031323334353637383940[[#This Row],[PEMBULATAN]]*O112</f>
        <v>30000</v>
      </c>
    </row>
    <row r="113" spans="1:16" ht="28.5" customHeight="1" x14ac:dyDescent="0.2">
      <c r="A113" s="97"/>
      <c r="B113" s="73"/>
      <c r="C113" s="87" t="s">
        <v>5020</v>
      </c>
      <c r="D113" s="76" t="s">
        <v>51</v>
      </c>
      <c r="E113" s="13">
        <v>44437</v>
      </c>
      <c r="F113" s="74" t="s">
        <v>2281</v>
      </c>
      <c r="G113" s="13">
        <v>44440</v>
      </c>
      <c r="H113" s="75" t="s">
        <v>3485</v>
      </c>
      <c r="I113" s="15">
        <v>95</v>
      </c>
      <c r="J113" s="15">
        <v>62</v>
      </c>
      <c r="K113" s="15">
        <v>25</v>
      </c>
      <c r="L113" s="15">
        <v>34</v>
      </c>
      <c r="M113" s="81">
        <v>36.8125</v>
      </c>
      <c r="N113" s="70">
        <v>37</v>
      </c>
      <c r="O113" s="62">
        <v>3000</v>
      </c>
      <c r="P113" s="63">
        <f>Table22452368910111213141516171819202122242345678910111213141516171819202122232425262728293031323334353637383940[[#This Row],[PEMBULATAN]]*O113</f>
        <v>111000</v>
      </c>
    </row>
    <row r="114" spans="1:16" ht="28.5" customHeight="1" x14ac:dyDescent="0.2">
      <c r="A114" s="97"/>
      <c r="B114" s="73"/>
      <c r="C114" s="87" t="s">
        <v>5021</v>
      </c>
      <c r="D114" s="76" t="s">
        <v>51</v>
      </c>
      <c r="E114" s="13">
        <v>44437</v>
      </c>
      <c r="F114" s="74" t="s">
        <v>2281</v>
      </c>
      <c r="G114" s="13">
        <v>44440</v>
      </c>
      <c r="H114" s="75" t="s">
        <v>3485</v>
      </c>
      <c r="I114" s="15">
        <v>50</v>
      </c>
      <c r="J114" s="15">
        <v>43</v>
      </c>
      <c r="K114" s="15">
        <v>69</v>
      </c>
      <c r="L114" s="15">
        <v>6</v>
      </c>
      <c r="M114" s="81">
        <v>37.087499999999999</v>
      </c>
      <c r="N114" s="70">
        <v>37</v>
      </c>
      <c r="O114" s="62">
        <v>3000</v>
      </c>
      <c r="P114" s="63">
        <f>Table22452368910111213141516171819202122242345678910111213141516171819202122232425262728293031323334353637383940[[#This Row],[PEMBULATAN]]*O114</f>
        <v>111000</v>
      </c>
    </row>
    <row r="115" spans="1:16" ht="28.5" customHeight="1" x14ac:dyDescent="0.2">
      <c r="A115" s="97"/>
      <c r="B115" s="73"/>
      <c r="C115" s="87" t="s">
        <v>5022</v>
      </c>
      <c r="D115" s="76" t="s">
        <v>51</v>
      </c>
      <c r="E115" s="13">
        <v>44437</v>
      </c>
      <c r="F115" s="74" t="s">
        <v>2281</v>
      </c>
      <c r="G115" s="13">
        <v>44440</v>
      </c>
      <c r="H115" s="75" t="s">
        <v>3485</v>
      </c>
      <c r="I115" s="15">
        <v>29</v>
      </c>
      <c r="J115" s="15">
        <v>13</v>
      </c>
      <c r="K115" s="15">
        <v>85</v>
      </c>
      <c r="L115" s="15">
        <v>2</v>
      </c>
      <c r="M115" s="81">
        <v>8.0112500000000004</v>
      </c>
      <c r="N115" s="70">
        <v>8</v>
      </c>
      <c r="O115" s="62">
        <v>3000</v>
      </c>
      <c r="P115" s="63">
        <f>Table22452368910111213141516171819202122242345678910111213141516171819202122232425262728293031323334353637383940[[#This Row],[PEMBULATAN]]*O115</f>
        <v>24000</v>
      </c>
    </row>
    <row r="116" spans="1:16" ht="28.5" customHeight="1" x14ac:dyDescent="0.2">
      <c r="A116" s="97"/>
      <c r="B116" s="73"/>
      <c r="C116" s="87" t="s">
        <v>5023</v>
      </c>
      <c r="D116" s="76" t="s">
        <v>51</v>
      </c>
      <c r="E116" s="13">
        <v>44437</v>
      </c>
      <c r="F116" s="74" t="s">
        <v>2281</v>
      </c>
      <c r="G116" s="13">
        <v>44440</v>
      </c>
      <c r="H116" s="75" t="s">
        <v>3485</v>
      </c>
      <c r="I116" s="15">
        <v>77</v>
      </c>
      <c r="J116" s="15">
        <v>21</v>
      </c>
      <c r="K116" s="15">
        <v>16</v>
      </c>
      <c r="L116" s="15">
        <v>4</v>
      </c>
      <c r="M116" s="81">
        <v>6.468</v>
      </c>
      <c r="N116" s="70">
        <v>6</v>
      </c>
      <c r="O116" s="62">
        <v>3000</v>
      </c>
      <c r="P116" s="63">
        <f>Table22452368910111213141516171819202122242345678910111213141516171819202122232425262728293031323334353637383940[[#This Row],[PEMBULATAN]]*O116</f>
        <v>18000</v>
      </c>
    </row>
    <row r="117" spans="1:16" ht="28.5" customHeight="1" x14ac:dyDescent="0.2">
      <c r="A117" s="97"/>
      <c r="B117" s="73"/>
      <c r="C117" s="87" t="s">
        <v>5024</v>
      </c>
      <c r="D117" s="76" t="s">
        <v>51</v>
      </c>
      <c r="E117" s="13">
        <v>44437</v>
      </c>
      <c r="F117" s="74" t="s">
        <v>2281</v>
      </c>
      <c r="G117" s="13">
        <v>44440</v>
      </c>
      <c r="H117" s="75" t="s">
        <v>3485</v>
      </c>
      <c r="I117" s="15">
        <v>30</v>
      </c>
      <c r="J117" s="15">
        <v>60</v>
      </c>
      <c r="K117" s="15">
        <v>25</v>
      </c>
      <c r="L117" s="15">
        <v>14</v>
      </c>
      <c r="M117" s="81">
        <v>11.25</v>
      </c>
      <c r="N117" s="70">
        <v>14</v>
      </c>
      <c r="O117" s="62">
        <v>3000</v>
      </c>
      <c r="P117" s="63">
        <f>Table22452368910111213141516171819202122242345678910111213141516171819202122232425262728293031323334353637383940[[#This Row],[PEMBULATAN]]*O117</f>
        <v>42000</v>
      </c>
    </row>
    <row r="118" spans="1:16" ht="28.5" customHeight="1" x14ac:dyDescent="0.2">
      <c r="A118" s="97"/>
      <c r="B118" s="73"/>
      <c r="C118" s="87" t="s">
        <v>5025</v>
      </c>
      <c r="D118" s="76" t="s">
        <v>51</v>
      </c>
      <c r="E118" s="13">
        <v>44437</v>
      </c>
      <c r="F118" s="74" t="s">
        <v>2281</v>
      </c>
      <c r="G118" s="13">
        <v>44440</v>
      </c>
      <c r="H118" s="75" t="s">
        <v>3485</v>
      </c>
      <c r="I118" s="15">
        <v>70</v>
      </c>
      <c r="J118" s="15">
        <v>61</v>
      </c>
      <c r="K118" s="15">
        <v>14</v>
      </c>
      <c r="L118" s="15">
        <v>10</v>
      </c>
      <c r="M118" s="81">
        <v>14.945</v>
      </c>
      <c r="N118" s="70">
        <v>15</v>
      </c>
      <c r="O118" s="62">
        <v>3000</v>
      </c>
      <c r="P118" s="63">
        <f>Table22452368910111213141516171819202122242345678910111213141516171819202122232425262728293031323334353637383940[[#This Row],[PEMBULATAN]]*O118</f>
        <v>45000</v>
      </c>
    </row>
    <row r="119" spans="1:16" ht="28.5" customHeight="1" x14ac:dyDescent="0.2">
      <c r="A119" s="97"/>
      <c r="B119" s="73"/>
      <c r="C119" s="87" t="s">
        <v>5026</v>
      </c>
      <c r="D119" s="76" t="s">
        <v>51</v>
      </c>
      <c r="E119" s="13">
        <v>44437</v>
      </c>
      <c r="F119" s="74" t="s">
        <v>2281</v>
      </c>
      <c r="G119" s="13">
        <v>44440</v>
      </c>
      <c r="H119" s="75" t="s">
        <v>3485</v>
      </c>
      <c r="I119" s="15">
        <v>32</v>
      </c>
      <c r="J119" s="15">
        <v>32</v>
      </c>
      <c r="K119" s="15">
        <v>13</v>
      </c>
      <c r="L119" s="15">
        <v>3</v>
      </c>
      <c r="M119" s="81">
        <v>3.3279999999999998</v>
      </c>
      <c r="N119" s="70">
        <v>3</v>
      </c>
      <c r="O119" s="62">
        <v>3000</v>
      </c>
      <c r="P119" s="63">
        <f>Table22452368910111213141516171819202122242345678910111213141516171819202122232425262728293031323334353637383940[[#This Row],[PEMBULATAN]]*O119</f>
        <v>9000</v>
      </c>
    </row>
    <row r="120" spans="1:16" ht="28.5" customHeight="1" x14ac:dyDescent="0.2">
      <c r="A120" s="97"/>
      <c r="B120" s="73"/>
      <c r="C120" s="87" t="s">
        <v>5027</v>
      </c>
      <c r="D120" s="76" t="s">
        <v>51</v>
      </c>
      <c r="E120" s="13">
        <v>44437</v>
      </c>
      <c r="F120" s="74" t="s">
        <v>2281</v>
      </c>
      <c r="G120" s="13">
        <v>44440</v>
      </c>
      <c r="H120" s="75" t="s">
        <v>3485</v>
      </c>
      <c r="I120" s="15">
        <v>93</v>
      </c>
      <c r="J120" s="15">
        <v>53</v>
      </c>
      <c r="K120" s="15">
        <v>20</v>
      </c>
      <c r="L120" s="15">
        <v>9</v>
      </c>
      <c r="M120" s="81">
        <v>24.645</v>
      </c>
      <c r="N120" s="70">
        <v>25</v>
      </c>
      <c r="O120" s="62">
        <v>3000</v>
      </c>
      <c r="P120" s="63">
        <f>Table22452368910111213141516171819202122242345678910111213141516171819202122232425262728293031323334353637383940[[#This Row],[PEMBULATAN]]*O120</f>
        <v>75000</v>
      </c>
    </row>
    <row r="121" spans="1:16" ht="28.5" customHeight="1" x14ac:dyDescent="0.2">
      <c r="A121" s="97"/>
      <c r="B121" s="73"/>
      <c r="C121" s="87" t="s">
        <v>5028</v>
      </c>
      <c r="D121" s="76" t="s">
        <v>51</v>
      </c>
      <c r="E121" s="13">
        <v>44437</v>
      </c>
      <c r="F121" s="74" t="s">
        <v>2281</v>
      </c>
      <c r="G121" s="13">
        <v>44440</v>
      </c>
      <c r="H121" s="75" t="s">
        <v>3485</v>
      </c>
      <c r="I121" s="15">
        <v>30</v>
      </c>
      <c r="J121" s="15">
        <v>30</v>
      </c>
      <c r="K121" s="15">
        <v>11</v>
      </c>
      <c r="L121" s="15">
        <v>3</v>
      </c>
      <c r="M121" s="81">
        <v>2.4750000000000001</v>
      </c>
      <c r="N121" s="70">
        <v>3</v>
      </c>
      <c r="O121" s="62">
        <v>3000</v>
      </c>
      <c r="P121" s="63">
        <f>Table22452368910111213141516171819202122242345678910111213141516171819202122232425262728293031323334353637383940[[#This Row],[PEMBULATAN]]*O121</f>
        <v>9000</v>
      </c>
    </row>
    <row r="122" spans="1:16" ht="28.5" customHeight="1" x14ac:dyDescent="0.2">
      <c r="A122" s="97"/>
      <c r="B122" s="73"/>
      <c r="C122" s="87" t="s">
        <v>5029</v>
      </c>
      <c r="D122" s="76" t="s">
        <v>51</v>
      </c>
      <c r="E122" s="13">
        <v>44437</v>
      </c>
      <c r="F122" s="74" t="s">
        <v>2281</v>
      </c>
      <c r="G122" s="13">
        <v>44440</v>
      </c>
      <c r="H122" s="75" t="s">
        <v>3485</v>
      </c>
      <c r="I122" s="15">
        <v>92</v>
      </c>
      <c r="J122" s="15">
        <v>62</v>
      </c>
      <c r="K122" s="15">
        <v>23</v>
      </c>
      <c r="L122" s="15">
        <v>11</v>
      </c>
      <c r="M122" s="81">
        <v>32.798000000000002</v>
      </c>
      <c r="N122" s="70">
        <v>33</v>
      </c>
      <c r="O122" s="62">
        <v>3000</v>
      </c>
      <c r="P122" s="63">
        <f>Table22452368910111213141516171819202122242345678910111213141516171819202122232425262728293031323334353637383940[[#This Row],[PEMBULATAN]]*O122</f>
        <v>99000</v>
      </c>
    </row>
    <row r="123" spans="1:16" ht="28.5" customHeight="1" x14ac:dyDescent="0.2">
      <c r="A123" s="97"/>
      <c r="B123" s="73"/>
      <c r="C123" s="87" t="s">
        <v>5030</v>
      </c>
      <c r="D123" s="76" t="s">
        <v>51</v>
      </c>
      <c r="E123" s="13">
        <v>44437</v>
      </c>
      <c r="F123" s="74" t="s">
        <v>2281</v>
      </c>
      <c r="G123" s="13">
        <v>44440</v>
      </c>
      <c r="H123" s="75" t="s">
        <v>3485</v>
      </c>
      <c r="I123" s="15">
        <v>80</v>
      </c>
      <c r="J123" s="15">
        <v>53</v>
      </c>
      <c r="K123" s="15">
        <v>20</v>
      </c>
      <c r="L123" s="15">
        <v>6</v>
      </c>
      <c r="M123" s="81">
        <v>21.2</v>
      </c>
      <c r="N123" s="70">
        <v>21</v>
      </c>
      <c r="O123" s="62">
        <v>3000</v>
      </c>
      <c r="P123" s="63">
        <f>Table22452368910111213141516171819202122242345678910111213141516171819202122232425262728293031323334353637383940[[#This Row],[PEMBULATAN]]*O123</f>
        <v>63000</v>
      </c>
    </row>
    <row r="124" spans="1:16" ht="28.5" customHeight="1" x14ac:dyDescent="0.2">
      <c r="A124" s="97"/>
      <c r="B124" s="73"/>
      <c r="C124" s="87" t="s">
        <v>5031</v>
      </c>
      <c r="D124" s="76" t="s">
        <v>51</v>
      </c>
      <c r="E124" s="13">
        <v>44437</v>
      </c>
      <c r="F124" s="74" t="s">
        <v>2281</v>
      </c>
      <c r="G124" s="13">
        <v>44440</v>
      </c>
      <c r="H124" s="75" t="s">
        <v>3485</v>
      </c>
      <c r="I124" s="15">
        <v>92</v>
      </c>
      <c r="J124" s="15">
        <v>44</v>
      </c>
      <c r="K124" s="15">
        <v>42</v>
      </c>
      <c r="L124" s="15">
        <v>19</v>
      </c>
      <c r="M124" s="81">
        <v>42.503999999999998</v>
      </c>
      <c r="N124" s="70">
        <v>43</v>
      </c>
      <c r="O124" s="62">
        <v>3000</v>
      </c>
      <c r="P124" s="63">
        <f>Table22452368910111213141516171819202122242345678910111213141516171819202122232425262728293031323334353637383940[[#This Row],[PEMBULATAN]]*O124</f>
        <v>129000</v>
      </c>
    </row>
    <row r="125" spans="1:16" ht="28.5" customHeight="1" x14ac:dyDescent="0.2">
      <c r="A125" s="97"/>
      <c r="B125" s="73"/>
      <c r="C125" s="87" t="s">
        <v>5032</v>
      </c>
      <c r="D125" s="76" t="s">
        <v>51</v>
      </c>
      <c r="E125" s="13">
        <v>44437</v>
      </c>
      <c r="F125" s="74" t="s">
        <v>2281</v>
      </c>
      <c r="G125" s="13">
        <v>44440</v>
      </c>
      <c r="H125" s="75" t="s">
        <v>3485</v>
      </c>
      <c r="I125" s="15">
        <v>63</v>
      </c>
      <c r="J125" s="15">
        <v>58</v>
      </c>
      <c r="K125" s="15">
        <v>20</v>
      </c>
      <c r="L125" s="15">
        <v>9</v>
      </c>
      <c r="M125" s="81">
        <v>18.27</v>
      </c>
      <c r="N125" s="70">
        <v>18</v>
      </c>
      <c r="O125" s="62">
        <v>3000</v>
      </c>
      <c r="P125" s="63">
        <f>Table22452368910111213141516171819202122242345678910111213141516171819202122232425262728293031323334353637383940[[#This Row],[PEMBULATAN]]*O125</f>
        <v>54000</v>
      </c>
    </row>
    <row r="126" spans="1:16" ht="28.5" customHeight="1" x14ac:dyDescent="0.2">
      <c r="A126" s="97"/>
      <c r="B126" s="73"/>
      <c r="C126" s="87" t="s">
        <v>5033</v>
      </c>
      <c r="D126" s="76" t="s">
        <v>51</v>
      </c>
      <c r="E126" s="13">
        <v>44437</v>
      </c>
      <c r="F126" s="74" t="s">
        <v>2281</v>
      </c>
      <c r="G126" s="13">
        <v>44440</v>
      </c>
      <c r="H126" s="75" t="s">
        <v>3485</v>
      </c>
      <c r="I126" s="15">
        <v>62</v>
      </c>
      <c r="J126" s="15">
        <v>62</v>
      </c>
      <c r="K126" s="15">
        <v>18</v>
      </c>
      <c r="L126" s="15">
        <v>16</v>
      </c>
      <c r="M126" s="81">
        <v>17.297999999999998</v>
      </c>
      <c r="N126" s="70">
        <v>17</v>
      </c>
      <c r="O126" s="62">
        <v>3000</v>
      </c>
      <c r="P126" s="63">
        <f>Table22452368910111213141516171819202122242345678910111213141516171819202122232425262728293031323334353637383940[[#This Row],[PEMBULATAN]]*O126</f>
        <v>51000</v>
      </c>
    </row>
    <row r="127" spans="1:16" ht="28.5" customHeight="1" x14ac:dyDescent="0.2">
      <c r="A127" s="97"/>
      <c r="B127" s="73"/>
      <c r="C127" s="87" t="s">
        <v>5034</v>
      </c>
      <c r="D127" s="76" t="s">
        <v>51</v>
      </c>
      <c r="E127" s="13">
        <v>44437</v>
      </c>
      <c r="F127" s="74" t="s">
        <v>2281</v>
      </c>
      <c r="G127" s="13">
        <v>44440</v>
      </c>
      <c r="H127" s="75" t="s">
        <v>3485</v>
      </c>
      <c r="I127" s="15">
        <v>37</v>
      </c>
      <c r="J127" s="15">
        <v>52</v>
      </c>
      <c r="K127" s="15">
        <v>83</v>
      </c>
      <c r="L127" s="15">
        <v>14</v>
      </c>
      <c r="M127" s="81">
        <v>39.923000000000002</v>
      </c>
      <c r="N127" s="70">
        <v>40</v>
      </c>
      <c r="O127" s="62">
        <v>3000</v>
      </c>
      <c r="P127" s="63">
        <f>Table22452368910111213141516171819202122242345678910111213141516171819202122232425262728293031323334353637383940[[#This Row],[PEMBULATAN]]*O127</f>
        <v>120000</v>
      </c>
    </row>
    <row r="128" spans="1:16" ht="28.5" customHeight="1" x14ac:dyDescent="0.2">
      <c r="A128" s="97"/>
      <c r="B128" s="73"/>
      <c r="C128" s="87" t="s">
        <v>5035</v>
      </c>
      <c r="D128" s="76" t="s">
        <v>51</v>
      </c>
      <c r="E128" s="13">
        <v>44437</v>
      </c>
      <c r="F128" s="74" t="s">
        <v>2281</v>
      </c>
      <c r="G128" s="13">
        <v>44440</v>
      </c>
      <c r="H128" s="75" t="s">
        <v>3485</v>
      </c>
      <c r="I128" s="15">
        <v>49</v>
      </c>
      <c r="J128" s="15">
        <v>40</v>
      </c>
      <c r="K128" s="15">
        <v>23</v>
      </c>
      <c r="L128" s="15">
        <v>8</v>
      </c>
      <c r="M128" s="81">
        <v>11.27</v>
      </c>
      <c r="N128" s="70">
        <v>11</v>
      </c>
      <c r="O128" s="62">
        <v>3000</v>
      </c>
      <c r="P128" s="63">
        <f>Table22452368910111213141516171819202122242345678910111213141516171819202122232425262728293031323334353637383940[[#This Row],[PEMBULATAN]]*O128</f>
        <v>33000</v>
      </c>
    </row>
    <row r="129" spans="1:16" ht="28.5" customHeight="1" x14ac:dyDescent="0.2">
      <c r="A129" s="97"/>
      <c r="B129" s="73"/>
      <c r="C129" s="87" t="s">
        <v>5036</v>
      </c>
      <c r="D129" s="76" t="s">
        <v>51</v>
      </c>
      <c r="E129" s="13">
        <v>44437</v>
      </c>
      <c r="F129" s="74" t="s">
        <v>2281</v>
      </c>
      <c r="G129" s="13">
        <v>44440</v>
      </c>
      <c r="H129" s="75" t="s">
        <v>3485</v>
      </c>
      <c r="I129" s="15">
        <v>100</v>
      </c>
      <c r="J129" s="15">
        <v>62</v>
      </c>
      <c r="K129" s="15">
        <v>38</v>
      </c>
      <c r="L129" s="15">
        <v>27</v>
      </c>
      <c r="M129" s="81">
        <v>58.9</v>
      </c>
      <c r="N129" s="70">
        <v>59</v>
      </c>
      <c r="O129" s="62">
        <v>3000</v>
      </c>
      <c r="P129" s="63">
        <f>Table22452368910111213141516171819202122242345678910111213141516171819202122232425262728293031323334353637383940[[#This Row],[PEMBULATAN]]*O129</f>
        <v>177000</v>
      </c>
    </row>
    <row r="130" spans="1:16" ht="28.5" customHeight="1" x14ac:dyDescent="0.2">
      <c r="A130" s="97"/>
      <c r="B130" s="73"/>
      <c r="C130" s="87" t="s">
        <v>5037</v>
      </c>
      <c r="D130" s="76" t="s">
        <v>51</v>
      </c>
      <c r="E130" s="13">
        <v>44437</v>
      </c>
      <c r="F130" s="74" t="s">
        <v>2281</v>
      </c>
      <c r="G130" s="13">
        <v>44440</v>
      </c>
      <c r="H130" s="75" t="s">
        <v>3485</v>
      </c>
      <c r="I130" s="15">
        <v>52</v>
      </c>
      <c r="J130" s="15">
        <v>51</v>
      </c>
      <c r="K130" s="15">
        <v>13</v>
      </c>
      <c r="L130" s="15">
        <v>5</v>
      </c>
      <c r="M130" s="81">
        <v>8.6189999999999998</v>
      </c>
      <c r="N130" s="70">
        <v>9</v>
      </c>
      <c r="O130" s="62">
        <v>3000</v>
      </c>
      <c r="P130" s="63">
        <f>Table22452368910111213141516171819202122242345678910111213141516171819202122232425262728293031323334353637383940[[#This Row],[PEMBULATAN]]*O130</f>
        <v>27000</v>
      </c>
    </row>
    <row r="131" spans="1:16" ht="28.5" customHeight="1" x14ac:dyDescent="0.2">
      <c r="A131" s="97"/>
      <c r="B131" s="73"/>
      <c r="C131" s="87" t="s">
        <v>5038</v>
      </c>
      <c r="D131" s="76" t="s">
        <v>51</v>
      </c>
      <c r="E131" s="13">
        <v>44437</v>
      </c>
      <c r="F131" s="74" t="s">
        <v>2281</v>
      </c>
      <c r="G131" s="13">
        <v>44440</v>
      </c>
      <c r="H131" s="75" t="s">
        <v>3485</v>
      </c>
      <c r="I131" s="15">
        <v>60</v>
      </c>
      <c r="J131" s="15">
        <v>60</v>
      </c>
      <c r="K131" s="15">
        <v>17</v>
      </c>
      <c r="L131" s="15">
        <v>7</v>
      </c>
      <c r="M131" s="81">
        <v>15.3</v>
      </c>
      <c r="N131" s="70">
        <v>15</v>
      </c>
      <c r="O131" s="62">
        <v>3000</v>
      </c>
      <c r="P131" s="63">
        <f>Table22452368910111213141516171819202122242345678910111213141516171819202122232425262728293031323334353637383940[[#This Row],[PEMBULATAN]]*O131</f>
        <v>45000</v>
      </c>
    </row>
    <row r="132" spans="1:16" ht="28.5" customHeight="1" x14ac:dyDescent="0.2">
      <c r="A132" s="97"/>
      <c r="B132" s="73"/>
      <c r="C132" s="87" t="s">
        <v>5039</v>
      </c>
      <c r="D132" s="76" t="s">
        <v>51</v>
      </c>
      <c r="E132" s="13">
        <v>44437</v>
      </c>
      <c r="F132" s="74" t="s">
        <v>2281</v>
      </c>
      <c r="G132" s="13">
        <v>44440</v>
      </c>
      <c r="H132" s="75" t="s">
        <v>3485</v>
      </c>
      <c r="I132" s="15">
        <v>55</v>
      </c>
      <c r="J132" s="15">
        <v>55</v>
      </c>
      <c r="K132" s="15">
        <v>15</v>
      </c>
      <c r="L132" s="15">
        <v>24</v>
      </c>
      <c r="M132" s="81">
        <v>11.34375</v>
      </c>
      <c r="N132" s="70">
        <v>24</v>
      </c>
      <c r="O132" s="62">
        <v>3000</v>
      </c>
      <c r="P132" s="63">
        <f>Table22452368910111213141516171819202122242345678910111213141516171819202122232425262728293031323334353637383940[[#This Row],[PEMBULATAN]]*O132</f>
        <v>72000</v>
      </c>
    </row>
    <row r="133" spans="1:16" ht="28.5" customHeight="1" x14ac:dyDescent="0.2">
      <c r="A133" s="97"/>
      <c r="B133" s="73"/>
      <c r="C133" s="87" t="s">
        <v>5040</v>
      </c>
      <c r="D133" s="76" t="s">
        <v>51</v>
      </c>
      <c r="E133" s="13">
        <v>44437</v>
      </c>
      <c r="F133" s="74" t="s">
        <v>2281</v>
      </c>
      <c r="G133" s="13">
        <v>44440</v>
      </c>
      <c r="H133" s="75" t="s">
        <v>3485</v>
      </c>
      <c r="I133" s="15">
        <v>28</v>
      </c>
      <c r="J133" s="15">
        <v>39</v>
      </c>
      <c r="K133" s="15">
        <v>35</v>
      </c>
      <c r="L133" s="15">
        <v>10</v>
      </c>
      <c r="M133" s="81">
        <v>9.5549999999999997</v>
      </c>
      <c r="N133" s="70">
        <v>10</v>
      </c>
      <c r="O133" s="62">
        <v>3000</v>
      </c>
      <c r="P133" s="63">
        <f>Table22452368910111213141516171819202122242345678910111213141516171819202122232425262728293031323334353637383940[[#This Row],[PEMBULATAN]]*O133</f>
        <v>30000</v>
      </c>
    </row>
    <row r="134" spans="1:16" ht="28.5" customHeight="1" x14ac:dyDescent="0.2">
      <c r="A134" s="97"/>
      <c r="B134" s="73"/>
      <c r="C134" s="87" t="s">
        <v>5041</v>
      </c>
      <c r="D134" s="76" t="s">
        <v>51</v>
      </c>
      <c r="E134" s="13">
        <v>44437</v>
      </c>
      <c r="F134" s="74" t="s">
        <v>2281</v>
      </c>
      <c r="G134" s="13">
        <v>44440</v>
      </c>
      <c r="H134" s="75" t="s">
        <v>3485</v>
      </c>
      <c r="I134" s="15">
        <v>80</v>
      </c>
      <c r="J134" s="15">
        <v>51</v>
      </c>
      <c r="K134" s="15">
        <v>23</v>
      </c>
      <c r="L134" s="15">
        <v>9</v>
      </c>
      <c r="M134" s="81">
        <v>23.46</v>
      </c>
      <c r="N134" s="70">
        <v>23</v>
      </c>
      <c r="O134" s="62">
        <v>3000</v>
      </c>
      <c r="P134" s="63">
        <f>Table22452368910111213141516171819202122242345678910111213141516171819202122232425262728293031323334353637383940[[#This Row],[PEMBULATAN]]*O134</f>
        <v>69000</v>
      </c>
    </row>
    <row r="135" spans="1:16" ht="28.5" customHeight="1" x14ac:dyDescent="0.2">
      <c r="A135" s="97"/>
      <c r="B135" s="73"/>
      <c r="C135" s="87" t="s">
        <v>5042</v>
      </c>
      <c r="D135" s="76" t="s">
        <v>51</v>
      </c>
      <c r="E135" s="13">
        <v>44437</v>
      </c>
      <c r="F135" s="74" t="s">
        <v>2281</v>
      </c>
      <c r="G135" s="13">
        <v>44440</v>
      </c>
      <c r="H135" s="75" t="s">
        <v>3485</v>
      </c>
      <c r="I135" s="15">
        <v>69</v>
      </c>
      <c r="J135" s="15">
        <v>47</v>
      </c>
      <c r="K135" s="15">
        <v>56</v>
      </c>
      <c r="L135" s="15">
        <v>24</v>
      </c>
      <c r="M135" s="81">
        <v>45.402000000000001</v>
      </c>
      <c r="N135" s="70">
        <v>45</v>
      </c>
      <c r="O135" s="62">
        <v>3000</v>
      </c>
      <c r="P135" s="63">
        <f>Table22452368910111213141516171819202122242345678910111213141516171819202122232425262728293031323334353637383940[[#This Row],[PEMBULATAN]]*O135</f>
        <v>135000</v>
      </c>
    </row>
    <row r="136" spans="1:16" ht="28.5" customHeight="1" x14ac:dyDescent="0.2">
      <c r="A136" s="97"/>
      <c r="B136" s="73"/>
      <c r="C136" s="87" t="s">
        <v>5043</v>
      </c>
      <c r="D136" s="76" t="s">
        <v>51</v>
      </c>
      <c r="E136" s="13">
        <v>44437</v>
      </c>
      <c r="F136" s="74" t="s">
        <v>2281</v>
      </c>
      <c r="G136" s="13">
        <v>44440</v>
      </c>
      <c r="H136" s="75" t="s">
        <v>3485</v>
      </c>
      <c r="I136" s="15">
        <v>87</v>
      </c>
      <c r="J136" s="15">
        <v>65</v>
      </c>
      <c r="K136" s="15">
        <v>32</v>
      </c>
      <c r="L136" s="15">
        <v>20</v>
      </c>
      <c r="M136" s="81">
        <v>45.24</v>
      </c>
      <c r="N136" s="70">
        <v>45</v>
      </c>
      <c r="O136" s="62">
        <v>3000</v>
      </c>
      <c r="P136" s="63">
        <f>Table22452368910111213141516171819202122242345678910111213141516171819202122232425262728293031323334353637383940[[#This Row],[PEMBULATAN]]*O136</f>
        <v>135000</v>
      </c>
    </row>
    <row r="137" spans="1:16" ht="28.5" customHeight="1" x14ac:dyDescent="0.2">
      <c r="A137" s="97"/>
      <c r="B137" s="73"/>
      <c r="C137" s="87" t="s">
        <v>5044</v>
      </c>
      <c r="D137" s="76" t="s">
        <v>51</v>
      </c>
      <c r="E137" s="13">
        <v>44437</v>
      </c>
      <c r="F137" s="74" t="s">
        <v>2281</v>
      </c>
      <c r="G137" s="13">
        <v>44440</v>
      </c>
      <c r="H137" s="75" t="s">
        <v>3485</v>
      </c>
      <c r="I137" s="15">
        <v>20</v>
      </c>
      <c r="J137" s="15">
        <v>53</v>
      </c>
      <c r="K137" s="15">
        <v>53</v>
      </c>
      <c r="L137" s="15">
        <v>26</v>
      </c>
      <c r="M137" s="81">
        <v>14.045</v>
      </c>
      <c r="N137" s="70">
        <v>26</v>
      </c>
      <c r="O137" s="62">
        <v>3000</v>
      </c>
      <c r="P137" s="63">
        <f>Table22452368910111213141516171819202122242345678910111213141516171819202122232425262728293031323334353637383940[[#This Row],[PEMBULATAN]]*O137</f>
        <v>78000</v>
      </c>
    </row>
    <row r="138" spans="1:16" ht="28.5" customHeight="1" x14ac:dyDescent="0.2">
      <c r="A138" s="97"/>
      <c r="B138" s="73"/>
      <c r="C138" s="87" t="s">
        <v>5045</v>
      </c>
      <c r="D138" s="76" t="s">
        <v>51</v>
      </c>
      <c r="E138" s="13">
        <v>44437</v>
      </c>
      <c r="F138" s="74" t="s">
        <v>2281</v>
      </c>
      <c r="G138" s="13">
        <v>44440</v>
      </c>
      <c r="H138" s="75" t="s">
        <v>3485</v>
      </c>
      <c r="I138" s="15">
        <v>44</v>
      </c>
      <c r="J138" s="15">
        <v>50</v>
      </c>
      <c r="K138" s="15">
        <v>78</v>
      </c>
      <c r="L138" s="15">
        <v>26</v>
      </c>
      <c r="M138" s="81">
        <v>42.9</v>
      </c>
      <c r="N138" s="70">
        <v>43</v>
      </c>
      <c r="O138" s="62">
        <v>3000</v>
      </c>
      <c r="P138" s="63">
        <f>Table22452368910111213141516171819202122242345678910111213141516171819202122232425262728293031323334353637383940[[#This Row],[PEMBULATAN]]*O138</f>
        <v>129000</v>
      </c>
    </row>
    <row r="139" spans="1:16" ht="28.5" customHeight="1" x14ac:dyDescent="0.2">
      <c r="A139" s="97"/>
      <c r="B139" s="73"/>
      <c r="C139" s="87" t="s">
        <v>5046</v>
      </c>
      <c r="D139" s="76" t="s">
        <v>51</v>
      </c>
      <c r="E139" s="13">
        <v>44437</v>
      </c>
      <c r="F139" s="74" t="s">
        <v>2281</v>
      </c>
      <c r="G139" s="13">
        <v>44440</v>
      </c>
      <c r="H139" s="75" t="s">
        <v>3485</v>
      </c>
      <c r="I139" s="15">
        <v>100</v>
      </c>
      <c r="J139" s="15">
        <v>61</v>
      </c>
      <c r="K139" s="15">
        <v>32</v>
      </c>
      <c r="L139" s="15">
        <v>16</v>
      </c>
      <c r="M139" s="81">
        <v>48.8</v>
      </c>
      <c r="N139" s="70">
        <v>49</v>
      </c>
      <c r="O139" s="62">
        <v>3000</v>
      </c>
      <c r="P139" s="63">
        <f>Table22452368910111213141516171819202122242345678910111213141516171819202122232425262728293031323334353637383940[[#This Row],[PEMBULATAN]]*O139</f>
        <v>147000</v>
      </c>
    </row>
    <row r="140" spans="1:16" ht="28.5" customHeight="1" x14ac:dyDescent="0.2">
      <c r="A140" s="97"/>
      <c r="B140" s="73"/>
      <c r="C140" s="87" t="s">
        <v>5047</v>
      </c>
      <c r="D140" s="76" t="s">
        <v>51</v>
      </c>
      <c r="E140" s="13">
        <v>44437</v>
      </c>
      <c r="F140" s="74" t="s">
        <v>2281</v>
      </c>
      <c r="G140" s="13">
        <v>44440</v>
      </c>
      <c r="H140" s="75" t="s">
        <v>3485</v>
      </c>
      <c r="I140" s="15">
        <v>47</v>
      </c>
      <c r="J140" s="15">
        <v>30</v>
      </c>
      <c r="K140" s="15">
        <v>13</v>
      </c>
      <c r="L140" s="15">
        <v>5</v>
      </c>
      <c r="M140" s="81">
        <v>4.5824999999999996</v>
      </c>
      <c r="N140" s="70">
        <v>5</v>
      </c>
      <c r="O140" s="62">
        <v>3000</v>
      </c>
      <c r="P140" s="63">
        <f>Table22452368910111213141516171819202122242345678910111213141516171819202122232425262728293031323334353637383940[[#This Row],[PEMBULATAN]]*O140</f>
        <v>15000</v>
      </c>
    </row>
    <row r="141" spans="1:16" ht="28.5" customHeight="1" x14ac:dyDescent="0.2">
      <c r="A141" s="97"/>
      <c r="B141" s="73"/>
      <c r="C141" s="87" t="s">
        <v>5048</v>
      </c>
      <c r="D141" s="76" t="s">
        <v>51</v>
      </c>
      <c r="E141" s="13">
        <v>44437</v>
      </c>
      <c r="F141" s="74" t="s">
        <v>2281</v>
      </c>
      <c r="G141" s="13">
        <v>44440</v>
      </c>
      <c r="H141" s="75" t="s">
        <v>3485</v>
      </c>
      <c r="I141" s="15">
        <v>52</v>
      </c>
      <c r="J141" s="15">
        <v>30</v>
      </c>
      <c r="K141" s="15">
        <v>12</v>
      </c>
      <c r="L141" s="15">
        <v>1</v>
      </c>
      <c r="M141" s="81">
        <v>4.68</v>
      </c>
      <c r="N141" s="70">
        <v>5</v>
      </c>
      <c r="O141" s="62">
        <v>3000</v>
      </c>
      <c r="P141" s="63">
        <f>Table22452368910111213141516171819202122242345678910111213141516171819202122232425262728293031323334353637383940[[#This Row],[PEMBULATAN]]*O141</f>
        <v>15000</v>
      </c>
    </row>
    <row r="142" spans="1:16" ht="28.5" customHeight="1" x14ac:dyDescent="0.2">
      <c r="A142" s="97"/>
      <c r="B142" s="73"/>
      <c r="C142" s="87" t="s">
        <v>5049</v>
      </c>
      <c r="D142" s="76" t="s">
        <v>51</v>
      </c>
      <c r="E142" s="13">
        <v>44437</v>
      </c>
      <c r="F142" s="74" t="s">
        <v>2281</v>
      </c>
      <c r="G142" s="13">
        <v>44440</v>
      </c>
      <c r="H142" s="75" t="s">
        <v>3485</v>
      </c>
      <c r="I142" s="15">
        <v>90</v>
      </c>
      <c r="J142" s="15">
        <v>50</v>
      </c>
      <c r="K142" s="15">
        <v>33</v>
      </c>
      <c r="L142" s="15">
        <v>21</v>
      </c>
      <c r="M142" s="81">
        <v>37.125</v>
      </c>
      <c r="N142" s="70">
        <v>37</v>
      </c>
      <c r="O142" s="62">
        <v>3000</v>
      </c>
      <c r="P142" s="63">
        <f>Table22452368910111213141516171819202122242345678910111213141516171819202122232425262728293031323334353637383940[[#This Row],[PEMBULATAN]]*O142</f>
        <v>111000</v>
      </c>
    </row>
    <row r="143" spans="1:16" ht="28.5" customHeight="1" x14ac:dyDescent="0.2">
      <c r="A143" s="97"/>
      <c r="B143" s="73"/>
      <c r="C143" s="87" t="s">
        <v>5050</v>
      </c>
      <c r="D143" s="76" t="s">
        <v>51</v>
      </c>
      <c r="E143" s="13">
        <v>44437</v>
      </c>
      <c r="F143" s="74" t="s">
        <v>2281</v>
      </c>
      <c r="G143" s="13">
        <v>44440</v>
      </c>
      <c r="H143" s="75" t="s">
        <v>3485</v>
      </c>
      <c r="I143" s="15">
        <v>51</v>
      </c>
      <c r="J143" s="15">
        <v>33</v>
      </c>
      <c r="K143" s="15">
        <v>30</v>
      </c>
      <c r="L143" s="15">
        <v>5</v>
      </c>
      <c r="M143" s="81">
        <v>12.6225</v>
      </c>
      <c r="N143" s="70">
        <v>13</v>
      </c>
      <c r="O143" s="62">
        <v>3000</v>
      </c>
      <c r="P143" s="63">
        <f>Table22452368910111213141516171819202122242345678910111213141516171819202122232425262728293031323334353637383940[[#This Row],[PEMBULATAN]]*O143</f>
        <v>39000</v>
      </c>
    </row>
    <row r="144" spans="1:16" ht="28.5" customHeight="1" x14ac:dyDescent="0.2">
      <c r="A144" s="97"/>
      <c r="B144" s="73"/>
      <c r="C144" s="87" t="s">
        <v>5051</v>
      </c>
      <c r="D144" s="76" t="s">
        <v>51</v>
      </c>
      <c r="E144" s="13">
        <v>44437</v>
      </c>
      <c r="F144" s="74" t="s">
        <v>2281</v>
      </c>
      <c r="G144" s="13">
        <v>44440</v>
      </c>
      <c r="H144" s="75" t="s">
        <v>3485</v>
      </c>
      <c r="I144" s="15">
        <v>91</v>
      </c>
      <c r="J144" s="15">
        <v>53</v>
      </c>
      <c r="K144" s="15">
        <v>30</v>
      </c>
      <c r="L144" s="15">
        <v>22</v>
      </c>
      <c r="M144" s="81">
        <v>36.172499999999999</v>
      </c>
      <c r="N144" s="70">
        <v>36</v>
      </c>
      <c r="O144" s="62">
        <v>3000</v>
      </c>
      <c r="P144" s="63">
        <f>Table22452368910111213141516171819202122242345678910111213141516171819202122232425262728293031323334353637383940[[#This Row],[PEMBULATAN]]*O144</f>
        <v>108000</v>
      </c>
    </row>
    <row r="145" spans="1:16" ht="28.5" customHeight="1" x14ac:dyDescent="0.2">
      <c r="A145" s="97"/>
      <c r="B145" s="73"/>
      <c r="C145" s="87" t="s">
        <v>5052</v>
      </c>
      <c r="D145" s="76" t="s">
        <v>51</v>
      </c>
      <c r="E145" s="13">
        <v>44437</v>
      </c>
      <c r="F145" s="74" t="s">
        <v>2281</v>
      </c>
      <c r="G145" s="13">
        <v>44440</v>
      </c>
      <c r="H145" s="75" t="s">
        <v>3485</v>
      </c>
      <c r="I145" s="15">
        <v>94</v>
      </c>
      <c r="J145" s="15">
        <v>58</v>
      </c>
      <c r="K145" s="15">
        <v>38</v>
      </c>
      <c r="L145" s="15">
        <v>23</v>
      </c>
      <c r="M145" s="81">
        <v>51.793999999999997</v>
      </c>
      <c r="N145" s="70">
        <v>52</v>
      </c>
      <c r="O145" s="62">
        <v>3000</v>
      </c>
      <c r="P145" s="63">
        <f>Table22452368910111213141516171819202122242345678910111213141516171819202122232425262728293031323334353637383940[[#This Row],[PEMBULATAN]]*O145</f>
        <v>156000</v>
      </c>
    </row>
    <row r="146" spans="1:16" ht="28.5" customHeight="1" x14ac:dyDescent="0.2">
      <c r="A146" s="97"/>
      <c r="B146" s="73"/>
      <c r="C146" s="87" t="s">
        <v>5053</v>
      </c>
      <c r="D146" s="76" t="s">
        <v>51</v>
      </c>
      <c r="E146" s="13">
        <v>44437</v>
      </c>
      <c r="F146" s="74" t="s">
        <v>2281</v>
      </c>
      <c r="G146" s="13">
        <v>44440</v>
      </c>
      <c r="H146" s="75" t="s">
        <v>3485</v>
      </c>
      <c r="I146" s="15">
        <v>100</v>
      </c>
      <c r="J146" s="15">
        <v>60</v>
      </c>
      <c r="K146" s="15">
        <v>38</v>
      </c>
      <c r="L146" s="15">
        <v>13</v>
      </c>
      <c r="M146" s="81">
        <v>57</v>
      </c>
      <c r="N146" s="70">
        <v>57</v>
      </c>
      <c r="O146" s="62">
        <v>3000</v>
      </c>
      <c r="P146" s="63">
        <f>Table22452368910111213141516171819202122242345678910111213141516171819202122232425262728293031323334353637383940[[#This Row],[PEMBULATAN]]*O146</f>
        <v>171000</v>
      </c>
    </row>
    <row r="147" spans="1:16" ht="28.5" customHeight="1" x14ac:dyDescent="0.2">
      <c r="A147" s="97"/>
      <c r="B147" s="73"/>
      <c r="C147" s="87" t="s">
        <v>5054</v>
      </c>
      <c r="D147" s="76" t="s">
        <v>51</v>
      </c>
      <c r="E147" s="13">
        <v>44437</v>
      </c>
      <c r="F147" s="74" t="s">
        <v>2281</v>
      </c>
      <c r="G147" s="13">
        <v>44440</v>
      </c>
      <c r="H147" s="75" t="s">
        <v>3485</v>
      </c>
      <c r="I147" s="15">
        <v>73</v>
      </c>
      <c r="J147" s="15">
        <v>43</v>
      </c>
      <c r="K147" s="15">
        <v>27</v>
      </c>
      <c r="L147" s="15">
        <v>9</v>
      </c>
      <c r="M147" s="81">
        <v>21.18825</v>
      </c>
      <c r="N147" s="70">
        <v>21</v>
      </c>
      <c r="O147" s="62">
        <v>3000</v>
      </c>
      <c r="P147" s="63">
        <f>Table22452368910111213141516171819202122242345678910111213141516171819202122232425262728293031323334353637383940[[#This Row],[PEMBULATAN]]*O147</f>
        <v>63000</v>
      </c>
    </row>
    <row r="148" spans="1:16" ht="28.5" customHeight="1" x14ac:dyDescent="0.2">
      <c r="A148" s="97"/>
      <c r="B148" s="73"/>
      <c r="C148" s="87" t="s">
        <v>5055</v>
      </c>
      <c r="D148" s="76" t="s">
        <v>51</v>
      </c>
      <c r="E148" s="13">
        <v>44437</v>
      </c>
      <c r="F148" s="74" t="s">
        <v>2281</v>
      </c>
      <c r="G148" s="13">
        <v>44440</v>
      </c>
      <c r="H148" s="75" t="s">
        <v>3485</v>
      </c>
      <c r="I148" s="15">
        <v>63</v>
      </c>
      <c r="J148" s="15">
        <v>60</v>
      </c>
      <c r="K148" s="15">
        <v>15</v>
      </c>
      <c r="L148" s="15">
        <v>6</v>
      </c>
      <c r="M148" s="81">
        <v>14.175000000000001</v>
      </c>
      <c r="N148" s="70">
        <v>14</v>
      </c>
      <c r="O148" s="62">
        <v>3000</v>
      </c>
      <c r="P148" s="63">
        <f>Table22452368910111213141516171819202122242345678910111213141516171819202122232425262728293031323334353637383940[[#This Row],[PEMBULATAN]]*O148</f>
        <v>42000</v>
      </c>
    </row>
    <row r="149" spans="1:16" ht="28.5" customHeight="1" x14ac:dyDescent="0.2">
      <c r="A149" s="97"/>
      <c r="B149" s="73"/>
      <c r="C149" s="87" t="s">
        <v>5056</v>
      </c>
      <c r="D149" s="76" t="s">
        <v>51</v>
      </c>
      <c r="E149" s="13">
        <v>44437</v>
      </c>
      <c r="F149" s="74" t="s">
        <v>2281</v>
      </c>
      <c r="G149" s="13">
        <v>44440</v>
      </c>
      <c r="H149" s="75" t="s">
        <v>3485</v>
      </c>
      <c r="I149" s="15">
        <v>60</v>
      </c>
      <c r="J149" s="15">
        <v>60</v>
      </c>
      <c r="K149" s="15">
        <v>20</v>
      </c>
      <c r="L149" s="15">
        <v>4</v>
      </c>
      <c r="M149" s="81">
        <v>18</v>
      </c>
      <c r="N149" s="70">
        <v>18</v>
      </c>
      <c r="O149" s="62">
        <v>3000</v>
      </c>
      <c r="P149" s="63">
        <f>Table22452368910111213141516171819202122242345678910111213141516171819202122232425262728293031323334353637383940[[#This Row],[PEMBULATAN]]*O149</f>
        <v>54000</v>
      </c>
    </row>
    <row r="150" spans="1:16" ht="28.5" customHeight="1" x14ac:dyDescent="0.2">
      <c r="A150" s="97"/>
      <c r="B150" s="73"/>
      <c r="C150" s="87" t="s">
        <v>5057</v>
      </c>
      <c r="D150" s="76" t="s">
        <v>51</v>
      </c>
      <c r="E150" s="13">
        <v>44437</v>
      </c>
      <c r="F150" s="74" t="s">
        <v>2281</v>
      </c>
      <c r="G150" s="13">
        <v>44440</v>
      </c>
      <c r="H150" s="75" t="s">
        <v>3485</v>
      </c>
      <c r="I150" s="15">
        <v>70</v>
      </c>
      <c r="J150" s="15">
        <v>50</v>
      </c>
      <c r="K150" s="15">
        <v>31</v>
      </c>
      <c r="L150" s="15">
        <v>5</v>
      </c>
      <c r="M150" s="81">
        <v>27.125</v>
      </c>
      <c r="N150" s="70">
        <v>27</v>
      </c>
      <c r="O150" s="62">
        <v>3000</v>
      </c>
      <c r="P150" s="63">
        <f>Table22452368910111213141516171819202122242345678910111213141516171819202122232425262728293031323334353637383940[[#This Row],[PEMBULATAN]]*O150</f>
        <v>81000</v>
      </c>
    </row>
    <row r="151" spans="1:16" ht="28.5" customHeight="1" x14ac:dyDescent="0.2">
      <c r="A151" s="97"/>
      <c r="B151" s="73"/>
      <c r="C151" s="87" t="s">
        <v>5058</v>
      </c>
      <c r="D151" s="76" t="s">
        <v>51</v>
      </c>
      <c r="E151" s="13">
        <v>44437</v>
      </c>
      <c r="F151" s="74" t="s">
        <v>2281</v>
      </c>
      <c r="G151" s="13">
        <v>44440</v>
      </c>
      <c r="H151" s="75" t="s">
        <v>3485</v>
      </c>
      <c r="I151" s="15">
        <v>92</v>
      </c>
      <c r="J151" s="15">
        <v>51</v>
      </c>
      <c r="K151" s="15">
        <v>33</v>
      </c>
      <c r="L151" s="15">
        <v>21</v>
      </c>
      <c r="M151" s="81">
        <v>38.709000000000003</v>
      </c>
      <c r="N151" s="70">
        <v>39</v>
      </c>
      <c r="O151" s="62">
        <v>3000</v>
      </c>
      <c r="P151" s="63">
        <f>Table22452368910111213141516171819202122242345678910111213141516171819202122232425262728293031323334353637383940[[#This Row],[PEMBULATAN]]*O151</f>
        <v>117000</v>
      </c>
    </row>
    <row r="152" spans="1:16" ht="28.5" customHeight="1" x14ac:dyDescent="0.2">
      <c r="A152" s="97"/>
      <c r="B152" s="73"/>
      <c r="C152" s="87" t="s">
        <v>5059</v>
      </c>
      <c r="D152" s="76" t="s">
        <v>51</v>
      </c>
      <c r="E152" s="13">
        <v>44437</v>
      </c>
      <c r="F152" s="74" t="s">
        <v>2281</v>
      </c>
      <c r="G152" s="13">
        <v>44440</v>
      </c>
      <c r="H152" s="75" t="s">
        <v>3485</v>
      </c>
      <c r="I152" s="15">
        <v>90</v>
      </c>
      <c r="J152" s="15">
        <v>56</v>
      </c>
      <c r="K152" s="15">
        <v>21</v>
      </c>
      <c r="L152" s="15">
        <v>12</v>
      </c>
      <c r="M152" s="81">
        <v>26.46</v>
      </c>
      <c r="N152" s="70">
        <v>26</v>
      </c>
      <c r="O152" s="62">
        <v>3000</v>
      </c>
      <c r="P152" s="63">
        <f>Table22452368910111213141516171819202122242345678910111213141516171819202122232425262728293031323334353637383940[[#This Row],[PEMBULATAN]]*O152</f>
        <v>78000</v>
      </c>
    </row>
    <row r="153" spans="1:16" ht="28.5" customHeight="1" x14ac:dyDescent="0.2">
      <c r="A153" s="97"/>
      <c r="B153" s="73"/>
      <c r="C153" s="87" t="s">
        <v>5060</v>
      </c>
      <c r="D153" s="76" t="s">
        <v>51</v>
      </c>
      <c r="E153" s="13">
        <v>44437</v>
      </c>
      <c r="F153" s="74" t="s">
        <v>2281</v>
      </c>
      <c r="G153" s="13">
        <v>44440</v>
      </c>
      <c r="H153" s="75" t="s">
        <v>3485</v>
      </c>
      <c r="I153" s="15">
        <v>52</v>
      </c>
      <c r="J153" s="15">
        <v>37</v>
      </c>
      <c r="K153" s="15">
        <v>21</v>
      </c>
      <c r="L153" s="15">
        <v>5</v>
      </c>
      <c r="M153" s="81">
        <v>10.101000000000001</v>
      </c>
      <c r="N153" s="70">
        <v>10</v>
      </c>
      <c r="O153" s="62">
        <v>3000</v>
      </c>
      <c r="P153" s="63">
        <f>Table22452368910111213141516171819202122242345678910111213141516171819202122232425262728293031323334353637383940[[#This Row],[PEMBULATAN]]*O153</f>
        <v>30000</v>
      </c>
    </row>
    <row r="154" spans="1:16" ht="28.5" customHeight="1" x14ac:dyDescent="0.2">
      <c r="A154" s="97"/>
      <c r="B154" s="73"/>
      <c r="C154" s="87" t="s">
        <v>5061</v>
      </c>
      <c r="D154" s="76" t="s">
        <v>51</v>
      </c>
      <c r="E154" s="13">
        <v>44437</v>
      </c>
      <c r="F154" s="74" t="s">
        <v>2281</v>
      </c>
      <c r="G154" s="13">
        <v>44440</v>
      </c>
      <c r="H154" s="75" t="s">
        <v>3485</v>
      </c>
      <c r="I154" s="15">
        <v>50</v>
      </c>
      <c r="J154" s="15">
        <v>40</v>
      </c>
      <c r="K154" s="15">
        <v>16</v>
      </c>
      <c r="L154" s="15">
        <v>6</v>
      </c>
      <c r="M154" s="81">
        <v>8</v>
      </c>
      <c r="N154" s="70">
        <v>8</v>
      </c>
      <c r="O154" s="62">
        <v>3000</v>
      </c>
      <c r="P154" s="63">
        <f>Table22452368910111213141516171819202122242345678910111213141516171819202122232425262728293031323334353637383940[[#This Row],[PEMBULATAN]]*O154</f>
        <v>24000</v>
      </c>
    </row>
    <row r="155" spans="1:16" ht="28.5" customHeight="1" x14ac:dyDescent="0.2">
      <c r="A155" s="97"/>
      <c r="B155" s="73"/>
      <c r="C155" s="87" t="s">
        <v>5062</v>
      </c>
      <c r="D155" s="76" t="s">
        <v>51</v>
      </c>
      <c r="E155" s="13">
        <v>44437</v>
      </c>
      <c r="F155" s="74" t="s">
        <v>2281</v>
      </c>
      <c r="G155" s="13">
        <v>44440</v>
      </c>
      <c r="H155" s="75" t="s">
        <v>3485</v>
      </c>
      <c r="I155" s="15">
        <v>30</v>
      </c>
      <c r="J155" s="15">
        <v>57</v>
      </c>
      <c r="K155" s="15">
        <v>28</v>
      </c>
      <c r="L155" s="15">
        <v>21</v>
      </c>
      <c r="M155" s="81">
        <v>11.97</v>
      </c>
      <c r="N155" s="70">
        <v>21</v>
      </c>
      <c r="O155" s="62">
        <v>3000</v>
      </c>
      <c r="P155" s="63">
        <f>Table22452368910111213141516171819202122242345678910111213141516171819202122232425262728293031323334353637383940[[#This Row],[PEMBULATAN]]*O155</f>
        <v>63000</v>
      </c>
    </row>
    <row r="156" spans="1:16" ht="28.5" customHeight="1" x14ac:dyDescent="0.2">
      <c r="A156" s="97"/>
      <c r="B156" s="73"/>
      <c r="C156" s="87" t="s">
        <v>5063</v>
      </c>
      <c r="D156" s="76" t="s">
        <v>51</v>
      </c>
      <c r="E156" s="13">
        <v>44437</v>
      </c>
      <c r="F156" s="74" t="s">
        <v>2281</v>
      </c>
      <c r="G156" s="13">
        <v>44440</v>
      </c>
      <c r="H156" s="75" t="s">
        <v>3485</v>
      </c>
      <c r="I156" s="15">
        <v>73</v>
      </c>
      <c r="J156" s="15">
        <v>58</v>
      </c>
      <c r="K156" s="15">
        <v>28</v>
      </c>
      <c r="L156" s="15">
        <v>11</v>
      </c>
      <c r="M156" s="81">
        <v>29.638000000000002</v>
      </c>
      <c r="N156" s="70">
        <v>30</v>
      </c>
      <c r="O156" s="62">
        <v>3000</v>
      </c>
      <c r="P156" s="63">
        <f>Table22452368910111213141516171819202122242345678910111213141516171819202122232425262728293031323334353637383940[[#This Row],[PEMBULATAN]]*O156</f>
        <v>90000</v>
      </c>
    </row>
    <row r="157" spans="1:16" ht="28.5" customHeight="1" x14ac:dyDescent="0.2">
      <c r="A157" s="97"/>
      <c r="B157" s="73"/>
      <c r="C157" s="87" t="s">
        <v>5064</v>
      </c>
      <c r="D157" s="76" t="s">
        <v>51</v>
      </c>
      <c r="E157" s="13">
        <v>44437</v>
      </c>
      <c r="F157" s="74" t="s">
        <v>2281</v>
      </c>
      <c r="G157" s="13">
        <v>44440</v>
      </c>
      <c r="H157" s="75" t="s">
        <v>3485</v>
      </c>
      <c r="I157" s="15">
        <v>20</v>
      </c>
      <c r="J157" s="15">
        <v>20</v>
      </c>
      <c r="K157" s="15">
        <v>10</v>
      </c>
      <c r="L157" s="15">
        <v>1</v>
      </c>
      <c r="M157" s="81">
        <v>1</v>
      </c>
      <c r="N157" s="70">
        <v>1</v>
      </c>
      <c r="O157" s="62">
        <v>3000</v>
      </c>
      <c r="P157" s="63">
        <f>Table22452368910111213141516171819202122242345678910111213141516171819202122232425262728293031323334353637383940[[#This Row],[PEMBULATAN]]*O157</f>
        <v>3000</v>
      </c>
    </row>
    <row r="158" spans="1:16" ht="28.5" customHeight="1" x14ac:dyDescent="0.2">
      <c r="A158" s="97"/>
      <c r="B158" s="73"/>
      <c r="C158" s="87" t="s">
        <v>5065</v>
      </c>
      <c r="D158" s="76" t="s">
        <v>51</v>
      </c>
      <c r="E158" s="13">
        <v>44437</v>
      </c>
      <c r="F158" s="74" t="s">
        <v>2281</v>
      </c>
      <c r="G158" s="13">
        <v>44440</v>
      </c>
      <c r="H158" s="75" t="s">
        <v>3485</v>
      </c>
      <c r="I158" s="15">
        <v>50</v>
      </c>
      <c r="J158" s="15">
        <v>40</v>
      </c>
      <c r="K158" s="15">
        <v>8</v>
      </c>
      <c r="L158" s="15">
        <v>3</v>
      </c>
      <c r="M158" s="81">
        <v>4</v>
      </c>
      <c r="N158" s="70">
        <v>4</v>
      </c>
      <c r="O158" s="62">
        <v>3000</v>
      </c>
      <c r="P158" s="63">
        <f>Table22452368910111213141516171819202122242345678910111213141516171819202122232425262728293031323334353637383940[[#This Row],[PEMBULATAN]]*O158</f>
        <v>12000</v>
      </c>
    </row>
    <row r="159" spans="1:16" ht="28.5" customHeight="1" x14ac:dyDescent="0.2">
      <c r="A159" s="97"/>
      <c r="B159" s="73"/>
      <c r="C159" s="87" t="s">
        <v>5066</v>
      </c>
      <c r="D159" s="76" t="s">
        <v>51</v>
      </c>
      <c r="E159" s="13">
        <v>44437</v>
      </c>
      <c r="F159" s="74" t="s">
        <v>2281</v>
      </c>
      <c r="G159" s="13">
        <v>44440</v>
      </c>
      <c r="H159" s="75" t="s">
        <v>3485</v>
      </c>
      <c r="I159" s="15">
        <v>92</v>
      </c>
      <c r="J159" s="15">
        <v>62</v>
      </c>
      <c r="K159" s="15">
        <v>32</v>
      </c>
      <c r="L159" s="15">
        <v>34</v>
      </c>
      <c r="M159" s="81">
        <v>45.631999999999998</v>
      </c>
      <c r="N159" s="70">
        <v>46</v>
      </c>
      <c r="O159" s="62">
        <v>3000</v>
      </c>
      <c r="P159" s="63">
        <f>Table22452368910111213141516171819202122242345678910111213141516171819202122232425262728293031323334353637383940[[#This Row],[PEMBULATAN]]*O159</f>
        <v>138000</v>
      </c>
    </row>
    <row r="160" spans="1:16" ht="28.5" customHeight="1" x14ac:dyDescent="0.2">
      <c r="A160" s="97"/>
      <c r="B160" s="73"/>
      <c r="C160" s="87" t="s">
        <v>5067</v>
      </c>
      <c r="D160" s="76" t="s">
        <v>51</v>
      </c>
      <c r="E160" s="13">
        <v>44437</v>
      </c>
      <c r="F160" s="74" t="s">
        <v>2281</v>
      </c>
      <c r="G160" s="13">
        <v>44440</v>
      </c>
      <c r="H160" s="75" t="s">
        <v>3485</v>
      </c>
      <c r="I160" s="15">
        <v>80</v>
      </c>
      <c r="J160" s="15">
        <v>56</v>
      </c>
      <c r="K160" s="15">
        <v>23</v>
      </c>
      <c r="L160" s="15">
        <v>13</v>
      </c>
      <c r="M160" s="81">
        <v>25.76</v>
      </c>
      <c r="N160" s="70">
        <v>26</v>
      </c>
      <c r="O160" s="62">
        <v>3000</v>
      </c>
      <c r="P160" s="63">
        <f>Table22452368910111213141516171819202122242345678910111213141516171819202122232425262728293031323334353637383940[[#This Row],[PEMBULATAN]]*O160</f>
        <v>78000</v>
      </c>
    </row>
    <row r="161" spans="1:16" ht="28.5" customHeight="1" x14ac:dyDescent="0.2">
      <c r="A161" s="97"/>
      <c r="B161" s="73"/>
      <c r="C161" s="87" t="s">
        <v>5068</v>
      </c>
      <c r="D161" s="76" t="s">
        <v>51</v>
      </c>
      <c r="E161" s="13">
        <v>44437</v>
      </c>
      <c r="F161" s="74" t="s">
        <v>2281</v>
      </c>
      <c r="G161" s="13">
        <v>44440</v>
      </c>
      <c r="H161" s="75" t="s">
        <v>3485</v>
      </c>
      <c r="I161" s="15">
        <v>75</v>
      </c>
      <c r="J161" s="15">
        <v>52</v>
      </c>
      <c r="K161" s="15">
        <v>26</v>
      </c>
      <c r="L161" s="15">
        <v>10</v>
      </c>
      <c r="M161" s="81">
        <v>25.35</v>
      </c>
      <c r="N161" s="70">
        <v>25</v>
      </c>
      <c r="O161" s="62">
        <v>3000</v>
      </c>
      <c r="P161" s="63">
        <f>Table22452368910111213141516171819202122242345678910111213141516171819202122232425262728293031323334353637383940[[#This Row],[PEMBULATAN]]*O161</f>
        <v>75000</v>
      </c>
    </row>
    <row r="162" spans="1:16" ht="28.5" customHeight="1" x14ac:dyDescent="0.2">
      <c r="A162" s="97"/>
      <c r="B162" s="73"/>
      <c r="C162" s="87" t="s">
        <v>5069</v>
      </c>
      <c r="D162" s="76" t="s">
        <v>51</v>
      </c>
      <c r="E162" s="13">
        <v>44437</v>
      </c>
      <c r="F162" s="74" t="s">
        <v>2281</v>
      </c>
      <c r="G162" s="13">
        <v>44440</v>
      </c>
      <c r="H162" s="75" t="s">
        <v>3485</v>
      </c>
      <c r="I162" s="15">
        <v>50</v>
      </c>
      <c r="J162" s="15">
        <v>40</v>
      </c>
      <c r="K162" s="15">
        <v>20</v>
      </c>
      <c r="L162" s="15">
        <v>3</v>
      </c>
      <c r="M162" s="81">
        <v>10</v>
      </c>
      <c r="N162" s="70">
        <v>10</v>
      </c>
      <c r="O162" s="62">
        <v>3000</v>
      </c>
      <c r="P162" s="63">
        <f>Table22452368910111213141516171819202122242345678910111213141516171819202122232425262728293031323334353637383940[[#This Row],[PEMBULATAN]]*O162</f>
        <v>30000</v>
      </c>
    </row>
    <row r="163" spans="1:16" ht="28.5" customHeight="1" x14ac:dyDescent="0.2">
      <c r="A163" s="97"/>
      <c r="B163" s="73"/>
      <c r="C163" s="87" t="s">
        <v>5070</v>
      </c>
      <c r="D163" s="76" t="s">
        <v>51</v>
      </c>
      <c r="E163" s="13">
        <v>44437</v>
      </c>
      <c r="F163" s="74" t="s">
        <v>2281</v>
      </c>
      <c r="G163" s="13">
        <v>44440</v>
      </c>
      <c r="H163" s="75" t="s">
        <v>3485</v>
      </c>
      <c r="I163" s="15">
        <v>53</v>
      </c>
      <c r="J163" s="15">
        <v>40</v>
      </c>
      <c r="K163" s="15">
        <v>20</v>
      </c>
      <c r="L163" s="15">
        <v>4</v>
      </c>
      <c r="M163" s="81">
        <v>10.6</v>
      </c>
      <c r="N163" s="70">
        <v>11</v>
      </c>
      <c r="O163" s="62">
        <v>3000</v>
      </c>
      <c r="P163" s="63">
        <f>Table22452368910111213141516171819202122242345678910111213141516171819202122232425262728293031323334353637383940[[#This Row],[PEMBULATAN]]*O163</f>
        <v>33000</v>
      </c>
    </row>
    <row r="164" spans="1:16" ht="28.5" customHeight="1" x14ac:dyDescent="0.2">
      <c r="A164" s="97"/>
      <c r="B164" s="73"/>
      <c r="C164" s="87" t="s">
        <v>5071</v>
      </c>
      <c r="D164" s="76" t="s">
        <v>51</v>
      </c>
      <c r="E164" s="13">
        <v>44437</v>
      </c>
      <c r="F164" s="74" t="s">
        <v>2281</v>
      </c>
      <c r="G164" s="13">
        <v>44440</v>
      </c>
      <c r="H164" s="75" t="s">
        <v>3485</v>
      </c>
      <c r="I164" s="15">
        <v>43</v>
      </c>
      <c r="J164" s="15">
        <v>20</v>
      </c>
      <c r="K164" s="15">
        <v>14</v>
      </c>
      <c r="L164" s="15">
        <v>1</v>
      </c>
      <c r="M164" s="81">
        <v>3.01</v>
      </c>
      <c r="N164" s="70">
        <v>3</v>
      </c>
      <c r="O164" s="62">
        <v>3000</v>
      </c>
      <c r="P164" s="63">
        <f>Table22452368910111213141516171819202122242345678910111213141516171819202122232425262728293031323334353637383940[[#This Row],[PEMBULATAN]]*O164</f>
        <v>9000</v>
      </c>
    </row>
    <row r="165" spans="1:16" ht="28.5" customHeight="1" x14ac:dyDescent="0.2">
      <c r="A165" s="97"/>
      <c r="B165" s="73"/>
      <c r="C165" s="87" t="s">
        <v>5072</v>
      </c>
      <c r="D165" s="76" t="s">
        <v>51</v>
      </c>
      <c r="E165" s="13">
        <v>44437</v>
      </c>
      <c r="F165" s="74" t="s">
        <v>2281</v>
      </c>
      <c r="G165" s="13">
        <v>44440</v>
      </c>
      <c r="H165" s="75" t="s">
        <v>3485</v>
      </c>
      <c r="I165" s="15">
        <v>51</v>
      </c>
      <c r="J165" s="15">
        <v>41</v>
      </c>
      <c r="K165" s="15">
        <v>13</v>
      </c>
      <c r="L165" s="15">
        <v>4</v>
      </c>
      <c r="M165" s="81">
        <v>6.79575</v>
      </c>
      <c r="N165" s="70">
        <v>7</v>
      </c>
      <c r="O165" s="62">
        <v>3000</v>
      </c>
      <c r="P165" s="63">
        <f>Table22452368910111213141516171819202122242345678910111213141516171819202122232425262728293031323334353637383940[[#This Row],[PEMBULATAN]]*O165</f>
        <v>21000</v>
      </c>
    </row>
    <row r="166" spans="1:16" ht="28.5" customHeight="1" x14ac:dyDescent="0.2">
      <c r="A166" s="97"/>
      <c r="B166" s="73"/>
      <c r="C166" s="87" t="s">
        <v>5073</v>
      </c>
      <c r="D166" s="76" t="s">
        <v>51</v>
      </c>
      <c r="E166" s="13">
        <v>44437</v>
      </c>
      <c r="F166" s="74" t="s">
        <v>2281</v>
      </c>
      <c r="G166" s="13">
        <v>44440</v>
      </c>
      <c r="H166" s="75" t="s">
        <v>3485</v>
      </c>
      <c r="I166" s="15">
        <v>54</v>
      </c>
      <c r="J166" s="15">
        <v>40</v>
      </c>
      <c r="K166" s="15">
        <v>20</v>
      </c>
      <c r="L166" s="15">
        <v>8</v>
      </c>
      <c r="M166" s="81">
        <v>10.8</v>
      </c>
      <c r="N166" s="70">
        <v>11</v>
      </c>
      <c r="O166" s="62">
        <v>3000</v>
      </c>
      <c r="P166" s="63">
        <f>Table22452368910111213141516171819202122242345678910111213141516171819202122232425262728293031323334353637383940[[#This Row],[PEMBULATAN]]*O166</f>
        <v>33000</v>
      </c>
    </row>
    <row r="167" spans="1:16" ht="28.5" customHeight="1" x14ac:dyDescent="0.2">
      <c r="A167" s="97"/>
      <c r="B167" s="73"/>
      <c r="C167" s="87" t="s">
        <v>5074</v>
      </c>
      <c r="D167" s="76" t="s">
        <v>51</v>
      </c>
      <c r="E167" s="13">
        <v>44437</v>
      </c>
      <c r="F167" s="74" t="s">
        <v>2281</v>
      </c>
      <c r="G167" s="13">
        <v>44440</v>
      </c>
      <c r="H167" s="75" t="s">
        <v>3485</v>
      </c>
      <c r="I167" s="15">
        <v>50</v>
      </c>
      <c r="J167" s="15">
        <v>42</v>
      </c>
      <c r="K167" s="15">
        <v>12</v>
      </c>
      <c r="L167" s="15">
        <v>5</v>
      </c>
      <c r="M167" s="81">
        <v>6.3</v>
      </c>
      <c r="N167" s="70">
        <v>6</v>
      </c>
      <c r="O167" s="62">
        <v>3000</v>
      </c>
      <c r="P167" s="63">
        <f>Table22452368910111213141516171819202122242345678910111213141516171819202122232425262728293031323334353637383940[[#This Row],[PEMBULATAN]]*O167</f>
        <v>18000</v>
      </c>
    </row>
    <row r="168" spans="1:16" ht="28.5" customHeight="1" x14ac:dyDescent="0.2">
      <c r="A168" s="97"/>
      <c r="B168" s="73"/>
      <c r="C168" s="87" t="s">
        <v>5075</v>
      </c>
      <c r="D168" s="76" t="s">
        <v>51</v>
      </c>
      <c r="E168" s="13">
        <v>44437</v>
      </c>
      <c r="F168" s="74" t="s">
        <v>2281</v>
      </c>
      <c r="G168" s="13">
        <v>44440</v>
      </c>
      <c r="H168" s="75" t="s">
        <v>3485</v>
      </c>
      <c r="I168" s="15">
        <v>62</v>
      </c>
      <c r="J168" s="15">
        <v>61</v>
      </c>
      <c r="K168" s="15">
        <v>16</v>
      </c>
      <c r="L168" s="15">
        <v>5</v>
      </c>
      <c r="M168" s="81">
        <v>15.128</v>
      </c>
      <c r="N168" s="70">
        <v>15</v>
      </c>
      <c r="O168" s="62">
        <v>3000</v>
      </c>
      <c r="P168" s="63">
        <f>Table22452368910111213141516171819202122242345678910111213141516171819202122232425262728293031323334353637383940[[#This Row],[PEMBULATAN]]*O168</f>
        <v>45000</v>
      </c>
    </row>
    <row r="169" spans="1:16" ht="28.5" customHeight="1" x14ac:dyDescent="0.2">
      <c r="A169" s="97"/>
      <c r="B169" s="73"/>
      <c r="C169" s="87" t="s">
        <v>5076</v>
      </c>
      <c r="D169" s="76" t="s">
        <v>51</v>
      </c>
      <c r="E169" s="13">
        <v>44437</v>
      </c>
      <c r="F169" s="74" t="s">
        <v>2281</v>
      </c>
      <c r="G169" s="13">
        <v>44440</v>
      </c>
      <c r="H169" s="75" t="s">
        <v>3485</v>
      </c>
      <c r="I169" s="15">
        <v>52</v>
      </c>
      <c r="J169" s="15">
        <v>41</v>
      </c>
      <c r="K169" s="15">
        <v>12</v>
      </c>
      <c r="L169" s="15">
        <v>7</v>
      </c>
      <c r="M169" s="81">
        <v>6.3959999999999999</v>
      </c>
      <c r="N169" s="70">
        <v>7</v>
      </c>
      <c r="O169" s="62">
        <v>3000</v>
      </c>
      <c r="P169" s="63">
        <f>Table22452368910111213141516171819202122242345678910111213141516171819202122232425262728293031323334353637383940[[#This Row],[PEMBULATAN]]*O169</f>
        <v>21000</v>
      </c>
    </row>
    <row r="170" spans="1:16" ht="28.5" customHeight="1" x14ac:dyDescent="0.2">
      <c r="A170" s="97"/>
      <c r="B170" s="73"/>
      <c r="C170" s="87" t="s">
        <v>5077</v>
      </c>
      <c r="D170" s="76" t="s">
        <v>51</v>
      </c>
      <c r="E170" s="13">
        <v>44437</v>
      </c>
      <c r="F170" s="74" t="s">
        <v>2281</v>
      </c>
      <c r="G170" s="13">
        <v>44440</v>
      </c>
      <c r="H170" s="75" t="s">
        <v>3485</v>
      </c>
      <c r="I170" s="15">
        <v>51</v>
      </c>
      <c r="J170" s="15">
        <v>32</v>
      </c>
      <c r="K170" s="15">
        <v>21</v>
      </c>
      <c r="L170" s="15">
        <v>3</v>
      </c>
      <c r="M170" s="81">
        <v>8.5679999999999996</v>
      </c>
      <c r="N170" s="70">
        <v>9</v>
      </c>
      <c r="O170" s="62">
        <v>3000</v>
      </c>
      <c r="P170" s="63">
        <f>Table22452368910111213141516171819202122242345678910111213141516171819202122232425262728293031323334353637383940[[#This Row],[PEMBULATAN]]*O170</f>
        <v>27000</v>
      </c>
    </row>
    <row r="171" spans="1:16" ht="28.5" customHeight="1" x14ac:dyDescent="0.2">
      <c r="A171" s="97"/>
      <c r="B171" s="73"/>
      <c r="C171" s="87" t="s">
        <v>5078</v>
      </c>
      <c r="D171" s="76" t="s">
        <v>51</v>
      </c>
      <c r="E171" s="13">
        <v>44437</v>
      </c>
      <c r="F171" s="74" t="s">
        <v>2281</v>
      </c>
      <c r="G171" s="13">
        <v>44440</v>
      </c>
      <c r="H171" s="75" t="s">
        <v>3485</v>
      </c>
      <c r="I171" s="15">
        <v>90</v>
      </c>
      <c r="J171" s="15">
        <v>62</v>
      </c>
      <c r="K171" s="15">
        <v>40</v>
      </c>
      <c r="L171" s="15">
        <v>17</v>
      </c>
      <c r="M171" s="81">
        <v>55.8</v>
      </c>
      <c r="N171" s="70">
        <v>56</v>
      </c>
      <c r="O171" s="62">
        <v>3000</v>
      </c>
      <c r="P171" s="63">
        <f>Table22452368910111213141516171819202122242345678910111213141516171819202122232425262728293031323334353637383940[[#This Row],[PEMBULATAN]]*O171</f>
        <v>168000</v>
      </c>
    </row>
    <row r="172" spans="1:16" ht="28.5" customHeight="1" x14ac:dyDescent="0.2">
      <c r="A172" s="97"/>
      <c r="B172" s="73"/>
      <c r="C172" s="87" t="s">
        <v>5079</v>
      </c>
      <c r="D172" s="76" t="s">
        <v>51</v>
      </c>
      <c r="E172" s="13">
        <v>44437</v>
      </c>
      <c r="F172" s="74" t="s">
        <v>2281</v>
      </c>
      <c r="G172" s="13">
        <v>44440</v>
      </c>
      <c r="H172" s="75" t="s">
        <v>3485</v>
      </c>
      <c r="I172" s="15">
        <v>43</v>
      </c>
      <c r="J172" s="15">
        <v>53</v>
      </c>
      <c r="K172" s="15">
        <v>35</v>
      </c>
      <c r="L172" s="15">
        <v>15</v>
      </c>
      <c r="M172" s="81">
        <v>19.94125</v>
      </c>
      <c r="N172" s="70">
        <v>20</v>
      </c>
      <c r="O172" s="62">
        <v>3000</v>
      </c>
      <c r="P172" s="63">
        <f>Table22452368910111213141516171819202122242345678910111213141516171819202122232425262728293031323334353637383940[[#This Row],[PEMBULATAN]]*O172</f>
        <v>60000</v>
      </c>
    </row>
    <row r="173" spans="1:16" ht="28.5" customHeight="1" x14ac:dyDescent="0.2">
      <c r="A173" s="97"/>
      <c r="B173" s="73"/>
      <c r="C173" s="87" t="s">
        <v>5080</v>
      </c>
      <c r="D173" s="76" t="s">
        <v>51</v>
      </c>
      <c r="E173" s="13">
        <v>44437</v>
      </c>
      <c r="F173" s="74" t="s">
        <v>2281</v>
      </c>
      <c r="G173" s="13">
        <v>44440</v>
      </c>
      <c r="H173" s="75" t="s">
        <v>3485</v>
      </c>
      <c r="I173" s="15">
        <v>80</v>
      </c>
      <c r="J173" s="15">
        <v>70</v>
      </c>
      <c r="K173" s="15">
        <v>15</v>
      </c>
      <c r="L173" s="15">
        <v>9</v>
      </c>
      <c r="M173" s="81">
        <v>21</v>
      </c>
      <c r="N173" s="70">
        <v>21</v>
      </c>
      <c r="O173" s="62">
        <v>3000</v>
      </c>
      <c r="P173" s="63">
        <f>Table22452368910111213141516171819202122242345678910111213141516171819202122232425262728293031323334353637383940[[#This Row],[PEMBULATAN]]*O173</f>
        <v>63000</v>
      </c>
    </row>
    <row r="174" spans="1:16" ht="28.5" customHeight="1" x14ac:dyDescent="0.2">
      <c r="A174" s="97"/>
      <c r="B174" s="73"/>
      <c r="C174" s="87" t="s">
        <v>5081</v>
      </c>
      <c r="D174" s="76" t="s">
        <v>51</v>
      </c>
      <c r="E174" s="13">
        <v>44437</v>
      </c>
      <c r="F174" s="74" t="s">
        <v>2281</v>
      </c>
      <c r="G174" s="13">
        <v>44440</v>
      </c>
      <c r="H174" s="75" t="s">
        <v>3485</v>
      </c>
      <c r="I174" s="15">
        <v>91</v>
      </c>
      <c r="J174" s="15">
        <v>53</v>
      </c>
      <c r="K174" s="15">
        <v>30</v>
      </c>
      <c r="L174" s="15">
        <v>15</v>
      </c>
      <c r="M174" s="81">
        <v>36.172499999999999</v>
      </c>
      <c r="N174" s="70">
        <v>36</v>
      </c>
      <c r="O174" s="62">
        <v>3000</v>
      </c>
      <c r="P174" s="63">
        <f>Table22452368910111213141516171819202122242345678910111213141516171819202122232425262728293031323334353637383940[[#This Row],[PEMBULATAN]]*O174</f>
        <v>108000</v>
      </c>
    </row>
    <row r="175" spans="1:16" ht="28.5" customHeight="1" x14ac:dyDescent="0.2">
      <c r="A175" s="97"/>
      <c r="B175" s="73"/>
      <c r="C175" s="87" t="s">
        <v>5082</v>
      </c>
      <c r="D175" s="76" t="s">
        <v>51</v>
      </c>
      <c r="E175" s="13">
        <v>44437</v>
      </c>
      <c r="F175" s="74" t="s">
        <v>2281</v>
      </c>
      <c r="G175" s="13">
        <v>44440</v>
      </c>
      <c r="H175" s="75" t="s">
        <v>3485</v>
      </c>
      <c r="I175" s="15">
        <v>87</v>
      </c>
      <c r="J175" s="15">
        <v>58</v>
      </c>
      <c r="K175" s="15">
        <v>20</v>
      </c>
      <c r="L175" s="15">
        <v>11</v>
      </c>
      <c r="M175" s="81">
        <v>25.23</v>
      </c>
      <c r="N175" s="70">
        <v>25</v>
      </c>
      <c r="O175" s="62">
        <v>3000</v>
      </c>
      <c r="P175" s="63">
        <f>Table22452368910111213141516171819202122242345678910111213141516171819202122232425262728293031323334353637383940[[#This Row],[PEMBULATAN]]*O175</f>
        <v>75000</v>
      </c>
    </row>
    <row r="176" spans="1:16" ht="28.5" customHeight="1" x14ac:dyDescent="0.2">
      <c r="A176" s="97"/>
      <c r="B176" s="73"/>
      <c r="C176" s="87" t="s">
        <v>5083</v>
      </c>
      <c r="D176" s="76" t="s">
        <v>51</v>
      </c>
      <c r="E176" s="13">
        <v>44437</v>
      </c>
      <c r="F176" s="74" t="s">
        <v>2281</v>
      </c>
      <c r="G176" s="13">
        <v>44440</v>
      </c>
      <c r="H176" s="75" t="s">
        <v>3485</v>
      </c>
      <c r="I176" s="15">
        <v>72</v>
      </c>
      <c r="J176" s="15">
        <v>53</v>
      </c>
      <c r="K176" s="15">
        <v>44</v>
      </c>
      <c r="L176" s="15">
        <v>7</v>
      </c>
      <c r="M176" s="81">
        <v>41.975999999999999</v>
      </c>
      <c r="N176" s="70">
        <v>42</v>
      </c>
      <c r="O176" s="62">
        <v>3000</v>
      </c>
      <c r="P176" s="63">
        <f>Table22452368910111213141516171819202122242345678910111213141516171819202122232425262728293031323334353637383940[[#This Row],[PEMBULATAN]]*O176</f>
        <v>126000</v>
      </c>
    </row>
    <row r="177" spans="1:16" ht="28.5" customHeight="1" x14ac:dyDescent="0.2">
      <c r="A177" s="97"/>
      <c r="B177" s="73"/>
      <c r="C177" s="87" t="s">
        <v>5084</v>
      </c>
      <c r="D177" s="76" t="s">
        <v>51</v>
      </c>
      <c r="E177" s="13">
        <v>44437</v>
      </c>
      <c r="F177" s="74" t="s">
        <v>2281</v>
      </c>
      <c r="G177" s="13">
        <v>44440</v>
      </c>
      <c r="H177" s="75" t="s">
        <v>3485</v>
      </c>
      <c r="I177" s="15">
        <v>85</v>
      </c>
      <c r="J177" s="15">
        <v>52</v>
      </c>
      <c r="K177" s="15">
        <v>32</v>
      </c>
      <c r="L177" s="15">
        <v>8</v>
      </c>
      <c r="M177" s="81">
        <v>35.36</v>
      </c>
      <c r="N177" s="70">
        <v>35</v>
      </c>
      <c r="O177" s="62">
        <v>3000</v>
      </c>
      <c r="P177" s="63">
        <f>Table22452368910111213141516171819202122242345678910111213141516171819202122232425262728293031323334353637383940[[#This Row],[PEMBULATAN]]*O177</f>
        <v>105000</v>
      </c>
    </row>
    <row r="178" spans="1:16" ht="28.5" customHeight="1" x14ac:dyDescent="0.2">
      <c r="A178" s="97"/>
      <c r="B178" s="73"/>
      <c r="C178" s="87" t="s">
        <v>5085</v>
      </c>
      <c r="D178" s="76" t="s">
        <v>51</v>
      </c>
      <c r="E178" s="13">
        <v>44437</v>
      </c>
      <c r="F178" s="74" t="s">
        <v>2281</v>
      </c>
      <c r="G178" s="13">
        <v>44440</v>
      </c>
      <c r="H178" s="75" t="s">
        <v>3485</v>
      </c>
      <c r="I178" s="15">
        <v>60</v>
      </c>
      <c r="J178" s="15">
        <v>40</v>
      </c>
      <c r="K178" s="15">
        <v>11</v>
      </c>
      <c r="L178" s="15">
        <v>3</v>
      </c>
      <c r="M178" s="81">
        <v>6.6</v>
      </c>
      <c r="N178" s="70">
        <v>7</v>
      </c>
      <c r="O178" s="62">
        <v>3000</v>
      </c>
      <c r="P178" s="63">
        <f>Table22452368910111213141516171819202122242345678910111213141516171819202122232425262728293031323334353637383940[[#This Row],[PEMBULATAN]]*O178</f>
        <v>21000</v>
      </c>
    </row>
    <row r="179" spans="1:16" ht="28.5" customHeight="1" x14ac:dyDescent="0.2">
      <c r="A179" s="97"/>
      <c r="B179" s="73"/>
      <c r="C179" s="87" t="s">
        <v>5086</v>
      </c>
      <c r="D179" s="76" t="s">
        <v>51</v>
      </c>
      <c r="E179" s="13">
        <v>44437</v>
      </c>
      <c r="F179" s="74" t="s">
        <v>2281</v>
      </c>
      <c r="G179" s="13">
        <v>44440</v>
      </c>
      <c r="H179" s="75" t="s">
        <v>3485</v>
      </c>
      <c r="I179" s="15">
        <v>45</v>
      </c>
      <c r="J179" s="15">
        <v>38</v>
      </c>
      <c r="K179" s="15">
        <v>29</v>
      </c>
      <c r="L179" s="15">
        <v>18</v>
      </c>
      <c r="M179" s="81">
        <v>12.397500000000001</v>
      </c>
      <c r="N179" s="70">
        <v>18</v>
      </c>
      <c r="O179" s="62">
        <v>3000</v>
      </c>
      <c r="P179" s="63">
        <f>Table22452368910111213141516171819202122242345678910111213141516171819202122232425262728293031323334353637383940[[#This Row],[PEMBULATAN]]*O179</f>
        <v>54000</v>
      </c>
    </row>
    <row r="180" spans="1:16" ht="28.5" customHeight="1" x14ac:dyDescent="0.2">
      <c r="A180" s="97"/>
      <c r="B180" s="73"/>
      <c r="C180" s="87" t="s">
        <v>5087</v>
      </c>
      <c r="D180" s="76" t="s">
        <v>51</v>
      </c>
      <c r="E180" s="13">
        <v>44437</v>
      </c>
      <c r="F180" s="74" t="s">
        <v>2281</v>
      </c>
      <c r="G180" s="13">
        <v>44440</v>
      </c>
      <c r="H180" s="75" t="s">
        <v>3485</v>
      </c>
      <c r="I180" s="15">
        <v>35</v>
      </c>
      <c r="J180" s="15">
        <v>25</v>
      </c>
      <c r="K180" s="15">
        <v>23</v>
      </c>
      <c r="L180" s="15">
        <v>4</v>
      </c>
      <c r="M180" s="81">
        <v>5.03125</v>
      </c>
      <c r="N180" s="70">
        <v>5</v>
      </c>
      <c r="O180" s="62">
        <v>3000</v>
      </c>
      <c r="P180" s="63">
        <f>Table22452368910111213141516171819202122242345678910111213141516171819202122232425262728293031323334353637383940[[#This Row],[PEMBULATAN]]*O180</f>
        <v>15000</v>
      </c>
    </row>
    <row r="181" spans="1:16" ht="28.5" customHeight="1" x14ac:dyDescent="0.2">
      <c r="A181" s="97"/>
      <c r="B181" s="73"/>
      <c r="C181" s="87" t="s">
        <v>5088</v>
      </c>
      <c r="D181" s="76" t="s">
        <v>51</v>
      </c>
      <c r="E181" s="13">
        <v>44437</v>
      </c>
      <c r="F181" s="74" t="s">
        <v>2281</v>
      </c>
      <c r="G181" s="13">
        <v>44440</v>
      </c>
      <c r="H181" s="75" t="s">
        <v>3485</v>
      </c>
      <c r="I181" s="15">
        <v>70</v>
      </c>
      <c r="J181" s="15">
        <v>61</v>
      </c>
      <c r="K181" s="15">
        <v>42</v>
      </c>
      <c r="L181" s="15">
        <v>16</v>
      </c>
      <c r="M181" s="81">
        <v>44.835000000000001</v>
      </c>
      <c r="N181" s="70">
        <v>45</v>
      </c>
      <c r="O181" s="62">
        <v>3000</v>
      </c>
      <c r="P181" s="63">
        <f>Table22452368910111213141516171819202122242345678910111213141516171819202122232425262728293031323334353637383940[[#This Row],[PEMBULATAN]]*O181</f>
        <v>135000</v>
      </c>
    </row>
    <row r="182" spans="1:16" ht="28.5" customHeight="1" x14ac:dyDescent="0.2">
      <c r="A182" s="97"/>
      <c r="B182" s="73"/>
      <c r="C182" s="87" t="s">
        <v>5089</v>
      </c>
      <c r="D182" s="76" t="s">
        <v>51</v>
      </c>
      <c r="E182" s="13">
        <v>44437</v>
      </c>
      <c r="F182" s="74" t="s">
        <v>2281</v>
      </c>
      <c r="G182" s="13">
        <v>44440</v>
      </c>
      <c r="H182" s="75" t="s">
        <v>3485</v>
      </c>
      <c r="I182" s="15">
        <v>62</v>
      </c>
      <c r="J182" s="15">
        <v>61</v>
      </c>
      <c r="K182" s="15">
        <v>16</v>
      </c>
      <c r="L182" s="15">
        <v>5</v>
      </c>
      <c r="M182" s="81">
        <v>15.128</v>
      </c>
      <c r="N182" s="70">
        <v>15</v>
      </c>
      <c r="O182" s="62">
        <v>3000</v>
      </c>
      <c r="P182" s="63">
        <f>Table22452368910111213141516171819202122242345678910111213141516171819202122232425262728293031323334353637383940[[#This Row],[PEMBULATAN]]*O182</f>
        <v>45000</v>
      </c>
    </row>
    <row r="183" spans="1:16" ht="28.5" customHeight="1" x14ac:dyDescent="0.2">
      <c r="A183" s="97"/>
      <c r="B183" s="73"/>
      <c r="C183" s="87" t="s">
        <v>5090</v>
      </c>
      <c r="D183" s="76" t="s">
        <v>51</v>
      </c>
      <c r="E183" s="13">
        <v>44437</v>
      </c>
      <c r="F183" s="74" t="s">
        <v>2281</v>
      </c>
      <c r="G183" s="13">
        <v>44440</v>
      </c>
      <c r="H183" s="75" t="s">
        <v>3485</v>
      </c>
      <c r="I183" s="15">
        <v>40</v>
      </c>
      <c r="J183" s="15">
        <v>33</v>
      </c>
      <c r="K183" s="15">
        <v>32</v>
      </c>
      <c r="L183" s="15">
        <v>7</v>
      </c>
      <c r="M183" s="81">
        <v>10.56</v>
      </c>
      <c r="N183" s="70">
        <v>11</v>
      </c>
      <c r="O183" s="62">
        <v>3000</v>
      </c>
      <c r="P183" s="63">
        <f>Table22452368910111213141516171819202122242345678910111213141516171819202122232425262728293031323334353637383940[[#This Row],[PEMBULATAN]]*O183</f>
        <v>33000</v>
      </c>
    </row>
    <row r="184" spans="1:16" ht="28.5" customHeight="1" x14ac:dyDescent="0.2">
      <c r="A184" s="97"/>
      <c r="B184" s="73"/>
      <c r="C184" s="71" t="s">
        <v>5091</v>
      </c>
      <c r="D184" s="76" t="s">
        <v>51</v>
      </c>
      <c r="E184" s="13">
        <v>44437</v>
      </c>
      <c r="F184" s="74" t="s">
        <v>2281</v>
      </c>
      <c r="G184" s="13">
        <v>44440</v>
      </c>
      <c r="H184" s="75" t="s">
        <v>3485</v>
      </c>
      <c r="I184" s="15">
        <v>83</v>
      </c>
      <c r="J184" s="15">
        <v>57</v>
      </c>
      <c r="K184" s="15">
        <v>20</v>
      </c>
      <c r="L184" s="15">
        <v>10</v>
      </c>
      <c r="M184" s="81">
        <v>23.655000000000001</v>
      </c>
      <c r="N184" s="70">
        <v>24</v>
      </c>
      <c r="O184" s="62">
        <v>3000</v>
      </c>
      <c r="P184" s="63">
        <f>Table22452368910111213141516171819202122242345678910111213141516171819202122232425262728293031323334353637383940[[#This Row],[PEMBULATAN]]*O184</f>
        <v>72000</v>
      </c>
    </row>
    <row r="185" spans="1:16" ht="28.5" customHeight="1" x14ac:dyDescent="0.2">
      <c r="A185" s="97"/>
      <c r="B185" s="73"/>
      <c r="C185" s="71" t="s">
        <v>5092</v>
      </c>
      <c r="D185" s="76" t="s">
        <v>51</v>
      </c>
      <c r="E185" s="13">
        <v>44437</v>
      </c>
      <c r="F185" s="74" t="s">
        <v>2281</v>
      </c>
      <c r="G185" s="13">
        <v>44440</v>
      </c>
      <c r="H185" s="75" t="s">
        <v>3485</v>
      </c>
      <c r="I185" s="15">
        <v>30</v>
      </c>
      <c r="J185" s="15">
        <v>20</v>
      </c>
      <c r="K185" s="15">
        <v>20</v>
      </c>
      <c r="L185" s="15">
        <v>2</v>
      </c>
      <c r="M185" s="81">
        <v>3</v>
      </c>
      <c r="N185" s="70">
        <v>3</v>
      </c>
      <c r="O185" s="62">
        <v>3000</v>
      </c>
      <c r="P185" s="63">
        <f>Table22452368910111213141516171819202122242345678910111213141516171819202122232425262728293031323334353637383940[[#This Row],[PEMBULATAN]]*O185</f>
        <v>9000</v>
      </c>
    </row>
    <row r="186" spans="1:16" ht="28.5" customHeight="1" x14ac:dyDescent="0.2">
      <c r="A186" s="97"/>
      <c r="B186" s="73"/>
      <c r="C186" s="71" t="s">
        <v>5093</v>
      </c>
      <c r="D186" s="76" t="s">
        <v>51</v>
      </c>
      <c r="E186" s="13">
        <v>44437</v>
      </c>
      <c r="F186" s="74" t="s">
        <v>2281</v>
      </c>
      <c r="G186" s="13">
        <v>44440</v>
      </c>
      <c r="H186" s="75" t="s">
        <v>3485</v>
      </c>
      <c r="I186" s="15">
        <v>90</v>
      </c>
      <c r="J186" s="15">
        <v>53</v>
      </c>
      <c r="K186" s="15">
        <v>34</v>
      </c>
      <c r="L186" s="15">
        <v>16</v>
      </c>
      <c r="M186" s="81">
        <v>40.545000000000002</v>
      </c>
      <c r="N186" s="70">
        <v>41</v>
      </c>
      <c r="O186" s="62">
        <v>3000</v>
      </c>
      <c r="P186" s="63">
        <f>Table22452368910111213141516171819202122242345678910111213141516171819202122232425262728293031323334353637383940[[#This Row],[PEMBULATAN]]*O186</f>
        <v>123000</v>
      </c>
    </row>
    <row r="187" spans="1:16" ht="28.5" customHeight="1" x14ac:dyDescent="0.2">
      <c r="A187" s="97"/>
      <c r="B187" s="73"/>
      <c r="C187" s="71" t="s">
        <v>5094</v>
      </c>
      <c r="D187" s="76" t="s">
        <v>51</v>
      </c>
      <c r="E187" s="13">
        <v>44437</v>
      </c>
      <c r="F187" s="74" t="s">
        <v>2281</v>
      </c>
      <c r="G187" s="13">
        <v>44440</v>
      </c>
      <c r="H187" s="75" t="s">
        <v>3485</v>
      </c>
      <c r="I187" s="15">
        <v>100</v>
      </c>
      <c r="J187" s="15">
        <v>53</v>
      </c>
      <c r="K187" s="15">
        <v>31</v>
      </c>
      <c r="L187" s="15">
        <v>16</v>
      </c>
      <c r="M187" s="81">
        <v>41.075000000000003</v>
      </c>
      <c r="N187" s="70">
        <v>41</v>
      </c>
      <c r="O187" s="62">
        <v>3000</v>
      </c>
      <c r="P187" s="63">
        <f>Table22452368910111213141516171819202122242345678910111213141516171819202122232425262728293031323334353637383940[[#This Row],[PEMBULATAN]]*O187</f>
        <v>123000</v>
      </c>
    </row>
    <row r="188" spans="1:16" ht="28.5" customHeight="1" x14ac:dyDescent="0.2">
      <c r="A188" s="97"/>
      <c r="B188" s="73"/>
      <c r="C188" s="71" t="s">
        <v>5095</v>
      </c>
      <c r="D188" s="76" t="s">
        <v>51</v>
      </c>
      <c r="E188" s="13">
        <v>44437</v>
      </c>
      <c r="F188" s="74" t="s">
        <v>2281</v>
      </c>
      <c r="G188" s="13">
        <v>44440</v>
      </c>
      <c r="H188" s="75" t="s">
        <v>3485</v>
      </c>
      <c r="I188" s="15">
        <v>82</v>
      </c>
      <c r="J188" s="15">
        <v>43</v>
      </c>
      <c r="K188" s="15">
        <v>40</v>
      </c>
      <c r="L188" s="15">
        <v>16</v>
      </c>
      <c r="M188" s="81">
        <v>35.26</v>
      </c>
      <c r="N188" s="70">
        <v>35</v>
      </c>
      <c r="O188" s="62">
        <v>3000</v>
      </c>
      <c r="P188" s="63">
        <f>Table22452368910111213141516171819202122242345678910111213141516171819202122232425262728293031323334353637383940[[#This Row],[PEMBULATAN]]*O188</f>
        <v>105000</v>
      </c>
    </row>
    <row r="189" spans="1:16" ht="28.5" customHeight="1" x14ac:dyDescent="0.2">
      <c r="A189" s="97"/>
      <c r="B189" s="73"/>
      <c r="C189" s="71" t="s">
        <v>5096</v>
      </c>
      <c r="D189" s="76" t="s">
        <v>51</v>
      </c>
      <c r="E189" s="13">
        <v>44437</v>
      </c>
      <c r="F189" s="74" t="s">
        <v>2281</v>
      </c>
      <c r="G189" s="13">
        <v>44440</v>
      </c>
      <c r="H189" s="75" t="s">
        <v>3485</v>
      </c>
      <c r="I189" s="15">
        <v>87</v>
      </c>
      <c r="J189" s="15">
        <v>52</v>
      </c>
      <c r="K189" s="15">
        <v>25</v>
      </c>
      <c r="L189" s="15">
        <v>12</v>
      </c>
      <c r="M189" s="81">
        <v>28.274999999999999</v>
      </c>
      <c r="N189" s="70">
        <v>28</v>
      </c>
      <c r="O189" s="62">
        <v>3000</v>
      </c>
      <c r="P189" s="63">
        <f>Table22452368910111213141516171819202122242345678910111213141516171819202122232425262728293031323334353637383940[[#This Row],[PEMBULATAN]]*O189</f>
        <v>84000</v>
      </c>
    </row>
    <row r="190" spans="1:16" ht="28.5" customHeight="1" x14ac:dyDescent="0.2">
      <c r="A190" s="97"/>
      <c r="B190" s="73"/>
      <c r="C190" s="71" t="s">
        <v>5097</v>
      </c>
      <c r="D190" s="76" t="s">
        <v>51</v>
      </c>
      <c r="E190" s="13">
        <v>44437</v>
      </c>
      <c r="F190" s="74" t="s">
        <v>2281</v>
      </c>
      <c r="G190" s="13">
        <v>44440</v>
      </c>
      <c r="H190" s="75" t="s">
        <v>3485</v>
      </c>
      <c r="I190" s="15">
        <v>80</v>
      </c>
      <c r="J190" s="15">
        <v>60</v>
      </c>
      <c r="K190" s="15">
        <v>28</v>
      </c>
      <c r="L190" s="15">
        <v>9</v>
      </c>
      <c r="M190" s="81">
        <v>33.6</v>
      </c>
      <c r="N190" s="70">
        <v>34</v>
      </c>
      <c r="O190" s="62">
        <v>3000</v>
      </c>
      <c r="P190" s="63">
        <f>Table22452368910111213141516171819202122242345678910111213141516171819202122232425262728293031323334353637383940[[#This Row],[PEMBULATAN]]*O190</f>
        <v>102000</v>
      </c>
    </row>
    <row r="191" spans="1:16" ht="22.5" customHeight="1" x14ac:dyDescent="0.2">
      <c r="A191" s="121" t="s">
        <v>31</v>
      </c>
      <c r="B191" s="122"/>
      <c r="C191" s="122"/>
      <c r="D191" s="122"/>
      <c r="E191" s="122"/>
      <c r="F191" s="122"/>
      <c r="G191" s="122"/>
      <c r="H191" s="122"/>
      <c r="I191" s="122"/>
      <c r="J191" s="122"/>
      <c r="K191" s="122"/>
      <c r="L191" s="123"/>
      <c r="M191" s="77">
        <f>SUBTOTAL(109,Table22452368910111213141516171819202122242345678910111213141516171819202122232425262728293031323334353637383940[KG VOLUME])</f>
        <v>4089.4960000000037</v>
      </c>
      <c r="N191" s="66">
        <f>SUM(N3:N190)</f>
        <v>4193</v>
      </c>
      <c r="O191" s="124">
        <f>SUM(P3:P190)</f>
        <v>12579000</v>
      </c>
      <c r="P191" s="125"/>
    </row>
    <row r="192" spans="1:16" ht="22.5" customHeight="1" x14ac:dyDescent="0.2">
      <c r="A192" s="82"/>
      <c r="B192" s="54" t="s">
        <v>43</v>
      </c>
      <c r="C192" s="53"/>
      <c r="D192" s="55" t="s">
        <v>44</v>
      </c>
      <c r="E192" s="82"/>
      <c r="F192" s="82"/>
      <c r="G192" s="82"/>
      <c r="H192" s="82"/>
      <c r="I192" s="82"/>
      <c r="J192" s="82"/>
      <c r="K192" s="82"/>
      <c r="L192" s="82"/>
      <c r="M192" s="83"/>
      <c r="N192" s="85" t="s">
        <v>50</v>
      </c>
      <c r="O192" s="84"/>
      <c r="P192" s="84">
        <f>O191*10%</f>
        <v>1257900</v>
      </c>
    </row>
    <row r="193" spans="1:16" ht="22.5" customHeight="1" thickBot="1" x14ac:dyDescent="0.25">
      <c r="A193" s="82"/>
      <c r="B193" s="54"/>
      <c r="C193" s="53"/>
      <c r="D193" s="55"/>
      <c r="E193" s="82"/>
      <c r="F193" s="82"/>
      <c r="G193" s="82"/>
      <c r="H193" s="82"/>
      <c r="I193" s="82"/>
      <c r="J193" s="82"/>
      <c r="K193" s="82"/>
      <c r="L193" s="82"/>
      <c r="M193" s="83"/>
      <c r="N193" s="98" t="s">
        <v>58</v>
      </c>
      <c r="O193" s="99"/>
      <c r="P193" s="99">
        <f>O191-P192</f>
        <v>11321100</v>
      </c>
    </row>
    <row r="194" spans="1:16" x14ac:dyDescent="0.2">
      <c r="A194" s="11"/>
      <c r="H194" s="61"/>
      <c r="N194" s="60" t="s">
        <v>32</v>
      </c>
      <c r="P194" s="67">
        <f>P193*1%</f>
        <v>113211</v>
      </c>
    </row>
    <row r="195" spans="1:16" ht="15.75" thickBot="1" x14ac:dyDescent="0.25">
      <c r="A195" s="11"/>
      <c r="H195" s="61"/>
      <c r="N195" s="60" t="s">
        <v>56</v>
      </c>
      <c r="P195" s="69">
        <f>P193*2%</f>
        <v>226422</v>
      </c>
    </row>
    <row r="196" spans="1:16" x14ac:dyDescent="0.2">
      <c r="A196" s="11"/>
      <c r="H196" s="61"/>
      <c r="N196" s="64" t="s">
        <v>33</v>
      </c>
      <c r="O196" s="65"/>
      <c r="P196" s="68">
        <f>P193+P194-P195</f>
        <v>11207889</v>
      </c>
    </row>
    <row r="197" spans="1:16" x14ac:dyDescent="0.2">
      <c r="B197" s="54"/>
      <c r="C197" s="53"/>
      <c r="D197" s="55"/>
    </row>
    <row r="199" spans="1:16" x14ac:dyDescent="0.2">
      <c r="A199" s="11"/>
      <c r="H199" s="61"/>
      <c r="P199" s="69"/>
    </row>
    <row r="200" spans="1:16" x14ac:dyDescent="0.2">
      <c r="A200" s="11"/>
      <c r="H200" s="61"/>
      <c r="O200" s="56"/>
      <c r="P200" s="69"/>
    </row>
    <row r="201" spans="1:16" s="3" customFormat="1" x14ac:dyDescent="0.25">
      <c r="A201" s="11"/>
      <c r="B201" s="2"/>
      <c r="C201" s="2"/>
      <c r="E201" s="12"/>
      <c r="H201" s="61"/>
      <c r="N201" s="14"/>
      <c r="O201" s="14"/>
      <c r="P201" s="14"/>
    </row>
    <row r="202" spans="1:16" s="3" customFormat="1" x14ac:dyDescent="0.25">
      <c r="A202" s="11"/>
      <c r="B202" s="2"/>
      <c r="C202" s="2"/>
      <c r="E202" s="12"/>
      <c r="H202" s="61"/>
      <c r="N202" s="14"/>
      <c r="O202" s="14"/>
      <c r="P202" s="14"/>
    </row>
    <row r="203" spans="1:16" s="3" customFormat="1" x14ac:dyDescent="0.25">
      <c r="A203" s="11"/>
      <c r="B203" s="2"/>
      <c r="C203" s="2"/>
      <c r="E203" s="12"/>
      <c r="H203" s="61"/>
      <c r="N203" s="14"/>
      <c r="O203" s="14"/>
      <c r="P203" s="14"/>
    </row>
    <row r="204" spans="1:16" s="3" customFormat="1" x14ac:dyDescent="0.25">
      <c r="A204" s="11"/>
      <c r="B204" s="2"/>
      <c r="C204" s="2"/>
      <c r="E204" s="12"/>
      <c r="H204" s="61"/>
      <c r="N204" s="14"/>
      <c r="O204" s="14"/>
      <c r="P204" s="14"/>
    </row>
    <row r="205" spans="1:16" s="3" customFormat="1" x14ac:dyDescent="0.25">
      <c r="A205" s="11"/>
      <c r="B205" s="2"/>
      <c r="C205" s="2"/>
      <c r="E205" s="12"/>
      <c r="H205" s="61"/>
      <c r="N205" s="14"/>
      <c r="O205" s="14"/>
      <c r="P205" s="14"/>
    </row>
    <row r="206" spans="1:16" s="3" customFormat="1" x14ac:dyDescent="0.25">
      <c r="A206" s="11"/>
      <c r="B206" s="2"/>
      <c r="C206" s="2"/>
      <c r="E206" s="12"/>
      <c r="H206" s="61"/>
      <c r="N206" s="14"/>
      <c r="O206" s="14"/>
      <c r="P206" s="14"/>
    </row>
    <row r="207" spans="1:16" s="3" customFormat="1" x14ac:dyDescent="0.25">
      <c r="A207" s="11"/>
      <c r="B207" s="2"/>
      <c r="C207" s="2"/>
      <c r="E207" s="12"/>
      <c r="H207" s="61"/>
      <c r="N207" s="14"/>
      <c r="O207" s="14"/>
      <c r="P207" s="14"/>
    </row>
    <row r="208" spans="1:16" s="3" customFormat="1" x14ac:dyDescent="0.25">
      <c r="A208" s="11"/>
      <c r="B208" s="2"/>
      <c r="C208" s="2"/>
      <c r="E208" s="12"/>
      <c r="H208" s="61"/>
      <c r="N208" s="14"/>
      <c r="O208" s="14"/>
      <c r="P208" s="14"/>
    </row>
    <row r="209" spans="1:16" s="3" customFormat="1" x14ac:dyDescent="0.25">
      <c r="A209" s="11"/>
      <c r="B209" s="2"/>
      <c r="C209" s="2"/>
      <c r="E209" s="12"/>
      <c r="H209" s="61"/>
      <c r="N209" s="14"/>
      <c r="O209" s="14"/>
      <c r="P209" s="14"/>
    </row>
    <row r="210" spans="1:16" s="3" customFormat="1" x14ac:dyDescent="0.25">
      <c r="A210" s="11"/>
      <c r="B210" s="2"/>
      <c r="C210" s="2"/>
      <c r="E210" s="12"/>
      <c r="H210" s="61"/>
      <c r="N210" s="14"/>
      <c r="O210" s="14"/>
      <c r="P210" s="14"/>
    </row>
    <row r="211" spans="1:16" s="3" customFormat="1" x14ac:dyDescent="0.25">
      <c r="A211" s="11"/>
      <c r="B211" s="2"/>
      <c r="C211" s="2"/>
      <c r="E211" s="12"/>
      <c r="H211" s="61"/>
      <c r="N211" s="14"/>
      <c r="O211" s="14"/>
      <c r="P211" s="14"/>
    </row>
    <row r="212" spans="1:16" s="3" customFormat="1" x14ac:dyDescent="0.25">
      <c r="A212" s="11"/>
      <c r="B212" s="2"/>
      <c r="C212" s="2"/>
      <c r="E212" s="12"/>
      <c r="H212" s="61"/>
      <c r="N212" s="14"/>
      <c r="O212" s="14"/>
      <c r="P212" s="14"/>
    </row>
  </sheetData>
  <mergeCells count="2">
    <mergeCell ref="A191:L191"/>
    <mergeCell ref="O191:P191"/>
  </mergeCells>
  <conditionalFormatting sqref="B3">
    <cfRule type="duplicateValues" dxfId="238" priority="1"/>
  </conditionalFormatting>
  <conditionalFormatting sqref="B4:B190">
    <cfRule type="duplicateValues" dxfId="237" priority="95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99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N3" sqref="N3:N7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0.855468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0.75" customHeight="1" x14ac:dyDescent="0.2">
      <c r="A3" s="96" t="s">
        <v>6241</v>
      </c>
      <c r="B3" s="72" t="s">
        <v>5098</v>
      </c>
      <c r="C3" s="9" t="s">
        <v>5099</v>
      </c>
      <c r="D3" s="74" t="s">
        <v>52</v>
      </c>
      <c r="E3" s="13">
        <v>44437</v>
      </c>
      <c r="F3" s="74" t="s">
        <v>2281</v>
      </c>
      <c r="G3" s="13">
        <v>44440</v>
      </c>
      <c r="H3" s="10" t="s">
        <v>3485</v>
      </c>
      <c r="I3" s="1">
        <v>72</v>
      </c>
      <c r="J3" s="1">
        <v>44</v>
      </c>
      <c r="K3" s="1">
        <v>43</v>
      </c>
      <c r="L3" s="1">
        <v>22</v>
      </c>
      <c r="M3" s="80">
        <v>34.055999999999997</v>
      </c>
      <c r="N3" s="8">
        <v>34</v>
      </c>
      <c r="O3" s="62">
        <v>3000</v>
      </c>
      <c r="P3" s="63">
        <f>Table2245236891011121314151617181920212224234567891011121314151617181920212223242526272829303132333435363738394041[[#This Row],[PEMBULATAN]]*O3</f>
        <v>102000</v>
      </c>
    </row>
    <row r="4" spans="1:16" ht="30.75" customHeight="1" x14ac:dyDescent="0.2">
      <c r="A4" s="100"/>
      <c r="B4" s="73"/>
      <c r="C4" s="9" t="s">
        <v>5100</v>
      </c>
      <c r="D4" s="74" t="s">
        <v>52</v>
      </c>
      <c r="E4" s="13">
        <v>44437</v>
      </c>
      <c r="F4" s="74" t="s">
        <v>2281</v>
      </c>
      <c r="G4" s="13">
        <v>44440</v>
      </c>
      <c r="H4" s="10" t="s">
        <v>3485</v>
      </c>
      <c r="I4" s="1">
        <v>53</v>
      </c>
      <c r="J4" s="1">
        <v>82</v>
      </c>
      <c r="K4" s="1">
        <v>15</v>
      </c>
      <c r="L4" s="1">
        <v>8</v>
      </c>
      <c r="M4" s="80">
        <v>16.297499999999999</v>
      </c>
      <c r="N4" s="8">
        <v>16</v>
      </c>
      <c r="O4" s="62">
        <v>3000</v>
      </c>
      <c r="P4" s="63">
        <f>Table2245236891011121314151617181920212224234567891011121314151617181920212223242526272829303132333435363738394041[[#This Row],[PEMBULATAN]]*O4</f>
        <v>48000</v>
      </c>
    </row>
    <row r="5" spans="1:16" ht="30.75" customHeight="1" x14ac:dyDescent="0.2">
      <c r="A5" s="97"/>
      <c r="B5" s="73"/>
      <c r="C5" s="87" t="s">
        <v>5101</v>
      </c>
      <c r="D5" s="76" t="s">
        <v>52</v>
      </c>
      <c r="E5" s="13">
        <v>44437</v>
      </c>
      <c r="F5" s="74" t="s">
        <v>2281</v>
      </c>
      <c r="G5" s="13">
        <v>44440</v>
      </c>
      <c r="H5" s="75" t="s">
        <v>3485</v>
      </c>
      <c r="I5" s="15">
        <v>108</v>
      </c>
      <c r="J5" s="15">
        <v>49</v>
      </c>
      <c r="K5" s="15">
        <v>10</v>
      </c>
      <c r="L5" s="15">
        <v>16</v>
      </c>
      <c r="M5" s="81">
        <v>13.23</v>
      </c>
      <c r="N5" s="70">
        <v>16</v>
      </c>
      <c r="O5" s="62">
        <v>3000</v>
      </c>
      <c r="P5" s="63">
        <f>Table2245236891011121314151617181920212224234567891011121314151617181920212223242526272829303132333435363738394041[[#This Row],[PEMBULATAN]]*O5</f>
        <v>48000</v>
      </c>
    </row>
    <row r="6" spans="1:16" ht="30.75" customHeight="1" x14ac:dyDescent="0.2">
      <c r="A6" s="97"/>
      <c r="B6" s="73"/>
      <c r="C6" s="87" t="s">
        <v>5102</v>
      </c>
      <c r="D6" s="76" t="s">
        <v>52</v>
      </c>
      <c r="E6" s="13">
        <v>44437</v>
      </c>
      <c r="F6" s="74" t="s">
        <v>2281</v>
      </c>
      <c r="G6" s="13">
        <v>44440</v>
      </c>
      <c r="H6" s="75" t="s">
        <v>3485</v>
      </c>
      <c r="I6" s="15">
        <v>55</v>
      </c>
      <c r="J6" s="15">
        <v>60</v>
      </c>
      <c r="K6" s="15">
        <v>30</v>
      </c>
      <c r="L6" s="15">
        <v>7</v>
      </c>
      <c r="M6" s="81">
        <v>24.75</v>
      </c>
      <c r="N6" s="70">
        <v>25</v>
      </c>
      <c r="O6" s="62">
        <v>3000</v>
      </c>
      <c r="P6" s="63">
        <f>Table2245236891011121314151617181920212224234567891011121314151617181920212223242526272829303132333435363738394041[[#This Row],[PEMBULATAN]]*O6</f>
        <v>75000</v>
      </c>
    </row>
    <row r="7" spans="1:16" ht="30.75" customHeight="1" x14ac:dyDescent="0.2">
      <c r="A7" s="97"/>
      <c r="B7" s="88"/>
      <c r="C7" s="87" t="s">
        <v>5103</v>
      </c>
      <c r="D7" s="76" t="s">
        <v>52</v>
      </c>
      <c r="E7" s="13">
        <v>44437</v>
      </c>
      <c r="F7" s="74" t="s">
        <v>2281</v>
      </c>
      <c r="G7" s="13">
        <v>44440</v>
      </c>
      <c r="H7" s="75" t="s">
        <v>3485</v>
      </c>
      <c r="I7" s="15">
        <v>40</v>
      </c>
      <c r="J7" s="15">
        <v>20</v>
      </c>
      <c r="K7" s="15">
        <v>10</v>
      </c>
      <c r="L7" s="15">
        <v>1</v>
      </c>
      <c r="M7" s="81">
        <v>2</v>
      </c>
      <c r="N7" s="70">
        <v>2</v>
      </c>
      <c r="O7" s="62">
        <v>3000</v>
      </c>
      <c r="P7" s="63">
        <f>Table2245236891011121314151617181920212224234567891011121314151617181920212223242526272829303132333435363738394041[[#This Row],[PEMBULATAN]]*O7</f>
        <v>6000</v>
      </c>
    </row>
    <row r="8" spans="1:16" ht="30.75" customHeight="1" x14ac:dyDescent="0.2">
      <c r="A8" s="97"/>
      <c r="B8" s="73" t="s">
        <v>5104</v>
      </c>
      <c r="C8" s="87" t="s">
        <v>5105</v>
      </c>
      <c r="D8" s="76" t="s">
        <v>52</v>
      </c>
      <c r="E8" s="13">
        <v>44437</v>
      </c>
      <c r="F8" s="74" t="s">
        <v>2281</v>
      </c>
      <c r="G8" s="13">
        <v>44440</v>
      </c>
      <c r="H8" s="75" t="s">
        <v>3485</v>
      </c>
      <c r="I8" s="15">
        <v>93</v>
      </c>
      <c r="J8" s="15">
        <v>55</v>
      </c>
      <c r="K8" s="15">
        <v>20</v>
      </c>
      <c r="L8" s="15">
        <v>5</v>
      </c>
      <c r="M8" s="81">
        <v>25.574999999999999</v>
      </c>
      <c r="N8" s="70">
        <v>26</v>
      </c>
      <c r="O8" s="62">
        <v>3000</v>
      </c>
      <c r="P8" s="63">
        <f>Table2245236891011121314151617181920212224234567891011121314151617181920212223242526272829303132333435363738394041[[#This Row],[PEMBULATAN]]*O8</f>
        <v>78000</v>
      </c>
    </row>
    <row r="9" spans="1:16" ht="30.75" customHeight="1" x14ac:dyDescent="0.2">
      <c r="A9" s="97"/>
      <c r="B9" s="73"/>
      <c r="C9" s="87" t="s">
        <v>5106</v>
      </c>
      <c r="D9" s="76" t="s">
        <v>52</v>
      </c>
      <c r="E9" s="13">
        <v>44437</v>
      </c>
      <c r="F9" s="74" t="s">
        <v>2281</v>
      </c>
      <c r="G9" s="13">
        <v>44440</v>
      </c>
      <c r="H9" s="75" t="s">
        <v>3485</v>
      </c>
      <c r="I9" s="15">
        <v>35</v>
      </c>
      <c r="J9" s="15">
        <v>30</v>
      </c>
      <c r="K9" s="15">
        <v>25</v>
      </c>
      <c r="L9" s="15">
        <v>1</v>
      </c>
      <c r="M9" s="81">
        <v>6.5625</v>
      </c>
      <c r="N9" s="70">
        <v>7</v>
      </c>
      <c r="O9" s="62">
        <v>3000</v>
      </c>
      <c r="P9" s="63">
        <f>Table2245236891011121314151617181920212224234567891011121314151617181920212223242526272829303132333435363738394041[[#This Row],[PEMBULATAN]]*O9</f>
        <v>21000</v>
      </c>
    </row>
    <row r="10" spans="1:16" ht="30.75" customHeight="1" x14ac:dyDescent="0.2">
      <c r="A10" s="97"/>
      <c r="B10" s="73"/>
      <c r="C10" s="87" t="s">
        <v>5107</v>
      </c>
      <c r="D10" s="76" t="s">
        <v>52</v>
      </c>
      <c r="E10" s="13">
        <v>44437</v>
      </c>
      <c r="F10" s="74" t="s">
        <v>2281</v>
      </c>
      <c r="G10" s="13">
        <v>44440</v>
      </c>
      <c r="H10" s="75" t="s">
        <v>3485</v>
      </c>
      <c r="I10" s="15">
        <v>50</v>
      </c>
      <c r="J10" s="15">
        <v>25</v>
      </c>
      <c r="K10" s="15">
        <v>35</v>
      </c>
      <c r="L10" s="15">
        <v>4</v>
      </c>
      <c r="M10" s="81">
        <v>10.9375</v>
      </c>
      <c r="N10" s="70">
        <v>11</v>
      </c>
      <c r="O10" s="62">
        <v>3000</v>
      </c>
      <c r="P10" s="63">
        <f>Table2245236891011121314151617181920212224234567891011121314151617181920212223242526272829303132333435363738394041[[#This Row],[PEMBULATAN]]*O10</f>
        <v>33000</v>
      </c>
    </row>
    <row r="11" spans="1:16" ht="30.75" customHeight="1" x14ac:dyDescent="0.2">
      <c r="A11" s="97"/>
      <c r="B11" s="73"/>
      <c r="C11" s="87" t="s">
        <v>5108</v>
      </c>
      <c r="D11" s="76" t="s">
        <v>52</v>
      </c>
      <c r="E11" s="13">
        <v>44437</v>
      </c>
      <c r="F11" s="74" t="s">
        <v>2281</v>
      </c>
      <c r="G11" s="13">
        <v>44440</v>
      </c>
      <c r="H11" s="75" t="s">
        <v>3485</v>
      </c>
      <c r="I11" s="15">
        <v>53</v>
      </c>
      <c r="J11" s="15">
        <v>24</v>
      </c>
      <c r="K11" s="15">
        <v>33</v>
      </c>
      <c r="L11" s="15">
        <v>4</v>
      </c>
      <c r="M11" s="81">
        <v>10.494</v>
      </c>
      <c r="N11" s="70">
        <v>10</v>
      </c>
      <c r="O11" s="62">
        <v>3000</v>
      </c>
      <c r="P11" s="63">
        <f>Table2245236891011121314151617181920212224234567891011121314151617181920212223242526272829303132333435363738394041[[#This Row],[PEMBULATAN]]*O11</f>
        <v>30000</v>
      </c>
    </row>
    <row r="12" spans="1:16" ht="30.75" customHeight="1" x14ac:dyDescent="0.2">
      <c r="A12" s="97"/>
      <c r="B12" s="73"/>
      <c r="C12" s="87" t="s">
        <v>5109</v>
      </c>
      <c r="D12" s="76" t="s">
        <v>52</v>
      </c>
      <c r="E12" s="13">
        <v>44437</v>
      </c>
      <c r="F12" s="74" t="s">
        <v>2281</v>
      </c>
      <c r="G12" s="13">
        <v>44440</v>
      </c>
      <c r="H12" s="75" t="s">
        <v>3485</v>
      </c>
      <c r="I12" s="15">
        <v>100</v>
      </c>
      <c r="J12" s="15">
        <v>58</v>
      </c>
      <c r="K12" s="15">
        <v>40</v>
      </c>
      <c r="L12" s="15">
        <v>14</v>
      </c>
      <c r="M12" s="81">
        <v>58</v>
      </c>
      <c r="N12" s="70">
        <v>58</v>
      </c>
      <c r="O12" s="62">
        <v>3000</v>
      </c>
      <c r="P12" s="63">
        <f>Table2245236891011121314151617181920212224234567891011121314151617181920212223242526272829303132333435363738394041[[#This Row],[PEMBULATAN]]*O12</f>
        <v>174000</v>
      </c>
    </row>
    <row r="13" spans="1:16" ht="30.75" customHeight="1" x14ac:dyDescent="0.2">
      <c r="A13" s="97"/>
      <c r="B13" s="73"/>
      <c r="C13" s="87" t="s">
        <v>5110</v>
      </c>
      <c r="D13" s="76" t="s">
        <v>52</v>
      </c>
      <c r="E13" s="13">
        <v>44437</v>
      </c>
      <c r="F13" s="74" t="s">
        <v>2281</v>
      </c>
      <c r="G13" s="13">
        <v>44440</v>
      </c>
      <c r="H13" s="75" t="s">
        <v>3485</v>
      </c>
      <c r="I13" s="15">
        <v>85</v>
      </c>
      <c r="J13" s="15">
        <v>50</v>
      </c>
      <c r="K13" s="15">
        <v>30</v>
      </c>
      <c r="L13" s="15">
        <v>16</v>
      </c>
      <c r="M13" s="81">
        <v>31.875</v>
      </c>
      <c r="N13" s="70">
        <v>32</v>
      </c>
      <c r="O13" s="62">
        <v>3000</v>
      </c>
      <c r="P13" s="63">
        <f>Table2245236891011121314151617181920212224234567891011121314151617181920212223242526272829303132333435363738394041[[#This Row],[PEMBULATAN]]*O13</f>
        <v>96000</v>
      </c>
    </row>
    <row r="14" spans="1:16" ht="30.75" customHeight="1" x14ac:dyDescent="0.2">
      <c r="A14" s="97"/>
      <c r="B14" s="73"/>
      <c r="C14" s="87" t="s">
        <v>5111</v>
      </c>
      <c r="D14" s="76" t="s">
        <v>52</v>
      </c>
      <c r="E14" s="13">
        <v>44437</v>
      </c>
      <c r="F14" s="74" t="s">
        <v>2281</v>
      </c>
      <c r="G14" s="13">
        <v>44440</v>
      </c>
      <c r="H14" s="75" t="s">
        <v>3485</v>
      </c>
      <c r="I14" s="15">
        <v>100</v>
      </c>
      <c r="J14" s="15">
        <v>60</v>
      </c>
      <c r="K14" s="15">
        <v>33</v>
      </c>
      <c r="L14" s="15">
        <v>19</v>
      </c>
      <c r="M14" s="81">
        <v>49.5</v>
      </c>
      <c r="N14" s="70">
        <v>50</v>
      </c>
      <c r="O14" s="62">
        <v>3000</v>
      </c>
      <c r="P14" s="63">
        <f>Table2245236891011121314151617181920212224234567891011121314151617181920212223242526272829303132333435363738394041[[#This Row],[PEMBULATAN]]*O14</f>
        <v>150000</v>
      </c>
    </row>
    <row r="15" spans="1:16" ht="30.75" customHeight="1" x14ac:dyDescent="0.2">
      <c r="A15" s="97"/>
      <c r="B15" s="73"/>
      <c r="C15" s="87" t="s">
        <v>5112</v>
      </c>
      <c r="D15" s="76" t="s">
        <v>52</v>
      </c>
      <c r="E15" s="13">
        <v>44437</v>
      </c>
      <c r="F15" s="74" t="s">
        <v>2281</v>
      </c>
      <c r="G15" s="13">
        <v>44440</v>
      </c>
      <c r="H15" s="75" t="s">
        <v>3485</v>
      </c>
      <c r="I15" s="15">
        <v>100</v>
      </c>
      <c r="J15" s="15">
        <v>55</v>
      </c>
      <c r="K15" s="15">
        <v>35</v>
      </c>
      <c r="L15" s="15">
        <v>19</v>
      </c>
      <c r="M15" s="81">
        <v>48.125</v>
      </c>
      <c r="N15" s="70">
        <v>48</v>
      </c>
      <c r="O15" s="62">
        <v>3000</v>
      </c>
      <c r="P15" s="63">
        <f>Table2245236891011121314151617181920212224234567891011121314151617181920212223242526272829303132333435363738394041[[#This Row],[PEMBULATAN]]*O15</f>
        <v>144000</v>
      </c>
    </row>
    <row r="16" spans="1:16" ht="30.75" customHeight="1" x14ac:dyDescent="0.2">
      <c r="A16" s="97"/>
      <c r="B16" s="73"/>
      <c r="C16" s="87" t="s">
        <v>5113</v>
      </c>
      <c r="D16" s="76" t="s">
        <v>52</v>
      </c>
      <c r="E16" s="13">
        <v>44437</v>
      </c>
      <c r="F16" s="74" t="s">
        <v>2281</v>
      </c>
      <c r="G16" s="13">
        <v>44440</v>
      </c>
      <c r="H16" s="75" t="s">
        <v>3485</v>
      </c>
      <c r="I16" s="15">
        <v>100</v>
      </c>
      <c r="J16" s="15">
        <v>52</v>
      </c>
      <c r="K16" s="15">
        <v>30</v>
      </c>
      <c r="L16" s="15">
        <v>19</v>
      </c>
      <c r="M16" s="81">
        <v>39</v>
      </c>
      <c r="N16" s="70">
        <v>39</v>
      </c>
      <c r="O16" s="62">
        <v>3000</v>
      </c>
      <c r="P16" s="63">
        <f>Table2245236891011121314151617181920212224234567891011121314151617181920212223242526272829303132333435363738394041[[#This Row],[PEMBULATAN]]*O16</f>
        <v>117000</v>
      </c>
    </row>
    <row r="17" spans="1:16" ht="30.75" customHeight="1" x14ac:dyDescent="0.2">
      <c r="A17" s="97"/>
      <c r="B17" s="73"/>
      <c r="C17" s="87" t="s">
        <v>5114</v>
      </c>
      <c r="D17" s="76" t="s">
        <v>52</v>
      </c>
      <c r="E17" s="13">
        <v>44437</v>
      </c>
      <c r="F17" s="74" t="s">
        <v>2281</v>
      </c>
      <c r="G17" s="13">
        <v>44440</v>
      </c>
      <c r="H17" s="75" t="s">
        <v>3485</v>
      </c>
      <c r="I17" s="15">
        <v>93</v>
      </c>
      <c r="J17" s="15">
        <v>57</v>
      </c>
      <c r="K17" s="15">
        <v>33</v>
      </c>
      <c r="L17" s="15">
        <v>15</v>
      </c>
      <c r="M17" s="81">
        <v>43.733249999999998</v>
      </c>
      <c r="N17" s="70">
        <v>44</v>
      </c>
      <c r="O17" s="62">
        <v>3000</v>
      </c>
      <c r="P17" s="63">
        <f>Table2245236891011121314151617181920212224234567891011121314151617181920212223242526272829303132333435363738394041[[#This Row],[PEMBULATAN]]*O17</f>
        <v>132000</v>
      </c>
    </row>
    <row r="18" spans="1:16" ht="30.75" customHeight="1" x14ac:dyDescent="0.2">
      <c r="A18" s="97"/>
      <c r="B18" s="73"/>
      <c r="C18" s="87" t="s">
        <v>5115</v>
      </c>
      <c r="D18" s="76" t="s">
        <v>52</v>
      </c>
      <c r="E18" s="13">
        <v>44437</v>
      </c>
      <c r="F18" s="74" t="s">
        <v>2281</v>
      </c>
      <c r="G18" s="13">
        <v>44440</v>
      </c>
      <c r="H18" s="75" t="s">
        <v>3485</v>
      </c>
      <c r="I18" s="15">
        <v>90</v>
      </c>
      <c r="J18" s="15">
        <v>30</v>
      </c>
      <c r="K18" s="15">
        <v>54</v>
      </c>
      <c r="L18" s="15">
        <v>14</v>
      </c>
      <c r="M18" s="81">
        <v>36.450000000000003</v>
      </c>
      <c r="N18" s="70">
        <v>36</v>
      </c>
      <c r="O18" s="62">
        <v>3000</v>
      </c>
      <c r="P18" s="63">
        <f>Table2245236891011121314151617181920212224234567891011121314151617181920212223242526272829303132333435363738394041[[#This Row],[PEMBULATAN]]*O18</f>
        <v>108000</v>
      </c>
    </row>
    <row r="19" spans="1:16" ht="30.75" customHeight="1" x14ac:dyDescent="0.2">
      <c r="A19" s="97"/>
      <c r="B19" s="73"/>
      <c r="C19" s="87" t="s">
        <v>5116</v>
      </c>
      <c r="D19" s="76" t="s">
        <v>52</v>
      </c>
      <c r="E19" s="13">
        <v>44437</v>
      </c>
      <c r="F19" s="74" t="s">
        <v>2281</v>
      </c>
      <c r="G19" s="13">
        <v>44440</v>
      </c>
      <c r="H19" s="75" t="s">
        <v>3485</v>
      </c>
      <c r="I19" s="15">
        <v>94</v>
      </c>
      <c r="J19" s="15">
        <v>60</v>
      </c>
      <c r="K19" s="15">
        <v>35</v>
      </c>
      <c r="L19" s="15">
        <v>21</v>
      </c>
      <c r="M19" s="81">
        <v>49.35</v>
      </c>
      <c r="N19" s="70">
        <v>49</v>
      </c>
      <c r="O19" s="62">
        <v>3000</v>
      </c>
      <c r="P19" s="63">
        <f>Table2245236891011121314151617181920212224234567891011121314151617181920212223242526272829303132333435363738394041[[#This Row],[PEMBULATAN]]*O19</f>
        <v>147000</v>
      </c>
    </row>
    <row r="20" spans="1:16" ht="30.75" customHeight="1" x14ac:dyDescent="0.2">
      <c r="A20" s="97"/>
      <c r="B20" s="73"/>
      <c r="C20" s="87" t="s">
        <v>5117</v>
      </c>
      <c r="D20" s="76" t="s">
        <v>52</v>
      </c>
      <c r="E20" s="13">
        <v>44437</v>
      </c>
      <c r="F20" s="74" t="s">
        <v>2281</v>
      </c>
      <c r="G20" s="13">
        <v>44440</v>
      </c>
      <c r="H20" s="75" t="s">
        <v>3485</v>
      </c>
      <c r="I20" s="15">
        <v>110</v>
      </c>
      <c r="J20" s="15">
        <v>55</v>
      </c>
      <c r="K20" s="15">
        <v>39</v>
      </c>
      <c r="L20" s="15">
        <v>29</v>
      </c>
      <c r="M20" s="81">
        <v>58.987499999999997</v>
      </c>
      <c r="N20" s="70">
        <v>59</v>
      </c>
      <c r="O20" s="62">
        <v>3000</v>
      </c>
      <c r="P20" s="63">
        <f>Table2245236891011121314151617181920212224234567891011121314151617181920212223242526272829303132333435363738394041[[#This Row],[PEMBULATAN]]*O20</f>
        <v>177000</v>
      </c>
    </row>
    <row r="21" spans="1:16" ht="30.75" customHeight="1" x14ac:dyDescent="0.2">
      <c r="A21" s="97"/>
      <c r="B21" s="73"/>
      <c r="C21" s="87" t="s">
        <v>5118</v>
      </c>
      <c r="D21" s="76" t="s">
        <v>52</v>
      </c>
      <c r="E21" s="13">
        <v>44437</v>
      </c>
      <c r="F21" s="74" t="s">
        <v>2281</v>
      </c>
      <c r="G21" s="13">
        <v>44440</v>
      </c>
      <c r="H21" s="75" t="s">
        <v>3485</v>
      </c>
      <c r="I21" s="15">
        <v>40</v>
      </c>
      <c r="J21" s="15">
        <v>100</v>
      </c>
      <c r="K21" s="15">
        <v>50</v>
      </c>
      <c r="L21" s="15">
        <v>10</v>
      </c>
      <c r="M21" s="81">
        <v>50</v>
      </c>
      <c r="N21" s="70">
        <v>50</v>
      </c>
      <c r="O21" s="62">
        <v>3000</v>
      </c>
      <c r="P21" s="63">
        <f>Table2245236891011121314151617181920212224234567891011121314151617181920212223242526272829303132333435363738394041[[#This Row],[PEMBULATAN]]*O21</f>
        <v>150000</v>
      </c>
    </row>
    <row r="22" spans="1:16" ht="30.75" customHeight="1" x14ac:dyDescent="0.2">
      <c r="A22" s="97"/>
      <c r="B22" s="73"/>
      <c r="C22" s="87" t="s">
        <v>5119</v>
      </c>
      <c r="D22" s="76" t="s">
        <v>52</v>
      </c>
      <c r="E22" s="13">
        <v>44437</v>
      </c>
      <c r="F22" s="74" t="s">
        <v>2281</v>
      </c>
      <c r="G22" s="13">
        <v>44440</v>
      </c>
      <c r="H22" s="75" t="s">
        <v>3485</v>
      </c>
      <c r="I22" s="15">
        <v>92</v>
      </c>
      <c r="J22" s="15">
        <v>55</v>
      </c>
      <c r="K22" s="15">
        <v>34</v>
      </c>
      <c r="L22" s="15">
        <v>14</v>
      </c>
      <c r="M22" s="81">
        <v>43.01</v>
      </c>
      <c r="N22" s="70">
        <v>43</v>
      </c>
      <c r="O22" s="62">
        <v>3000</v>
      </c>
      <c r="P22" s="63">
        <f>Table2245236891011121314151617181920212224234567891011121314151617181920212223242526272829303132333435363738394041[[#This Row],[PEMBULATAN]]*O22</f>
        <v>129000</v>
      </c>
    </row>
    <row r="23" spans="1:16" ht="30.75" customHeight="1" x14ac:dyDescent="0.2">
      <c r="A23" s="97"/>
      <c r="B23" s="73"/>
      <c r="C23" s="87" t="s">
        <v>5120</v>
      </c>
      <c r="D23" s="76" t="s">
        <v>52</v>
      </c>
      <c r="E23" s="13">
        <v>44437</v>
      </c>
      <c r="F23" s="74" t="s">
        <v>2281</v>
      </c>
      <c r="G23" s="13">
        <v>44440</v>
      </c>
      <c r="H23" s="75" t="s">
        <v>3485</v>
      </c>
      <c r="I23" s="15">
        <v>90</v>
      </c>
      <c r="J23" s="15">
        <v>55</v>
      </c>
      <c r="K23" s="15">
        <v>33</v>
      </c>
      <c r="L23" s="15">
        <v>14</v>
      </c>
      <c r="M23" s="81">
        <v>40.837499999999999</v>
      </c>
      <c r="N23" s="70">
        <v>41</v>
      </c>
      <c r="O23" s="62">
        <v>3000</v>
      </c>
      <c r="P23" s="63">
        <f>Table2245236891011121314151617181920212224234567891011121314151617181920212223242526272829303132333435363738394041[[#This Row],[PEMBULATAN]]*O23</f>
        <v>123000</v>
      </c>
    </row>
    <row r="24" spans="1:16" ht="30.75" customHeight="1" x14ac:dyDescent="0.2">
      <c r="A24" s="97"/>
      <c r="B24" s="73"/>
      <c r="C24" s="87" t="s">
        <v>5121</v>
      </c>
      <c r="D24" s="76" t="s">
        <v>52</v>
      </c>
      <c r="E24" s="13">
        <v>44437</v>
      </c>
      <c r="F24" s="74" t="s">
        <v>2281</v>
      </c>
      <c r="G24" s="13">
        <v>44440</v>
      </c>
      <c r="H24" s="75" t="s">
        <v>3485</v>
      </c>
      <c r="I24" s="15">
        <v>49</v>
      </c>
      <c r="J24" s="15">
        <v>30</v>
      </c>
      <c r="K24" s="15">
        <v>42</v>
      </c>
      <c r="L24" s="15">
        <v>8</v>
      </c>
      <c r="M24" s="81">
        <v>15.435</v>
      </c>
      <c r="N24" s="70">
        <v>15</v>
      </c>
      <c r="O24" s="62">
        <v>3000</v>
      </c>
      <c r="P24" s="63">
        <f>Table2245236891011121314151617181920212224234567891011121314151617181920212223242526272829303132333435363738394041[[#This Row],[PEMBULATAN]]*O24</f>
        <v>45000</v>
      </c>
    </row>
    <row r="25" spans="1:16" ht="30.75" customHeight="1" x14ac:dyDescent="0.2">
      <c r="A25" s="97"/>
      <c r="B25" s="73"/>
      <c r="C25" s="87" t="s">
        <v>5122</v>
      </c>
      <c r="D25" s="76" t="s">
        <v>52</v>
      </c>
      <c r="E25" s="13">
        <v>44437</v>
      </c>
      <c r="F25" s="74" t="s">
        <v>2281</v>
      </c>
      <c r="G25" s="13">
        <v>44440</v>
      </c>
      <c r="H25" s="75" t="s">
        <v>3485</v>
      </c>
      <c r="I25" s="15">
        <v>79</v>
      </c>
      <c r="J25" s="15">
        <v>60</v>
      </c>
      <c r="K25" s="15">
        <v>20</v>
      </c>
      <c r="L25" s="15">
        <v>18</v>
      </c>
      <c r="M25" s="81">
        <v>23.7</v>
      </c>
      <c r="N25" s="70">
        <v>24</v>
      </c>
      <c r="O25" s="62">
        <v>3000</v>
      </c>
      <c r="P25" s="63">
        <f>Table2245236891011121314151617181920212224234567891011121314151617181920212223242526272829303132333435363738394041[[#This Row],[PEMBULATAN]]*O25</f>
        <v>72000</v>
      </c>
    </row>
    <row r="26" spans="1:16" ht="30.75" customHeight="1" x14ac:dyDescent="0.2">
      <c r="A26" s="97"/>
      <c r="B26" s="73"/>
      <c r="C26" s="87" t="s">
        <v>5123</v>
      </c>
      <c r="D26" s="76" t="s">
        <v>52</v>
      </c>
      <c r="E26" s="13">
        <v>44437</v>
      </c>
      <c r="F26" s="74" t="s">
        <v>2281</v>
      </c>
      <c r="G26" s="13">
        <v>44440</v>
      </c>
      <c r="H26" s="75" t="s">
        <v>3485</v>
      </c>
      <c r="I26" s="15">
        <v>25</v>
      </c>
      <c r="J26" s="15">
        <v>25</v>
      </c>
      <c r="K26" s="15">
        <v>50</v>
      </c>
      <c r="L26" s="15">
        <v>1</v>
      </c>
      <c r="M26" s="81">
        <v>7.8125</v>
      </c>
      <c r="N26" s="70">
        <v>8</v>
      </c>
      <c r="O26" s="62">
        <v>3000</v>
      </c>
      <c r="P26" s="63">
        <f>Table2245236891011121314151617181920212224234567891011121314151617181920212223242526272829303132333435363738394041[[#This Row],[PEMBULATAN]]*O26</f>
        <v>24000</v>
      </c>
    </row>
    <row r="27" spans="1:16" ht="30.75" customHeight="1" x14ac:dyDescent="0.2">
      <c r="A27" s="97"/>
      <c r="B27" s="73"/>
      <c r="C27" s="87" t="s">
        <v>5124</v>
      </c>
      <c r="D27" s="76" t="s">
        <v>52</v>
      </c>
      <c r="E27" s="13">
        <v>44437</v>
      </c>
      <c r="F27" s="74" t="s">
        <v>2281</v>
      </c>
      <c r="G27" s="13">
        <v>44440</v>
      </c>
      <c r="H27" s="75" t="s">
        <v>3485</v>
      </c>
      <c r="I27" s="15">
        <v>98</v>
      </c>
      <c r="J27" s="15">
        <v>60</v>
      </c>
      <c r="K27" s="15">
        <v>30</v>
      </c>
      <c r="L27" s="15">
        <v>14</v>
      </c>
      <c r="M27" s="81">
        <v>44.1</v>
      </c>
      <c r="N27" s="70">
        <v>44</v>
      </c>
      <c r="O27" s="62">
        <v>3000</v>
      </c>
      <c r="P27" s="63">
        <f>Table2245236891011121314151617181920212224234567891011121314151617181920212223242526272829303132333435363738394041[[#This Row],[PEMBULATAN]]*O27</f>
        <v>132000</v>
      </c>
    </row>
    <row r="28" spans="1:16" ht="30.75" customHeight="1" x14ac:dyDescent="0.2">
      <c r="A28" s="97"/>
      <c r="B28" s="73"/>
      <c r="C28" s="87" t="s">
        <v>5125</v>
      </c>
      <c r="D28" s="76" t="s">
        <v>52</v>
      </c>
      <c r="E28" s="13">
        <v>44437</v>
      </c>
      <c r="F28" s="74" t="s">
        <v>2281</v>
      </c>
      <c r="G28" s="13">
        <v>44440</v>
      </c>
      <c r="H28" s="75" t="s">
        <v>3485</v>
      </c>
      <c r="I28" s="15">
        <v>91</v>
      </c>
      <c r="J28" s="15">
        <v>54</v>
      </c>
      <c r="K28" s="15">
        <v>20</v>
      </c>
      <c r="L28" s="15">
        <v>8</v>
      </c>
      <c r="M28" s="81">
        <v>24.57</v>
      </c>
      <c r="N28" s="70">
        <v>25</v>
      </c>
      <c r="O28" s="62">
        <v>3000</v>
      </c>
      <c r="P28" s="63">
        <f>Table2245236891011121314151617181920212224234567891011121314151617181920212223242526272829303132333435363738394041[[#This Row],[PEMBULATAN]]*O28</f>
        <v>75000</v>
      </c>
    </row>
    <row r="29" spans="1:16" ht="30.75" customHeight="1" x14ac:dyDescent="0.2">
      <c r="A29" s="97"/>
      <c r="B29" s="73"/>
      <c r="C29" s="87" t="s">
        <v>5126</v>
      </c>
      <c r="D29" s="76" t="s">
        <v>52</v>
      </c>
      <c r="E29" s="13">
        <v>44437</v>
      </c>
      <c r="F29" s="74" t="s">
        <v>2281</v>
      </c>
      <c r="G29" s="13">
        <v>44440</v>
      </c>
      <c r="H29" s="75" t="s">
        <v>3485</v>
      </c>
      <c r="I29" s="15">
        <v>82</v>
      </c>
      <c r="J29" s="15">
        <v>57</v>
      </c>
      <c r="K29" s="15">
        <v>25</v>
      </c>
      <c r="L29" s="15">
        <v>9</v>
      </c>
      <c r="M29" s="81">
        <v>29.212499999999999</v>
      </c>
      <c r="N29" s="70">
        <v>29</v>
      </c>
      <c r="O29" s="62">
        <v>3000</v>
      </c>
      <c r="P29" s="63">
        <f>Table2245236891011121314151617181920212224234567891011121314151617181920212223242526272829303132333435363738394041[[#This Row],[PEMBULATAN]]*O29</f>
        <v>87000</v>
      </c>
    </row>
    <row r="30" spans="1:16" ht="30.75" customHeight="1" x14ac:dyDescent="0.2">
      <c r="A30" s="97"/>
      <c r="B30" s="73"/>
      <c r="C30" s="87" t="s">
        <v>5127</v>
      </c>
      <c r="D30" s="76" t="s">
        <v>52</v>
      </c>
      <c r="E30" s="13">
        <v>44437</v>
      </c>
      <c r="F30" s="74" t="s">
        <v>2281</v>
      </c>
      <c r="G30" s="13">
        <v>44440</v>
      </c>
      <c r="H30" s="75" t="s">
        <v>3485</v>
      </c>
      <c r="I30" s="15">
        <v>86</v>
      </c>
      <c r="J30" s="15">
        <v>60</v>
      </c>
      <c r="K30" s="15">
        <v>30</v>
      </c>
      <c r="L30" s="15">
        <v>19</v>
      </c>
      <c r="M30" s="81">
        <v>38.700000000000003</v>
      </c>
      <c r="N30" s="70">
        <v>39</v>
      </c>
      <c r="O30" s="62">
        <v>3000</v>
      </c>
      <c r="P30" s="63">
        <f>Table2245236891011121314151617181920212224234567891011121314151617181920212223242526272829303132333435363738394041[[#This Row],[PEMBULATAN]]*O30</f>
        <v>117000</v>
      </c>
    </row>
    <row r="31" spans="1:16" ht="30.75" customHeight="1" x14ac:dyDescent="0.2">
      <c r="A31" s="97"/>
      <c r="B31" s="73"/>
      <c r="C31" s="87" t="s">
        <v>5128</v>
      </c>
      <c r="D31" s="76" t="s">
        <v>52</v>
      </c>
      <c r="E31" s="13">
        <v>44437</v>
      </c>
      <c r="F31" s="74" t="s">
        <v>2281</v>
      </c>
      <c r="G31" s="13">
        <v>44440</v>
      </c>
      <c r="H31" s="75" t="s">
        <v>3485</v>
      </c>
      <c r="I31" s="15">
        <v>80</v>
      </c>
      <c r="J31" s="15">
        <v>50</v>
      </c>
      <c r="K31" s="15">
        <v>28</v>
      </c>
      <c r="L31" s="15">
        <v>7</v>
      </c>
      <c r="M31" s="81">
        <v>28</v>
      </c>
      <c r="N31" s="70">
        <v>28</v>
      </c>
      <c r="O31" s="62">
        <v>3000</v>
      </c>
      <c r="P31" s="63">
        <f>Table2245236891011121314151617181920212224234567891011121314151617181920212223242526272829303132333435363738394041[[#This Row],[PEMBULATAN]]*O31</f>
        <v>84000</v>
      </c>
    </row>
    <row r="32" spans="1:16" ht="30.75" customHeight="1" x14ac:dyDescent="0.2">
      <c r="A32" s="97"/>
      <c r="B32" s="73"/>
      <c r="C32" s="87" t="s">
        <v>5129</v>
      </c>
      <c r="D32" s="76" t="s">
        <v>52</v>
      </c>
      <c r="E32" s="13">
        <v>44437</v>
      </c>
      <c r="F32" s="74" t="s">
        <v>2281</v>
      </c>
      <c r="G32" s="13">
        <v>44440</v>
      </c>
      <c r="H32" s="75" t="s">
        <v>3485</v>
      </c>
      <c r="I32" s="15">
        <v>98</v>
      </c>
      <c r="J32" s="15">
        <v>58</v>
      </c>
      <c r="K32" s="15">
        <v>30</v>
      </c>
      <c r="L32" s="15">
        <v>16</v>
      </c>
      <c r="M32" s="81">
        <v>42.63</v>
      </c>
      <c r="N32" s="70">
        <v>43</v>
      </c>
      <c r="O32" s="62">
        <v>3000</v>
      </c>
      <c r="P32" s="63">
        <f>Table2245236891011121314151617181920212224234567891011121314151617181920212223242526272829303132333435363738394041[[#This Row],[PEMBULATAN]]*O32</f>
        <v>129000</v>
      </c>
    </row>
    <row r="33" spans="1:16" ht="30.75" customHeight="1" x14ac:dyDescent="0.2">
      <c r="A33" s="97"/>
      <c r="B33" s="73"/>
      <c r="C33" s="87" t="s">
        <v>5130</v>
      </c>
      <c r="D33" s="76" t="s">
        <v>52</v>
      </c>
      <c r="E33" s="13">
        <v>44437</v>
      </c>
      <c r="F33" s="74" t="s">
        <v>2281</v>
      </c>
      <c r="G33" s="13">
        <v>44440</v>
      </c>
      <c r="H33" s="75" t="s">
        <v>3485</v>
      </c>
      <c r="I33" s="15">
        <v>67</v>
      </c>
      <c r="J33" s="15">
        <v>41</v>
      </c>
      <c r="K33" s="15">
        <v>28</v>
      </c>
      <c r="L33" s="15">
        <v>5</v>
      </c>
      <c r="M33" s="81">
        <v>19.228999999999999</v>
      </c>
      <c r="N33" s="70">
        <v>19</v>
      </c>
      <c r="O33" s="62">
        <v>3000</v>
      </c>
      <c r="P33" s="63">
        <f>Table2245236891011121314151617181920212224234567891011121314151617181920212223242526272829303132333435363738394041[[#This Row],[PEMBULATAN]]*O33</f>
        <v>57000</v>
      </c>
    </row>
    <row r="34" spans="1:16" ht="30.75" customHeight="1" x14ac:dyDescent="0.2">
      <c r="A34" s="97"/>
      <c r="B34" s="73"/>
      <c r="C34" s="87" t="s">
        <v>5131</v>
      </c>
      <c r="D34" s="76" t="s">
        <v>52</v>
      </c>
      <c r="E34" s="13">
        <v>44437</v>
      </c>
      <c r="F34" s="74" t="s">
        <v>2281</v>
      </c>
      <c r="G34" s="13">
        <v>44440</v>
      </c>
      <c r="H34" s="75" t="s">
        <v>3485</v>
      </c>
      <c r="I34" s="15">
        <v>90</v>
      </c>
      <c r="J34" s="15">
        <v>60</v>
      </c>
      <c r="K34" s="15">
        <v>37</v>
      </c>
      <c r="L34" s="15">
        <v>16</v>
      </c>
      <c r="M34" s="81">
        <v>49.95</v>
      </c>
      <c r="N34" s="70">
        <v>50</v>
      </c>
      <c r="O34" s="62">
        <v>3000</v>
      </c>
      <c r="P34" s="63">
        <f>Table2245236891011121314151617181920212224234567891011121314151617181920212223242526272829303132333435363738394041[[#This Row],[PEMBULATAN]]*O34</f>
        <v>150000</v>
      </c>
    </row>
    <row r="35" spans="1:16" ht="30.75" customHeight="1" x14ac:dyDescent="0.2">
      <c r="A35" s="97"/>
      <c r="B35" s="73"/>
      <c r="C35" s="87" t="s">
        <v>5132</v>
      </c>
      <c r="D35" s="76" t="s">
        <v>52</v>
      </c>
      <c r="E35" s="13">
        <v>44437</v>
      </c>
      <c r="F35" s="74" t="s">
        <v>2281</v>
      </c>
      <c r="G35" s="13">
        <v>44440</v>
      </c>
      <c r="H35" s="75" t="s">
        <v>3485</v>
      </c>
      <c r="I35" s="15">
        <v>94</v>
      </c>
      <c r="J35" s="15">
        <v>57</v>
      </c>
      <c r="K35" s="15">
        <v>48</v>
      </c>
      <c r="L35" s="15">
        <v>12</v>
      </c>
      <c r="M35" s="81">
        <v>64.296000000000006</v>
      </c>
      <c r="N35" s="70">
        <v>64</v>
      </c>
      <c r="O35" s="62">
        <v>3000</v>
      </c>
      <c r="P35" s="63">
        <f>Table2245236891011121314151617181920212224234567891011121314151617181920212223242526272829303132333435363738394041[[#This Row],[PEMBULATAN]]*O35</f>
        <v>192000</v>
      </c>
    </row>
    <row r="36" spans="1:16" ht="30.75" customHeight="1" x14ac:dyDescent="0.2">
      <c r="A36" s="97"/>
      <c r="B36" s="73"/>
      <c r="C36" s="87" t="s">
        <v>5133</v>
      </c>
      <c r="D36" s="76" t="s">
        <v>52</v>
      </c>
      <c r="E36" s="13">
        <v>44437</v>
      </c>
      <c r="F36" s="74" t="s">
        <v>2281</v>
      </c>
      <c r="G36" s="13">
        <v>44440</v>
      </c>
      <c r="H36" s="75" t="s">
        <v>3485</v>
      </c>
      <c r="I36" s="15">
        <v>102</v>
      </c>
      <c r="J36" s="15">
        <v>53</v>
      </c>
      <c r="K36" s="15">
        <v>35</v>
      </c>
      <c r="L36" s="15">
        <v>18</v>
      </c>
      <c r="M36" s="81">
        <v>47.302500000000002</v>
      </c>
      <c r="N36" s="70">
        <v>47</v>
      </c>
      <c r="O36" s="62">
        <v>3000</v>
      </c>
      <c r="P36" s="63">
        <f>Table2245236891011121314151617181920212224234567891011121314151617181920212223242526272829303132333435363738394041[[#This Row],[PEMBULATAN]]*O36</f>
        <v>141000</v>
      </c>
    </row>
    <row r="37" spans="1:16" ht="30.75" customHeight="1" x14ac:dyDescent="0.2">
      <c r="A37" s="97"/>
      <c r="B37" s="73"/>
      <c r="C37" s="87" t="s">
        <v>5134</v>
      </c>
      <c r="D37" s="76" t="s">
        <v>52</v>
      </c>
      <c r="E37" s="13">
        <v>44437</v>
      </c>
      <c r="F37" s="74" t="s">
        <v>2281</v>
      </c>
      <c r="G37" s="13">
        <v>44440</v>
      </c>
      <c r="H37" s="75" t="s">
        <v>3485</v>
      </c>
      <c r="I37" s="15">
        <v>74</v>
      </c>
      <c r="J37" s="15">
        <v>52</v>
      </c>
      <c r="K37" s="15">
        <v>23</v>
      </c>
      <c r="L37" s="15">
        <v>7</v>
      </c>
      <c r="M37" s="81">
        <v>22.126000000000001</v>
      </c>
      <c r="N37" s="70">
        <v>22</v>
      </c>
      <c r="O37" s="62">
        <v>3000</v>
      </c>
      <c r="P37" s="63">
        <f>Table2245236891011121314151617181920212224234567891011121314151617181920212223242526272829303132333435363738394041[[#This Row],[PEMBULATAN]]*O37</f>
        <v>66000</v>
      </c>
    </row>
    <row r="38" spans="1:16" ht="30.75" customHeight="1" x14ac:dyDescent="0.2">
      <c r="A38" s="97"/>
      <c r="B38" s="73"/>
      <c r="C38" s="87" t="s">
        <v>5135</v>
      </c>
      <c r="D38" s="76" t="s">
        <v>52</v>
      </c>
      <c r="E38" s="13">
        <v>44437</v>
      </c>
      <c r="F38" s="74" t="s">
        <v>2281</v>
      </c>
      <c r="G38" s="13">
        <v>44440</v>
      </c>
      <c r="H38" s="75" t="s">
        <v>3485</v>
      </c>
      <c r="I38" s="15">
        <v>60</v>
      </c>
      <c r="J38" s="15">
        <v>50</v>
      </c>
      <c r="K38" s="15">
        <v>33</v>
      </c>
      <c r="L38" s="15">
        <v>24</v>
      </c>
      <c r="M38" s="81">
        <v>24.75</v>
      </c>
      <c r="N38" s="70">
        <v>25</v>
      </c>
      <c r="O38" s="62">
        <v>3000</v>
      </c>
      <c r="P38" s="63">
        <f>Table2245236891011121314151617181920212224234567891011121314151617181920212223242526272829303132333435363738394041[[#This Row],[PEMBULATAN]]*O38</f>
        <v>75000</v>
      </c>
    </row>
    <row r="39" spans="1:16" ht="30.75" customHeight="1" x14ac:dyDescent="0.2">
      <c r="A39" s="97"/>
      <c r="B39" s="73"/>
      <c r="C39" s="87" t="s">
        <v>5136</v>
      </c>
      <c r="D39" s="76" t="s">
        <v>52</v>
      </c>
      <c r="E39" s="13">
        <v>44437</v>
      </c>
      <c r="F39" s="74" t="s">
        <v>2281</v>
      </c>
      <c r="G39" s="13">
        <v>44440</v>
      </c>
      <c r="H39" s="75" t="s">
        <v>3485</v>
      </c>
      <c r="I39" s="15">
        <v>57</v>
      </c>
      <c r="J39" s="15">
        <v>69</v>
      </c>
      <c r="K39" s="15">
        <v>30</v>
      </c>
      <c r="L39" s="15">
        <v>19</v>
      </c>
      <c r="M39" s="81">
        <v>29.497499999999999</v>
      </c>
      <c r="N39" s="70">
        <v>29</v>
      </c>
      <c r="O39" s="62">
        <v>3000</v>
      </c>
      <c r="P39" s="63">
        <f>Table2245236891011121314151617181920212224234567891011121314151617181920212223242526272829303132333435363738394041[[#This Row],[PEMBULATAN]]*O39</f>
        <v>87000</v>
      </c>
    </row>
    <row r="40" spans="1:16" ht="30.75" customHeight="1" x14ac:dyDescent="0.2">
      <c r="A40" s="97"/>
      <c r="B40" s="73"/>
      <c r="C40" s="87" t="s">
        <v>5137</v>
      </c>
      <c r="D40" s="76" t="s">
        <v>52</v>
      </c>
      <c r="E40" s="13">
        <v>44437</v>
      </c>
      <c r="F40" s="74" t="s">
        <v>2281</v>
      </c>
      <c r="G40" s="13">
        <v>44440</v>
      </c>
      <c r="H40" s="75" t="s">
        <v>3485</v>
      </c>
      <c r="I40" s="15">
        <v>105</v>
      </c>
      <c r="J40" s="15">
        <v>60</v>
      </c>
      <c r="K40" s="15">
        <v>33</v>
      </c>
      <c r="L40" s="15">
        <v>21</v>
      </c>
      <c r="M40" s="81">
        <v>51.975000000000001</v>
      </c>
      <c r="N40" s="70">
        <v>52</v>
      </c>
      <c r="O40" s="62">
        <v>3000</v>
      </c>
      <c r="P40" s="63">
        <f>Table2245236891011121314151617181920212224234567891011121314151617181920212223242526272829303132333435363738394041[[#This Row],[PEMBULATAN]]*O40</f>
        <v>156000</v>
      </c>
    </row>
    <row r="41" spans="1:16" ht="30.75" customHeight="1" x14ac:dyDescent="0.2">
      <c r="A41" s="97"/>
      <c r="B41" s="73"/>
      <c r="C41" s="87" t="s">
        <v>5138</v>
      </c>
      <c r="D41" s="76" t="s">
        <v>52</v>
      </c>
      <c r="E41" s="13">
        <v>44437</v>
      </c>
      <c r="F41" s="74" t="s">
        <v>2281</v>
      </c>
      <c r="G41" s="13">
        <v>44440</v>
      </c>
      <c r="H41" s="75" t="s">
        <v>3485</v>
      </c>
      <c r="I41" s="15">
        <v>102</v>
      </c>
      <c r="J41" s="15">
        <v>4</v>
      </c>
      <c r="K41" s="15">
        <v>4</v>
      </c>
      <c r="L41" s="15">
        <v>1</v>
      </c>
      <c r="M41" s="81">
        <v>0.40799999999999997</v>
      </c>
      <c r="N41" s="70">
        <v>1</v>
      </c>
      <c r="O41" s="62">
        <v>3000</v>
      </c>
      <c r="P41" s="63">
        <f>Table2245236891011121314151617181920212224234567891011121314151617181920212223242526272829303132333435363738394041[[#This Row],[PEMBULATAN]]*O41</f>
        <v>3000</v>
      </c>
    </row>
    <row r="42" spans="1:16" ht="30.75" customHeight="1" x14ac:dyDescent="0.2">
      <c r="A42" s="97"/>
      <c r="B42" s="73"/>
      <c r="C42" s="87" t="s">
        <v>5139</v>
      </c>
      <c r="D42" s="76" t="s">
        <v>52</v>
      </c>
      <c r="E42" s="13">
        <v>44437</v>
      </c>
      <c r="F42" s="74" t="s">
        <v>2281</v>
      </c>
      <c r="G42" s="13">
        <v>44440</v>
      </c>
      <c r="H42" s="75" t="s">
        <v>3485</v>
      </c>
      <c r="I42" s="15">
        <v>30</v>
      </c>
      <c r="J42" s="15">
        <v>46</v>
      </c>
      <c r="K42" s="15">
        <v>20</v>
      </c>
      <c r="L42" s="15">
        <v>2</v>
      </c>
      <c r="M42" s="81">
        <v>6.9</v>
      </c>
      <c r="N42" s="70">
        <v>7</v>
      </c>
      <c r="O42" s="62">
        <v>3000</v>
      </c>
      <c r="P42" s="63">
        <f>Table2245236891011121314151617181920212224234567891011121314151617181920212223242526272829303132333435363738394041[[#This Row],[PEMBULATAN]]*O42</f>
        <v>21000</v>
      </c>
    </row>
    <row r="43" spans="1:16" ht="30.75" customHeight="1" x14ac:dyDescent="0.2">
      <c r="A43" s="97"/>
      <c r="B43" s="73"/>
      <c r="C43" s="87" t="s">
        <v>5140</v>
      </c>
      <c r="D43" s="76" t="s">
        <v>52</v>
      </c>
      <c r="E43" s="13">
        <v>44437</v>
      </c>
      <c r="F43" s="74" t="s">
        <v>2281</v>
      </c>
      <c r="G43" s="13">
        <v>44440</v>
      </c>
      <c r="H43" s="75" t="s">
        <v>3485</v>
      </c>
      <c r="I43" s="15">
        <v>80</v>
      </c>
      <c r="J43" s="15">
        <v>52</v>
      </c>
      <c r="K43" s="15">
        <v>30</v>
      </c>
      <c r="L43" s="15">
        <v>9</v>
      </c>
      <c r="M43" s="81">
        <v>31.2</v>
      </c>
      <c r="N43" s="70">
        <v>31</v>
      </c>
      <c r="O43" s="62">
        <v>3000</v>
      </c>
      <c r="P43" s="63">
        <f>Table2245236891011121314151617181920212224234567891011121314151617181920212223242526272829303132333435363738394041[[#This Row],[PEMBULATAN]]*O43</f>
        <v>93000</v>
      </c>
    </row>
    <row r="44" spans="1:16" ht="30.75" customHeight="1" x14ac:dyDescent="0.2">
      <c r="A44" s="97"/>
      <c r="B44" s="73"/>
      <c r="C44" s="87" t="s">
        <v>5141</v>
      </c>
      <c r="D44" s="76" t="s">
        <v>52</v>
      </c>
      <c r="E44" s="13">
        <v>44437</v>
      </c>
      <c r="F44" s="74" t="s">
        <v>2281</v>
      </c>
      <c r="G44" s="13">
        <v>44440</v>
      </c>
      <c r="H44" s="75" t="s">
        <v>3485</v>
      </c>
      <c r="I44" s="15">
        <v>30</v>
      </c>
      <c r="J44" s="15">
        <v>94</v>
      </c>
      <c r="K44" s="15">
        <v>53</v>
      </c>
      <c r="L44" s="15">
        <v>22</v>
      </c>
      <c r="M44" s="81">
        <v>37.365000000000002</v>
      </c>
      <c r="N44" s="70">
        <v>37</v>
      </c>
      <c r="O44" s="62">
        <v>3000</v>
      </c>
      <c r="P44" s="63">
        <f>Table2245236891011121314151617181920212224234567891011121314151617181920212223242526272829303132333435363738394041[[#This Row],[PEMBULATAN]]*O44</f>
        <v>111000</v>
      </c>
    </row>
    <row r="45" spans="1:16" ht="30.75" customHeight="1" x14ac:dyDescent="0.2">
      <c r="A45" s="97"/>
      <c r="B45" s="73"/>
      <c r="C45" s="87" t="s">
        <v>5142</v>
      </c>
      <c r="D45" s="76" t="s">
        <v>52</v>
      </c>
      <c r="E45" s="13">
        <v>44437</v>
      </c>
      <c r="F45" s="74" t="s">
        <v>2281</v>
      </c>
      <c r="G45" s="13">
        <v>44440</v>
      </c>
      <c r="H45" s="75" t="s">
        <v>3485</v>
      </c>
      <c r="I45" s="15">
        <v>90</v>
      </c>
      <c r="J45" s="15">
        <v>55</v>
      </c>
      <c r="K45" s="15">
        <v>33</v>
      </c>
      <c r="L45" s="15">
        <v>28</v>
      </c>
      <c r="M45" s="81">
        <v>40.837499999999999</v>
      </c>
      <c r="N45" s="70">
        <v>41</v>
      </c>
      <c r="O45" s="62">
        <v>3000</v>
      </c>
      <c r="P45" s="63">
        <f>Table2245236891011121314151617181920212224234567891011121314151617181920212223242526272829303132333435363738394041[[#This Row],[PEMBULATAN]]*O45</f>
        <v>123000</v>
      </c>
    </row>
    <row r="46" spans="1:16" ht="30.75" customHeight="1" x14ac:dyDescent="0.2">
      <c r="A46" s="97"/>
      <c r="B46" s="73"/>
      <c r="C46" s="87" t="s">
        <v>5143</v>
      </c>
      <c r="D46" s="76" t="s">
        <v>52</v>
      </c>
      <c r="E46" s="13">
        <v>44437</v>
      </c>
      <c r="F46" s="74" t="s">
        <v>2281</v>
      </c>
      <c r="G46" s="13">
        <v>44440</v>
      </c>
      <c r="H46" s="75" t="s">
        <v>3485</v>
      </c>
      <c r="I46" s="15">
        <v>85</v>
      </c>
      <c r="J46" s="15">
        <v>56</v>
      </c>
      <c r="K46" s="15">
        <v>27</v>
      </c>
      <c r="L46" s="15">
        <v>13</v>
      </c>
      <c r="M46" s="81">
        <v>32.130000000000003</v>
      </c>
      <c r="N46" s="70">
        <v>32</v>
      </c>
      <c r="O46" s="62">
        <v>3000</v>
      </c>
      <c r="P46" s="63">
        <f>Table2245236891011121314151617181920212224234567891011121314151617181920212223242526272829303132333435363738394041[[#This Row],[PEMBULATAN]]*O46</f>
        <v>96000</v>
      </c>
    </row>
    <row r="47" spans="1:16" ht="30.75" customHeight="1" x14ac:dyDescent="0.2">
      <c r="A47" s="97"/>
      <c r="B47" s="73"/>
      <c r="C47" s="87" t="s">
        <v>5144</v>
      </c>
      <c r="D47" s="76" t="s">
        <v>52</v>
      </c>
      <c r="E47" s="13">
        <v>44437</v>
      </c>
      <c r="F47" s="74" t="s">
        <v>2281</v>
      </c>
      <c r="G47" s="13">
        <v>44440</v>
      </c>
      <c r="H47" s="75" t="s">
        <v>3485</v>
      </c>
      <c r="I47" s="15">
        <v>55</v>
      </c>
      <c r="J47" s="15">
        <v>35</v>
      </c>
      <c r="K47" s="15">
        <v>20</v>
      </c>
      <c r="L47" s="15">
        <v>4</v>
      </c>
      <c r="M47" s="81">
        <v>9.625</v>
      </c>
      <c r="N47" s="70">
        <v>10</v>
      </c>
      <c r="O47" s="62">
        <v>3000</v>
      </c>
      <c r="P47" s="63">
        <f>Table2245236891011121314151617181920212224234567891011121314151617181920212223242526272829303132333435363738394041[[#This Row],[PEMBULATAN]]*O47</f>
        <v>30000</v>
      </c>
    </row>
    <row r="48" spans="1:16" ht="30.75" customHeight="1" x14ac:dyDescent="0.2">
      <c r="A48" s="97"/>
      <c r="B48" s="73"/>
      <c r="C48" s="87" t="s">
        <v>5145</v>
      </c>
      <c r="D48" s="76" t="s">
        <v>52</v>
      </c>
      <c r="E48" s="13">
        <v>44437</v>
      </c>
      <c r="F48" s="74" t="s">
        <v>2281</v>
      </c>
      <c r="G48" s="13">
        <v>44440</v>
      </c>
      <c r="H48" s="75" t="s">
        <v>3485</v>
      </c>
      <c r="I48" s="15">
        <v>55</v>
      </c>
      <c r="J48" s="15">
        <v>18</v>
      </c>
      <c r="K48" s="15">
        <v>35</v>
      </c>
      <c r="L48" s="15">
        <v>2</v>
      </c>
      <c r="M48" s="81">
        <v>8.6624999999999996</v>
      </c>
      <c r="N48" s="70">
        <v>9</v>
      </c>
      <c r="O48" s="62">
        <v>3000</v>
      </c>
      <c r="P48" s="63">
        <f>Table2245236891011121314151617181920212224234567891011121314151617181920212223242526272829303132333435363738394041[[#This Row],[PEMBULATAN]]*O48</f>
        <v>27000</v>
      </c>
    </row>
    <row r="49" spans="1:16" ht="30.75" customHeight="1" x14ac:dyDescent="0.2">
      <c r="A49" s="97"/>
      <c r="B49" s="73"/>
      <c r="C49" s="87" t="s">
        <v>5146</v>
      </c>
      <c r="D49" s="76" t="s">
        <v>52</v>
      </c>
      <c r="E49" s="13">
        <v>44437</v>
      </c>
      <c r="F49" s="74" t="s">
        <v>2281</v>
      </c>
      <c r="G49" s="13">
        <v>44440</v>
      </c>
      <c r="H49" s="75" t="s">
        <v>3485</v>
      </c>
      <c r="I49" s="15">
        <v>56</v>
      </c>
      <c r="J49" s="15">
        <v>40</v>
      </c>
      <c r="K49" s="15">
        <v>20</v>
      </c>
      <c r="L49" s="15">
        <v>6</v>
      </c>
      <c r="M49" s="81">
        <v>11.2</v>
      </c>
      <c r="N49" s="70">
        <v>11</v>
      </c>
      <c r="O49" s="62">
        <v>3000</v>
      </c>
      <c r="P49" s="63">
        <f>Table2245236891011121314151617181920212224234567891011121314151617181920212223242526272829303132333435363738394041[[#This Row],[PEMBULATAN]]*O49</f>
        <v>33000</v>
      </c>
    </row>
    <row r="50" spans="1:16" ht="30.75" customHeight="1" x14ac:dyDescent="0.2">
      <c r="A50" s="97"/>
      <c r="B50" s="73"/>
      <c r="C50" s="87" t="s">
        <v>5147</v>
      </c>
      <c r="D50" s="76" t="s">
        <v>52</v>
      </c>
      <c r="E50" s="13">
        <v>44437</v>
      </c>
      <c r="F50" s="74" t="s">
        <v>2281</v>
      </c>
      <c r="G50" s="13">
        <v>44440</v>
      </c>
      <c r="H50" s="75" t="s">
        <v>3485</v>
      </c>
      <c r="I50" s="15">
        <v>53</v>
      </c>
      <c r="J50" s="15">
        <v>40</v>
      </c>
      <c r="K50" s="15">
        <v>20</v>
      </c>
      <c r="L50" s="15">
        <v>4</v>
      </c>
      <c r="M50" s="81">
        <v>10.6</v>
      </c>
      <c r="N50" s="70">
        <v>11</v>
      </c>
      <c r="O50" s="62">
        <v>3000</v>
      </c>
      <c r="P50" s="63">
        <f>Table2245236891011121314151617181920212224234567891011121314151617181920212223242526272829303132333435363738394041[[#This Row],[PEMBULATAN]]*O50</f>
        <v>33000</v>
      </c>
    </row>
    <row r="51" spans="1:16" ht="30.75" customHeight="1" x14ac:dyDescent="0.2">
      <c r="A51" s="97"/>
      <c r="B51" s="73"/>
      <c r="C51" s="87" t="s">
        <v>5148</v>
      </c>
      <c r="D51" s="76" t="s">
        <v>52</v>
      </c>
      <c r="E51" s="13">
        <v>44437</v>
      </c>
      <c r="F51" s="74" t="s">
        <v>2281</v>
      </c>
      <c r="G51" s="13">
        <v>44440</v>
      </c>
      <c r="H51" s="75" t="s">
        <v>3485</v>
      </c>
      <c r="I51" s="15">
        <v>91</v>
      </c>
      <c r="J51" s="15">
        <v>54</v>
      </c>
      <c r="K51" s="15">
        <v>28</v>
      </c>
      <c r="L51" s="15">
        <v>10</v>
      </c>
      <c r="M51" s="81">
        <v>34.398000000000003</v>
      </c>
      <c r="N51" s="70">
        <v>34</v>
      </c>
      <c r="O51" s="62">
        <v>3000</v>
      </c>
      <c r="P51" s="63">
        <f>Table2245236891011121314151617181920212224234567891011121314151617181920212223242526272829303132333435363738394041[[#This Row],[PEMBULATAN]]*O51</f>
        <v>102000</v>
      </c>
    </row>
    <row r="52" spans="1:16" ht="30.75" customHeight="1" x14ac:dyDescent="0.2">
      <c r="A52" s="97"/>
      <c r="B52" s="73"/>
      <c r="C52" s="87" t="s">
        <v>5149</v>
      </c>
      <c r="D52" s="76" t="s">
        <v>52</v>
      </c>
      <c r="E52" s="13">
        <v>44437</v>
      </c>
      <c r="F52" s="74" t="s">
        <v>2281</v>
      </c>
      <c r="G52" s="13">
        <v>44440</v>
      </c>
      <c r="H52" s="75" t="s">
        <v>3485</v>
      </c>
      <c r="I52" s="15">
        <v>45</v>
      </c>
      <c r="J52" s="15">
        <v>60</v>
      </c>
      <c r="K52" s="15">
        <v>5</v>
      </c>
      <c r="L52" s="15">
        <v>1</v>
      </c>
      <c r="M52" s="81">
        <v>3.375</v>
      </c>
      <c r="N52" s="70">
        <v>3</v>
      </c>
      <c r="O52" s="62">
        <v>3000</v>
      </c>
      <c r="P52" s="63">
        <f>Table2245236891011121314151617181920212224234567891011121314151617181920212223242526272829303132333435363738394041[[#This Row],[PEMBULATAN]]*O52</f>
        <v>9000</v>
      </c>
    </row>
    <row r="53" spans="1:16" ht="30.75" customHeight="1" x14ac:dyDescent="0.2">
      <c r="A53" s="97"/>
      <c r="B53" s="73"/>
      <c r="C53" s="87" t="s">
        <v>5150</v>
      </c>
      <c r="D53" s="76" t="s">
        <v>52</v>
      </c>
      <c r="E53" s="13">
        <v>44437</v>
      </c>
      <c r="F53" s="74" t="s">
        <v>2281</v>
      </c>
      <c r="G53" s="13">
        <v>44440</v>
      </c>
      <c r="H53" s="75" t="s">
        <v>3485</v>
      </c>
      <c r="I53" s="15">
        <v>96</v>
      </c>
      <c r="J53" s="15">
        <v>60</v>
      </c>
      <c r="K53" s="15">
        <v>30</v>
      </c>
      <c r="L53" s="15">
        <v>20</v>
      </c>
      <c r="M53" s="81">
        <v>43.2</v>
      </c>
      <c r="N53" s="70">
        <v>43</v>
      </c>
      <c r="O53" s="62">
        <v>3000</v>
      </c>
      <c r="P53" s="63">
        <f>Table2245236891011121314151617181920212224234567891011121314151617181920212223242526272829303132333435363738394041[[#This Row],[PEMBULATAN]]*O53</f>
        <v>129000</v>
      </c>
    </row>
    <row r="54" spans="1:16" ht="30.75" customHeight="1" x14ac:dyDescent="0.2">
      <c r="A54" s="97"/>
      <c r="B54" s="73"/>
      <c r="C54" s="87" t="s">
        <v>5151</v>
      </c>
      <c r="D54" s="76" t="s">
        <v>52</v>
      </c>
      <c r="E54" s="13">
        <v>44437</v>
      </c>
      <c r="F54" s="74" t="s">
        <v>2281</v>
      </c>
      <c r="G54" s="13">
        <v>44440</v>
      </c>
      <c r="H54" s="75" t="s">
        <v>3485</v>
      </c>
      <c r="I54" s="15">
        <v>50</v>
      </c>
      <c r="J54" s="15">
        <v>35</v>
      </c>
      <c r="K54" s="15">
        <v>20</v>
      </c>
      <c r="L54" s="15">
        <v>3</v>
      </c>
      <c r="M54" s="81">
        <v>8.75</v>
      </c>
      <c r="N54" s="70">
        <v>9</v>
      </c>
      <c r="O54" s="62">
        <v>3000</v>
      </c>
      <c r="P54" s="63">
        <f>Table2245236891011121314151617181920212224234567891011121314151617181920212223242526272829303132333435363738394041[[#This Row],[PEMBULATAN]]*O54</f>
        <v>27000</v>
      </c>
    </row>
    <row r="55" spans="1:16" ht="30.75" customHeight="1" x14ac:dyDescent="0.2">
      <c r="A55" s="97"/>
      <c r="B55" s="73"/>
      <c r="C55" s="87" t="s">
        <v>5152</v>
      </c>
      <c r="D55" s="76" t="s">
        <v>52</v>
      </c>
      <c r="E55" s="13">
        <v>44437</v>
      </c>
      <c r="F55" s="74" t="s">
        <v>2281</v>
      </c>
      <c r="G55" s="13">
        <v>44440</v>
      </c>
      <c r="H55" s="75" t="s">
        <v>3485</v>
      </c>
      <c r="I55" s="15">
        <v>97</v>
      </c>
      <c r="J55" s="15">
        <v>57</v>
      </c>
      <c r="K55" s="15">
        <v>30</v>
      </c>
      <c r="L55" s="15">
        <v>17</v>
      </c>
      <c r="M55" s="81">
        <v>41.467500000000001</v>
      </c>
      <c r="N55" s="70">
        <v>41</v>
      </c>
      <c r="O55" s="62">
        <v>3000</v>
      </c>
      <c r="P55" s="63">
        <f>Table2245236891011121314151617181920212224234567891011121314151617181920212223242526272829303132333435363738394041[[#This Row],[PEMBULATAN]]*O55</f>
        <v>123000</v>
      </c>
    </row>
    <row r="56" spans="1:16" ht="30.75" customHeight="1" x14ac:dyDescent="0.2">
      <c r="A56" s="97"/>
      <c r="B56" s="73"/>
      <c r="C56" s="87" t="s">
        <v>5153</v>
      </c>
      <c r="D56" s="76" t="s">
        <v>52</v>
      </c>
      <c r="E56" s="13">
        <v>44437</v>
      </c>
      <c r="F56" s="74" t="s">
        <v>2281</v>
      </c>
      <c r="G56" s="13">
        <v>44440</v>
      </c>
      <c r="H56" s="75" t="s">
        <v>3485</v>
      </c>
      <c r="I56" s="15">
        <v>50</v>
      </c>
      <c r="J56" s="15">
        <v>40</v>
      </c>
      <c r="K56" s="15">
        <v>18</v>
      </c>
      <c r="L56" s="15">
        <v>4</v>
      </c>
      <c r="M56" s="81">
        <v>9</v>
      </c>
      <c r="N56" s="70">
        <v>9</v>
      </c>
      <c r="O56" s="62">
        <v>3000</v>
      </c>
      <c r="P56" s="63">
        <f>Table2245236891011121314151617181920212224234567891011121314151617181920212223242526272829303132333435363738394041[[#This Row],[PEMBULATAN]]*O56</f>
        <v>27000</v>
      </c>
    </row>
    <row r="57" spans="1:16" ht="30.75" customHeight="1" x14ac:dyDescent="0.2">
      <c r="A57" s="97"/>
      <c r="B57" s="73"/>
      <c r="C57" s="87" t="s">
        <v>5154</v>
      </c>
      <c r="D57" s="76" t="s">
        <v>52</v>
      </c>
      <c r="E57" s="13">
        <v>44437</v>
      </c>
      <c r="F57" s="74" t="s">
        <v>2281</v>
      </c>
      <c r="G57" s="13">
        <v>44440</v>
      </c>
      <c r="H57" s="75" t="s">
        <v>3485</v>
      </c>
      <c r="I57" s="15">
        <v>50</v>
      </c>
      <c r="J57" s="15">
        <v>49</v>
      </c>
      <c r="K57" s="15">
        <v>16</v>
      </c>
      <c r="L57" s="15">
        <v>4</v>
      </c>
      <c r="M57" s="81">
        <v>9.8000000000000007</v>
      </c>
      <c r="N57" s="70">
        <v>10</v>
      </c>
      <c r="O57" s="62">
        <v>3000</v>
      </c>
      <c r="P57" s="63">
        <f>Table2245236891011121314151617181920212224234567891011121314151617181920212223242526272829303132333435363738394041[[#This Row],[PEMBULATAN]]*O57</f>
        <v>30000</v>
      </c>
    </row>
    <row r="58" spans="1:16" ht="30.75" customHeight="1" x14ac:dyDescent="0.2">
      <c r="A58" s="97"/>
      <c r="B58" s="73"/>
      <c r="C58" s="87" t="s">
        <v>5155</v>
      </c>
      <c r="D58" s="76" t="s">
        <v>52</v>
      </c>
      <c r="E58" s="13">
        <v>44437</v>
      </c>
      <c r="F58" s="74" t="s">
        <v>2281</v>
      </c>
      <c r="G58" s="13">
        <v>44440</v>
      </c>
      <c r="H58" s="75" t="s">
        <v>3485</v>
      </c>
      <c r="I58" s="15">
        <v>43</v>
      </c>
      <c r="J58" s="15">
        <v>20</v>
      </c>
      <c r="K58" s="15">
        <v>35</v>
      </c>
      <c r="L58" s="15">
        <v>11</v>
      </c>
      <c r="M58" s="81">
        <v>7.5250000000000004</v>
      </c>
      <c r="N58" s="70">
        <v>11</v>
      </c>
      <c r="O58" s="62">
        <v>3000</v>
      </c>
      <c r="P58" s="63">
        <f>Table2245236891011121314151617181920212224234567891011121314151617181920212223242526272829303132333435363738394041[[#This Row],[PEMBULATAN]]*O58</f>
        <v>33000</v>
      </c>
    </row>
    <row r="59" spans="1:16" ht="30.75" customHeight="1" x14ac:dyDescent="0.2">
      <c r="A59" s="97"/>
      <c r="B59" s="73"/>
      <c r="C59" s="87" t="s">
        <v>5156</v>
      </c>
      <c r="D59" s="76" t="s">
        <v>52</v>
      </c>
      <c r="E59" s="13">
        <v>44437</v>
      </c>
      <c r="F59" s="74" t="s">
        <v>2281</v>
      </c>
      <c r="G59" s="13">
        <v>44440</v>
      </c>
      <c r="H59" s="75" t="s">
        <v>3485</v>
      </c>
      <c r="I59" s="15">
        <v>57</v>
      </c>
      <c r="J59" s="15">
        <v>40</v>
      </c>
      <c r="K59" s="15">
        <v>20</v>
      </c>
      <c r="L59" s="15">
        <v>5</v>
      </c>
      <c r="M59" s="81">
        <v>11.4</v>
      </c>
      <c r="N59" s="70">
        <v>11</v>
      </c>
      <c r="O59" s="62">
        <v>3000</v>
      </c>
      <c r="P59" s="63">
        <f>Table2245236891011121314151617181920212224234567891011121314151617181920212223242526272829303132333435363738394041[[#This Row],[PEMBULATAN]]*O59</f>
        <v>33000</v>
      </c>
    </row>
    <row r="60" spans="1:16" ht="30.75" customHeight="1" x14ac:dyDescent="0.2">
      <c r="A60" s="97"/>
      <c r="B60" s="73"/>
      <c r="C60" s="87" t="s">
        <v>5157</v>
      </c>
      <c r="D60" s="76" t="s">
        <v>52</v>
      </c>
      <c r="E60" s="13">
        <v>44437</v>
      </c>
      <c r="F60" s="74" t="s">
        <v>2281</v>
      </c>
      <c r="G60" s="13">
        <v>44440</v>
      </c>
      <c r="H60" s="75" t="s">
        <v>3485</v>
      </c>
      <c r="I60" s="15">
        <v>60</v>
      </c>
      <c r="J60" s="15">
        <v>38</v>
      </c>
      <c r="K60" s="15">
        <v>20</v>
      </c>
      <c r="L60" s="15">
        <v>2</v>
      </c>
      <c r="M60" s="81">
        <v>11.4</v>
      </c>
      <c r="N60" s="70">
        <v>11</v>
      </c>
      <c r="O60" s="62">
        <v>3000</v>
      </c>
      <c r="P60" s="63">
        <f>Table2245236891011121314151617181920212224234567891011121314151617181920212223242526272829303132333435363738394041[[#This Row],[PEMBULATAN]]*O60</f>
        <v>33000</v>
      </c>
    </row>
    <row r="61" spans="1:16" ht="30.75" customHeight="1" x14ac:dyDescent="0.2">
      <c r="A61" s="97"/>
      <c r="B61" s="73"/>
      <c r="C61" s="87" t="s">
        <v>5158</v>
      </c>
      <c r="D61" s="76" t="s">
        <v>52</v>
      </c>
      <c r="E61" s="13">
        <v>44437</v>
      </c>
      <c r="F61" s="74" t="s">
        <v>2281</v>
      </c>
      <c r="G61" s="13">
        <v>44440</v>
      </c>
      <c r="H61" s="75" t="s">
        <v>3485</v>
      </c>
      <c r="I61" s="15">
        <v>90</v>
      </c>
      <c r="J61" s="15">
        <v>60</v>
      </c>
      <c r="K61" s="15">
        <v>30</v>
      </c>
      <c r="L61" s="15">
        <v>14</v>
      </c>
      <c r="M61" s="81">
        <v>40.5</v>
      </c>
      <c r="N61" s="70">
        <v>41</v>
      </c>
      <c r="O61" s="62">
        <v>3000</v>
      </c>
      <c r="P61" s="63">
        <f>Table2245236891011121314151617181920212224234567891011121314151617181920212223242526272829303132333435363738394041[[#This Row],[PEMBULATAN]]*O61</f>
        <v>123000</v>
      </c>
    </row>
    <row r="62" spans="1:16" ht="30.75" customHeight="1" x14ac:dyDescent="0.2">
      <c r="A62" s="97"/>
      <c r="B62" s="73"/>
      <c r="C62" s="87" t="s">
        <v>5159</v>
      </c>
      <c r="D62" s="76" t="s">
        <v>52</v>
      </c>
      <c r="E62" s="13">
        <v>44437</v>
      </c>
      <c r="F62" s="74" t="s">
        <v>2281</v>
      </c>
      <c r="G62" s="13">
        <v>44440</v>
      </c>
      <c r="H62" s="75" t="s">
        <v>3485</v>
      </c>
      <c r="I62" s="15">
        <v>92</v>
      </c>
      <c r="J62" s="15">
        <v>55</v>
      </c>
      <c r="K62" s="15">
        <v>28</v>
      </c>
      <c r="L62" s="15">
        <v>11</v>
      </c>
      <c r="M62" s="81">
        <v>35.42</v>
      </c>
      <c r="N62" s="70">
        <v>35</v>
      </c>
      <c r="O62" s="62">
        <v>3000</v>
      </c>
      <c r="P62" s="63">
        <f>Table2245236891011121314151617181920212224234567891011121314151617181920212223242526272829303132333435363738394041[[#This Row],[PEMBULATAN]]*O62</f>
        <v>105000</v>
      </c>
    </row>
    <row r="63" spans="1:16" ht="30.75" customHeight="1" x14ac:dyDescent="0.2">
      <c r="A63" s="97"/>
      <c r="B63" s="73"/>
      <c r="C63" s="87" t="s">
        <v>5160</v>
      </c>
      <c r="D63" s="76" t="s">
        <v>52</v>
      </c>
      <c r="E63" s="13">
        <v>44437</v>
      </c>
      <c r="F63" s="74" t="s">
        <v>2281</v>
      </c>
      <c r="G63" s="13">
        <v>44440</v>
      </c>
      <c r="H63" s="75" t="s">
        <v>3485</v>
      </c>
      <c r="I63" s="15">
        <v>54</v>
      </c>
      <c r="J63" s="15">
        <v>41</v>
      </c>
      <c r="K63" s="15">
        <v>58</v>
      </c>
      <c r="L63" s="15">
        <v>5</v>
      </c>
      <c r="M63" s="81">
        <v>32.103000000000002</v>
      </c>
      <c r="N63" s="70">
        <v>32</v>
      </c>
      <c r="O63" s="62">
        <v>3000</v>
      </c>
      <c r="P63" s="63">
        <f>Table2245236891011121314151617181920212224234567891011121314151617181920212223242526272829303132333435363738394041[[#This Row],[PEMBULATAN]]*O63</f>
        <v>96000</v>
      </c>
    </row>
    <row r="64" spans="1:16" ht="30.75" customHeight="1" x14ac:dyDescent="0.2">
      <c r="A64" s="97"/>
      <c r="B64" s="73"/>
      <c r="C64" s="87" t="s">
        <v>5161</v>
      </c>
      <c r="D64" s="76" t="s">
        <v>52</v>
      </c>
      <c r="E64" s="13">
        <v>44437</v>
      </c>
      <c r="F64" s="74" t="s">
        <v>2281</v>
      </c>
      <c r="G64" s="13">
        <v>44440</v>
      </c>
      <c r="H64" s="75" t="s">
        <v>3485</v>
      </c>
      <c r="I64" s="15">
        <v>90</v>
      </c>
      <c r="J64" s="15">
        <v>95</v>
      </c>
      <c r="K64" s="15">
        <v>50</v>
      </c>
      <c r="L64" s="15">
        <v>11</v>
      </c>
      <c r="M64" s="81">
        <v>106.875</v>
      </c>
      <c r="N64" s="70">
        <v>107</v>
      </c>
      <c r="O64" s="62">
        <v>3000</v>
      </c>
      <c r="P64" s="63">
        <f>Table2245236891011121314151617181920212224234567891011121314151617181920212223242526272829303132333435363738394041[[#This Row],[PEMBULATAN]]*O64</f>
        <v>321000</v>
      </c>
    </row>
    <row r="65" spans="1:16" ht="30.75" customHeight="1" x14ac:dyDescent="0.2">
      <c r="A65" s="97"/>
      <c r="B65" s="73"/>
      <c r="C65" s="87" t="s">
        <v>5162</v>
      </c>
      <c r="D65" s="76" t="s">
        <v>52</v>
      </c>
      <c r="E65" s="13">
        <v>44437</v>
      </c>
      <c r="F65" s="74" t="s">
        <v>2281</v>
      </c>
      <c r="G65" s="13">
        <v>44440</v>
      </c>
      <c r="H65" s="75" t="s">
        <v>3485</v>
      </c>
      <c r="I65" s="15">
        <v>23</v>
      </c>
      <c r="J65" s="15">
        <v>25</v>
      </c>
      <c r="K65" s="15">
        <v>65</v>
      </c>
      <c r="L65" s="15">
        <v>1</v>
      </c>
      <c r="M65" s="81">
        <v>9.34375</v>
      </c>
      <c r="N65" s="70">
        <v>9</v>
      </c>
      <c r="O65" s="62">
        <v>3000</v>
      </c>
      <c r="P65" s="63">
        <f>Table2245236891011121314151617181920212224234567891011121314151617181920212223242526272829303132333435363738394041[[#This Row],[PEMBULATAN]]*O65</f>
        <v>27000</v>
      </c>
    </row>
    <row r="66" spans="1:16" ht="30.75" customHeight="1" x14ac:dyDescent="0.2">
      <c r="A66" s="97"/>
      <c r="B66" s="73"/>
      <c r="C66" s="87" t="s">
        <v>5163</v>
      </c>
      <c r="D66" s="76" t="s">
        <v>52</v>
      </c>
      <c r="E66" s="13">
        <v>44437</v>
      </c>
      <c r="F66" s="74" t="s">
        <v>2281</v>
      </c>
      <c r="G66" s="13">
        <v>44440</v>
      </c>
      <c r="H66" s="75" t="s">
        <v>3485</v>
      </c>
      <c r="I66" s="15">
        <v>90</v>
      </c>
      <c r="J66" s="15">
        <v>54</v>
      </c>
      <c r="K66" s="15">
        <v>25</v>
      </c>
      <c r="L66" s="15">
        <v>10</v>
      </c>
      <c r="M66" s="81">
        <v>30.375</v>
      </c>
      <c r="N66" s="70">
        <v>30</v>
      </c>
      <c r="O66" s="62">
        <v>3000</v>
      </c>
      <c r="P66" s="63">
        <f>Table2245236891011121314151617181920212224234567891011121314151617181920212223242526272829303132333435363738394041[[#This Row],[PEMBULATAN]]*O66</f>
        <v>90000</v>
      </c>
    </row>
    <row r="67" spans="1:16" ht="30.75" customHeight="1" x14ac:dyDescent="0.2">
      <c r="A67" s="97"/>
      <c r="B67" s="73"/>
      <c r="C67" s="87" t="s">
        <v>5164</v>
      </c>
      <c r="D67" s="76" t="s">
        <v>52</v>
      </c>
      <c r="E67" s="13">
        <v>44437</v>
      </c>
      <c r="F67" s="74" t="s">
        <v>2281</v>
      </c>
      <c r="G67" s="13">
        <v>44440</v>
      </c>
      <c r="H67" s="75" t="s">
        <v>3485</v>
      </c>
      <c r="I67" s="15">
        <v>90</v>
      </c>
      <c r="J67" s="15">
        <v>52</v>
      </c>
      <c r="K67" s="15">
        <v>30</v>
      </c>
      <c r="L67" s="15">
        <v>10</v>
      </c>
      <c r="M67" s="81">
        <v>35.1</v>
      </c>
      <c r="N67" s="70">
        <v>35</v>
      </c>
      <c r="O67" s="62">
        <v>3000</v>
      </c>
      <c r="P67" s="63">
        <f>Table2245236891011121314151617181920212224234567891011121314151617181920212223242526272829303132333435363738394041[[#This Row],[PEMBULATAN]]*O67</f>
        <v>105000</v>
      </c>
    </row>
    <row r="68" spans="1:16" ht="30.75" customHeight="1" x14ac:dyDescent="0.2">
      <c r="A68" s="97"/>
      <c r="B68" s="73"/>
      <c r="C68" s="87" t="s">
        <v>5165</v>
      </c>
      <c r="D68" s="76" t="s">
        <v>52</v>
      </c>
      <c r="E68" s="13">
        <v>44437</v>
      </c>
      <c r="F68" s="74" t="s">
        <v>2281</v>
      </c>
      <c r="G68" s="13">
        <v>44440</v>
      </c>
      <c r="H68" s="75" t="s">
        <v>3485</v>
      </c>
      <c r="I68" s="15">
        <v>93</v>
      </c>
      <c r="J68" s="15">
        <v>60</v>
      </c>
      <c r="K68" s="15">
        <v>33</v>
      </c>
      <c r="L68" s="15">
        <v>16</v>
      </c>
      <c r="M68" s="81">
        <v>46.034999999999997</v>
      </c>
      <c r="N68" s="70">
        <v>46</v>
      </c>
      <c r="O68" s="62">
        <v>3000</v>
      </c>
      <c r="P68" s="63">
        <f>Table2245236891011121314151617181920212224234567891011121314151617181920212223242526272829303132333435363738394041[[#This Row],[PEMBULATAN]]*O68</f>
        <v>138000</v>
      </c>
    </row>
    <row r="69" spans="1:16" ht="30.75" customHeight="1" x14ac:dyDescent="0.2">
      <c r="A69" s="97"/>
      <c r="B69" s="73"/>
      <c r="C69" s="87" t="s">
        <v>5166</v>
      </c>
      <c r="D69" s="76" t="s">
        <v>52</v>
      </c>
      <c r="E69" s="13">
        <v>44437</v>
      </c>
      <c r="F69" s="74" t="s">
        <v>2281</v>
      </c>
      <c r="G69" s="13">
        <v>44440</v>
      </c>
      <c r="H69" s="75" t="s">
        <v>3485</v>
      </c>
      <c r="I69" s="15">
        <v>90</v>
      </c>
      <c r="J69" s="15">
        <v>60</v>
      </c>
      <c r="K69" s="15">
        <v>27</v>
      </c>
      <c r="L69" s="15">
        <v>12</v>
      </c>
      <c r="M69" s="81">
        <v>36.450000000000003</v>
      </c>
      <c r="N69" s="70">
        <v>36</v>
      </c>
      <c r="O69" s="62">
        <v>3000</v>
      </c>
      <c r="P69" s="63">
        <f>Table2245236891011121314151617181920212224234567891011121314151617181920212223242526272829303132333435363738394041[[#This Row],[PEMBULATAN]]*O69</f>
        <v>108000</v>
      </c>
    </row>
    <row r="70" spans="1:16" ht="30.75" customHeight="1" x14ac:dyDescent="0.2">
      <c r="A70" s="97"/>
      <c r="B70" s="73"/>
      <c r="C70" s="87" t="s">
        <v>5167</v>
      </c>
      <c r="D70" s="76" t="s">
        <v>52</v>
      </c>
      <c r="E70" s="13">
        <v>44437</v>
      </c>
      <c r="F70" s="74" t="s">
        <v>2281</v>
      </c>
      <c r="G70" s="13">
        <v>44440</v>
      </c>
      <c r="H70" s="75" t="s">
        <v>3485</v>
      </c>
      <c r="I70" s="15">
        <v>100</v>
      </c>
      <c r="J70" s="15">
        <v>53</v>
      </c>
      <c r="K70" s="15">
        <v>29</v>
      </c>
      <c r="L70" s="15">
        <v>9</v>
      </c>
      <c r="M70" s="81">
        <v>38.424999999999997</v>
      </c>
      <c r="N70" s="70">
        <v>38</v>
      </c>
      <c r="O70" s="62">
        <v>3000</v>
      </c>
      <c r="P70" s="63">
        <f>Table2245236891011121314151617181920212224234567891011121314151617181920212223242526272829303132333435363738394041[[#This Row],[PEMBULATAN]]*O70</f>
        <v>114000</v>
      </c>
    </row>
    <row r="71" spans="1:16" ht="30.75" customHeight="1" x14ac:dyDescent="0.2">
      <c r="A71" s="97"/>
      <c r="B71" s="73"/>
      <c r="C71" s="87" t="s">
        <v>5168</v>
      </c>
      <c r="D71" s="76" t="s">
        <v>52</v>
      </c>
      <c r="E71" s="13">
        <v>44437</v>
      </c>
      <c r="F71" s="74" t="s">
        <v>2281</v>
      </c>
      <c r="G71" s="13">
        <v>44440</v>
      </c>
      <c r="H71" s="75" t="s">
        <v>3485</v>
      </c>
      <c r="I71" s="15">
        <v>100</v>
      </c>
      <c r="J71" s="15">
        <v>60</v>
      </c>
      <c r="K71" s="15">
        <v>30</v>
      </c>
      <c r="L71" s="15">
        <v>16</v>
      </c>
      <c r="M71" s="81">
        <v>45</v>
      </c>
      <c r="N71" s="70">
        <v>45</v>
      </c>
      <c r="O71" s="62">
        <v>3000</v>
      </c>
      <c r="P71" s="63">
        <f>Table2245236891011121314151617181920212224234567891011121314151617181920212223242526272829303132333435363738394041[[#This Row],[PEMBULATAN]]*O71</f>
        <v>135000</v>
      </c>
    </row>
    <row r="72" spans="1:16" ht="30.75" customHeight="1" x14ac:dyDescent="0.2">
      <c r="A72" s="97"/>
      <c r="B72" s="73"/>
      <c r="C72" s="87" t="s">
        <v>5169</v>
      </c>
      <c r="D72" s="76" t="s">
        <v>52</v>
      </c>
      <c r="E72" s="13">
        <v>44437</v>
      </c>
      <c r="F72" s="74" t="s">
        <v>2281</v>
      </c>
      <c r="G72" s="13">
        <v>44440</v>
      </c>
      <c r="H72" s="75" t="s">
        <v>3485</v>
      </c>
      <c r="I72" s="15">
        <v>88</v>
      </c>
      <c r="J72" s="15">
        <v>53</v>
      </c>
      <c r="K72" s="15">
        <v>40</v>
      </c>
      <c r="L72" s="15">
        <v>3</v>
      </c>
      <c r="M72" s="81">
        <v>46.64</v>
      </c>
      <c r="N72" s="70">
        <v>47</v>
      </c>
      <c r="O72" s="62">
        <v>3000</v>
      </c>
      <c r="P72" s="63">
        <f>Table2245236891011121314151617181920212224234567891011121314151617181920212223242526272829303132333435363738394041[[#This Row],[PEMBULATAN]]*O72</f>
        <v>141000</v>
      </c>
    </row>
    <row r="73" spans="1:16" ht="30.75" customHeight="1" x14ac:dyDescent="0.2">
      <c r="A73" s="97"/>
      <c r="B73" s="73"/>
      <c r="C73" s="87" t="s">
        <v>5170</v>
      </c>
      <c r="D73" s="76" t="s">
        <v>52</v>
      </c>
      <c r="E73" s="13">
        <v>44437</v>
      </c>
      <c r="F73" s="74" t="s">
        <v>2281</v>
      </c>
      <c r="G73" s="13">
        <v>44440</v>
      </c>
      <c r="H73" s="75" t="s">
        <v>3485</v>
      </c>
      <c r="I73" s="15">
        <v>53</v>
      </c>
      <c r="J73" s="15">
        <v>40</v>
      </c>
      <c r="K73" s="15">
        <v>20</v>
      </c>
      <c r="L73" s="15">
        <v>4</v>
      </c>
      <c r="M73" s="81">
        <v>10.6</v>
      </c>
      <c r="N73" s="70">
        <v>11</v>
      </c>
      <c r="O73" s="62">
        <v>3000</v>
      </c>
      <c r="P73" s="63">
        <f>Table2245236891011121314151617181920212224234567891011121314151617181920212223242526272829303132333435363738394041[[#This Row],[PEMBULATAN]]*O73</f>
        <v>33000</v>
      </c>
    </row>
    <row r="74" spans="1:16" ht="30.75" customHeight="1" x14ac:dyDescent="0.2">
      <c r="A74" s="97"/>
      <c r="B74" s="73"/>
      <c r="C74" s="87" t="s">
        <v>5171</v>
      </c>
      <c r="D74" s="76" t="s">
        <v>52</v>
      </c>
      <c r="E74" s="13">
        <v>44437</v>
      </c>
      <c r="F74" s="74" t="s">
        <v>2281</v>
      </c>
      <c r="G74" s="13">
        <v>44440</v>
      </c>
      <c r="H74" s="75" t="s">
        <v>3485</v>
      </c>
      <c r="I74" s="15">
        <v>79</v>
      </c>
      <c r="J74" s="15">
        <v>52</v>
      </c>
      <c r="K74" s="15">
        <v>20</v>
      </c>
      <c r="L74" s="15">
        <v>5</v>
      </c>
      <c r="M74" s="81">
        <v>20.54</v>
      </c>
      <c r="N74" s="70">
        <v>21</v>
      </c>
      <c r="O74" s="62">
        <v>3000</v>
      </c>
      <c r="P74" s="63">
        <f>Table2245236891011121314151617181920212224234567891011121314151617181920212223242526272829303132333435363738394041[[#This Row],[PEMBULATAN]]*O74</f>
        <v>63000</v>
      </c>
    </row>
    <row r="75" spans="1:16" ht="30.75" customHeight="1" x14ac:dyDescent="0.2">
      <c r="A75" s="97"/>
      <c r="B75" s="73"/>
      <c r="C75" s="87" t="s">
        <v>5172</v>
      </c>
      <c r="D75" s="76" t="s">
        <v>52</v>
      </c>
      <c r="E75" s="13">
        <v>44437</v>
      </c>
      <c r="F75" s="74" t="s">
        <v>2281</v>
      </c>
      <c r="G75" s="13">
        <v>44440</v>
      </c>
      <c r="H75" s="75" t="s">
        <v>3485</v>
      </c>
      <c r="I75" s="15">
        <v>77</v>
      </c>
      <c r="J75" s="15">
        <v>53</v>
      </c>
      <c r="K75" s="15">
        <v>40</v>
      </c>
      <c r="L75" s="15">
        <v>6</v>
      </c>
      <c r="M75" s="81">
        <v>40.81</v>
      </c>
      <c r="N75" s="70">
        <v>41</v>
      </c>
      <c r="O75" s="62">
        <v>3000</v>
      </c>
      <c r="P75" s="63">
        <f>Table2245236891011121314151617181920212224234567891011121314151617181920212223242526272829303132333435363738394041[[#This Row],[PEMBULATAN]]*O75</f>
        <v>123000</v>
      </c>
    </row>
    <row r="76" spans="1:16" ht="30.75" customHeight="1" x14ac:dyDescent="0.2">
      <c r="A76" s="97"/>
      <c r="B76" s="73"/>
      <c r="C76" s="87" t="s">
        <v>5173</v>
      </c>
      <c r="D76" s="76" t="s">
        <v>52</v>
      </c>
      <c r="E76" s="13">
        <v>44437</v>
      </c>
      <c r="F76" s="74" t="s">
        <v>2281</v>
      </c>
      <c r="G76" s="13">
        <v>44440</v>
      </c>
      <c r="H76" s="75" t="s">
        <v>3485</v>
      </c>
      <c r="I76" s="15">
        <v>70</v>
      </c>
      <c r="J76" s="15">
        <v>59</v>
      </c>
      <c r="K76" s="15">
        <v>30</v>
      </c>
      <c r="L76" s="15">
        <v>16</v>
      </c>
      <c r="M76" s="81">
        <v>30.975000000000001</v>
      </c>
      <c r="N76" s="70">
        <v>31</v>
      </c>
      <c r="O76" s="62">
        <v>3000</v>
      </c>
      <c r="P76" s="63">
        <f>Table2245236891011121314151617181920212224234567891011121314151617181920212223242526272829303132333435363738394041[[#This Row],[PEMBULATAN]]*O76</f>
        <v>93000</v>
      </c>
    </row>
    <row r="77" spans="1:16" ht="30.75" customHeight="1" x14ac:dyDescent="0.2">
      <c r="A77" s="97"/>
      <c r="B77" s="73"/>
      <c r="C77" s="87" t="s">
        <v>5174</v>
      </c>
      <c r="D77" s="76" t="s">
        <v>52</v>
      </c>
      <c r="E77" s="13">
        <v>44437</v>
      </c>
      <c r="F77" s="74" t="s">
        <v>2281</v>
      </c>
      <c r="G77" s="13">
        <v>44440</v>
      </c>
      <c r="H77" s="75" t="s">
        <v>3485</v>
      </c>
      <c r="I77" s="15">
        <v>94</v>
      </c>
      <c r="J77" s="15">
        <v>30</v>
      </c>
      <c r="K77" s="15">
        <v>50</v>
      </c>
      <c r="L77" s="15">
        <v>26</v>
      </c>
      <c r="M77" s="81">
        <v>35.25</v>
      </c>
      <c r="N77" s="70">
        <v>35</v>
      </c>
      <c r="O77" s="62">
        <v>3000</v>
      </c>
      <c r="P77" s="63">
        <f>Table2245236891011121314151617181920212224234567891011121314151617181920212223242526272829303132333435363738394041[[#This Row],[PEMBULATAN]]*O77</f>
        <v>105000</v>
      </c>
    </row>
    <row r="78" spans="1:16" ht="22.5" customHeight="1" x14ac:dyDescent="0.2">
      <c r="A78" s="121" t="s">
        <v>31</v>
      </c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3"/>
      <c r="M78" s="77">
        <f>SUBTOTAL(109,Table2245236891011121314151617181920212224234567891011121314151617181920212223242526272829303132333435363738394041[KG VOLUME])</f>
        <v>2265.7420000000002</v>
      </c>
      <c r="N78" s="66">
        <f>SUM(N3:N77)</f>
        <v>2271</v>
      </c>
      <c r="O78" s="124">
        <f>SUM(P3:P77)</f>
        <v>6813000</v>
      </c>
      <c r="P78" s="125"/>
    </row>
    <row r="79" spans="1:16" ht="22.5" customHeight="1" x14ac:dyDescent="0.2">
      <c r="A79" s="82"/>
      <c r="B79" s="54" t="s">
        <v>43</v>
      </c>
      <c r="C79" s="53"/>
      <c r="D79" s="55" t="s">
        <v>44</v>
      </c>
      <c r="E79" s="82"/>
      <c r="F79" s="82"/>
      <c r="G79" s="82"/>
      <c r="H79" s="82"/>
      <c r="I79" s="82"/>
      <c r="J79" s="82"/>
      <c r="K79" s="82"/>
      <c r="L79" s="82"/>
      <c r="M79" s="83"/>
      <c r="N79" s="85" t="s">
        <v>50</v>
      </c>
      <c r="O79" s="84"/>
      <c r="P79" s="84">
        <f>O78*10%</f>
        <v>681300</v>
      </c>
    </row>
    <row r="80" spans="1:16" ht="22.5" customHeight="1" thickBot="1" x14ac:dyDescent="0.25">
      <c r="A80" s="82"/>
      <c r="B80" s="54"/>
      <c r="C80" s="53"/>
      <c r="D80" s="55"/>
      <c r="E80" s="82"/>
      <c r="F80" s="82"/>
      <c r="G80" s="82"/>
      <c r="H80" s="82"/>
      <c r="I80" s="82"/>
      <c r="J80" s="82"/>
      <c r="K80" s="82"/>
      <c r="L80" s="82"/>
      <c r="M80" s="83"/>
      <c r="N80" s="98" t="s">
        <v>58</v>
      </c>
      <c r="O80" s="99"/>
      <c r="P80" s="99">
        <f>O78-P79</f>
        <v>6131700</v>
      </c>
    </row>
    <row r="81" spans="1:16" x14ac:dyDescent="0.2">
      <c r="A81" s="11"/>
      <c r="H81" s="61"/>
      <c r="N81" s="60" t="s">
        <v>32</v>
      </c>
      <c r="P81" s="67">
        <f>P80*1%</f>
        <v>61317</v>
      </c>
    </row>
    <row r="82" spans="1:16" ht="15.75" thickBot="1" x14ac:dyDescent="0.25">
      <c r="A82" s="11"/>
      <c r="H82" s="61"/>
      <c r="N82" s="60" t="s">
        <v>56</v>
      </c>
      <c r="P82" s="69">
        <f>P80*2%</f>
        <v>122634</v>
      </c>
    </row>
    <row r="83" spans="1:16" x14ac:dyDescent="0.2">
      <c r="A83" s="11"/>
      <c r="H83" s="61"/>
      <c r="N83" s="64" t="s">
        <v>33</v>
      </c>
      <c r="O83" s="65"/>
      <c r="P83" s="68">
        <f>P80+P81-P82</f>
        <v>6070383</v>
      </c>
    </row>
    <row r="84" spans="1:16" x14ac:dyDescent="0.2">
      <c r="B84" s="54"/>
      <c r="C84" s="53"/>
      <c r="D84" s="55"/>
    </row>
    <row r="86" spans="1:16" x14ac:dyDescent="0.2">
      <c r="A86" s="11"/>
      <c r="H86" s="61"/>
      <c r="P86" s="69"/>
    </row>
    <row r="87" spans="1:16" x14ac:dyDescent="0.2">
      <c r="A87" s="11"/>
      <c r="H87" s="61"/>
      <c r="O87" s="56"/>
      <c r="P87" s="69"/>
    </row>
    <row r="88" spans="1:16" s="3" customFormat="1" x14ac:dyDescent="0.25">
      <c r="A88" s="11"/>
      <c r="B88" s="2"/>
      <c r="C88" s="2"/>
      <c r="E88" s="12"/>
      <c r="H88" s="61"/>
      <c r="N88" s="14"/>
      <c r="O88" s="14"/>
      <c r="P88" s="14"/>
    </row>
    <row r="89" spans="1:16" s="3" customFormat="1" x14ac:dyDescent="0.25">
      <c r="A89" s="11"/>
      <c r="B89" s="2"/>
      <c r="C89" s="2"/>
      <c r="E89" s="12"/>
      <c r="H89" s="61"/>
      <c r="N89" s="14"/>
      <c r="O89" s="14"/>
      <c r="P89" s="14"/>
    </row>
    <row r="90" spans="1:16" s="3" customFormat="1" x14ac:dyDescent="0.25">
      <c r="A90" s="11"/>
      <c r="B90" s="2"/>
      <c r="C90" s="2"/>
      <c r="E90" s="12"/>
      <c r="H90" s="61"/>
      <c r="N90" s="14"/>
      <c r="O90" s="14"/>
      <c r="P90" s="14"/>
    </row>
    <row r="91" spans="1:16" s="3" customFormat="1" x14ac:dyDescent="0.25">
      <c r="A91" s="11"/>
      <c r="B91" s="2"/>
      <c r="C91" s="2"/>
      <c r="E91" s="12"/>
      <c r="H91" s="61"/>
      <c r="N91" s="14"/>
      <c r="O91" s="14"/>
      <c r="P91" s="14"/>
    </row>
    <row r="92" spans="1:16" s="3" customFormat="1" x14ac:dyDescent="0.25">
      <c r="A92" s="11"/>
      <c r="B92" s="2"/>
      <c r="C92" s="2"/>
      <c r="E92" s="12"/>
      <c r="H92" s="61"/>
      <c r="N92" s="14"/>
      <c r="O92" s="14"/>
      <c r="P92" s="14"/>
    </row>
    <row r="93" spans="1:16" s="3" customFormat="1" x14ac:dyDescent="0.25">
      <c r="A93" s="11"/>
      <c r="B93" s="2"/>
      <c r="C93" s="2"/>
      <c r="E93" s="12"/>
      <c r="H93" s="61"/>
      <c r="N93" s="14"/>
      <c r="O93" s="14"/>
      <c r="P93" s="14"/>
    </row>
    <row r="94" spans="1:16" s="3" customFormat="1" x14ac:dyDescent="0.25">
      <c r="A94" s="11"/>
      <c r="B94" s="2"/>
      <c r="C94" s="2"/>
      <c r="E94" s="12"/>
      <c r="H94" s="61"/>
      <c r="N94" s="14"/>
      <c r="O94" s="14"/>
      <c r="P94" s="14"/>
    </row>
    <row r="95" spans="1:16" s="3" customFormat="1" x14ac:dyDescent="0.25">
      <c r="A95" s="11"/>
      <c r="B95" s="2"/>
      <c r="C95" s="2"/>
      <c r="E95" s="12"/>
      <c r="H95" s="61"/>
      <c r="N95" s="14"/>
      <c r="O95" s="14"/>
      <c r="P95" s="14"/>
    </row>
    <row r="96" spans="1:16" s="3" customFormat="1" x14ac:dyDescent="0.25">
      <c r="A96" s="11"/>
      <c r="B96" s="2"/>
      <c r="C96" s="2"/>
      <c r="E96" s="12"/>
      <c r="H96" s="61"/>
      <c r="N96" s="14"/>
      <c r="O96" s="14"/>
      <c r="P96" s="14"/>
    </row>
    <row r="97" spans="1:16" s="3" customFormat="1" x14ac:dyDescent="0.25">
      <c r="A97" s="11"/>
      <c r="B97" s="2"/>
      <c r="C97" s="2"/>
      <c r="E97" s="12"/>
      <c r="H97" s="61"/>
      <c r="N97" s="14"/>
      <c r="O97" s="14"/>
      <c r="P97" s="14"/>
    </row>
    <row r="98" spans="1:16" s="3" customFormat="1" x14ac:dyDescent="0.25">
      <c r="A98" s="11"/>
      <c r="B98" s="2"/>
      <c r="C98" s="2"/>
      <c r="E98" s="12"/>
      <c r="H98" s="61"/>
      <c r="N98" s="14"/>
      <c r="O98" s="14"/>
      <c r="P98" s="14"/>
    </row>
    <row r="99" spans="1:16" s="3" customFormat="1" x14ac:dyDescent="0.25">
      <c r="A99" s="11"/>
      <c r="B99" s="2"/>
      <c r="C99" s="2"/>
      <c r="E99" s="12"/>
      <c r="H99" s="61"/>
      <c r="N99" s="14"/>
      <c r="O99" s="14"/>
      <c r="P99" s="14"/>
    </row>
  </sheetData>
  <mergeCells count="2">
    <mergeCell ref="A78:L78"/>
    <mergeCell ref="O78:P78"/>
  </mergeCells>
  <conditionalFormatting sqref="B3">
    <cfRule type="duplicateValues" dxfId="221" priority="1"/>
  </conditionalFormatting>
  <conditionalFormatting sqref="B4:B77">
    <cfRule type="duplicateValues" dxfId="220" priority="96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31"/>
  <sheetViews>
    <sheetView zoomScale="110" zoomScaleNormal="110" workbookViewId="0">
      <pane xSplit="3" ySplit="2" topLeftCell="D103" activePane="bottomRight" state="frozen"/>
      <selection activeCell="H5" sqref="H5"/>
      <selection pane="topRight" activeCell="H5" sqref="H5"/>
      <selection pane="bottomLeft" activeCell="H5" sqref="H5"/>
      <selection pane="bottomRight" activeCell="N3" sqref="N3:N10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1.425781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0" customHeight="1" x14ac:dyDescent="0.2">
      <c r="A3" s="96" t="s">
        <v>6242</v>
      </c>
      <c r="B3" s="72" t="s">
        <v>5175</v>
      </c>
      <c r="C3" s="9" t="s">
        <v>5176</v>
      </c>
      <c r="D3" s="74" t="s">
        <v>52</v>
      </c>
      <c r="E3" s="13">
        <v>44437</v>
      </c>
      <c r="F3" s="74" t="s">
        <v>2281</v>
      </c>
      <c r="G3" s="13">
        <v>44440</v>
      </c>
      <c r="H3" s="10" t="s">
        <v>3485</v>
      </c>
      <c r="I3" s="1">
        <v>20</v>
      </c>
      <c r="J3" s="1">
        <v>10</v>
      </c>
      <c r="K3" s="1">
        <v>10</v>
      </c>
      <c r="L3" s="1">
        <v>1</v>
      </c>
      <c r="M3" s="80">
        <v>0.5</v>
      </c>
      <c r="N3" s="8">
        <v>1</v>
      </c>
      <c r="O3" s="62">
        <v>3000</v>
      </c>
      <c r="P3" s="63">
        <f>Table224523689101112131415161718192021222423456789101112131415161718192021222324252627282930313233343536373839404142[[#This Row],[PEMBULATAN]]*O3</f>
        <v>3000</v>
      </c>
    </row>
    <row r="4" spans="1:16" ht="30" customHeight="1" x14ac:dyDescent="0.2">
      <c r="A4" s="100"/>
      <c r="B4" s="73"/>
      <c r="C4" s="9" t="s">
        <v>5177</v>
      </c>
      <c r="D4" s="74" t="s">
        <v>52</v>
      </c>
      <c r="E4" s="13">
        <v>44437</v>
      </c>
      <c r="F4" s="74" t="s">
        <v>2281</v>
      </c>
      <c r="G4" s="13">
        <v>44440</v>
      </c>
      <c r="H4" s="10" t="s">
        <v>3485</v>
      </c>
      <c r="I4" s="1">
        <v>94</v>
      </c>
      <c r="J4" s="1">
        <v>57</v>
      </c>
      <c r="K4" s="1">
        <v>30</v>
      </c>
      <c r="L4" s="1">
        <v>16</v>
      </c>
      <c r="M4" s="80">
        <v>40.185000000000002</v>
      </c>
      <c r="N4" s="8">
        <v>40</v>
      </c>
      <c r="O4" s="62">
        <v>3000</v>
      </c>
      <c r="P4" s="63">
        <f>Table224523689101112131415161718192021222423456789101112131415161718192021222324252627282930313233343536373839404142[[#This Row],[PEMBULATAN]]*O4</f>
        <v>120000</v>
      </c>
    </row>
    <row r="5" spans="1:16" ht="30" customHeight="1" x14ac:dyDescent="0.2">
      <c r="A5" s="97"/>
      <c r="B5" s="73"/>
      <c r="C5" s="87" t="s">
        <v>5178</v>
      </c>
      <c r="D5" s="76" t="s">
        <v>52</v>
      </c>
      <c r="E5" s="13">
        <v>44437</v>
      </c>
      <c r="F5" s="74" t="s">
        <v>2281</v>
      </c>
      <c r="G5" s="13">
        <v>44440</v>
      </c>
      <c r="H5" s="75" t="s">
        <v>3485</v>
      </c>
      <c r="I5" s="15">
        <v>60</v>
      </c>
      <c r="J5" s="15">
        <v>27</v>
      </c>
      <c r="K5" s="15">
        <v>42</v>
      </c>
      <c r="L5" s="15">
        <v>4</v>
      </c>
      <c r="M5" s="81">
        <v>17.010000000000002</v>
      </c>
      <c r="N5" s="70">
        <v>17</v>
      </c>
      <c r="O5" s="62">
        <v>3000</v>
      </c>
      <c r="P5" s="63">
        <f>Table224523689101112131415161718192021222423456789101112131415161718192021222324252627282930313233343536373839404142[[#This Row],[PEMBULATAN]]*O5</f>
        <v>51000</v>
      </c>
    </row>
    <row r="6" spans="1:16" ht="30" customHeight="1" x14ac:dyDescent="0.2">
      <c r="A6" s="97"/>
      <c r="B6" s="73"/>
      <c r="C6" s="87" t="s">
        <v>5179</v>
      </c>
      <c r="D6" s="76" t="s">
        <v>52</v>
      </c>
      <c r="E6" s="13">
        <v>44437</v>
      </c>
      <c r="F6" s="74" t="s">
        <v>2281</v>
      </c>
      <c r="G6" s="13">
        <v>44440</v>
      </c>
      <c r="H6" s="75" t="s">
        <v>3485</v>
      </c>
      <c r="I6" s="15">
        <v>85</v>
      </c>
      <c r="J6" s="15">
        <v>50</v>
      </c>
      <c r="K6" s="15">
        <v>34</v>
      </c>
      <c r="L6" s="15">
        <v>19</v>
      </c>
      <c r="M6" s="81">
        <v>36.125</v>
      </c>
      <c r="N6" s="70">
        <v>36</v>
      </c>
      <c r="O6" s="62">
        <v>3000</v>
      </c>
      <c r="P6" s="63">
        <f>Table224523689101112131415161718192021222423456789101112131415161718192021222324252627282930313233343536373839404142[[#This Row],[PEMBULATAN]]*O6</f>
        <v>108000</v>
      </c>
    </row>
    <row r="7" spans="1:16" ht="30" customHeight="1" x14ac:dyDescent="0.2">
      <c r="A7" s="97"/>
      <c r="B7" s="73"/>
      <c r="C7" s="87" t="s">
        <v>5180</v>
      </c>
      <c r="D7" s="76" t="s">
        <v>52</v>
      </c>
      <c r="E7" s="13">
        <v>44437</v>
      </c>
      <c r="F7" s="74" t="s">
        <v>2281</v>
      </c>
      <c r="G7" s="13">
        <v>44440</v>
      </c>
      <c r="H7" s="75" t="s">
        <v>3485</v>
      </c>
      <c r="I7" s="15">
        <v>100</v>
      </c>
      <c r="J7" s="15">
        <v>44</v>
      </c>
      <c r="K7" s="15">
        <v>14</v>
      </c>
      <c r="L7" s="15">
        <v>6</v>
      </c>
      <c r="M7" s="81">
        <v>15.4</v>
      </c>
      <c r="N7" s="70">
        <v>15</v>
      </c>
      <c r="O7" s="62">
        <v>3000</v>
      </c>
      <c r="P7" s="63">
        <f>Table224523689101112131415161718192021222423456789101112131415161718192021222324252627282930313233343536373839404142[[#This Row],[PEMBULATAN]]*O7</f>
        <v>45000</v>
      </c>
    </row>
    <row r="8" spans="1:16" ht="30" customHeight="1" x14ac:dyDescent="0.2">
      <c r="A8" s="97"/>
      <c r="B8" s="73"/>
      <c r="C8" s="87" t="s">
        <v>5181</v>
      </c>
      <c r="D8" s="76" t="s">
        <v>52</v>
      </c>
      <c r="E8" s="13">
        <v>44437</v>
      </c>
      <c r="F8" s="74" t="s">
        <v>2281</v>
      </c>
      <c r="G8" s="13">
        <v>44440</v>
      </c>
      <c r="H8" s="75" t="s">
        <v>3485</v>
      </c>
      <c r="I8" s="15">
        <v>52</v>
      </c>
      <c r="J8" s="15">
        <v>40</v>
      </c>
      <c r="K8" s="15">
        <v>20</v>
      </c>
      <c r="L8" s="15">
        <v>5</v>
      </c>
      <c r="M8" s="81">
        <v>10.4</v>
      </c>
      <c r="N8" s="70">
        <v>10</v>
      </c>
      <c r="O8" s="62">
        <v>3000</v>
      </c>
      <c r="P8" s="63">
        <f>Table224523689101112131415161718192021222423456789101112131415161718192021222324252627282930313233343536373839404142[[#This Row],[PEMBULATAN]]*O8</f>
        <v>30000</v>
      </c>
    </row>
    <row r="9" spans="1:16" ht="30" customHeight="1" x14ac:dyDescent="0.2">
      <c r="A9" s="97"/>
      <c r="B9" s="73"/>
      <c r="C9" s="87" t="s">
        <v>5182</v>
      </c>
      <c r="D9" s="76" t="s">
        <v>52</v>
      </c>
      <c r="E9" s="13">
        <v>44437</v>
      </c>
      <c r="F9" s="74" t="s">
        <v>2281</v>
      </c>
      <c r="G9" s="13">
        <v>44440</v>
      </c>
      <c r="H9" s="75" t="s">
        <v>3485</v>
      </c>
      <c r="I9" s="15">
        <v>93</v>
      </c>
      <c r="J9" s="15">
        <v>57</v>
      </c>
      <c r="K9" s="15">
        <v>32</v>
      </c>
      <c r="L9" s="15">
        <v>18</v>
      </c>
      <c r="M9" s="81">
        <v>42.408000000000001</v>
      </c>
      <c r="N9" s="70">
        <v>42</v>
      </c>
      <c r="O9" s="62">
        <v>3000</v>
      </c>
      <c r="P9" s="63">
        <f>Table224523689101112131415161718192021222423456789101112131415161718192021222324252627282930313233343536373839404142[[#This Row],[PEMBULATAN]]*O9</f>
        <v>126000</v>
      </c>
    </row>
    <row r="10" spans="1:16" ht="30" customHeight="1" x14ac:dyDescent="0.2">
      <c r="A10" s="97"/>
      <c r="B10" s="73"/>
      <c r="C10" s="87" t="s">
        <v>5183</v>
      </c>
      <c r="D10" s="76" t="s">
        <v>52</v>
      </c>
      <c r="E10" s="13">
        <v>44437</v>
      </c>
      <c r="F10" s="74" t="s">
        <v>2281</v>
      </c>
      <c r="G10" s="13">
        <v>44440</v>
      </c>
      <c r="H10" s="75" t="s">
        <v>3485</v>
      </c>
      <c r="I10" s="15">
        <v>87</v>
      </c>
      <c r="J10" s="15">
        <v>53</v>
      </c>
      <c r="K10" s="15">
        <v>30</v>
      </c>
      <c r="L10" s="15">
        <v>5</v>
      </c>
      <c r="M10" s="81">
        <v>34.582500000000003</v>
      </c>
      <c r="N10" s="70">
        <v>35</v>
      </c>
      <c r="O10" s="62">
        <v>3000</v>
      </c>
      <c r="P10" s="63">
        <f>Table224523689101112131415161718192021222423456789101112131415161718192021222324252627282930313233343536373839404142[[#This Row],[PEMBULATAN]]*O10</f>
        <v>105000</v>
      </c>
    </row>
    <row r="11" spans="1:16" ht="30" customHeight="1" x14ac:dyDescent="0.2">
      <c r="A11" s="97"/>
      <c r="B11" s="73"/>
      <c r="C11" s="87" t="s">
        <v>5184</v>
      </c>
      <c r="D11" s="76" t="s">
        <v>52</v>
      </c>
      <c r="E11" s="13">
        <v>44437</v>
      </c>
      <c r="F11" s="74" t="s">
        <v>2281</v>
      </c>
      <c r="G11" s="13">
        <v>44440</v>
      </c>
      <c r="H11" s="75" t="s">
        <v>3485</v>
      </c>
      <c r="I11" s="15">
        <v>52</v>
      </c>
      <c r="J11" s="15">
        <v>56</v>
      </c>
      <c r="K11" s="15">
        <v>27</v>
      </c>
      <c r="L11" s="15">
        <v>5</v>
      </c>
      <c r="M11" s="81">
        <v>19.655999999999999</v>
      </c>
      <c r="N11" s="70">
        <v>20</v>
      </c>
      <c r="O11" s="62">
        <v>3000</v>
      </c>
      <c r="P11" s="63">
        <f>Table224523689101112131415161718192021222423456789101112131415161718192021222324252627282930313233343536373839404142[[#This Row],[PEMBULATAN]]*O11</f>
        <v>60000</v>
      </c>
    </row>
    <row r="12" spans="1:16" ht="30" customHeight="1" x14ac:dyDescent="0.2">
      <c r="A12" s="97"/>
      <c r="B12" s="73"/>
      <c r="C12" s="87" t="s">
        <v>5185</v>
      </c>
      <c r="D12" s="76" t="s">
        <v>52</v>
      </c>
      <c r="E12" s="13">
        <v>44437</v>
      </c>
      <c r="F12" s="74" t="s">
        <v>2281</v>
      </c>
      <c r="G12" s="13">
        <v>44440</v>
      </c>
      <c r="H12" s="75" t="s">
        <v>3485</v>
      </c>
      <c r="I12" s="15">
        <v>86</v>
      </c>
      <c r="J12" s="15">
        <v>50</v>
      </c>
      <c r="K12" s="15">
        <v>25</v>
      </c>
      <c r="L12" s="15">
        <v>11</v>
      </c>
      <c r="M12" s="81">
        <v>26.875</v>
      </c>
      <c r="N12" s="70">
        <v>27</v>
      </c>
      <c r="O12" s="62">
        <v>3000</v>
      </c>
      <c r="P12" s="63">
        <f>Table224523689101112131415161718192021222423456789101112131415161718192021222324252627282930313233343536373839404142[[#This Row],[PEMBULATAN]]*O12</f>
        <v>81000</v>
      </c>
    </row>
    <row r="13" spans="1:16" ht="30" customHeight="1" x14ac:dyDescent="0.2">
      <c r="A13" s="97"/>
      <c r="B13" s="73"/>
      <c r="C13" s="87" t="s">
        <v>5186</v>
      </c>
      <c r="D13" s="76" t="s">
        <v>52</v>
      </c>
      <c r="E13" s="13">
        <v>44437</v>
      </c>
      <c r="F13" s="74" t="s">
        <v>2281</v>
      </c>
      <c r="G13" s="13">
        <v>44440</v>
      </c>
      <c r="H13" s="75" t="s">
        <v>3485</v>
      </c>
      <c r="I13" s="15">
        <v>89</v>
      </c>
      <c r="J13" s="15">
        <v>39</v>
      </c>
      <c r="K13" s="15">
        <v>58</v>
      </c>
      <c r="L13" s="15">
        <v>16</v>
      </c>
      <c r="M13" s="81">
        <v>50.329500000000003</v>
      </c>
      <c r="N13" s="70">
        <v>50</v>
      </c>
      <c r="O13" s="62">
        <v>3000</v>
      </c>
      <c r="P13" s="63">
        <f>Table224523689101112131415161718192021222423456789101112131415161718192021222324252627282930313233343536373839404142[[#This Row],[PEMBULATAN]]*O13</f>
        <v>150000</v>
      </c>
    </row>
    <row r="14" spans="1:16" ht="30" customHeight="1" x14ac:dyDescent="0.2">
      <c r="A14" s="97"/>
      <c r="B14" s="73"/>
      <c r="C14" s="87" t="s">
        <v>5187</v>
      </c>
      <c r="D14" s="76" t="s">
        <v>52</v>
      </c>
      <c r="E14" s="13">
        <v>44437</v>
      </c>
      <c r="F14" s="74" t="s">
        <v>2281</v>
      </c>
      <c r="G14" s="13">
        <v>44440</v>
      </c>
      <c r="H14" s="75" t="s">
        <v>3485</v>
      </c>
      <c r="I14" s="15">
        <v>95</v>
      </c>
      <c r="J14" s="15">
        <v>50</v>
      </c>
      <c r="K14" s="15">
        <v>44</v>
      </c>
      <c r="L14" s="15">
        <v>21</v>
      </c>
      <c r="M14" s="81">
        <v>52.25</v>
      </c>
      <c r="N14" s="70">
        <v>52</v>
      </c>
      <c r="O14" s="62">
        <v>3000</v>
      </c>
      <c r="P14" s="63">
        <f>Table224523689101112131415161718192021222423456789101112131415161718192021222324252627282930313233343536373839404142[[#This Row],[PEMBULATAN]]*O14</f>
        <v>156000</v>
      </c>
    </row>
    <row r="15" spans="1:16" ht="30" customHeight="1" x14ac:dyDescent="0.2">
      <c r="A15" s="97"/>
      <c r="B15" s="73"/>
      <c r="C15" s="87" t="s">
        <v>5188</v>
      </c>
      <c r="D15" s="76" t="s">
        <v>52</v>
      </c>
      <c r="E15" s="13">
        <v>44437</v>
      </c>
      <c r="F15" s="74" t="s">
        <v>2281</v>
      </c>
      <c r="G15" s="13">
        <v>44440</v>
      </c>
      <c r="H15" s="75" t="s">
        <v>3485</v>
      </c>
      <c r="I15" s="15">
        <v>88</v>
      </c>
      <c r="J15" s="15">
        <v>55</v>
      </c>
      <c r="K15" s="15">
        <v>27</v>
      </c>
      <c r="L15" s="15">
        <v>9</v>
      </c>
      <c r="M15" s="81">
        <v>32.67</v>
      </c>
      <c r="N15" s="70">
        <v>33</v>
      </c>
      <c r="O15" s="62">
        <v>3000</v>
      </c>
      <c r="P15" s="63">
        <f>Table224523689101112131415161718192021222423456789101112131415161718192021222324252627282930313233343536373839404142[[#This Row],[PEMBULATAN]]*O15</f>
        <v>99000</v>
      </c>
    </row>
    <row r="16" spans="1:16" ht="30" customHeight="1" x14ac:dyDescent="0.2">
      <c r="A16" s="97"/>
      <c r="B16" s="73"/>
      <c r="C16" s="87" t="s">
        <v>5189</v>
      </c>
      <c r="D16" s="76" t="s">
        <v>52</v>
      </c>
      <c r="E16" s="13">
        <v>44437</v>
      </c>
      <c r="F16" s="74" t="s">
        <v>2281</v>
      </c>
      <c r="G16" s="13">
        <v>44440</v>
      </c>
      <c r="H16" s="75" t="s">
        <v>3485</v>
      </c>
      <c r="I16" s="15">
        <v>97</v>
      </c>
      <c r="J16" s="15">
        <v>60</v>
      </c>
      <c r="K16" s="15">
        <v>29</v>
      </c>
      <c r="L16" s="15">
        <v>13</v>
      </c>
      <c r="M16" s="81">
        <v>42.195</v>
      </c>
      <c r="N16" s="70">
        <v>42</v>
      </c>
      <c r="O16" s="62">
        <v>3000</v>
      </c>
      <c r="P16" s="63">
        <f>Table224523689101112131415161718192021222423456789101112131415161718192021222324252627282930313233343536373839404142[[#This Row],[PEMBULATAN]]*O16</f>
        <v>126000</v>
      </c>
    </row>
    <row r="17" spans="1:16" ht="30" customHeight="1" x14ac:dyDescent="0.2">
      <c r="A17" s="97"/>
      <c r="B17" s="73"/>
      <c r="C17" s="87" t="s">
        <v>5190</v>
      </c>
      <c r="D17" s="76" t="s">
        <v>52</v>
      </c>
      <c r="E17" s="13">
        <v>44437</v>
      </c>
      <c r="F17" s="74" t="s">
        <v>2281</v>
      </c>
      <c r="G17" s="13">
        <v>44440</v>
      </c>
      <c r="H17" s="75" t="s">
        <v>3485</v>
      </c>
      <c r="I17" s="15">
        <v>67</v>
      </c>
      <c r="J17" s="15">
        <v>70</v>
      </c>
      <c r="K17" s="15">
        <v>20</v>
      </c>
      <c r="L17" s="15">
        <v>23</v>
      </c>
      <c r="M17" s="81">
        <v>23.45</v>
      </c>
      <c r="N17" s="70">
        <v>23</v>
      </c>
      <c r="O17" s="62">
        <v>3000</v>
      </c>
      <c r="P17" s="63">
        <f>Table224523689101112131415161718192021222423456789101112131415161718192021222324252627282930313233343536373839404142[[#This Row],[PEMBULATAN]]*O17</f>
        <v>69000</v>
      </c>
    </row>
    <row r="18" spans="1:16" ht="30" customHeight="1" x14ac:dyDescent="0.2">
      <c r="A18" s="97"/>
      <c r="B18" s="73"/>
      <c r="C18" s="87" t="s">
        <v>5191</v>
      </c>
      <c r="D18" s="76" t="s">
        <v>52</v>
      </c>
      <c r="E18" s="13">
        <v>44437</v>
      </c>
      <c r="F18" s="74" t="s">
        <v>2281</v>
      </c>
      <c r="G18" s="13">
        <v>44440</v>
      </c>
      <c r="H18" s="75" t="s">
        <v>3485</v>
      </c>
      <c r="I18" s="15">
        <v>98</v>
      </c>
      <c r="J18" s="15">
        <v>58</v>
      </c>
      <c r="K18" s="15">
        <v>28</v>
      </c>
      <c r="L18" s="15">
        <v>17</v>
      </c>
      <c r="M18" s="81">
        <v>39.787999999999997</v>
      </c>
      <c r="N18" s="70">
        <v>40</v>
      </c>
      <c r="O18" s="62">
        <v>3000</v>
      </c>
      <c r="P18" s="63">
        <f>Table224523689101112131415161718192021222423456789101112131415161718192021222324252627282930313233343536373839404142[[#This Row],[PEMBULATAN]]*O18</f>
        <v>120000</v>
      </c>
    </row>
    <row r="19" spans="1:16" ht="30" customHeight="1" x14ac:dyDescent="0.2">
      <c r="A19" s="97"/>
      <c r="B19" s="73"/>
      <c r="C19" s="87" t="s">
        <v>5192</v>
      </c>
      <c r="D19" s="76" t="s">
        <v>52</v>
      </c>
      <c r="E19" s="13">
        <v>44437</v>
      </c>
      <c r="F19" s="74" t="s">
        <v>2281</v>
      </c>
      <c r="G19" s="13">
        <v>44440</v>
      </c>
      <c r="H19" s="75" t="s">
        <v>3485</v>
      </c>
      <c r="I19" s="15">
        <v>50</v>
      </c>
      <c r="J19" s="15">
        <v>33</v>
      </c>
      <c r="K19" s="15">
        <v>18</v>
      </c>
      <c r="L19" s="15">
        <v>4</v>
      </c>
      <c r="M19" s="81">
        <v>7.4249999999999998</v>
      </c>
      <c r="N19" s="70">
        <v>7</v>
      </c>
      <c r="O19" s="62">
        <v>3000</v>
      </c>
      <c r="P19" s="63">
        <f>Table224523689101112131415161718192021222423456789101112131415161718192021222324252627282930313233343536373839404142[[#This Row],[PEMBULATAN]]*O19</f>
        <v>21000</v>
      </c>
    </row>
    <row r="20" spans="1:16" ht="30" customHeight="1" x14ac:dyDescent="0.2">
      <c r="A20" s="97"/>
      <c r="B20" s="73"/>
      <c r="C20" s="87" t="s">
        <v>5193</v>
      </c>
      <c r="D20" s="76" t="s">
        <v>52</v>
      </c>
      <c r="E20" s="13">
        <v>44437</v>
      </c>
      <c r="F20" s="74" t="s">
        <v>2281</v>
      </c>
      <c r="G20" s="13">
        <v>44440</v>
      </c>
      <c r="H20" s="75" t="s">
        <v>3485</v>
      </c>
      <c r="I20" s="15">
        <v>67</v>
      </c>
      <c r="J20" s="15">
        <v>55</v>
      </c>
      <c r="K20" s="15">
        <v>38</v>
      </c>
      <c r="L20" s="15">
        <v>9</v>
      </c>
      <c r="M20" s="81">
        <v>35.0075</v>
      </c>
      <c r="N20" s="70">
        <v>35</v>
      </c>
      <c r="O20" s="62">
        <v>3000</v>
      </c>
      <c r="P20" s="63">
        <f>Table224523689101112131415161718192021222423456789101112131415161718192021222324252627282930313233343536373839404142[[#This Row],[PEMBULATAN]]*O20</f>
        <v>105000</v>
      </c>
    </row>
    <row r="21" spans="1:16" ht="30" customHeight="1" x14ac:dyDescent="0.2">
      <c r="A21" s="97"/>
      <c r="B21" s="73"/>
      <c r="C21" s="87" t="s">
        <v>5194</v>
      </c>
      <c r="D21" s="76" t="s">
        <v>52</v>
      </c>
      <c r="E21" s="13">
        <v>44437</v>
      </c>
      <c r="F21" s="74" t="s">
        <v>2281</v>
      </c>
      <c r="G21" s="13">
        <v>44440</v>
      </c>
      <c r="H21" s="75" t="s">
        <v>3485</v>
      </c>
      <c r="I21" s="15">
        <v>65</v>
      </c>
      <c r="J21" s="15">
        <v>42</v>
      </c>
      <c r="K21" s="15">
        <v>25</v>
      </c>
      <c r="L21" s="15">
        <v>7</v>
      </c>
      <c r="M21" s="81">
        <v>17.0625</v>
      </c>
      <c r="N21" s="70">
        <v>17</v>
      </c>
      <c r="O21" s="62">
        <v>3000</v>
      </c>
      <c r="P21" s="63">
        <f>Table224523689101112131415161718192021222423456789101112131415161718192021222324252627282930313233343536373839404142[[#This Row],[PEMBULATAN]]*O21</f>
        <v>51000</v>
      </c>
    </row>
    <row r="22" spans="1:16" ht="30" customHeight="1" x14ac:dyDescent="0.2">
      <c r="A22" s="97"/>
      <c r="B22" s="73"/>
      <c r="C22" s="87" t="s">
        <v>5195</v>
      </c>
      <c r="D22" s="76" t="s">
        <v>52</v>
      </c>
      <c r="E22" s="13">
        <v>44437</v>
      </c>
      <c r="F22" s="74" t="s">
        <v>2281</v>
      </c>
      <c r="G22" s="13">
        <v>44440</v>
      </c>
      <c r="H22" s="75" t="s">
        <v>3485</v>
      </c>
      <c r="I22" s="15">
        <v>90</v>
      </c>
      <c r="J22" s="15">
        <v>35</v>
      </c>
      <c r="K22" s="15">
        <v>49</v>
      </c>
      <c r="L22" s="15">
        <v>8</v>
      </c>
      <c r="M22" s="81">
        <v>38.587499999999999</v>
      </c>
      <c r="N22" s="70">
        <v>39</v>
      </c>
      <c r="O22" s="62">
        <v>3000</v>
      </c>
      <c r="P22" s="63">
        <f>Table224523689101112131415161718192021222423456789101112131415161718192021222324252627282930313233343536373839404142[[#This Row],[PEMBULATAN]]*O22</f>
        <v>117000</v>
      </c>
    </row>
    <row r="23" spans="1:16" ht="30" customHeight="1" x14ac:dyDescent="0.2">
      <c r="A23" s="97"/>
      <c r="B23" s="73"/>
      <c r="C23" s="87" t="s">
        <v>5196</v>
      </c>
      <c r="D23" s="76" t="s">
        <v>52</v>
      </c>
      <c r="E23" s="13">
        <v>44437</v>
      </c>
      <c r="F23" s="74" t="s">
        <v>2281</v>
      </c>
      <c r="G23" s="13">
        <v>44440</v>
      </c>
      <c r="H23" s="75" t="s">
        <v>3485</v>
      </c>
      <c r="I23" s="15">
        <v>94</v>
      </c>
      <c r="J23" s="15">
        <v>50</v>
      </c>
      <c r="K23" s="15">
        <v>28</v>
      </c>
      <c r="L23" s="15">
        <v>13</v>
      </c>
      <c r="M23" s="81">
        <v>32.9</v>
      </c>
      <c r="N23" s="70">
        <v>33</v>
      </c>
      <c r="O23" s="62">
        <v>3000</v>
      </c>
      <c r="P23" s="63">
        <f>Table224523689101112131415161718192021222423456789101112131415161718192021222324252627282930313233343536373839404142[[#This Row],[PEMBULATAN]]*O23</f>
        <v>99000</v>
      </c>
    </row>
    <row r="24" spans="1:16" ht="30" customHeight="1" x14ac:dyDescent="0.2">
      <c r="A24" s="97"/>
      <c r="B24" s="73"/>
      <c r="C24" s="87" t="s">
        <v>5197</v>
      </c>
      <c r="D24" s="76" t="s">
        <v>52</v>
      </c>
      <c r="E24" s="13">
        <v>44437</v>
      </c>
      <c r="F24" s="74" t="s">
        <v>2281</v>
      </c>
      <c r="G24" s="13">
        <v>44440</v>
      </c>
      <c r="H24" s="75" t="s">
        <v>3485</v>
      </c>
      <c r="I24" s="15">
        <v>50</v>
      </c>
      <c r="J24" s="15">
        <v>15</v>
      </c>
      <c r="K24" s="15">
        <v>39</v>
      </c>
      <c r="L24" s="15">
        <v>2</v>
      </c>
      <c r="M24" s="81">
        <v>7.3125</v>
      </c>
      <c r="N24" s="70">
        <v>7</v>
      </c>
      <c r="O24" s="62">
        <v>3000</v>
      </c>
      <c r="P24" s="63">
        <f>Table224523689101112131415161718192021222423456789101112131415161718192021222324252627282930313233343536373839404142[[#This Row],[PEMBULATAN]]*O24</f>
        <v>21000</v>
      </c>
    </row>
    <row r="25" spans="1:16" ht="30" customHeight="1" x14ac:dyDescent="0.2">
      <c r="A25" s="97"/>
      <c r="B25" s="73"/>
      <c r="C25" s="87" t="s">
        <v>5198</v>
      </c>
      <c r="D25" s="76" t="s">
        <v>52</v>
      </c>
      <c r="E25" s="13">
        <v>44437</v>
      </c>
      <c r="F25" s="74" t="s">
        <v>2281</v>
      </c>
      <c r="G25" s="13">
        <v>44440</v>
      </c>
      <c r="H25" s="75" t="s">
        <v>3485</v>
      </c>
      <c r="I25" s="15">
        <v>97</v>
      </c>
      <c r="J25" s="15">
        <v>59</v>
      </c>
      <c r="K25" s="15">
        <v>30</v>
      </c>
      <c r="L25" s="15">
        <v>20</v>
      </c>
      <c r="M25" s="81">
        <v>42.922499999999999</v>
      </c>
      <c r="N25" s="70">
        <v>43</v>
      </c>
      <c r="O25" s="62">
        <v>3000</v>
      </c>
      <c r="P25" s="63">
        <f>Table224523689101112131415161718192021222423456789101112131415161718192021222324252627282930313233343536373839404142[[#This Row],[PEMBULATAN]]*O25</f>
        <v>129000</v>
      </c>
    </row>
    <row r="26" spans="1:16" ht="30" customHeight="1" x14ac:dyDescent="0.2">
      <c r="A26" s="97"/>
      <c r="B26" s="73"/>
      <c r="C26" s="87" t="s">
        <v>5199</v>
      </c>
      <c r="D26" s="76" t="s">
        <v>52</v>
      </c>
      <c r="E26" s="13">
        <v>44437</v>
      </c>
      <c r="F26" s="74" t="s">
        <v>2281</v>
      </c>
      <c r="G26" s="13">
        <v>44440</v>
      </c>
      <c r="H26" s="75" t="s">
        <v>3485</v>
      </c>
      <c r="I26" s="15">
        <v>97</v>
      </c>
      <c r="J26" s="15">
        <v>58</v>
      </c>
      <c r="K26" s="15">
        <v>35</v>
      </c>
      <c r="L26" s="15">
        <v>29</v>
      </c>
      <c r="M26" s="81">
        <v>49.227499999999999</v>
      </c>
      <c r="N26" s="70">
        <v>49</v>
      </c>
      <c r="O26" s="62">
        <v>3000</v>
      </c>
      <c r="P26" s="63">
        <f>Table224523689101112131415161718192021222423456789101112131415161718192021222324252627282930313233343536373839404142[[#This Row],[PEMBULATAN]]*O26</f>
        <v>147000</v>
      </c>
    </row>
    <row r="27" spans="1:16" ht="30" customHeight="1" x14ac:dyDescent="0.2">
      <c r="A27" s="97"/>
      <c r="B27" s="73"/>
      <c r="C27" s="87" t="s">
        <v>5200</v>
      </c>
      <c r="D27" s="76" t="s">
        <v>52</v>
      </c>
      <c r="E27" s="13">
        <v>44437</v>
      </c>
      <c r="F27" s="74" t="s">
        <v>2281</v>
      </c>
      <c r="G27" s="13">
        <v>44440</v>
      </c>
      <c r="H27" s="75" t="s">
        <v>3485</v>
      </c>
      <c r="I27" s="15">
        <v>94</v>
      </c>
      <c r="J27" s="15">
        <v>50</v>
      </c>
      <c r="K27" s="15">
        <v>47</v>
      </c>
      <c r="L27" s="15">
        <v>23</v>
      </c>
      <c r="M27" s="81">
        <v>55.225000000000001</v>
      </c>
      <c r="N27" s="70">
        <v>55</v>
      </c>
      <c r="O27" s="62">
        <v>3000</v>
      </c>
      <c r="P27" s="63">
        <f>Table224523689101112131415161718192021222423456789101112131415161718192021222324252627282930313233343536373839404142[[#This Row],[PEMBULATAN]]*O27</f>
        <v>165000</v>
      </c>
    </row>
    <row r="28" spans="1:16" ht="30" customHeight="1" x14ac:dyDescent="0.2">
      <c r="A28" s="97"/>
      <c r="B28" s="73"/>
      <c r="C28" s="87" t="s">
        <v>5201</v>
      </c>
      <c r="D28" s="76" t="s">
        <v>52</v>
      </c>
      <c r="E28" s="13">
        <v>44437</v>
      </c>
      <c r="F28" s="74" t="s">
        <v>2281</v>
      </c>
      <c r="G28" s="13">
        <v>44440</v>
      </c>
      <c r="H28" s="75" t="s">
        <v>3485</v>
      </c>
      <c r="I28" s="15">
        <v>98</v>
      </c>
      <c r="J28" s="15">
        <v>40</v>
      </c>
      <c r="K28" s="15">
        <v>20</v>
      </c>
      <c r="L28" s="15">
        <v>14</v>
      </c>
      <c r="M28" s="81">
        <v>19.600000000000001</v>
      </c>
      <c r="N28" s="70">
        <v>20</v>
      </c>
      <c r="O28" s="62">
        <v>3000</v>
      </c>
      <c r="P28" s="63">
        <f>Table224523689101112131415161718192021222423456789101112131415161718192021222324252627282930313233343536373839404142[[#This Row],[PEMBULATAN]]*O28</f>
        <v>60000</v>
      </c>
    </row>
    <row r="29" spans="1:16" ht="30" customHeight="1" x14ac:dyDescent="0.2">
      <c r="A29" s="97"/>
      <c r="B29" s="73"/>
      <c r="C29" s="87" t="s">
        <v>5202</v>
      </c>
      <c r="D29" s="76" t="s">
        <v>52</v>
      </c>
      <c r="E29" s="13">
        <v>44437</v>
      </c>
      <c r="F29" s="74" t="s">
        <v>2281</v>
      </c>
      <c r="G29" s="13">
        <v>44440</v>
      </c>
      <c r="H29" s="75" t="s">
        <v>3485</v>
      </c>
      <c r="I29" s="15">
        <v>64</v>
      </c>
      <c r="J29" s="15">
        <v>30</v>
      </c>
      <c r="K29" s="15">
        <v>45</v>
      </c>
      <c r="L29" s="15">
        <v>24</v>
      </c>
      <c r="M29" s="81">
        <v>21.6</v>
      </c>
      <c r="N29" s="70">
        <v>24</v>
      </c>
      <c r="O29" s="62">
        <v>3000</v>
      </c>
      <c r="P29" s="63">
        <f>Table224523689101112131415161718192021222423456789101112131415161718192021222324252627282930313233343536373839404142[[#This Row],[PEMBULATAN]]*O29</f>
        <v>72000</v>
      </c>
    </row>
    <row r="30" spans="1:16" ht="30" customHeight="1" x14ac:dyDescent="0.2">
      <c r="A30" s="97"/>
      <c r="B30" s="73"/>
      <c r="C30" s="87" t="s">
        <v>5203</v>
      </c>
      <c r="D30" s="76" t="s">
        <v>52</v>
      </c>
      <c r="E30" s="13">
        <v>44437</v>
      </c>
      <c r="F30" s="74" t="s">
        <v>2281</v>
      </c>
      <c r="G30" s="13">
        <v>44440</v>
      </c>
      <c r="H30" s="75" t="s">
        <v>3485</v>
      </c>
      <c r="I30" s="15">
        <v>95</v>
      </c>
      <c r="J30" s="15">
        <v>57</v>
      </c>
      <c r="K30" s="15">
        <v>30</v>
      </c>
      <c r="L30" s="15">
        <v>16</v>
      </c>
      <c r="M30" s="81">
        <v>40.612499999999997</v>
      </c>
      <c r="N30" s="70">
        <v>41</v>
      </c>
      <c r="O30" s="62">
        <v>3000</v>
      </c>
      <c r="P30" s="63">
        <f>Table224523689101112131415161718192021222423456789101112131415161718192021222324252627282930313233343536373839404142[[#This Row],[PEMBULATAN]]*O30</f>
        <v>123000</v>
      </c>
    </row>
    <row r="31" spans="1:16" ht="30" customHeight="1" x14ac:dyDescent="0.2">
      <c r="A31" s="97"/>
      <c r="B31" s="73"/>
      <c r="C31" s="87" t="s">
        <v>5204</v>
      </c>
      <c r="D31" s="76" t="s">
        <v>52</v>
      </c>
      <c r="E31" s="13">
        <v>44437</v>
      </c>
      <c r="F31" s="74" t="s">
        <v>2281</v>
      </c>
      <c r="G31" s="13">
        <v>44440</v>
      </c>
      <c r="H31" s="75" t="s">
        <v>3485</v>
      </c>
      <c r="I31" s="15">
        <v>90</v>
      </c>
      <c r="J31" s="15">
        <v>58</v>
      </c>
      <c r="K31" s="15">
        <v>20</v>
      </c>
      <c r="L31" s="15">
        <v>9</v>
      </c>
      <c r="M31" s="81">
        <v>26.1</v>
      </c>
      <c r="N31" s="70">
        <v>26</v>
      </c>
      <c r="O31" s="62">
        <v>3000</v>
      </c>
      <c r="P31" s="63">
        <f>Table224523689101112131415161718192021222423456789101112131415161718192021222324252627282930313233343536373839404142[[#This Row],[PEMBULATAN]]*O31</f>
        <v>78000</v>
      </c>
    </row>
    <row r="32" spans="1:16" ht="30" customHeight="1" x14ac:dyDescent="0.2">
      <c r="A32" s="97"/>
      <c r="B32" s="73"/>
      <c r="C32" s="87" t="s">
        <v>5205</v>
      </c>
      <c r="D32" s="76" t="s">
        <v>52</v>
      </c>
      <c r="E32" s="13">
        <v>44437</v>
      </c>
      <c r="F32" s="74" t="s">
        <v>2281</v>
      </c>
      <c r="G32" s="13">
        <v>44440</v>
      </c>
      <c r="H32" s="75" t="s">
        <v>3485</v>
      </c>
      <c r="I32" s="15">
        <v>100</v>
      </c>
      <c r="J32" s="15">
        <v>36</v>
      </c>
      <c r="K32" s="15">
        <v>56</v>
      </c>
      <c r="L32" s="15">
        <v>15</v>
      </c>
      <c r="M32" s="81">
        <v>50.4</v>
      </c>
      <c r="N32" s="70">
        <v>50</v>
      </c>
      <c r="O32" s="62">
        <v>3000</v>
      </c>
      <c r="P32" s="63">
        <f>Table224523689101112131415161718192021222423456789101112131415161718192021222324252627282930313233343536373839404142[[#This Row],[PEMBULATAN]]*O32</f>
        <v>150000</v>
      </c>
    </row>
    <row r="33" spans="1:16" ht="30" customHeight="1" x14ac:dyDescent="0.2">
      <c r="A33" s="97"/>
      <c r="B33" s="73"/>
      <c r="C33" s="87" t="s">
        <v>5206</v>
      </c>
      <c r="D33" s="76" t="s">
        <v>52</v>
      </c>
      <c r="E33" s="13">
        <v>44437</v>
      </c>
      <c r="F33" s="74" t="s">
        <v>2281</v>
      </c>
      <c r="G33" s="13">
        <v>44440</v>
      </c>
      <c r="H33" s="75" t="s">
        <v>3485</v>
      </c>
      <c r="I33" s="15">
        <v>46</v>
      </c>
      <c r="J33" s="15">
        <v>37</v>
      </c>
      <c r="K33" s="15">
        <v>23</v>
      </c>
      <c r="L33" s="15">
        <v>4</v>
      </c>
      <c r="M33" s="81">
        <v>9.7865000000000002</v>
      </c>
      <c r="N33" s="70">
        <v>10</v>
      </c>
      <c r="O33" s="62">
        <v>3000</v>
      </c>
      <c r="P33" s="63">
        <f>Table224523689101112131415161718192021222423456789101112131415161718192021222324252627282930313233343536373839404142[[#This Row],[PEMBULATAN]]*O33</f>
        <v>30000</v>
      </c>
    </row>
    <row r="34" spans="1:16" ht="30" customHeight="1" x14ac:dyDescent="0.2">
      <c r="A34" s="97"/>
      <c r="B34" s="73"/>
      <c r="C34" s="87" t="s">
        <v>5207</v>
      </c>
      <c r="D34" s="76" t="s">
        <v>52</v>
      </c>
      <c r="E34" s="13">
        <v>44437</v>
      </c>
      <c r="F34" s="74" t="s">
        <v>2281</v>
      </c>
      <c r="G34" s="13">
        <v>44440</v>
      </c>
      <c r="H34" s="75" t="s">
        <v>3485</v>
      </c>
      <c r="I34" s="15">
        <v>95</v>
      </c>
      <c r="J34" s="15">
        <v>58</v>
      </c>
      <c r="K34" s="15">
        <v>33</v>
      </c>
      <c r="L34" s="15">
        <v>0</v>
      </c>
      <c r="M34" s="81">
        <v>45.457500000000003</v>
      </c>
      <c r="N34" s="70">
        <v>45</v>
      </c>
      <c r="O34" s="62">
        <v>3000</v>
      </c>
      <c r="P34" s="63">
        <f>Table224523689101112131415161718192021222423456789101112131415161718192021222324252627282930313233343536373839404142[[#This Row],[PEMBULATAN]]*O34</f>
        <v>135000</v>
      </c>
    </row>
    <row r="35" spans="1:16" ht="30" customHeight="1" x14ac:dyDescent="0.2">
      <c r="A35" s="97"/>
      <c r="B35" s="73"/>
      <c r="C35" s="87" t="s">
        <v>5208</v>
      </c>
      <c r="D35" s="76" t="s">
        <v>52</v>
      </c>
      <c r="E35" s="13">
        <v>44437</v>
      </c>
      <c r="F35" s="74" t="s">
        <v>2281</v>
      </c>
      <c r="G35" s="13">
        <v>44440</v>
      </c>
      <c r="H35" s="75" t="s">
        <v>3485</v>
      </c>
      <c r="I35" s="15">
        <v>88</v>
      </c>
      <c r="J35" s="15">
        <v>39</v>
      </c>
      <c r="K35" s="15">
        <v>48</v>
      </c>
      <c r="L35" s="15">
        <v>19</v>
      </c>
      <c r="M35" s="81">
        <v>41.183999999999997</v>
      </c>
      <c r="N35" s="70">
        <v>41</v>
      </c>
      <c r="O35" s="62">
        <v>3000</v>
      </c>
      <c r="P35" s="63">
        <f>Table224523689101112131415161718192021222423456789101112131415161718192021222324252627282930313233343536373839404142[[#This Row],[PEMBULATAN]]*O35</f>
        <v>123000</v>
      </c>
    </row>
    <row r="36" spans="1:16" ht="30" customHeight="1" x14ac:dyDescent="0.2">
      <c r="A36" s="97"/>
      <c r="B36" s="73"/>
      <c r="C36" s="87" t="s">
        <v>5209</v>
      </c>
      <c r="D36" s="76" t="s">
        <v>52</v>
      </c>
      <c r="E36" s="13">
        <v>44437</v>
      </c>
      <c r="F36" s="74" t="s">
        <v>2281</v>
      </c>
      <c r="G36" s="13">
        <v>44440</v>
      </c>
      <c r="H36" s="75" t="s">
        <v>3485</v>
      </c>
      <c r="I36" s="15">
        <v>93</v>
      </c>
      <c r="J36" s="15">
        <v>58</v>
      </c>
      <c r="K36" s="15">
        <v>20</v>
      </c>
      <c r="L36" s="15">
        <v>11</v>
      </c>
      <c r="M36" s="81">
        <v>26.97</v>
      </c>
      <c r="N36" s="70">
        <v>27</v>
      </c>
      <c r="O36" s="62">
        <v>3000</v>
      </c>
      <c r="P36" s="63">
        <f>Table224523689101112131415161718192021222423456789101112131415161718192021222324252627282930313233343536373839404142[[#This Row],[PEMBULATAN]]*O36</f>
        <v>81000</v>
      </c>
    </row>
    <row r="37" spans="1:16" ht="30" customHeight="1" x14ac:dyDescent="0.2">
      <c r="A37" s="97"/>
      <c r="B37" s="73"/>
      <c r="C37" s="87" t="s">
        <v>5210</v>
      </c>
      <c r="D37" s="76" t="s">
        <v>52</v>
      </c>
      <c r="E37" s="13">
        <v>44437</v>
      </c>
      <c r="F37" s="74" t="s">
        <v>2281</v>
      </c>
      <c r="G37" s="13">
        <v>44440</v>
      </c>
      <c r="H37" s="75" t="s">
        <v>3485</v>
      </c>
      <c r="I37" s="15">
        <v>100</v>
      </c>
      <c r="J37" s="15">
        <v>43</v>
      </c>
      <c r="K37" s="15">
        <v>56</v>
      </c>
      <c r="L37" s="15">
        <v>31</v>
      </c>
      <c r="M37" s="81">
        <v>60.2</v>
      </c>
      <c r="N37" s="70">
        <v>60</v>
      </c>
      <c r="O37" s="62">
        <v>3000</v>
      </c>
      <c r="P37" s="63">
        <f>Table224523689101112131415161718192021222423456789101112131415161718192021222324252627282930313233343536373839404142[[#This Row],[PEMBULATAN]]*O37</f>
        <v>180000</v>
      </c>
    </row>
    <row r="38" spans="1:16" ht="30" customHeight="1" x14ac:dyDescent="0.2">
      <c r="A38" s="97"/>
      <c r="B38" s="73"/>
      <c r="C38" s="87" t="s">
        <v>5211</v>
      </c>
      <c r="D38" s="76" t="s">
        <v>52</v>
      </c>
      <c r="E38" s="13">
        <v>44437</v>
      </c>
      <c r="F38" s="74" t="s">
        <v>2281</v>
      </c>
      <c r="G38" s="13">
        <v>44440</v>
      </c>
      <c r="H38" s="75" t="s">
        <v>3485</v>
      </c>
      <c r="I38" s="15">
        <v>60</v>
      </c>
      <c r="J38" s="15">
        <v>30</v>
      </c>
      <c r="K38" s="15">
        <v>60</v>
      </c>
      <c r="L38" s="15">
        <v>13</v>
      </c>
      <c r="M38" s="81">
        <v>27</v>
      </c>
      <c r="N38" s="70">
        <v>27</v>
      </c>
      <c r="O38" s="62">
        <v>3000</v>
      </c>
      <c r="P38" s="63">
        <f>Table224523689101112131415161718192021222423456789101112131415161718192021222324252627282930313233343536373839404142[[#This Row],[PEMBULATAN]]*O38</f>
        <v>81000</v>
      </c>
    </row>
    <row r="39" spans="1:16" ht="30" customHeight="1" x14ac:dyDescent="0.2">
      <c r="A39" s="97"/>
      <c r="B39" s="73"/>
      <c r="C39" s="87" t="s">
        <v>5212</v>
      </c>
      <c r="D39" s="76" t="s">
        <v>52</v>
      </c>
      <c r="E39" s="13">
        <v>44437</v>
      </c>
      <c r="F39" s="74" t="s">
        <v>2281</v>
      </c>
      <c r="G39" s="13">
        <v>44440</v>
      </c>
      <c r="H39" s="75" t="s">
        <v>3485</v>
      </c>
      <c r="I39" s="15">
        <v>93</v>
      </c>
      <c r="J39" s="15">
        <v>59</v>
      </c>
      <c r="K39" s="15">
        <v>30</v>
      </c>
      <c r="L39" s="15">
        <v>23</v>
      </c>
      <c r="M39" s="81">
        <v>41.152500000000003</v>
      </c>
      <c r="N39" s="70">
        <v>41</v>
      </c>
      <c r="O39" s="62">
        <v>3000</v>
      </c>
      <c r="P39" s="63">
        <f>Table224523689101112131415161718192021222423456789101112131415161718192021222324252627282930313233343536373839404142[[#This Row],[PEMBULATAN]]*O39</f>
        <v>123000</v>
      </c>
    </row>
    <row r="40" spans="1:16" ht="30" customHeight="1" x14ac:dyDescent="0.2">
      <c r="A40" s="97"/>
      <c r="B40" s="73"/>
      <c r="C40" s="87" t="s">
        <v>5213</v>
      </c>
      <c r="D40" s="76" t="s">
        <v>52</v>
      </c>
      <c r="E40" s="13">
        <v>44437</v>
      </c>
      <c r="F40" s="74" t="s">
        <v>2281</v>
      </c>
      <c r="G40" s="13">
        <v>44440</v>
      </c>
      <c r="H40" s="75" t="s">
        <v>3485</v>
      </c>
      <c r="I40" s="15">
        <v>47</v>
      </c>
      <c r="J40" s="15">
        <v>15</v>
      </c>
      <c r="K40" s="15">
        <v>34</v>
      </c>
      <c r="L40" s="15">
        <v>3</v>
      </c>
      <c r="M40" s="81">
        <v>5.9924999999999997</v>
      </c>
      <c r="N40" s="70">
        <v>6</v>
      </c>
      <c r="O40" s="62">
        <v>3000</v>
      </c>
      <c r="P40" s="63">
        <f>Table224523689101112131415161718192021222423456789101112131415161718192021222324252627282930313233343536373839404142[[#This Row],[PEMBULATAN]]*O40</f>
        <v>18000</v>
      </c>
    </row>
    <row r="41" spans="1:16" ht="30" customHeight="1" x14ac:dyDescent="0.2">
      <c r="A41" s="97"/>
      <c r="B41" s="73"/>
      <c r="C41" s="87" t="s">
        <v>5214</v>
      </c>
      <c r="D41" s="76" t="s">
        <v>52</v>
      </c>
      <c r="E41" s="13">
        <v>44437</v>
      </c>
      <c r="F41" s="74" t="s">
        <v>2281</v>
      </c>
      <c r="G41" s="13">
        <v>44440</v>
      </c>
      <c r="H41" s="75" t="s">
        <v>3485</v>
      </c>
      <c r="I41" s="15">
        <v>92</v>
      </c>
      <c r="J41" s="15">
        <v>50</v>
      </c>
      <c r="K41" s="15">
        <v>36</v>
      </c>
      <c r="L41" s="15">
        <v>17</v>
      </c>
      <c r="M41" s="81">
        <v>41.4</v>
      </c>
      <c r="N41" s="70">
        <v>41</v>
      </c>
      <c r="O41" s="62">
        <v>3000</v>
      </c>
      <c r="P41" s="63">
        <f>Table224523689101112131415161718192021222423456789101112131415161718192021222324252627282930313233343536373839404142[[#This Row],[PEMBULATAN]]*O41</f>
        <v>123000</v>
      </c>
    </row>
    <row r="42" spans="1:16" ht="30" customHeight="1" x14ac:dyDescent="0.2">
      <c r="A42" s="97"/>
      <c r="B42" s="73"/>
      <c r="C42" s="87" t="s">
        <v>5215</v>
      </c>
      <c r="D42" s="76" t="s">
        <v>52</v>
      </c>
      <c r="E42" s="13">
        <v>44437</v>
      </c>
      <c r="F42" s="74" t="s">
        <v>2281</v>
      </c>
      <c r="G42" s="13">
        <v>44440</v>
      </c>
      <c r="H42" s="75" t="s">
        <v>3485</v>
      </c>
      <c r="I42" s="15">
        <v>53</v>
      </c>
      <c r="J42" s="15">
        <v>20</v>
      </c>
      <c r="K42" s="15">
        <v>32</v>
      </c>
      <c r="L42" s="15">
        <v>4</v>
      </c>
      <c r="M42" s="81">
        <v>8.48</v>
      </c>
      <c r="N42" s="70">
        <v>8</v>
      </c>
      <c r="O42" s="62">
        <v>3000</v>
      </c>
      <c r="P42" s="63">
        <f>Table224523689101112131415161718192021222423456789101112131415161718192021222324252627282930313233343536373839404142[[#This Row],[PEMBULATAN]]*O42</f>
        <v>24000</v>
      </c>
    </row>
    <row r="43" spans="1:16" ht="30" customHeight="1" x14ac:dyDescent="0.2">
      <c r="A43" s="97"/>
      <c r="B43" s="73"/>
      <c r="C43" s="87" t="s">
        <v>5216</v>
      </c>
      <c r="D43" s="76" t="s">
        <v>52</v>
      </c>
      <c r="E43" s="13">
        <v>44437</v>
      </c>
      <c r="F43" s="74" t="s">
        <v>2281</v>
      </c>
      <c r="G43" s="13">
        <v>44440</v>
      </c>
      <c r="H43" s="75" t="s">
        <v>3485</v>
      </c>
      <c r="I43" s="15">
        <v>60</v>
      </c>
      <c r="J43" s="15">
        <v>30</v>
      </c>
      <c r="K43" s="15">
        <v>58</v>
      </c>
      <c r="L43" s="15">
        <v>8</v>
      </c>
      <c r="M43" s="81">
        <v>26.1</v>
      </c>
      <c r="N43" s="70">
        <v>26</v>
      </c>
      <c r="O43" s="62">
        <v>3000</v>
      </c>
      <c r="P43" s="63">
        <f>Table224523689101112131415161718192021222423456789101112131415161718192021222324252627282930313233343536373839404142[[#This Row],[PEMBULATAN]]*O43</f>
        <v>78000</v>
      </c>
    </row>
    <row r="44" spans="1:16" ht="30" customHeight="1" x14ac:dyDescent="0.2">
      <c r="A44" s="97"/>
      <c r="B44" s="73"/>
      <c r="C44" s="87" t="s">
        <v>5217</v>
      </c>
      <c r="D44" s="76" t="s">
        <v>52</v>
      </c>
      <c r="E44" s="13">
        <v>44437</v>
      </c>
      <c r="F44" s="74" t="s">
        <v>2281</v>
      </c>
      <c r="G44" s="13">
        <v>44440</v>
      </c>
      <c r="H44" s="75" t="s">
        <v>3485</v>
      </c>
      <c r="I44" s="15">
        <v>95</v>
      </c>
      <c r="J44" s="15">
        <v>35</v>
      </c>
      <c r="K44" s="15">
        <v>55</v>
      </c>
      <c r="L44" s="15">
        <v>19</v>
      </c>
      <c r="M44" s="81">
        <v>45.71875</v>
      </c>
      <c r="N44" s="70">
        <v>46</v>
      </c>
      <c r="O44" s="62">
        <v>3000</v>
      </c>
      <c r="P44" s="63">
        <f>Table224523689101112131415161718192021222423456789101112131415161718192021222324252627282930313233343536373839404142[[#This Row],[PEMBULATAN]]*O44</f>
        <v>138000</v>
      </c>
    </row>
    <row r="45" spans="1:16" ht="30" customHeight="1" x14ac:dyDescent="0.2">
      <c r="A45" s="97"/>
      <c r="B45" s="73"/>
      <c r="C45" s="87" t="s">
        <v>5218</v>
      </c>
      <c r="D45" s="76" t="s">
        <v>52</v>
      </c>
      <c r="E45" s="13">
        <v>44437</v>
      </c>
      <c r="F45" s="74" t="s">
        <v>2281</v>
      </c>
      <c r="G45" s="13">
        <v>44440</v>
      </c>
      <c r="H45" s="75" t="s">
        <v>3485</v>
      </c>
      <c r="I45" s="15">
        <v>89</v>
      </c>
      <c r="J45" s="15">
        <v>19</v>
      </c>
      <c r="K45" s="15">
        <v>49</v>
      </c>
      <c r="L45" s="15">
        <v>6</v>
      </c>
      <c r="M45" s="81">
        <v>20.714749999999999</v>
      </c>
      <c r="N45" s="70">
        <v>21</v>
      </c>
      <c r="O45" s="62">
        <v>3000</v>
      </c>
      <c r="P45" s="63">
        <f>Table224523689101112131415161718192021222423456789101112131415161718192021222324252627282930313233343536373839404142[[#This Row],[PEMBULATAN]]*O45</f>
        <v>63000</v>
      </c>
    </row>
    <row r="46" spans="1:16" ht="30" customHeight="1" x14ac:dyDescent="0.2">
      <c r="A46" s="97"/>
      <c r="B46" s="73"/>
      <c r="C46" s="87" t="s">
        <v>5219</v>
      </c>
      <c r="D46" s="76" t="s">
        <v>52</v>
      </c>
      <c r="E46" s="13">
        <v>44437</v>
      </c>
      <c r="F46" s="74" t="s">
        <v>2281</v>
      </c>
      <c r="G46" s="13">
        <v>44440</v>
      </c>
      <c r="H46" s="75" t="s">
        <v>3485</v>
      </c>
      <c r="I46" s="15">
        <v>92</v>
      </c>
      <c r="J46" s="15">
        <v>53</v>
      </c>
      <c r="K46" s="15">
        <v>25</v>
      </c>
      <c r="L46" s="15">
        <v>9</v>
      </c>
      <c r="M46" s="81">
        <v>30.475000000000001</v>
      </c>
      <c r="N46" s="70">
        <v>30</v>
      </c>
      <c r="O46" s="62">
        <v>3000</v>
      </c>
      <c r="P46" s="63">
        <f>Table224523689101112131415161718192021222423456789101112131415161718192021222324252627282930313233343536373839404142[[#This Row],[PEMBULATAN]]*O46</f>
        <v>90000</v>
      </c>
    </row>
    <row r="47" spans="1:16" ht="30" customHeight="1" x14ac:dyDescent="0.2">
      <c r="A47" s="97"/>
      <c r="B47" s="73"/>
      <c r="C47" s="87" t="s">
        <v>5220</v>
      </c>
      <c r="D47" s="76" t="s">
        <v>52</v>
      </c>
      <c r="E47" s="13">
        <v>44437</v>
      </c>
      <c r="F47" s="74" t="s">
        <v>2281</v>
      </c>
      <c r="G47" s="13">
        <v>44440</v>
      </c>
      <c r="H47" s="75" t="s">
        <v>3485</v>
      </c>
      <c r="I47" s="15">
        <v>92</v>
      </c>
      <c r="J47" s="15">
        <v>59</v>
      </c>
      <c r="K47" s="15">
        <v>45</v>
      </c>
      <c r="L47" s="15">
        <v>24</v>
      </c>
      <c r="M47" s="81">
        <v>61.064999999999998</v>
      </c>
      <c r="N47" s="70">
        <v>61</v>
      </c>
      <c r="O47" s="62">
        <v>3000</v>
      </c>
      <c r="P47" s="63">
        <f>Table224523689101112131415161718192021222423456789101112131415161718192021222324252627282930313233343536373839404142[[#This Row],[PEMBULATAN]]*O47</f>
        <v>183000</v>
      </c>
    </row>
    <row r="48" spans="1:16" ht="30" customHeight="1" x14ac:dyDescent="0.2">
      <c r="A48" s="97"/>
      <c r="B48" s="73"/>
      <c r="C48" s="87" t="s">
        <v>5221</v>
      </c>
      <c r="D48" s="76" t="s">
        <v>52</v>
      </c>
      <c r="E48" s="13">
        <v>44437</v>
      </c>
      <c r="F48" s="74" t="s">
        <v>2281</v>
      </c>
      <c r="G48" s="13">
        <v>44440</v>
      </c>
      <c r="H48" s="75" t="s">
        <v>3485</v>
      </c>
      <c r="I48" s="15">
        <v>60</v>
      </c>
      <c r="J48" s="15">
        <v>40</v>
      </c>
      <c r="K48" s="15">
        <v>30</v>
      </c>
      <c r="L48" s="15">
        <v>8</v>
      </c>
      <c r="M48" s="81">
        <v>18</v>
      </c>
      <c r="N48" s="70">
        <v>18</v>
      </c>
      <c r="O48" s="62">
        <v>3000</v>
      </c>
      <c r="P48" s="63">
        <f>Table224523689101112131415161718192021222423456789101112131415161718192021222324252627282930313233343536373839404142[[#This Row],[PEMBULATAN]]*O48</f>
        <v>54000</v>
      </c>
    </row>
    <row r="49" spans="1:16" ht="30" customHeight="1" x14ac:dyDescent="0.2">
      <c r="A49" s="97"/>
      <c r="B49" s="73"/>
      <c r="C49" s="87" t="s">
        <v>5222</v>
      </c>
      <c r="D49" s="76" t="s">
        <v>52</v>
      </c>
      <c r="E49" s="13">
        <v>44437</v>
      </c>
      <c r="F49" s="74" t="s">
        <v>2281</v>
      </c>
      <c r="G49" s="13">
        <v>44440</v>
      </c>
      <c r="H49" s="75" t="s">
        <v>3485</v>
      </c>
      <c r="I49" s="15">
        <v>155</v>
      </c>
      <c r="J49" s="15">
        <v>4</v>
      </c>
      <c r="K49" s="15">
        <v>4</v>
      </c>
      <c r="L49" s="15">
        <v>1</v>
      </c>
      <c r="M49" s="81">
        <v>0.62</v>
      </c>
      <c r="N49" s="70">
        <v>1</v>
      </c>
      <c r="O49" s="62">
        <v>3000</v>
      </c>
      <c r="P49" s="63">
        <f>Table224523689101112131415161718192021222423456789101112131415161718192021222324252627282930313233343536373839404142[[#This Row],[PEMBULATAN]]*O49</f>
        <v>3000</v>
      </c>
    </row>
    <row r="50" spans="1:16" ht="30" customHeight="1" x14ac:dyDescent="0.2">
      <c r="A50" s="97"/>
      <c r="B50" s="73"/>
      <c r="C50" s="87" t="s">
        <v>5223</v>
      </c>
      <c r="D50" s="76" t="s">
        <v>52</v>
      </c>
      <c r="E50" s="13">
        <v>44437</v>
      </c>
      <c r="F50" s="74" t="s">
        <v>2281</v>
      </c>
      <c r="G50" s="13">
        <v>44440</v>
      </c>
      <c r="H50" s="75" t="s">
        <v>3485</v>
      </c>
      <c r="I50" s="15">
        <v>90</v>
      </c>
      <c r="J50" s="15">
        <v>46</v>
      </c>
      <c r="K50" s="15">
        <v>30</v>
      </c>
      <c r="L50" s="15">
        <v>11</v>
      </c>
      <c r="M50" s="81">
        <v>31.05</v>
      </c>
      <c r="N50" s="70">
        <v>31</v>
      </c>
      <c r="O50" s="62">
        <v>3000</v>
      </c>
      <c r="P50" s="63">
        <f>Table224523689101112131415161718192021222423456789101112131415161718192021222324252627282930313233343536373839404142[[#This Row],[PEMBULATAN]]*O50</f>
        <v>93000</v>
      </c>
    </row>
    <row r="51" spans="1:16" ht="30" customHeight="1" x14ac:dyDescent="0.2">
      <c r="A51" s="97"/>
      <c r="B51" s="73"/>
      <c r="C51" s="87" t="s">
        <v>5224</v>
      </c>
      <c r="D51" s="76" t="s">
        <v>52</v>
      </c>
      <c r="E51" s="13">
        <v>44437</v>
      </c>
      <c r="F51" s="74" t="s">
        <v>2281</v>
      </c>
      <c r="G51" s="13">
        <v>44440</v>
      </c>
      <c r="H51" s="75" t="s">
        <v>3485</v>
      </c>
      <c r="I51" s="15">
        <v>84</v>
      </c>
      <c r="J51" s="15">
        <v>27</v>
      </c>
      <c r="K51" s="15">
        <v>55</v>
      </c>
      <c r="L51" s="15">
        <v>9</v>
      </c>
      <c r="M51" s="81">
        <v>31.184999999999999</v>
      </c>
      <c r="N51" s="70">
        <v>31</v>
      </c>
      <c r="O51" s="62">
        <v>3000</v>
      </c>
      <c r="P51" s="63">
        <f>Table224523689101112131415161718192021222423456789101112131415161718192021222324252627282930313233343536373839404142[[#This Row],[PEMBULATAN]]*O51</f>
        <v>93000</v>
      </c>
    </row>
    <row r="52" spans="1:16" ht="30" customHeight="1" x14ac:dyDescent="0.2">
      <c r="A52" s="97"/>
      <c r="B52" s="73"/>
      <c r="C52" s="87" t="s">
        <v>5225</v>
      </c>
      <c r="D52" s="76" t="s">
        <v>52</v>
      </c>
      <c r="E52" s="13">
        <v>44437</v>
      </c>
      <c r="F52" s="74" t="s">
        <v>2281</v>
      </c>
      <c r="G52" s="13">
        <v>44440</v>
      </c>
      <c r="H52" s="75" t="s">
        <v>3485</v>
      </c>
      <c r="I52" s="15">
        <v>90</v>
      </c>
      <c r="J52" s="15">
        <v>60</v>
      </c>
      <c r="K52" s="15">
        <v>27</v>
      </c>
      <c r="L52" s="15">
        <v>8</v>
      </c>
      <c r="M52" s="81">
        <v>36.450000000000003</v>
      </c>
      <c r="N52" s="70">
        <v>36</v>
      </c>
      <c r="O52" s="62">
        <v>3000</v>
      </c>
      <c r="P52" s="63">
        <f>Table224523689101112131415161718192021222423456789101112131415161718192021222324252627282930313233343536373839404142[[#This Row],[PEMBULATAN]]*O52</f>
        <v>108000</v>
      </c>
    </row>
    <row r="53" spans="1:16" ht="30" customHeight="1" x14ac:dyDescent="0.2">
      <c r="A53" s="97"/>
      <c r="B53" s="73"/>
      <c r="C53" s="87" t="s">
        <v>5226</v>
      </c>
      <c r="D53" s="76" t="s">
        <v>52</v>
      </c>
      <c r="E53" s="13">
        <v>44437</v>
      </c>
      <c r="F53" s="74" t="s">
        <v>2281</v>
      </c>
      <c r="G53" s="13">
        <v>44440</v>
      </c>
      <c r="H53" s="75" t="s">
        <v>3485</v>
      </c>
      <c r="I53" s="15">
        <v>94</v>
      </c>
      <c r="J53" s="15">
        <v>55</v>
      </c>
      <c r="K53" s="15">
        <v>40</v>
      </c>
      <c r="L53" s="15">
        <v>32</v>
      </c>
      <c r="M53" s="81">
        <v>51.7</v>
      </c>
      <c r="N53" s="70">
        <v>52</v>
      </c>
      <c r="O53" s="62">
        <v>3000</v>
      </c>
      <c r="P53" s="63">
        <f>Table224523689101112131415161718192021222423456789101112131415161718192021222324252627282930313233343536373839404142[[#This Row],[PEMBULATAN]]*O53</f>
        <v>156000</v>
      </c>
    </row>
    <row r="54" spans="1:16" ht="30" customHeight="1" x14ac:dyDescent="0.2">
      <c r="A54" s="97"/>
      <c r="B54" s="73"/>
      <c r="C54" s="87" t="s">
        <v>5227</v>
      </c>
      <c r="D54" s="76" t="s">
        <v>52</v>
      </c>
      <c r="E54" s="13">
        <v>44437</v>
      </c>
      <c r="F54" s="74" t="s">
        <v>2281</v>
      </c>
      <c r="G54" s="13">
        <v>44440</v>
      </c>
      <c r="H54" s="75" t="s">
        <v>3485</v>
      </c>
      <c r="I54" s="15">
        <v>100</v>
      </c>
      <c r="J54" s="15">
        <v>53</v>
      </c>
      <c r="K54" s="15">
        <v>42</v>
      </c>
      <c r="L54" s="15">
        <v>18</v>
      </c>
      <c r="M54" s="81">
        <v>55.65</v>
      </c>
      <c r="N54" s="70">
        <v>56</v>
      </c>
      <c r="O54" s="62">
        <v>3000</v>
      </c>
      <c r="P54" s="63">
        <f>Table224523689101112131415161718192021222423456789101112131415161718192021222324252627282930313233343536373839404142[[#This Row],[PEMBULATAN]]*O54</f>
        <v>168000</v>
      </c>
    </row>
    <row r="55" spans="1:16" ht="30" customHeight="1" x14ac:dyDescent="0.2">
      <c r="A55" s="97"/>
      <c r="B55" s="73"/>
      <c r="C55" s="87" t="s">
        <v>5228</v>
      </c>
      <c r="D55" s="76" t="s">
        <v>52</v>
      </c>
      <c r="E55" s="13">
        <v>44437</v>
      </c>
      <c r="F55" s="74" t="s">
        <v>2281</v>
      </c>
      <c r="G55" s="13">
        <v>44440</v>
      </c>
      <c r="H55" s="75" t="s">
        <v>3485</v>
      </c>
      <c r="I55" s="15">
        <v>53</v>
      </c>
      <c r="J55" s="15">
        <v>8</v>
      </c>
      <c r="K55" s="15">
        <v>22</v>
      </c>
      <c r="L55" s="15">
        <v>1</v>
      </c>
      <c r="M55" s="81">
        <v>2.3319999999999999</v>
      </c>
      <c r="N55" s="70">
        <v>2</v>
      </c>
      <c r="O55" s="62">
        <v>3000</v>
      </c>
      <c r="P55" s="63">
        <f>Table224523689101112131415161718192021222423456789101112131415161718192021222324252627282930313233343536373839404142[[#This Row],[PEMBULATAN]]*O55</f>
        <v>6000</v>
      </c>
    </row>
    <row r="56" spans="1:16" ht="30" customHeight="1" x14ac:dyDescent="0.2">
      <c r="A56" s="97"/>
      <c r="B56" s="73"/>
      <c r="C56" s="87" t="s">
        <v>5229</v>
      </c>
      <c r="D56" s="76" t="s">
        <v>52</v>
      </c>
      <c r="E56" s="13">
        <v>44437</v>
      </c>
      <c r="F56" s="74" t="s">
        <v>2281</v>
      </c>
      <c r="G56" s="13">
        <v>44440</v>
      </c>
      <c r="H56" s="75" t="s">
        <v>3485</v>
      </c>
      <c r="I56" s="15">
        <v>70</v>
      </c>
      <c r="J56" s="15">
        <v>30</v>
      </c>
      <c r="K56" s="15">
        <v>44</v>
      </c>
      <c r="L56" s="15">
        <v>8</v>
      </c>
      <c r="M56" s="81">
        <v>23.1</v>
      </c>
      <c r="N56" s="70">
        <v>23</v>
      </c>
      <c r="O56" s="62">
        <v>3000</v>
      </c>
      <c r="P56" s="63">
        <f>Table224523689101112131415161718192021222423456789101112131415161718192021222324252627282930313233343536373839404142[[#This Row],[PEMBULATAN]]*O56</f>
        <v>69000</v>
      </c>
    </row>
    <row r="57" spans="1:16" ht="30" customHeight="1" x14ac:dyDescent="0.2">
      <c r="A57" s="97"/>
      <c r="B57" s="73"/>
      <c r="C57" s="87" t="s">
        <v>5230</v>
      </c>
      <c r="D57" s="76" t="s">
        <v>52</v>
      </c>
      <c r="E57" s="13">
        <v>44437</v>
      </c>
      <c r="F57" s="74" t="s">
        <v>2281</v>
      </c>
      <c r="G57" s="13">
        <v>44440</v>
      </c>
      <c r="H57" s="75" t="s">
        <v>3485</v>
      </c>
      <c r="I57" s="15">
        <v>49</v>
      </c>
      <c r="J57" s="15">
        <v>44</v>
      </c>
      <c r="K57" s="15">
        <v>31</v>
      </c>
      <c r="L57" s="15">
        <v>10</v>
      </c>
      <c r="M57" s="81">
        <v>16.709</v>
      </c>
      <c r="N57" s="70">
        <v>17</v>
      </c>
      <c r="O57" s="62">
        <v>3000</v>
      </c>
      <c r="P57" s="63">
        <f>Table224523689101112131415161718192021222423456789101112131415161718192021222324252627282930313233343536373839404142[[#This Row],[PEMBULATAN]]*O57</f>
        <v>51000</v>
      </c>
    </row>
    <row r="58" spans="1:16" ht="30" customHeight="1" x14ac:dyDescent="0.2">
      <c r="A58" s="97"/>
      <c r="B58" s="73"/>
      <c r="C58" s="87" t="s">
        <v>5231</v>
      </c>
      <c r="D58" s="76" t="s">
        <v>52</v>
      </c>
      <c r="E58" s="13">
        <v>44437</v>
      </c>
      <c r="F58" s="74" t="s">
        <v>2281</v>
      </c>
      <c r="G58" s="13">
        <v>44440</v>
      </c>
      <c r="H58" s="75" t="s">
        <v>3485</v>
      </c>
      <c r="I58" s="15">
        <v>103</v>
      </c>
      <c r="J58" s="15">
        <v>35</v>
      </c>
      <c r="K58" s="15">
        <v>13</v>
      </c>
      <c r="L58" s="15">
        <v>7</v>
      </c>
      <c r="M58" s="81">
        <v>11.71625</v>
      </c>
      <c r="N58" s="70">
        <v>12</v>
      </c>
      <c r="O58" s="62">
        <v>3000</v>
      </c>
      <c r="P58" s="63">
        <f>Table224523689101112131415161718192021222423456789101112131415161718192021222324252627282930313233343536373839404142[[#This Row],[PEMBULATAN]]*O58</f>
        <v>36000</v>
      </c>
    </row>
    <row r="59" spans="1:16" ht="30" customHeight="1" x14ac:dyDescent="0.2">
      <c r="A59" s="97"/>
      <c r="B59" s="73"/>
      <c r="C59" s="87" t="s">
        <v>5232</v>
      </c>
      <c r="D59" s="76" t="s">
        <v>52</v>
      </c>
      <c r="E59" s="13">
        <v>44437</v>
      </c>
      <c r="F59" s="74" t="s">
        <v>2281</v>
      </c>
      <c r="G59" s="13">
        <v>44440</v>
      </c>
      <c r="H59" s="75" t="s">
        <v>3485</v>
      </c>
      <c r="I59" s="15">
        <v>54</v>
      </c>
      <c r="J59" s="15">
        <v>37</v>
      </c>
      <c r="K59" s="15">
        <v>21</v>
      </c>
      <c r="L59" s="15">
        <v>4</v>
      </c>
      <c r="M59" s="81">
        <v>10.4895</v>
      </c>
      <c r="N59" s="70">
        <v>10</v>
      </c>
      <c r="O59" s="62">
        <v>3000</v>
      </c>
      <c r="P59" s="63">
        <f>Table224523689101112131415161718192021222423456789101112131415161718192021222324252627282930313233343536373839404142[[#This Row],[PEMBULATAN]]*O59</f>
        <v>30000</v>
      </c>
    </row>
    <row r="60" spans="1:16" ht="30" customHeight="1" x14ac:dyDescent="0.2">
      <c r="A60" s="97"/>
      <c r="B60" s="73"/>
      <c r="C60" s="87" t="s">
        <v>5233</v>
      </c>
      <c r="D60" s="76" t="s">
        <v>52</v>
      </c>
      <c r="E60" s="13">
        <v>44437</v>
      </c>
      <c r="F60" s="74" t="s">
        <v>2281</v>
      </c>
      <c r="G60" s="13">
        <v>44440</v>
      </c>
      <c r="H60" s="75" t="s">
        <v>3485</v>
      </c>
      <c r="I60" s="15">
        <v>56</v>
      </c>
      <c r="J60" s="15">
        <v>21</v>
      </c>
      <c r="K60" s="15">
        <v>34</v>
      </c>
      <c r="L60" s="15">
        <v>1</v>
      </c>
      <c r="M60" s="81">
        <v>9.9960000000000004</v>
      </c>
      <c r="N60" s="70">
        <v>10</v>
      </c>
      <c r="O60" s="62">
        <v>3000</v>
      </c>
      <c r="P60" s="63">
        <f>Table224523689101112131415161718192021222423456789101112131415161718192021222324252627282930313233343536373839404142[[#This Row],[PEMBULATAN]]*O60</f>
        <v>30000</v>
      </c>
    </row>
    <row r="61" spans="1:16" ht="30" customHeight="1" x14ac:dyDescent="0.2">
      <c r="A61" s="97"/>
      <c r="B61" s="73"/>
      <c r="C61" s="87" t="s">
        <v>5234</v>
      </c>
      <c r="D61" s="76" t="s">
        <v>52</v>
      </c>
      <c r="E61" s="13">
        <v>44437</v>
      </c>
      <c r="F61" s="74" t="s">
        <v>2281</v>
      </c>
      <c r="G61" s="13">
        <v>44440</v>
      </c>
      <c r="H61" s="75" t="s">
        <v>3485</v>
      </c>
      <c r="I61" s="15">
        <v>72</v>
      </c>
      <c r="J61" s="15">
        <v>13</v>
      </c>
      <c r="K61" s="15">
        <v>50</v>
      </c>
      <c r="L61" s="15">
        <v>4</v>
      </c>
      <c r="M61" s="81">
        <v>11.7</v>
      </c>
      <c r="N61" s="70">
        <v>12</v>
      </c>
      <c r="O61" s="62">
        <v>3000</v>
      </c>
      <c r="P61" s="63">
        <f>Table224523689101112131415161718192021222423456789101112131415161718192021222324252627282930313233343536373839404142[[#This Row],[PEMBULATAN]]*O61</f>
        <v>36000</v>
      </c>
    </row>
    <row r="62" spans="1:16" ht="30" customHeight="1" x14ac:dyDescent="0.2">
      <c r="A62" s="97"/>
      <c r="B62" s="73"/>
      <c r="C62" s="87" t="s">
        <v>5235</v>
      </c>
      <c r="D62" s="76" t="s">
        <v>52</v>
      </c>
      <c r="E62" s="13">
        <v>44437</v>
      </c>
      <c r="F62" s="74" t="s">
        <v>2281</v>
      </c>
      <c r="G62" s="13">
        <v>44440</v>
      </c>
      <c r="H62" s="75" t="s">
        <v>3485</v>
      </c>
      <c r="I62" s="15">
        <v>80</v>
      </c>
      <c r="J62" s="15">
        <v>49</v>
      </c>
      <c r="K62" s="15">
        <v>23</v>
      </c>
      <c r="L62" s="15">
        <v>11</v>
      </c>
      <c r="M62" s="81">
        <v>22.54</v>
      </c>
      <c r="N62" s="70">
        <v>23</v>
      </c>
      <c r="O62" s="62">
        <v>3000</v>
      </c>
      <c r="P62" s="63">
        <f>Table224523689101112131415161718192021222423456789101112131415161718192021222324252627282930313233343536373839404142[[#This Row],[PEMBULATAN]]*O62</f>
        <v>69000</v>
      </c>
    </row>
    <row r="63" spans="1:16" ht="30" customHeight="1" x14ac:dyDescent="0.2">
      <c r="A63" s="97"/>
      <c r="B63" s="73"/>
      <c r="C63" s="87" t="s">
        <v>5236</v>
      </c>
      <c r="D63" s="76" t="s">
        <v>52</v>
      </c>
      <c r="E63" s="13">
        <v>44437</v>
      </c>
      <c r="F63" s="74" t="s">
        <v>2281</v>
      </c>
      <c r="G63" s="13">
        <v>44440</v>
      </c>
      <c r="H63" s="75" t="s">
        <v>3485</v>
      </c>
      <c r="I63" s="15">
        <v>60</v>
      </c>
      <c r="J63" s="15">
        <v>50</v>
      </c>
      <c r="K63" s="15">
        <v>25</v>
      </c>
      <c r="L63" s="15">
        <v>5</v>
      </c>
      <c r="M63" s="81">
        <v>18.75</v>
      </c>
      <c r="N63" s="70">
        <v>19</v>
      </c>
      <c r="O63" s="62">
        <v>3000</v>
      </c>
      <c r="P63" s="63">
        <f>Table224523689101112131415161718192021222423456789101112131415161718192021222324252627282930313233343536373839404142[[#This Row],[PEMBULATAN]]*O63</f>
        <v>57000</v>
      </c>
    </row>
    <row r="64" spans="1:16" ht="30" customHeight="1" x14ac:dyDescent="0.2">
      <c r="A64" s="97"/>
      <c r="B64" s="73"/>
      <c r="C64" s="87" t="s">
        <v>5237</v>
      </c>
      <c r="D64" s="76" t="s">
        <v>52</v>
      </c>
      <c r="E64" s="13">
        <v>44437</v>
      </c>
      <c r="F64" s="74" t="s">
        <v>2281</v>
      </c>
      <c r="G64" s="13">
        <v>44440</v>
      </c>
      <c r="H64" s="75" t="s">
        <v>3485</v>
      </c>
      <c r="I64" s="15">
        <v>95</v>
      </c>
      <c r="J64" s="15">
        <v>25</v>
      </c>
      <c r="K64" s="15">
        <v>50</v>
      </c>
      <c r="L64" s="15">
        <v>9</v>
      </c>
      <c r="M64" s="81">
        <v>29.6875</v>
      </c>
      <c r="N64" s="70">
        <v>30</v>
      </c>
      <c r="O64" s="62">
        <v>3000</v>
      </c>
      <c r="P64" s="63">
        <f>Table224523689101112131415161718192021222423456789101112131415161718192021222324252627282930313233343536373839404142[[#This Row],[PEMBULATAN]]*O64</f>
        <v>90000</v>
      </c>
    </row>
    <row r="65" spans="1:16" ht="30" customHeight="1" x14ac:dyDescent="0.2">
      <c r="A65" s="97"/>
      <c r="B65" s="73"/>
      <c r="C65" s="87" t="s">
        <v>5238</v>
      </c>
      <c r="D65" s="76" t="s">
        <v>52</v>
      </c>
      <c r="E65" s="13">
        <v>44437</v>
      </c>
      <c r="F65" s="74" t="s">
        <v>2281</v>
      </c>
      <c r="G65" s="13">
        <v>44440</v>
      </c>
      <c r="H65" s="75" t="s">
        <v>3485</v>
      </c>
      <c r="I65" s="15">
        <v>49</v>
      </c>
      <c r="J65" s="15">
        <v>38</v>
      </c>
      <c r="K65" s="15">
        <v>25</v>
      </c>
      <c r="L65" s="15">
        <v>7</v>
      </c>
      <c r="M65" s="81">
        <v>11.637499999999999</v>
      </c>
      <c r="N65" s="70">
        <v>12</v>
      </c>
      <c r="O65" s="62">
        <v>3000</v>
      </c>
      <c r="P65" s="63">
        <f>Table224523689101112131415161718192021222423456789101112131415161718192021222324252627282930313233343536373839404142[[#This Row],[PEMBULATAN]]*O65</f>
        <v>36000</v>
      </c>
    </row>
    <row r="66" spans="1:16" ht="30" customHeight="1" x14ac:dyDescent="0.2">
      <c r="A66" s="97"/>
      <c r="B66" s="73"/>
      <c r="C66" s="87" t="s">
        <v>5239</v>
      </c>
      <c r="D66" s="76" t="s">
        <v>52</v>
      </c>
      <c r="E66" s="13">
        <v>44437</v>
      </c>
      <c r="F66" s="74" t="s">
        <v>2281</v>
      </c>
      <c r="G66" s="13">
        <v>44440</v>
      </c>
      <c r="H66" s="75" t="s">
        <v>3485</v>
      </c>
      <c r="I66" s="15">
        <v>94</v>
      </c>
      <c r="J66" s="15">
        <v>54</v>
      </c>
      <c r="K66" s="15">
        <v>35</v>
      </c>
      <c r="L66" s="15">
        <v>27</v>
      </c>
      <c r="M66" s="81">
        <v>44.414999999999999</v>
      </c>
      <c r="N66" s="70">
        <v>44</v>
      </c>
      <c r="O66" s="62">
        <v>3000</v>
      </c>
      <c r="P66" s="63">
        <f>Table224523689101112131415161718192021222423456789101112131415161718192021222324252627282930313233343536373839404142[[#This Row],[PEMBULATAN]]*O66</f>
        <v>132000</v>
      </c>
    </row>
    <row r="67" spans="1:16" ht="30" customHeight="1" x14ac:dyDescent="0.2">
      <c r="A67" s="97"/>
      <c r="B67" s="73"/>
      <c r="C67" s="87" t="s">
        <v>5240</v>
      </c>
      <c r="D67" s="76" t="s">
        <v>52</v>
      </c>
      <c r="E67" s="13">
        <v>44437</v>
      </c>
      <c r="F67" s="74" t="s">
        <v>2281</v>
      </c>
      <c r="G67" s="13">
        <v>44440</v>
      </c>
      <c r="H67" s="75" t="s">
        <v>3485</v>
      </c>
      <c r="I67" s="15">
        <v>95</v>
      </c>
      <c r="J67" s="15">
        <v>53</v>
      </c>
      <c r="K67" s="15">
        <v>29</v>
      </c>
      <c r="L67" s="15">
        <v>18</v>
      </c>
      <c r="M67" s="81">
        <v>36.503749999999997</v>
      </c>
      <c r="N67" s="70">
        <v>37</v>
      </c>
      <c r="O67" s="62">
        <v>3000</v>
      </c>
      <c r="P67" s="63">
        <f>Table224523689101112131415161718192021222423456789101112131415161718192021222324252627282930313233343536373839404142[[#This Row],[PEMBULATAN]]*O67</f>
        <v>111000</v>
      </c>
    </row>
    <row r="68" spans="1:16" ht="30" customHeight="1" x14ac:dyDescent="0.2">
      <c r="A68" s="97"/>
      <c r="B68" s="73"/>
      <c r="C68" s="87" t="s">
        <v>5241</v>
      </c>
      <c r="D68" s="76" t="s">
        <v>52</v>
      </c>
      <c r="E68" s="13">
        <v>44437</v>
      </c>
      <c r="F68" s="74" t="s">
        <v>2281</v>
      </c>
      <c r="G68" s="13">
        <v>44440</v>
      </c>
      <c r="H68" s="75" t="s">
        <v>3485</v>
      </c>
      <c r="I68" s="15">
        <v>60</v>
      </c>
      <c r="J68" s="15">
        <v>46</v>
      </c>
      <c r="K68" s="15">
        <v>33</v>
      </c>
      <c r="L68" s="15">
        <v>4</v>
      </c>
      <c r="M68" s="81">
        <v>22.77</v>
      </c>
      <c r="N68" s="70">
        <v>23</v>
      </c>
      <c r="O68" s="62">
        <v>3000</v>
      </c>
      <c r="P68" s="63">
        <f>Table224523689101112131415161718192021222423456789101112131415161718192021222324252627282930313233343536373839404142[[#This Row],[PEMBULATAN]]*O68</f>
        <v>69000</v>
      </c>
    </row>
    <row r="69" spans="1:16" ht="30" customHeight="1" x14ac:dyDescent="0.2">
      <c r="A69" s="97"/>
      <c r="B69" s="73"/>
      <c r="C69" s="87" t="s">
        <v>5242</v>
      </c>
      <c r="D69" s="76" t="s">
        <v>52</v>
      </c>
      <c r="E69" s="13">
        <v>44437</v>
      </c>
      <c r="F69" s="74" t="s">
        <v>2281</v>
      </c>
      <c r="G69" s="13">
        <v>44440</v>
      </c>
      <c r="H69" s="75" t="s">
        <v>3485</v>
      </c>
      <c r="I69" s="15">
        <v>33</v>
      </c>
      <c r="J69" s="15">
        <v>43</v>
      </c>
      <c r="K69" s="15">
        <v>28</v>
      </c>
      <c r="L69" s="15">
        <v>2</v>
      </c>
      <c r="M69" s="81">
        <v>9.9329999999999998</v>
      </c>
      <c r="N69" s="70">
        <v>10</v>
      </c>
      <c r="O69" s="62">
        <v>3000</v>
      </c>
      <c r="P69" s="63">
        <f>Table224523689101112131415161718192021222423456789101112131415161718192021222324252627282930313233343536373839404142[[#This Row],[PEMBULATAN]]*O69</f>
        <v>30000</v>
      </c>
    </row>
    <row r="70" spans="1:16" ht="30" customHeight="1" x14ac:dyDescent="0.2">
      <c r="A70" s="97"/>
      <c r="B70" s="73"/>
      <c r="C70" s="87" t="s">
        <v>5243</v>
      </c>
      <c r="D70" s="76" t="s">
        <v>52</v>
      </c>
      <c r="E70" s="13">
        <v>44437</v>
      </c>
      <c r="F70" s="74" t="s">
        <v>2281</v>
      </c>
      <c r="G70" s="13">
        <v>44440</v>
      </c>
      <c r="H70" s="75" t="s">
        <v>3485</v>
      </c>
      <c r="I70" s="15">
        <v>58</v>
      </c>
      <c r="J70" s="15">
        <v>30</v>
      </c>
      <c r="K70" s="15">
        <v>30</v>
      </c>
      <c r="L70" s="15">
        <v>7</v>
      </c>
      <c r="M70" s="81">
        <v>13.05</v>
      </c>
      <c r="N70" s="70">
        <v>13</v>
      </c>
      <c r="O70" s="62">
        <v>3000</v>
      </c>
      <c r="P70" s="63">
        <f>Table224523689101112131415161718192021222423456789101112131415161718192021222324252627282930313233343536373839404142[[#This Row],[PEMBULATAN]]*O70</f>
        <v>39000</v>
      </c>
    </row>
    <row r="71" spans="1:16" ht="30" customHeight="1" x14ac:dyDescent="0.2">
      <c r="A71" s="97"/>
      <c r="B71" s="73"/>
      <c r="C71" s="87" t="s">
        <v>5244</v>
      </c>
      <c r="D71" s="76" t="s">
        <v>52</v>
      </c>
      <c r="E71" s="13">
        <v>44437</v>
      </c>
      <c r="F71" s="74" t="s">
        <v>2281</v>
      </c>
      <c r="G71" s="13">
        <v>44440</v>
      </c>
      <c r="H71" s="75" t="s">
        <v>3485</v>
      </c>
      <c r="I71" s="15">
        <v>34</v>
      </c>
      <c r="J71" s="15">
        <v>26</v>
      </c>
      <c r="K71" s="15">
        <v>17</v>
      </c>
      <c r="L71" s="15">
        <v>4</v>
      </c>
      <c r="M71" s="81">
        <v>3.7570000000000001</v>
      </c>
      <c r="N71" s="70">
        <v>4</v>
      </c>
      <c r="O71" s="62">
        <v>3000</v>
      </c>
      <c r="P71" s="63">
        <f>Table224523689101112131415161718192021222423456789101112131415161718192021222324252627282930313233343536373839404142[[#This Row],[PEMBULATAN]]*O71</f>
        <v>12000</v>
      </c>
    </row>
    <row r="72" spans="1:16" ht="30" customHeight="1" x14ac:dyDescent="0.2">
      <c r="A72" s="97"/>
      <c r="B72" s="73"/>
      <c r="C72" s="87" t="s">
        <v>5245</v>
      </c>
      <c r="D72" s="76" t="s">
        <v>52</v>
      </c>
      <c r="E72" s="13">
        <v>44437</v>
      </c>
      <c r="F72" s="74" t="s">
        <v>2281</v>
      </c>
      <c r="G72" s="13">
        <v>44440</v>
      </c>
      <c r="H72" s="75" t="s">
        <v>3485</v>
      </c>
      <c r="I72" s="15">
        <v>102</v>
      </c>
      <c r="J72" s="15">
        <v>5</v>
      </c>
      <c r="K72" s="15">
        <v>5</v>
      </c>
      <c r="L72" s="15">
        <v>1</v>
      </c>
      <c r="M72" s="81">
        <v>0.63749999999999996</v>
      </c>
      <c r="N72" s="70">
        <v>1</v>
      </c>
      <c r="O72" s="62">
        <v>3000</v>
      </c>
      <c r="P72" s="63">
        <f>Table224523689101112131415161718192021222423456789101112131415161718192021222324252627282930313233343536373839404142[[#This Row],[PEMBULATAN]]*O72</f>
        <v>3000</v>
      </c>
    </row>
    <row r="73" spans="1:16" ht="30" customHeight="1" x14ac:dyDescent="0.2">
      <c r="A73" s="97"/>
      <c r="B73" s="73"/>
      <c r="C73" s="87" t="s">
        <v>5246</v>
      </c>
      <c r="D73" s="76" t="s">
        <v>52</v>
      </c>
      <c r="E73" s="13">
        <v>44437</v>
      </c>
      <c r="F73" s="74" t="s">
        <v>2281</v>
      </c>
      <c r="G73" s="13">
        <v>44440</v>
      </c>
      <c r="H73" s="75" t="s">
        <v>3485</v>
      </c>
      <c r="I73" s="15">
        <v>33</v>
      </c>
      <c r="J73" s="15">
        <v>33</v>
      </c>
      <c r="K73" s="15">
        <v>32</v>
      </c>
      <c r="L73" s="15">
        <v>4</v>
      </c>
      <c r="M73" s="81">
        <v>8.7119999999999997</v>
      </c>
      <c r="N73" s="70">
        <v>9</v>
      </c>
      <c r="O73" s="62">
        <v>3000</v>
      </c>
      <c r="P73" s="63">
        <f>Table224523689101112131415161718192021222423456789101112131415161718192021222324252627282930313233343536373839404142[[#This Row],[PEMBULATAN]]*O73</f>
        <v>27000</v>
      </c>
    </row>
    <row r="74" spans="1:16" ht="30" customHeight="1" x14ac:dyDescent="0.2">
      <c r="A74" s="97"/>
      <c r="B74" s="73"/>
      <c r="C74" s="87" t="s">
        <v>5247</v>
      </c>
      <c r="D74" s="76" t="s">
        <v>52</v>
      </c>
      <c r="E74" s="13">
        <v>44437</v>
      </c>
      <c r="F74" s="74" t="s">
        <v>2281</v>
      </c>
      <c r="G74" s="13">
        <v>44440</v>
      </c>
      <c r="H74" s="75" t="s">
        <v>3485</v>
      </c>
      <c r="I74" s="15">
        <v>47</v>
      </c>
      <c r="J74" s="15">
        <v>34</v>
      </c>
      <c r="K74" s="15">
        <v>30</v>
      </c>
      <c r="L74" s="15">
        <v>2</v>
      </c>
      <c r="M74" s="81">
        <v>11.984999999999999</v>
      </c>
      <c r="N74" s="70">
        <v>12</v>
      </c>
      <c r="O74" s="62">
        <v>3000</v>
      </c>
      <c r="P74" s="63">
        <f>Table224523689101112131415161718192021222423456789101112131415161718192021222324252627282930313233343536373839404142[[#This Row],[PEMBULATAN]]*O74</f>
        <v>36000</v>
      </c>
    </row>
    <row r="75" spans="1:16" ht="30" customHeight="1" x14ac:dyDescent="0.2">
      <c r="A75" s="97"/>
      <c r="B75" s="73"/>
      <c r="C75" s="87" t="s">
        <v>5248</v>
      </c>
      <c r="D75" s="76" t="s">
        <v>52</v>
      </c>
      <c r="E75" s="13">
        <v>44437</v>
      </c>
      <c r="F75" s="74" t="s">
        <v>2281</v>
      </c>
      <c r="G75" s="13">
        <v>44440</v>
      </c>
      <c r="H75" s="75" t="s">
        <v>3485</v>
      </c>
      <c r="I75" s="15">
        <v>52</v>
      </c>
      <c r="J75" s="15">
        <v>22</v>
      </c>
      <c r="K75" s="15">
        <v>24</v>
      </c>
      <c r="L75" s="15">
        <v>1</v>
      </c>
      <c r="M75" s="81">
        <v>6.8639999999999999</v>
      </c>
      <c r="N75" s="70">
        <v>7</v>
      </c>
      <c r="O75" s="62">
        <v>3000</v>
      </c>
      <c r="P75" s="63">
        <f>Table224523689101112131415161718192021222423456789101112131415161718192021222324252627282930313233343536373839404142[[#This Row],[PEMBULATAN]]*O75</f>
        <v>21000</v>
      </c>
    </row>
    <row r="76" spans="1:16" ht="30" customHeight="1" x14ac:dyDescent="0.2">
      <c r="A76" s="97"/>
      <c r="B76" s="73"/>
      <c r="C76" s="87" t="s">
        <v>5249</v>
      </c>
      <c r="D76" s="76" t="s">
        <v>52</v>
      </c>
      <c r="E76" s="13">
        <v>44437</v>
      </c>
      <c r="F76" s="74" t="s">
        <v>2281</v>
      </c>
      <c r="G76" s="13">
        <v>44440</v>
      </c>
      <c r="H76" s="75" t="s">
        <v>3485</v>
      </c>
      <c r="I76" s="15">
        <v>43</v>
      </c>
      <c r="J76" s="15">
        <v>56</v>
      </c>
      <c r="K76" s="15">
        <v>9</v>
      </c>
      <c r="L76" s="15">
        <v>2</v>
      </c>
      <c r="M76" s="81">
        <v>5.4180000000000001</v>
      </c>
      <c r="N76" s="70">
        <v>5</v>
      </c>
      <c r="O76" s="62">
        <v>3000</v>
      </c>
      <c r="P76" s="63">
        <f>Table224523689101112131415161718192021222423456789101112131415161718192021222324252627282930313233343536373839404142[[#This Row],[PEMBULATAN]]*O76</f>
        <v>15000</v>
      </c>
    </row>
    <row r="77" spans="1:16" ht="30" customHeight="1" x14ac:dyDescent="0.2">
      <c r="A77" s="97"/>
      <c r="B77" s="73"/>
      <c r="C77" s="87" t="s">
        <v>5250</v>
      </c>
      <c r="D77" s="76" t="s">
        <v>52</v>
      </c>
      <c r="E77" s="13">
        <v>44437</v>
      </c>
      <c r="F77" s="74" t="s">
        <v>2281</v>
      </c>
      <c r="G77" s="13">
        <v>44440</v>
      </c>
      <c r="H77" s="75" t="s">
        <v>3485</v>
      </c>
      <c r="I77" s="15">
        <v>66</v>
      </c>
      <c r="J77" s="15">
        <v>25</v>
      </c>
      <c r="K77" s="15">
        <v>16</v>
      </c>
      <c r="L77" s="15">
        <v>3</v>
      </c>
      <c r="M77" s="81">
        <v>6.6</v>
      </c>
      <c r="N77" s="70">
        <v>7</v>
      </c>
      <c r="O77" s="62">
        <v>3000</v>
      </c>
      <c r="P77" s="63">
        <f>Table224523689101112131415161718192021222423456789101112131415161718192021222324252627282930313233343536373839404142[[#This Row],[PEMBULATAN]]*O77</f>
        <v>21000</v>
      </c>
    </row>
    <row r="78" spans="1:16" ht="30" customHeight="1" x14ac:dyDescent="0.2">
      <c r="A78" s="97"/>
      <c r="B78" s="73"/>
      <c r="C78" s="87" t="s">
        <v>5251</v>
      </c>
      <c r="D78" s="76" t="s">
        <v>52</v>
      </c>
      <c r="E78" s="13">
        <v>44437</v>
      </c>
      <c r="F78" s="74" t="s">
        <v>2281</v>
      </c>
      <c r="G78" s="13">
        <v>44440</v>
      </c>
      <c r="H78" s="75" t="s">
        <v>3485</v>
      </c>
      <c r="I78" s="15">
        <v>82</v>
      </c>
      <c r="J78" s="15">
        <v>39</v>
      </c>
      <c r="K78" s="15">
        <v>18</v>
      </c>
      <c r="L78" s="15">
        <v>6</v>
      </c>
      <c r="M78" s="81">
        <v>14.391</v>
      </c>
      <c r="N78" s="70">
        <v>14</v>
      </c>
      <c r="O78" s="62">
        <v>3000</v>
      </c>
      <c r="P78" s="63">
        <f>Table224523689101112131415161718192021222423456789101112131415161718192021222324252627282930313233343536373839404142[[#This Row],[PEMBULATAN]]*O78</f>
        <v>42000</v>
      </c>
    </row>
    <row r="79" spans="1:16" ht="30" customHeight="1" x14ac:dyDescent="0.2">
      <c r="A79" s="97"/>
      <c r="B79" s="73"/>
      <c r="C79" s="87" t="s">
        <v>5252</v>
      </c>
      <c r="D79" s="76" t="s">
        <v>52</v>
      </c>
      <c r="E79" s="13">
        <v>44437</v>
      </c>
      <c r="F79" s="74" t="s">
        <v>2281</v>
      </c>
      <c r="G79" s="13">
        <v>44440</v>
      </c>
      <c r="H79" s="75" t="s">
        <v>3485</v>
      </c>
      <c r="I79" s="15">
        <v>87</v>
      </c>
      <c r="J79" s="15">
        <v>44</v>
      </c>
      <c r="K79" s="15">
        <v>5</v>
      </c>
      <c r="L79" s="15">
        <v>4</v>
      </c>
      <c r="M79" s="81">
        <v>4.7850000000000001</v>
      </c>
      <c r="N79" s="70">
        <v>5</v>
      </c>
      <c r="O79" s="62">
        <v>3000</v>
      </c>
      <c r="P79" s="63">
        <f>Table224523689101112131415161718192021222423456789101112131415161718192021222324252627282930313233343536373839404142[[#This Row],[PEMBULATAN]]*O79</f>
        <v>15000</v>
      </c>
    </row>
    <row r="80" spans="1:16" ht="30" customHeight="1" x14ac:dyDescent="0.2">
      <c r="A80" s="97"/>
      <c r="B80" s="73"/>
      <c r="C80" s="87" t="s">
        <v>5253</v>
      </c>
      <c r="D80" s="76" t="s">
        <v>52</v>
      </c>
      <c r="E80" s="13">
        <v>44437</v>
      </c>
      <c r="F80" s="74" t="s">
        <v>2281</v>
      </c>
      <c r="G80" s="13">
        <v>44440</v>
      </c>
      <c r="H80" s="75" t="s">
        <v>3485</v>
      </c>
      <c r="I80" s="15">
        <v>47</v>
      </c>
      <c r="J80" s="15">
        <v>32</v>
      </c>
      <c r="K80" s="15">
        <v>95</v>
      </c>
      <c r="L80" s="15">
        <v>19</v>
      </c>
      <c r="M80" s="81">
        <v>35.72</v>
      </c>
      <c r="N80" s="70">
        <v>36</v>
      </c>
      <c r="O80" s="62">
        <v>3000</v>
      </c>
      <c r="P80" s="63">
        <f>Table224523689101112131415161718192021222423456789101112131415161718192021222324252627282930313233343536373839404142[[#This Row],[PEMBULATAN]]*O80</f>
        <v>108000</v>
      </c>
    </row>
    <row r="81" spans="1:16" ht="30" customHeight="1" x14ac:dyDescent="0.2">
      <c r="A81" s="97"/>
      <c r="B81" s="73"/>
      <c r="C81" s="87" t="s">
        <v>5254</v>
      </c>
      <c r="D81" s="76" t="s">
        <v>52</v>
      </c>
      <c r="E81" s="13">
        <v>44437</v>
      </c>
      <c r="F81" s="74" t="s">
        <v>2281</v>
      </c>
      <c r="G81" s="13">
        <v>44440</v>
      </c>
      <c r="H81" s="75" t="s">
        <v>3485</v>
      </c>
      <c r="I81" s="15">
        <v>96</v>
      </c>
      <c r="J81" s="15">
        <v>59</v>
      </c>
      <c r="K81" s="15">
        <v>30</v>
      </c>
      <c r="L81" s="15">
        <v>25</v>
      </c>
      <c r="M81" s="81">
        <v>42.48</v>
      </c>
      <c r="N81" s="70">
        <v>42</v>
      </c>
      <c r="O81" s="62">
        <v>3000</v>
      </c>
      <c r="P81" s="63">
        <f>Table224523689101112131415161718192021222423456789101112131415161718192021222324252627282930313233343536373839404142[[#This Row],[PEMBULATAN]]*O81</f>
        <v>126000</v>
      </c>
    </row>
    <row r="82" spans="1:16" ht="30" customHeight="1" x14ac:dyDescent="0.2">
      <c r="A82" s="97"/>
      <c r="B82" s="73"/>
      <c r="C82" s="87" t="s">
        <v>5255</v>
      </c>
      <c r="D82" s="76" t="s">
        <v>52</v>
      </c>
      <c r="E82" s="13">
        <v>44437</v>
      </c>
      <c r="F82" s="74" t="s">
        <v>2281</v>
      </c>
      <c r="G82" s="13">
        <v>44440</v>
      </c>
      <c r="H82" s="75" t="s">
        <v>3485</v>
      </c>
      <c r="I82" s="15">
        <v>48</v>
      </c>
      <c r="J82" s="15">
        <v>23</v>
      </c>
      <c r="K82" s="15">
        <v>28</v>
      </c>
      <c r="L82" s="15">
        <v>6</v>
      </c>
      <c r="M82" s="81">
        <v>7.7279999999999998</v>
      </c>
      <c r="N82" s="70">
        <v>8</v>
      </c>
      <c r="O82" s="62">
        <v>3000</v>
      </c>
      <c r="P82" s="63">
        <f>Table224523689101112131415161718192021222423456789101112131415161718192021222324252627282930313233343536373839404142[[#This Row],[PEMBULATAN]]*O82</f>
        <v>24000</v>
      </c>
    </row>
    <row r="83" spans="1:16" ht="30" customHeight="1" x14ac:dyDescent="0.2">
      <c r="A83" s="97"/>
      <c r="B83" s="73"/>
      <c r="C83" s="87" t="s">
        <v>5256</v>
      </c>
      <c r="D83" s="76" t="s">
        <v>52</v>
      </c>
      <c r="E83" s="13">
        <v>44437</v>
      </c>
      <c r="F83" s="74" t="s">
        <v>2281</v>
      </c>
      <c r="G83" s="13">
        <v>44440</v>
      </c>
      <c r="H83" s="75" t="s">
        <v>3485</v>
      </c>
      <c r="I83" s="15">
        <v>53</v>
      </c>
      <c r="J83" s="15">
        <v>40</v>
      </c>
      <c r="K83" s="15">
        <v>18</v>
      </c>
      <c r="L83" s="15">
        <v>7</v>
      </c>
      <c r="M83" s="81">
        <v>9.5399999999999991</v>
      </c>
      <c r="N83" s="70">
        <v>10</v>
      </c>
      <c r="O83" s="62">
        <v>3000</v>
      </c>
      <c r="P83" s="63">
        <f>Table224523689101112131415161718192021222423456789101112131415161718192021222324252627282930313233343536373839404142[[#This Row],[PEMBULATAN]]*O83</f>
        <v>30000</v>
      </c>
    </row>
    <row r="84" spans="1:16" ht="30" customHeight="1" x14ac:dyDescent="0.2">
      <c r="A84" s="97"/>
      <c r="B84" s="73"/>
      <c r="C84" s="87" t="s">
        <v>5257</v>
      </c>
      <c r="D84" s="76" t="s">
        <v>52</v>
      </c>
      <c r="E84" s="13">
        <v>44437</v>
      </c>
      <c r="F84" s="74" t="s">
        <v>2281</v>
      </c>
      <c r="G84" s="13">
        <v>44440</v>
      </c>
      <c r="H84" s="75" t="s">
        <v>3485</v>
      </c>
      <c r="I84" s="15">
        <v>74</v>
      </c>
      <c r="J84" s="15">
        <v>20</v>
      </c>
      <c r="K84" s="15">
        <v>20</v>
      </c>
      <c r="L84" s="15">
        <v>1</v>
      </c>
      <c r="M84" s="81">
        <v>7.4</v>
      </c>
      <c r="N84" s="70">
        <v>7</v>
      </c>
      <c r="O84" s="62">
        <v>3000</v>
      </c>
      <c r="P84" s="63">
        <f>Table224523689101112131415161718192021222423456789101112131415161718192021222324252627282930313233343536373839404142[[#This Row],[PEMBULATAN]]*O84</f>
        <v>21000</v>
      </c>
    </row>
    <row r="85" spans="1:16" ht="30" customHeight="1" x14ac:dyDescent="0.2">
      <c r="A85" s="97"/>
      <c r="B85" s="73"/>
      <c r="C85" s="87" t="s">
        <v>5258</v>
      </c>
      <c r="D85" s="76" t="s">
        <v>52</v>
      </c>
      <c r="E85" s="13">
        <v>44437</v>
      </c>
      <c r="F85" s="74" t="s">
        <v>2281</v>
      </c>
      <c r="G85" s="13">
        <v>44440</v>
      </c>
      <c r="H85" s="75" t="s">
        <v>3485</v>
      </c>
      <c r="I85" s="15">
        <v>47</v>
      </c>
      <c r="J85" s="15">
        <v>22</v>
      </c>
      <c r="K85" s="15">
        <v>22</v>
      </c>
      <c r="L85" s="15">
        <v>1</v>
      </c>
      <c r="M85" s="81">
        <v>5.6870000000000003</v>
      </c>
      <c r="N85" s="70">
        <v>6</v>
      </c>
      <c r="O85" s="62">
        <v>3000</v>
      </c>
      <c r="P85" s="63">
        <f>Table224523689101112131415161718192021222423456789101112131415161718192021222324252627282930313233343536373839404142[[#This Row],[PEMBULATAN]]*O85</f>
        <v>18000</v>
      </c>
    </row>
    <row r="86" spans="1:16" ht="30" customHeight="1" x14ac:dyDescent="0.2">
      <c r="A86" s="97"/>
      <c r="B86" s="73"/>
      <c r="C86" s="87" t="s">
        <v>5259</v>
      </c>
      <c r="D86" s="76" t="s">
        <v>52</v>
      </c>
      <c r="E86" s="13">
        <v>44437</v>
      </c>
      <c r="F86" s="74" t="s">
        <v>2281</v>
      </c>
      <c r="G86" s="13">
        <v>44440</v>
      </c>
      <c r="H86" s="75" t="s">
        <v>3485</v>
      </c>
      <c r="I86" s="15">
        <v>124</v>
      </c>
      <c r="J86" s="15">
        <v>10</v>
      </c>
      <c r="K86" s="15">
        <v>10</v>
      </c>
      <c r="L86" s="15">
        <v>2</v>
      </c>
      <c r="M86" s="81">
        <v>3.1</v>
      </c>
      <c r="N86" s="70">
        <v>3</v>
      </c>
      <c r="O86" s="62">
        <v>3000</v>
      </c>
      <c r="P86" s="63">
        <f>Table224523689101112131415161718192021222423456789101112131415161718192021222324252627282930313233343536373839404142[[#This Row],[PEMBULATAN]]*O86</f>
        <v>9000</v>
      </c>
    </row>
    <row r="87" spans="1:16" ht="30" customHeight="1" x14ac:dyDescent="0.2">
      <c r="A87" s="97"/>
      <c r="B87" s="73"/>
      <c r="C87" s="87" t="s">
        <v>5260</v>
      </c>
      <c r="D87" s="76" t="s">
        <v>52</v>
      </c>
      <c r="E87" s="13">
        <v>44437</v>
      </c>
      <c r="F87" s="74" t="s">
        <v>2281</v>
      </c>
      <c r="G87" s="13">
        <v>44440</v>
      </c>
      <c r="H87" s="75" t="s">
        <v>3485</v>
      </c>
      <c r="I87" s="15">
        <v>37</v>
      </c>
      <c r="J87" s="15">
        <v>30</v>
      </c>
      <c r="K87" s="15">
        <v>55</v>
      </c>
      <c r="L87" s="15">
        <v>21</v>
      </c>
      <c r="M87" s="81">
        <v>15.262499999999999</v>
      </c>
      <c r="N87" s="70">
        <v>21</v>
      </c>
      <c r="O87" s="62">
        <v>3000</v>
      </c>
      <c r="P87" s="63">
        <f>Table224523689101112131415161718192021222423456789101112131415161718192021222324252627282930313233343536373839404142[[#This Row],[PEMBULATAN]]*O87</f>
        <v>63000</v>
      </c>
    </row>
    <row r="88" spans="1:16" ht="30" customHeight="1" x14ac:dyDescent="0.2">
      <c r="A88" s="97"/>
      <c r="B88" s="73"/>
      <c r="C88" s="87" t="s">
        <v>5261</v>
      </c>
      <c r="D88" s="76" t="s">
        <v>52</v>
      </c>
      <c r="E88" s="13">
        <v>44437</v>
      </c>
      <c r="F88" s="74" t="s">
        <v>2281</v>
      </c>
      <c r="G88" s="13">
        <v>44440</v>
      </c>
      <c r="H88" s="75" t="s">
        <v>3485</v>
      </c>
      <c r="I88" s="15">
        <v>77</v>
      </c>
      <c r="J88" s="15">
        <v>5</v>
      </c>
      <c r="K88" s="15">
        <v>50</v>
      </c>
      <c r="L88" s="15">
        <v>4</v>
      </c>
      <c r="M88" s="81">
        <v>4.8125</v>
      </c>
      <c r="N88" s="70">
        <v>5</v>
      </c>
      <c r="O88" s="62">
        <v>3000</v>
      </c>
      <c r="P88" s="63">
        <f>Table224523689101112131415161718192021222423456789101112131415161718192021222324252627282930313233343536373839404142[[#This Row],[PEMBULATAN]]*O88</f>
        <v>15000</v>
      </c>
    </row>
    <row r="89" spans="1:16" ht="30" customHeight="1" x14ac:dyDescent="0.2">
      <c r="A89" s="97"/>
      <c r="B89" s="73"/>
      <c r="C89" s="87" t="s">
        <v>5262</v>
      </c>
      <c r="D89" s="76" t="s">
        <v>52</v>
      </c>
      <c r="E89" s="13">
        <v>44437</v>
      </c>
      <c r="F89" s="74" t="s">
        <v>2281</v>
      </c>
      <c r="G89" s="13">
        <v>44440</v>
      </c>
      <c r="H89" s="75" t="s">
        <v>3485</v>
      </c>
      <c r="I89" s="15">
        <v>109</v>
      </c>
      <c r="J89" s="15">
        <v>9</v>
      </c>
      <c r="K89" s="15">
        <v>9</v>
      </c>
      <c r="L89" s="15">
        <v>1</v>
      </c>
      <c r="M89" s="81">
        <v>2.2072500000000002</v>
      </c>
      <c r="N89" s="70">
        <v>2</v>
      </c>
      <c r="O89" s="62">
        <v>3000</v>
      </c>
      <c r="P89" s="63">
        <f>Table224523689101112131415161718192021222423456789101112131415161718192021222324252627282930313233343536373839404142[[#This Row],[PEMBULATAN]]*O89</f>
        <v>6000</v>
      </c>
    </row>
    <row r="90" spans="1:16" ht="30" customHeight="1" x14ac:dyDescent="0.2">
      <c r="A90" s="97"/>
      <c r="B90" s="73"/>
      <c r="C90" s="87" t="s">
        <v>5263</v>
      </c>
      <c r="D90" s="76" t="s">
        <v>52</v>
      </c>
      <c r="E90" s="13">
        <v>44437</v>
      </c>
      <c r="F90" s="74" t="s">
        <v>2281</v>
      </c>
      <c r="G90" s="13">
        <v>44440</v>
      </c>
      <c r="H90" s="75" t="s">
        <v>3485</v>
      </c>
      <c r="I90" s="15">
        <v>59</v>
      </c>
      <c r="J90" s="15">
        <v>33</v>
      </c>
      <c r="K90" s="15">
        <v>35</v>
      </c>
      <c r="L90" s="15">
        <v>5</v>
      </c>
      <c r="M90" s="81">
        <v>17.036249999999999</v>
      </c>
      <c r="N90" s="70">
        <v>17</v>
      </c>
      <c r="O90" s="62">
        <v>3000</v>
      </c>
      <c r="P90" s="63">
        <f>Table224523689101112131415161718192021222423456789101112131415161718192021222324252627282930313233343536373839404142[[#This Row],[PEMBULATAN]]*O90</f>
        <v>51000</v>
      </c>
    </row>
    <row r="91" spans="1:16" ht="30" customHeight="1" x14ac:dyDescent="0.2">
      <c r="A91" s="97"/>
      <c r="B91" s="73"/>
      <c r="C91" s="87" t="s">
        <v>5264</v>
      </c>
      <c r="D91" s="76" t="s">
        <v>52</v>
      </c>
      <c r="E91" s="13">
        <v>44437</v>
      </c>
      <c r="F91" s="74" t="s">
        <v>2281</v>
      </c>
      <c r="G91" s="13">
        <v>44440</v>
      </c>
      <c r="H91" s="75" t="s">
        <v>3485</v>
      </c>
      <c r="I91" s="15">
        <v>67</v>
      </c>
      <c r="J91" s="15">
        <v>24</v>
      </c>
      <c r="K91" s="15">
        <v>23</v>
      </c>
      <c r="L91" s="15">
        <v>10</v>
      </c>
      <c r="M91" s="81">
        <v>9.2460000000000004</v>
      </c>
      <c r="N91" s="70">
        <v>10</v>
      </c>
      <c r="O91" s="62">
        <v>3000</v>
      </c>
      <c r="P91" s="63">
        <f>Table224523689101112131415161718192021222423456789101112131415161718192021222324252627282930313233343536373839404142[[#This Row],[PEMBULATAN]]*O91</f>
        <v>30000</v>
      </c>
    </row>
    <row r="92" spans="1:16" ht="30" customHeight="1" x14ac:dyDescent="0.2">
      <c r="A92" s="97"/>
      <c r="B92" s="73"/>
      <c r="C92" s="87" t="s">
        <v>5265</v>
      </c>
      <c r="D92" s="76" t="s">
        <v>52</v>
      </c>
      <c r="E92" s="13">
        <v>44437</v>
      </c>
      <c r="F92" s="74" t="s">
        <v>2281</v>
      </c>
      <c r="G92" s="13">
        <v>44440</v>
      </c>
      <c r="H92" s="75" t="s">
        <v>3485</v>
      </c>
      <c r="I92" s="15">
        <v>56</v>
      </c>
      <c r="J92" s="15">
        <v>40</v>
      </c>
      <c r="K92" s="15">
        <v>54</v>
      </c>
      <c r="L92" s="15">
        <v>16</v>
      </c>
      <c r="M92" s="81">
        <v>30.24</v>
      </c>
      <c r="N92" s="70">
        <v>30</v>
      </c>
      <c r="O92" s="62">
        <v>3000</v>
      </c>
      <c r="P92" s="63">
        <f>Table224523689101112131415161718192021222423456789101112131415161718192021222324252627282930313233343536373839404142[[#This Row],[PEMBULATAN]]*O92</f>
        <v>90000</v>
      </c>
    </row>
    <row r="93" spans="1:16" ht="30" customHeight="1" x14ac:dyDescent="0.2">
      <c r="A93" s="97"/>
      <c r="B93" s="73"/>
      <c r="C93" s="87" t="s">
        <v>5266</v>
      </c>
      <c r="D93" s="76" t="s">
        <v>52</v>
      </c>
      <c r="E93" s="13">
        <v>44437</v>
      </c>
      <c r="F93" s="74" t="s">
        <v>2281</v>
      </c>
      <c r="G93" s="13">
        <v>44440</v>
      </c>
      <c r="H93" s="75" t="s">
        <v>3485</v>
      </c>
      <c r="I93" s="15">
        <v>84</v>
      </c>
      <c r="J93" s="15">
        <v>53</v>
      </c>
      <c r="K93" s="15">
        <v>33</v>
      </c>
      <c r="L93" s="15">
        <v>14</v>
      </c>
      <c r="M93" s="81">
        <v>36.728999999999999</v>
      </c>
      <c r="N93" s="70">
        <v>37</v>
      </c>
      <c r="O93" s="62">
        <v>3000</v>
      </c>
      <c r="P93" s="63">
        <f>Table224523689101112131415161718192021222423456789101112131415161718192021222324252627282930313233343536373839404142[[#This Row],[PEMBULATAN]]*O93</f>
        <v>111000</v>
      </c>
    </row>
    <row r="94" spans="1:16" ht="30" customHeight="1" x14ac:dyDescent="0.2">
      <c r="A94" s="97"/>
      <c r="B94" s="73"/>
      <c r="C94" s="87" t="s">
        <v>5267</v>
      </c>
      <c r="D94" s="76" t="s">
        <v>52</v>
      </c>
      <c r="E94" s="13">
        <v>44437</v>
      </c>
      <c r="F94" s="74" t="s">
        <v>2281</v>
      </c>
      <c r="G94" s="13">
        <v>44440</v>
      </c>
      <c r="H94" s="75" t="s">
        <v>3485</v>
      </c>
      <c r="I94" s="15">
        <v>92</v>
      </c>
      <c r="J94" s="15">
        <v>49</v>
      </c>
      <c r="K94" s="15">
        <v>37</v>
      </c>
      <c r="L94" s="15">
        <v>19</v>
      </c>
      <c r="M94" s="81">
        <v>41.698999999999998</v>
      </c>
      <c r="N94" s="70">
        <v>42</v>
      </c>
      <c r="O94" s="62">
        <v>3000</v>
      </c>
      <c r="P94" s="63">
        <f>Table224523689101112131415161718192021222423456789101112131415161718192021222324252627282930313233343536373839404142[[#This Row],[PEMBULATAN]]*O94</f>
        <v>126000</v>
      </c>
    </row>
    <row r="95" spans="1:16" ht="30" customHeight="1" x14ac:dyDescent="0.2">
      <c r="A95" s="97"/>
      <c r="B95" s="73"/>
      <c r="C95" s="87" t="s">
        <v>5268</v>
      </c>
      <c r="D95" s="76" t="s">
        <v>52</v>
      </c>
      <c r="E95" s="13">
        <v>44437</v>
      </c>
      <c r="F95" s="74" t="s">
        <v>2281</v>
      </c>
      <c r="G95" s="13">
        <v>44440</v>
      </c>
      <c r="H95" s="75" t="s">
        <v>3485</v>
      </c>
      <c r="I95" s="15">
        <v>81</v>
      </c>
      <c r="J95" s="15">
        <v>65</v>
      </c>
      <c r="K95" s="15">
        <v>33</v>
      </c>
      <c r="L95" s="15">
        <v>13</v>
      </c>
      <c r="M95" s="81">
        <v>43.436250000000001</v>
      </c>
      <c r="N95" s="70">
        <v>43</v>
      </c>
      <c r="O95" s="62">
        <v>3000</v>
      </c>
      <c r="P95" s="63">
        <f>Table224523689101112131415161718192021222423456789101112131415161718192021222324252627282930313233343536373839404142[[#This Row],[PEMBULATAN]]*O95</f>
        <v>129000</v>
      </c>
    </row>
    <row r="96" spans="1:16" ht="30" customHeight="1" x14ac:dyDescent="0.2">
      <c r="A96" s="97"/>
      <c r="B96" s="73"/>
      <c r="C96" s="87" t="s">
        <v>5269</v>
      </c>
      <c r="D96" s="76" t="s">
        <v>52</v>
      </c>
      <c r="E96" s="13">
        <v>44437</v>
      </c>
      <c r="F96" s="74" t="s">
        <v>2281</v>
      </c>
      <c r="G96" s="13">
        <v>44440</v>
      </c>
      <c r="H96" s="75" t="s">
        <v>3485</v>
      </c>
      <c r="I96" s="15">
        <v>91</v>
      </c>
      <c r="J96" s="15">
        <v>55</v>
      </c>
      <c r="K96" s="15">
        <v>28</v>
      </c>
      <c r="L96" s="15">
        <v>12</v>
      </c>
      <c r="M96" s="81">
        <v>35.034999999999997</v>
      </c>
      <c r="N96" s="70">
        <v>35</v>
      </c>
      <c r="O96" s="62">
        <v>3000</v>
      </c>
      <c r="P96" s="63">
        <f>Table224523689101112131415161718192021222423456789101112131415161718192021222324252627282930313233343536373839404142[[#This Row],[PEMBULATAN]]*O96</f>
        <v>105000</v>
      </c>
    </row>
    <row r="97" spans="1:16" ht="30" customHeight="1" x14ac:dyDescent="0.2">
      <c r="A97" s="97"/>
      <c r="B97" s="73"/>
      <c r="C97" s="87" t="s">
        <v>5270</v>
      </c>
      <c r="D97" s="76" t="s">
        <v>52</v>
      </c>
      <c r="E97" s="13">
        <v>44437</v>
      </c>
      <c r="F97" s="74" t="s">
        <v>2281</v>
      </c>
      <c r="G97" s="13">
        <v>44440</v>
      </c>
      <c r="H97" s="75" t="s">
        <v>3485</v>
      </c>
      <c r="I97" s="15">
        <v>59</v>
      </c>
      <c r="J97" s="15">
        <v>57</v>
      </c>
      <c r="K97" s="15">
        <v>30</v>
      </c>
      <c r="L97" s="15">
        <v>9</v>
      </c>
      <c r="M97" s="81">
        <v>25.2225</v>
      </c>
      <c r="N97" s="70">
        <v>25</v>
      </c>
      <c r="O97" s="62">
        <v>3000</v>
      </c>
      <c r="P97" s="63">
        <f>Table224523689101112131415161718192021222423456789101112131415161718192021222324252627282930313233343536373839404142[[#This Row],[PEMBULATAN]]*O97</f>
        <v>75000</v>
      </c>
    </row>
    <row r="98" spans="1:16" ht="30" customHeight="1" x14ac:dyDescent="0.2">
      <c r="A98" s="97"/>
      <c r="B98" s="73"/>
      <c r="C98" s="87" t="s">
        <v>5271</v>
      </c>
      <c r="D98" s="76" t="s">
        <v>52</v>
      </c>
      <c r="E98" s="13">
        <v>44437</v>
      </c>
      <c r="F98" s="74" t="s">
        <v>2281</v>
      </c>
      <c r="G98" s="13">
        <v>44440</v>
      </c>
      <c r="H98" s="75" t="s">
        <v>3485</v>
      </c>
      <c r="I98" s="15">
        <v>80</v>
      </c>
      <c r="J98" s="15">
        <v>26</v>
      </c>
      <c r="K98" s="15">
        <v>48</v>
      </c>
      <c r="L98" s="15">
        <v>6</v>
      </c>
      <c r="M98" s="81">
        <v>24.96</v>
      </c>
      <c r="N98" s="70">
        <v>25</v>
      </c>
      <c r="O98" s="62">
        <v>3000</v>
      </c>
      <c r="P98" s="63">
        <f>Table224523689101112131415161718192021222423456789101112131415161718192021222324252627282930313233343536373839404142[[#This Row],[PEMBULATAN]]*O98</f>
        <v>75000</v>
      </c>
    </row>
    <row r="99" spans="1:16" ht="30" customHeight="1" x14ac:dyDescent="0.2">
      <c r="A99" s="97"/>
      <c r="B99" s="73"/>
      <c r="C99" s="87" t="s">
        <v>5272</v>
      </c>
      <c r="D99" s="76" t="s">
        <v>52</v>
      </c>
      <c r="E99" s="13">
        <v>44437</v>
      </c>
      <c r="F99" s="74" t="s">
        <v>2281</v>
      </c>
      <c r="G99" s="13">
        <v>44440</v>
      </c>
      <c r="H99" s="75" t="s">
        <v>3485</v>
      </c>
      <c r="I99" s="15">
        <v>89</v>
      </c>
      <c r="J99" s="15">
        <v>50</v>
      </c>
      <c r="K99" s="15">
        <v>17</v>
      </c>
      <c r="L99" s="15">
        <v>10</v>
      </c>
      <c r="M99" s="81">
        <v>18.912500000000001</v>
      </c>
      <c r="N99" s="70">
        <v>19</v>
      </c>
      <c r="O99" s="62">
        <v>3000</v>
      </c>
      <c r="P99" s="63">
        <f>Table224523689101112131415161718192021222423456789101112131415161718192021222324252627282930313233343536373839404142[[#This Row],[PEMBULATAN]]*O99</f>
        <v>57000</v>
      </c>
    </row>
    <row r="100" spans="1:16" ht="30" customHeight="1" x14ac:dyDescent="0.2">
      <c r="A100" s="97"/>
      <c r="B100" s="73"/>
      <c r="C100" s="87" t="s">
        <v>5273</v>
      </c>
      <c r="D100" s="76" t="s">
        <v>52</v>
      </c>
      <c r="E100" s="13">
        <v>44437</v>
      </c>
      <c r="F100" s="74" t="s">
        <v>2281</v>
      </c>
      <c r="G100" s="13">
        <v>44440</v>
      </c>
      <c r="H100" s="75" t="s">
        <v>3485</v>
      </c>
      <c r="I100" s="15">
        <v>87</v>
      </c>
      <c r="J100" s="15">
        <v>52</v>
      </c>
      <c r="K100" s="15">
        <v>30</v>
      </c>
      <c r="L100" s="15">
        <v>16</v>
      </c>
      <c r="M100" s="81">
        <v>33.93</v>
      </c>
      <c r="N100" s="70">
        <v>34</v>
      </c>
      <c r="O100" s="62">
        <v>3000</v>
      </c>
      <c r="P100" s="63">
        <f>Table224523689101112131415161718192021222423456789101112131415161718192021222324252627282930313233343536373839404142[[#This Row],[PEMBULATAN]]*O100</f>
        <v>102000</v>
      </c>
    </row>
    <row r="101" spans="1:16" ht="30" customHeight="1" x14ac:dyDescent="0.2">
      <c r="A101" s="97"/>
      <c r="B101" s="73"/>
      <c r="C101" s="87" t="s">
        <v>5274</v>
      </c>
      <c r="D101" s="76" t="s">
        <v>52</v>
      </c>
      <c r="E101" s="13">
        <v>44437</v>
      </c>
      <c r="F101" s="74" t="s">
        <v>2281</v>
      </c>
      <c r="G101" s="13">
        <v>44440</v>
      </c>
      <c r="H101" s="75" t="s">
        <v>3485</v>
      </c>
      <c r="I101" s="15">
        <v>90</v>
      </c>
      <c r="J101" s="15">
        <v>53</v>
      </c>
      <c r="K101" s="15">
        <v>36</v>
      </c>
      <c r="L101" s="15">
        <v>20</v>
      </c>
      <c r="M101" s="81">
        <v>42.93</v>
      </c>
      <c r="N101" s="70">
        <v>43</v>
      </c>
      <c r="O101" s="62">
        <v>3000</v>
      </c>
      <c r="P101" s="63">
        <f>Table224523689101112131415161718192021222423456789101112131415161718192021222324252627282930313233343536373839404142[[#This Row],[PEMBULATAN]]*O101</f>
        <v>129000</v>
      </c>
    </row>
    <row r="102" spans="1:16" ht="30" customHeight="1" x14ac:dyDescent="0.2">
      <c r="A102" s="97"/>
      <c r="B102" s="73"/>
      <c r="C102" s="87" t="s">
        <v>5275</v>
      </c>
      <c r="D102" s="76" t="s">
        <v>52</v>
      </c>
      <c r="E102" s="13">
        <v>44437</v>
      </c>
      <c r="F102" s="74" t="s">
        <v>2281</v>
      </c>
      <c r="G102" s="13">
        <v>44440</v>
      </c>
      <c r="H102" s="75" t="s">
        <v>3485</v>
      </c>
      <c r="I102" s="15">
        <v>90</v>
      </c>
      <c r="J102" s="15">
        <v>53</v>
      </c>
      <c r="K102" s="15">
        <v>23</v>
      </c>
      <c r="L102" s="15">
        <v>6</v>
      </c>
      <c r="M102" s="81">
        <v>27.427499999999998</v>
      </c>
      <c r="N102" s="70">
        <v>27</v>
      </c>
      <c r="O102" s="62">
        <v>3000</v>
      </c>
      <c r="P102" s="63">
        <f>Table224523689101112131415161718192021222423456789101112131415161718192021222324252627282930313233343536373839404142[[#This Row],[PEMBULATAN]]*O102</f>
        <v>81000</v>
      </c>
    </row>
    <row r="103" spans="1:16" ht="30" customHeight="1" x14ac:dyDescent="0.2">
      <c r="A103" s="97"/>
      <c r="B103" s="73"/>
      <c r="C103" s="87" t="s">
        <v>5276</v>
      </c>
      <c r="D103" s="76" t="s">
        <v>52</v>
      </c>
      <c r="E103" s="13">
        <v>44437</v>
      </c>
      <c r="F103" s="74" t="s">
        <v>2281</v>
      </c>
      <c r="G103" s="13">
        <v>44440</v>
      </c>
      <c r="H103" s="75" t="s">
        <v>3485</v>
      </c>
      <c r="I103" s="15">
        <v>90</v>
      </c>
      <c r="J103" s="15">
        <v>53</v>
      </c>
      <c r="K103" s="15">
        <v>30</v>
      </c>
      <c r="L103" s="15">
        <v>14</v>
      </c>
      <c r="M103" s="81">
        <v>35.774999999999999</v>
      </c>
      <c r="N103" s="70">
        <v>36</v>
      </c>
      <c r="O103" s="62">
        <v>3000</v>
      </c>
      <c r="P103" s="63">
        <f>Table224523689101112131415161718192021222423456789101112131415161718192021222324252627282930313233343536373839404142[[#This Row],[PEMBULATAN]]*O103</f>
        <v>108000</v>
      </c>
    </row>
    <row r="104" spans="1:16" ht="30" customHeight="1" x14ac:dyDescent="0.2">
      <c r="A104" s="97"/>
      <c r="B104" s="73"/>
      <c r="C104" s="87" t="s">
        <v>5277</v>
      </c>
      <c r="D104" s="76" t="s">
        <v>52</v>
      </c>
      <c r="E104" s="13">
        <v>44437</v>
      </c>
      <c r="F104" s="74" t="s">
        <v>2281</v>
      </c>
      <c r="G104" s="13">
        <v>44440</v>
      </c>
      <c r="H104" s="75" t="s">
        <v>3485</v>
      </c>
      <c r="I104" s="15">
        <v>72</v>
      </c>
      <c r="J104" s="15">
        <v>30</v>
      </c>
      <c r="K104" s="15">
        <v>52</v>
      </c>
      <c r="L104" s="15">
        <v>8</v>
      </c>
      <c r="M104" s="81">
        <v>28.08</v>
      </c>
      <c r="N104" s="70">
        <v>28</v>
      </c>
      <c r="O104" s="62">
        <v>3000</v>
      </c>
      <c r="P104" s="63">
        <f>Table224523689101112131415161718192021222423456789101112131415161718192021222324252627282930313233343536373839404142[[#This Row],[PEMBULATAN]]*O104</f>
        <v>84000</v>
      </c>
    </row>
    <row r="105" spans="1:16" ht="30" customHeight="1" x14ac:dyDescent="0.2">
      <c r="A105" s="97"/>
      <c r="B105" s="73"/>
      <c r="C105" s="87" t="s">
        <v>5278</v>
      </c>
      <c r="D105" s="76" t="s">
        <v>52</v>
      </c>
      <c r="E105" s="13">
        <v>44437</v>
      </c>
      <c r="F105" s="74" t="s">
        <v>2281</v>
      </c>
      <c r="G105" s="13">
        <v>44440</v>
      </c>
      <c r="H105" s="75" t="s">
        <v>3485</v>
      </c>
      <c r="I105" s="15">
        <v>38</v>
      </c>
      <c r="J105" s="15">
        <v>56</v>
      </c>
      <c r="K105" s="15">
        <v>15</v>
      </c>
      <c r="L105" s="15">
        <v>2</v>
      </c>
      <c r="M105" s="81">
        <v>7.98</v>
      </c>
      <c r="N105" s="70">
        <v>8</v>
      </c>
      <c r="O105" s="62">
        <v>3000</v>
      </c>
      <c r="P105" s="63">
        <f>Table224523689101112131415161718192021222423456789101112131415161718192021222324252627282930313233343536373839404142[[#This Row],[PEMBULATAN]]*O105</f>
        <v>24000</v>
      </c>
    </row>
    <row r="106" spans="1:16" ht="30" customHeight="1" x14ac:dyDescent="0.2">
      <c r="A106" s="97"/>
      <c r="B106" s="73"/>
      <c r="C106" s="87" t="s">
        <v>5279</v>
      </c>
      <c r="D106" s="76" t="s">
        <v>52</v>
      </c>
      <c r="E106" s="13">
        <v>44437</v>
      </c>
      <c r="F106" s="74" t="s">
        <v>2281</v>
      </c>
      <c r="G106" s="13">
        <v>44440</v>
      </c>
      <c r="H106" s="75" t="s">
        <v>3485</v>
      </c>
      <c r="I106" s="15">
        <v>84</v>
      </c>
      <c r="J106" s="15">
        <v>37</v>
      </c>
      <c r="K106" s="15">
        <v>34</v>
      </c>
      <c r="L106" s="15">
        <v>9</v>
      </c>
      <c r="M106" s="81">
        <v>26.417999999999999</v>
      </c>
      <c r="N106" s="70">
        <v>26</v>
      </c>
      <c r="O106" s="62">
        <v>3000</v>
      </c>
      <c r="P106" s="63">
        <f>Table224523689101112131415161718192021222423456789101112131415161718192021222324252627282930313233343536373839404142[[#This Row],[PEMBULATAN]]*O106</f>
        <v>78000</v>
      </c>
    </row>
    <row r="107" spans="1:16" ht="30" customHeight="1" x14ac:dyDescent="0.2">
      <c r="A107" s="97"/>
      <c r="B107" s="73"/>
      <c r="C107" s="87" t="s">
        <v>5280</v>
      </c>
      <c r="D107" s="76" t="s">
        <v>52</v>
      </c>
      <c r="E107" s="13">
        <v>44437</v>
      </c>
      <c r="F107" s="74" t="s">
        <v>2281</v>
      </c>
      <c r="G107" s="13">
        <v>44440</v>
      </c>
      <c r="H107" s="75" t="s">
        <v>3485</v>
      </c>
      <c r="I107" s="15">
        <v>39</v>
      </c>
      <c r="J107" s="15">
        <v>37</v>
      </c>
      <c r="K107" s="15">
        <v>5</v>
      </c>
      <c r="L107" s="15">
        <v>3</v>
      </c>
      <c r="M107" s="81">
        <v>1.80375</v>
      </c>
      <c r="N107" s="70">
        <v>3</v>
      </c>
      <c r="O107" s="62">
        <v>3000</v>
      </c>
      <c r="P107" s="63">
        <f>Table224523689101112131415161718192021222423456789101112131415161718192021222324252627282930313233343536373839404142[[#This Row],[PEMBULATAN]]*O107</f>
        <v>9000</v>
      </c>
    </row>
    <row r="108" spans="1:16" ht="30" customHeight="1" x14ac:dyDescent="0.2">
      <c r="A108" s="97"/>
      <c r="B108" s="73"/>
      <c r="C108" s="87" t="s">
        <v>5281</v>
      </c>
      <c r="D108" s="76" t="s">
        <v>52</v>
      </c>
      <c r="E108" s="13">
        <v>44437</v>
      </c>
      <c r="F108" s="74" t="s">
        <v>2281</v>
      </c>
      <c r="G108" s="13">
        <v>44440</v>
      </c>
      <c r="H108" s="75" t="s">
        <v>3485</v>
      </c>
      <c r="I108" s="15">
        <v>86</v>
      </c>
      <c r="J108" s="15">
        <v>52</v>
      </c>
      <c r="K108" s="15">
        <v>37</v>
      </c>
      <c r="L108" s="15">
        <v>12</v>
      </c>
      <c r="M108" s="81">
        <v>41.366</v>
      </c>
      <c r="N108" s="70">
        <v>41</v>
      </c>
      <c r="O108" s="62">
        <v>3000</v>
      </c>
      <c r="P108" s="63">
        <f>Table224523689101112131415161718192021222423456789101112131415161718192021222324252627282930313233343536373839404142[[#This Row],[PEMBULATAN]]*O108</f>
        <v>123000</v>
      </c>
    </row>
    <row r="109" spans="1:16" ht="30" customHeight="1" x14ac:dyDescent="0.2">
      <c r="A109" s="97"/>
      <c r="B109" s="73"/>
      <c r="C109" s="87" t="s">
        <v>5282</v>
      </c>
      <c r="D109" s="76" t="s">
        <v>52</v>
      </c>
      <c r="E109" s="13">
        <v>44437</v>
      </c>
      <c r="F109" s="74" t="s">
        <v>2281</v>
      </c>
      <c r="G109" s="13">
        <v>44440</v>
      </c>
      <c r="H109" s="75" t="s">
        <v>3485</v>
      </c>
      <c r="I109" s="15">
        <v>90</v>
      </c>
      <c r="J109" s="15">
        <v>30</v>
      </c>
      <c r="K109" s="15">
        <v>50</v>
      </c>
      <c r="L109" s="15">
        <v>26</v>
      </c>
      <c r="M109" s="81">
        <v>33.75</v>
      </c>
      <c r="N109" s="70">
        <v>34</v>
      </c>
      <c r="O109" s="62">
        <v>3000</v>
      </c>
      <c r="P109" s="63">
        <f>Table224523689101112131415161718192021222423456789101112131415161718192021222324252627282930313233343536373839404142[[#This Row],[PEMBULATAN]]*O109</f>
        <v>102000</v>
      </c>
    </row>
    <row r="110" spans="1:16" ht="22.5" customHeight="1" x14ac:dyDescent="0.2">
      <c r="A110" s="121" t="s">
        <v>31</v>
      </c>
      <c r="B110" s="122"/>
      <c r="C110" s="122"/>
      <c r="D110" s="122"/>
      <c r="E110" s="122"/>
      <c r="F110" s="122"/>
      <c r="G110" s="122"/>
      <c r="H110" s="122"/>
      <c r="I110" s="122"/>
      <c r="J110" s="122"/>
      <c r="K110" s="122"/>
      <c r="L110" s="123"/>
      <c r="M110" s="77">
        <f>SUBTOTAL(109,Table224523689101112131415161718192021222423456789101112131415161718192021222324252627282930313233343536373839404142[KG VOLUME])</f>
        <v>2698.550999999999</v>
      </c>
      <c r="N110" s="66">
        <f>SUM(N3:N109)</f>
        <v>2708</v>
      </c>
      <c r="O110" s="124">
        <f>SUM(P3:P109)</f>
        <v>8124000</v>
      </c>
      <c r="P110" s="125"/>
    </row>
    <row r="111" spans="1:16" ht="22.5" customHeight="1" x14ac:dyDescent="0.2">
      <c r="A111" s="82"/>
      <c r="B111" s="54" t="s">
        <v>43</v>
      </c>
      <c r="C111" s="53"/>
      <c r="D111" s="55" t="s">
        <v>44</v>
      </c>
      <c r="E111" s="82"/>
      <c r="F111" s="82"/>
      <c r="G111" s="82"/>
      <c r="H111" s="82"/>
      <c r="I111" s="82"/>
      <c r="J111" s="82"/>
      <c r="K111" s="82"/>
      <c r="L111" s="82"/>
      <c r="M111" s="83"/>
      <c r="N111" s="85" t="s">
        <v>50</v>
      </c>
      <c r="O111" s="84"/>
      <c r="P111" s="84">
        <f>O110*10%</f>
        <v>812400</v>
      </c>
    </row>
    <row r="112" spans="1:16" ht="22.5" customHeight="1" thickBot="1" x14ac:dyDescent="0.25">
      <c r="A112" s="82"/>
      <c r="B112" s="54"/>
      <c r="C112" s="53"/>
      <c r="D112" s="55"/>
      <c r="E112" s="82"/>
      <c r="F112" s="82"/>
      <c r="G112" s="82"/>
      <c r="H112" s="82"/>
      <c r="I112" s="82"/>
      <c r="J112" s="82"/>
      <c r="K112" s="82"/>
      <c r="L112" s="82"/>
      <c r="M112" s="83"/>
      <c r="N112" s="98" t="s">
        <v>58</v>
      </c>
      <c r="O112" s="99"/>
      <c r="P112" s="99">
        <f>O110-P111</f>
        <v>7311600</v>
      </c>
    </row>
    <row r="113" spans="1:16" x14ac:dyDescent="0.2">
      <c r="A113" s="11"/>
      <c r="H113" s="61"/>
      <c r="N113" s="60" t="s">
        <v>32</v>
      </c>
      <c r="P113" s="67">
        <f>P112*1%</f>
        <v>73116</v>
      </c>
    </row>
    <row r="114" spans="1:16" ht="15.75" thickBot="1" x14ac:dyDescent="0.25">
      <c r="A114" s="11"/>
      <c r="H114" s="61"/>
      <c r="N114" s="60" t="s">
        <v>56</v>
      </c>
      <c r="P114" s="69">
        <f>P112*2%</f>
        <v>146232</v>
      </c>
    </row>
    <row r="115" spans="1:16" x14ac:dyDescent="0.2">
      <c r="A115" s="11"/>
      <c r="H115" s="61"/>
      <c r="N115" s="64" t="s">
        <v>33</v>
      </c>
      <c r="O115" s="65"/>
      <c r="P115" s="68">
        <f>P112+P113-P114</f>
        <v>7238484</v>
      </c>
    </row>
    <row r="116" spans="1:16" x14ac:dyDescent="0.2">
      <c r="B116" s="54"/>
      <c r="C116" s="53"/>
      <c r="D116" s="55"/>
    </row>
    <row r="118" spans="1:16" x14ac:dyDescent="0.2">
      <c r="A118" s="11"/>
      <c r="H118" s="61"/>
      <c r="P118" s="69"/>
    </row>
    <row r="119" spans="1:16" x14ac:dyDescent="0.2">
      <c r="A119" s="11"/>
      <c r="H119" s="61"/>
      <c r="O119" s="56"/>
      <c r="P119" s="69"/>
    </row>
    <row r="120" spans="1:16" s="3" customFormat="1" x14ac:dyDescent="0.25">
      <c r="A120" s="11"/>
      <c r="B120" s="2"/>
      <c r="C120" s="2"/>
      <c r="E120" s="12"/>
      <c r="H120" s="61"/>
      <c r="N120" s="14"/>
      <c r="O120" s="14"/>
      <c r="P120" s="14"/>
    </row>
    <row r="121" spans="1:16" s="3" customFormat="1" x14ac:dyDescent="0.25">
      <c r="A121" s="11"/>
      <c r="B121" s="2"/>
      <c r="C121" s="2"/>
      <c r="E121" s="12"/>
      <c r="H121" s="61"/>
      <c r="N121" s="14"/>
      <c r="O121" s="14"/>
      <c r="P121" s="14"/>
    </row>
    <row r="122" spans="1:16" s="3" customFormat="1" x14ac:dyDescent="0.25">
      <c r="A122" s="11"/>
      <c r="B122" s="2"/>
      <c r="C122" s="2"/>
      <c r="E122" s="12"/>
      <c r="H122" s="61"/>
      <c r="N122" s="14"/>
      <c r="O122" s="14"/>
      <c r="P122" s="14"/>
    </row>
    <row r="123" spans="1:16" s="3" customFormat="1" x14ac:dyDescent="0.25">
      <c r="A123" s="11"/>
      <c r="B123" s="2"/>
      <c r="C123" s="2"/>
      <c r="E123" s="12"/>
      <c r="H123" s="61"/>
      <c r="N123" s="14"/>
      <c r="O123" s="14"/>
      <c r="P123" s="14"/>
    </row>
    <row r="124" spans="1:16" s="3" customFormat="1" x14ac:dyDescent="0.25">
      <c r="A124" s="11"/>
      <c r="B124" s="2"/>
      <c r="C124" s="2"/>
      <c r="E124" s="12"/>
      <c r="H124" s="61"/>
      <c r="N124" s="14"/>
      <c r="O124" s="14"/>
      <c r="P124" s="14"/>
    </row>
    <row r="125" spans="1:16" s="3" customFormat="1" x14ac:dyDescent="0.25">
      <c r="A125" s="11"/>
      <c r="B125" s="2"/>
      <c r="C125" s="2"/>
      <c r="E125" s="12"/>
      <c r="H125" s="61"/>
      <c r="N125" s="14"/>
      <c r="O125" s="14"/>
      <c r="P125" s="14"/>
    </row>
    <row r="126" spans="1:16" s="3" customFormat="1" x14ac:dyDescent="0.25">
      <c r="A126" s="11"/>
      <c r="B126" s="2"/>
      <c r="C126" s="2"/>
      <c r="E126" s="12"/>
      <c r="H126" s="61"/>
      <c r="N126" s="14"/>
      <c r="O126" s="14"/>
      <c r="P126" s="14"/>
    </row>
    <row r="127" spans="1:16" s="3" customFormat="1" x14ac:dyDescent="0.25">
      <c r="A127" s="11"/>
      <c r="B127" s="2"/>
      <c r="C127" s="2"/>
      <c r="E127" s="12"/>
      <c r="H127" s="61"/>
      <c r="N127" s="14"/>
      <c r="O127" s="14"/>
      <c r="P127" s="14"/>
    </row>
    <row r="128" spans="1:16" s="3" customFormat="1" x14ac:dyDescent="0.25">
      <c r="A128" s="11"/>
      <c r="B128" s="2"/>
      <c r="C128" s="2"/>
      <c r="E128" s="12"/>
      <c r="H128" s="61"/>
      <c r="N128" s="14"/>
      <c r="O128" s="14"/>
      <c r="P128" s="14"/>
    </row>
    <row r="129" spans="1:16" s="3" customFormat="1" x14ac:dyDescent="0.25">
      <c r="A129" s="11"/>
      <c r="B129" s="2"/>
      <c r="C129" s="2"/>
      <c r="E129" s="12"/>
      <c r="H129" s="61"/>
      <c r="N129" s="14"/>
      <c r="O129" s="14"/>
      <c r="P129" s="14"/>
    </row>
    <row r="130" spans="1:16" s="3" customFormat="1" x14ac:dyDescent="0.25">
      <c r="A130" s="11"/>
      <c r="B130" s="2"/>
      <c r="C130" s="2"/>
      <c r="E130" s="12"/>
      <c r="H130" s="61"/>
      <c r="N130" s="14"/>
      <c r="O130" s="14"/>
      <c r="P130" s="14"/>
    </row>
    <row r="131" spans="1:16" s="3" customFormat="1" x14ac:dyDescent="0.25">
      <c r="A131" s="11"/>
      <c r="B131" s="2"/>
      <c r="C131" s="2"/>
      <c r="E131" s="12"/>
      <c r="H131" s="61"/>
      <c r="N131" s="14"/>
      <c r="O131" s="14"/>
      <c r="P131" s="14"/>
    </row>
  </sheetData>
  <mergeCells count="2">
    <mergeCell ref="A110:L110"/>
    <mergeCell ref="O110:P110"/>
  </mergeCells>
  <conditionalFormatting sqref="B3">
    <cfRule type="duplicateValues" dxfId="204" priority="1"/>
  </conditionalFormatting>
  <conditionalFormatting sqref="B4:B109">
    <cfRule type="duplicateValues" dxfId="203" priority="97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"/>
  <sheetViews>
    <sheetView zoomScale="110" zoomScaleNormal="110" workbookViewId="0">
      <pane xSplit="3" ySplit="2" topLeftCell="D6" activePane="bottomRight" state="frozen"/>
      <selection activeCell="J86" sqref="J86"/>
      <selection pane="topRight" activeCell="J86" sqref="J86"/>
      <selection pane="bottomLeft" activeCell="J86" sqref="J86"/>
      <selection pane="bottomRight" activeCell="N12" sqref="N3:N1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0.855468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2.25" customHeight="1" x14ac:dyDescent="0.2">
      <c r="A3" s="96" t="s">
        <v>6243</v>
      </c>
      <c r="B3" s="72" t="s">
        <v>6100</v>
      </c>
      <c r="C3" s="9" t="s">
        <v>6101</v>
      </c>
      <c r="D3" s="74" t="s">
        <v>52</v>
      </c>
      <c r="E3" s="13">
        <v>44437</v>
      </c>
      <c r="F3" s="74" t="s">
        <v>2281</v>
      </c>
      <c r="G3" s="13">
        <v>44440</v>
      </c>
      <c r="H3" s="10" t="s">
        <v>3485</v>
      </c>
      <c r="I3" s="1">
        <v>56</v>
      </c>
      <c r="J3" s="1">
        <v>32</v>
      </c>
      <c r="K3" s="1">
        <v>10</v>
      </c>
      <c r="L3" s="1">
        <v>10</v>
      </c>
      <c r="M3" s="80">
        <v>4.4800000000000004</v>
      </c>
      <c r="N3" s="8">
        <v>10</v>
      </c>
      <c r="O3" s="62">
        <v>3000</v>
      </c>
      <c r="P3" s="63">
        <f>Table224523689101112131415161718192021222423456789101112131415161718192021222324252627282930313233343536373839404142434454[[#This Row],[PEMBULATAN]]*O3</f>
        <v>30000</v>
      </c>
    </row>
    <row r="4" spans="1:16" ht="32.25" customHeight="1" x14ac:dyDescent="0.2">
      <c r="A4" s="100"/>
      <c r="B4" s="73"/>
      <c r="C4" s="9" t="s">
        <v>6102</v>
      </c>
      <c r="D4" s="74" t="s">
        <v>52</v>
      </c>
      <c r="E4" s="13">
        <v>44437</v>
      </c>
      <c r="F4" s="74" t="s">
        <v>2281</v>
      </c>
      <c r="G4" s="13">
        <v>44440</v>
      </c>
      <c r="H4" s="10" t="s">
        <v>3485</v>
      </c>
      <c r="I4" s="1">
        <v>44</v>
      </c>
      <c r="J4" s="1">
        <v>34</v>
      </c>
      <c r="K4" s="1">
        <v>19</v>
      </c>
      <c r="L4" s="1">
        <v>9</v>
      </c>
      <c r="M4" s="80">
        <v>7.1059999999999999</v>
      </c>
      <c r="N4" s="8">
        <v>9</v>
      </c>
      <c r="O4" s="62">
        <v>3000</v>
      </c>
      <c r="P4" s="63">
        <f>Table224523689101112131415161718192021222423456789101112131415161718192021222324252627282930313233343536373839404142434454[[#This Row],[PEMBULATAN]]*O4</f>
        <v>27000</v>
      </c>
    </row>
    <row r="5" spans="1:16" ht="32.25" customHeight="1" x14ac:dyDescent="0.2">
      <c r="A5" s="97"/>
      <c r="B5" s="73"/>
      <c r="C5" s="87" t="s">
        <v>6103</v>
      </c>
      <c r="D5" s="76" t="s">
        <v>52</v>
      </c>
      <c r="E5" s="13">
        <v>44437</v>
      </c>
      <c r="F5" s="74" t="s">
        <v>2281</v>
      </c>
      <c r="G5" s="13">
        <v>44440</v>
      </c>
      <c r="H5" s="75" t="s">
        <v>3485</v>
      </c>
      <c r="I5" s="15">
        <v>39</v>
      </c>
      <c r="J5" s="15">
        <v>30</v>
      </c>
      <c r="K5" s="15">
        <v>27</v>
      </c>
      <c r="L5" s="15">
        <v>10</v>
      </c>
      <c r="M5" s="81">
        <v>7.8975</v>
      </c>
      <c r="N5" s="70">
        <v>10</v>
      </c>
      <c r="O5" s="62">
        <v>3000</v>
      </c>
      <c r="P5" s="63">
        <f>Table224523689101112131415161718192021222423456789101112131415161718192021222324252627282930313233343536373839404142434454[[#This Row],[PEMBULATAN]]*O5</f>
        <v>30000</v>
      </c>
    </row>
    <row r="6" spans="1:16" ht="32.25" customHeight="1" x14ac:dyDescent="0.2">
      <c r="A6" s="97"/>
      <c r="B6" s="73"/>
      <c r="C6" s="87" t="s">
        <v>6104</v>
      </c>
      <c r="D6" s="76" t="s">
        <v>52</v>
      </c>
      <c r="E6" s="13">
        <v>44437</v>
      </c>
      <c r="F6" s="74" t="s">
        <v>2281</v>
      </c>
      <c r="G6" s="13">
        <v>44440</v>
      </c>
      <c r="H6" s="75" t="s">
        <v>3485</v>
      </c>
      <c r="I6" s="15">
        <v>35</v>
      </c>
      <c r="J6" s="15">
        <v>35</v>
      </c>
      <c r="K6" s="15">
        <v>18</v>
      </c>
      <c r="L6" s="15">
        <v>12</v>
      </c>
      <c r="M6" s="81">
        <v>5.5125000000000002</v>
      </c>
      <c r="N6" s="70">
        <v>12</v>
      </c>
      <c r="O6" s="62">
        <v>3000</v>
      </c>
      <c r="P6" s="63">
        <f>Table224523689101112131415161718192021222423456789101112131415161718192021222324252627282930313233343536373839404142434454[[#This Row],[PEMBULATAN]]*O6</f>
        <v>36000</v>
      </c>
    </row>
    <row r="7" spans="1:16" ht="32.25" customHeight="1" x14ac:dyDescent="0.2">
      <c r="A7" s="97"/>
      <c r="B7" s="73"/>
      <c r="C7" s="87" t="s">
        <v>6105</v>
      </c>
      <c r="D7" s="76" t="s">
        <v>52</v>
      </c>
      <c r="E7" s="13">
        <v>44437</v>
      </c>
      <c r="F7" s="74" t="s">
        <v>2281</v>
      </c>
      <c r="G7" s="13">
        <v>44440</v>
      </c>
      <c r="H7" s="75" t="s">
        <v>3485</v>
      </c>
      <c r="I7" s="15">
        <v>44</v>
      </c>
      <c r="J7" s="15">
        <v>34</v>
      </c>
      <c r="K7" s="15">
        <v>19</v>
      </c>
      <c r="L7" s="15">
        <v>9</v>
      </c>
      <c r="M7" s="81">
        <v>7.1059999999999999</v>
      </c>
      <c r="N7" s="70">
        <v>9</v>
      </c>
      <c r="O7" s="62">
        <v>3000</v>
      </c>
      <c r="P7" s="63">
        <f>Table224523689101112131415161718192021222423456789101112131415161718192021222324252627282930313233343536373839404142434454[[#This Row],[PEMBULATAN]]*O7</f>
        <v>27000</v>
      </c>
    </row>
    <row r="8" spans="1:16" ht="32.25" customHeight="1" x14ac:dyDescent="0.2">
      <c r="A8" s="97"/>
      <c r="B8" s="73"/>
      <c r="C8" s="87" t="s">
        <v>6106</v>
      </c>
      <c r="D8" s="76" t="s">
        <v>52</v>
      </c>
      <c r="E8" s="13">
        <v>44437</v>
      </c>
      <c r="F8" s="74" t="s">
        <v>2281</v>
      </c>
      <c r="G8" s="13">
        <v>44440</v>
      </c>
      <c r="H8" s="75" t="s">
        <v>3485</v>
      </c>
      <c r="I8" s="15">
        <v>55</v>
      </c>
      <c r="J8" s="15">
        <v>46</v>
      </c>
      <c r="K8" s="15">
        <v>8</v>
      </c>
      <c r="L8" s="15">
        <v>10</v>
      </c>
      <c r="M8" s="81">
        <v>5.0599999999999996</v>
      </c>
      <c r="N8" s="70">
        <v>10</v>
      </c>
      <c r="O8" s="62">
        <v>3000</v>
      </c>
      <c r="P8" s="63">
        <f>Table224523689101112131415161718192021222423456789101112131415161718192021222324252627282930313233343536373839404142434454[[#This Row],[PEMBULATAN]]*O8</f>
        <v>30000</v>
      </c>
    </row>
    <row r="9" spans="1:16" ht="32.25" customHeight="1" x14ac:dyDescent="0.2">
      <c r="A9" s="97"/>
      <c r="B9" s="73"/>
      <c r="C9" s="87" t="s">
        <v>6107</v>
      </c>
      <c r="D9" s="76" t="s">
        <v>52</v>
      </c>
      <c r="E9" s="13">
        <v>44437</v>
      </c>
      <c r="F9" s="74" t="s">
        <v>2281</v>
      </c>
      <c r="G9" s="13">
        <v>44440</v>
      </c>
      <c r="H9" s="75" t="s">
        <v>3485</v>
      </c>
      <c r="I9" s="15">
        <v>39</v>
      </c>
      <c r="J9" s="15">
        <v>30</v>
      </c>
      <c r="K9" s="15">
        <v>27</v>
      </c>
      <c r="L9" s="15">
        <v>10</v>
      </c>
      <c r="M9" s="81">
        <v>7.8975</v>
      </c>
      <c r="N9" s="70">
        <v>10</v>
      </c>
      <c r="O9" s="62">
        <v>3000</v>
      </c>
      <c r="P9" s="63">
        <f>Table224523689101112131415161718192021222423456789101112131415161718192021222324252627282930313233343536373839404142434454[[#This Row],[PEMBULATAN]]*O9</f>
        <v>30000</v>
      </c>
    </row>
    <row r="10" spans="1:16" ht="32.25" customHeight="1" x14ac:dyDescent="0.2">
      <c r="A10" s="97"/>
      <c r="B10" s="73"/>
      <c r="C10" s="87" t="s">
        <v>6108</v>
      </c>
      <c r="D10" s="76" t="s">
        <v>52</v>
      </c>
      <c r="E10" s="13">
        <v>44437</v>
      </c>
      <c r="F10" s="74" t="s">
        <v>2281</v>
      </c>
      <c r="G10" s="13">
        <v>44440</v>
      </c>
      <c r="H10" s="75" t="s">
        <v>3485</v>
      </c>
      <c r="I10" s="15">
        <v>57</v>
      </c>
      <c r="J10" s="15">
        <v>18</v>
      </c>
      <c r="K10" s="15">
        <v>18</v>
      </c>
      <c r="L10" s="15">
        <v>13</v>
      </c>
      <c r="M10" s="81">
        <v>4.617</v>
      </c>
      <c r="N10" s="70">
        <v>13</v>
      </c>
      <c r="O10" s="62">
        <v>3000</v>
      </c>
      <c r="P10" s="63">
        <f>Table224523689101112131415161718192021222423456789101112131415161718192021222324252627282930313233343536373839404142434454[[#This Row],[PEMBULATAN]]*O10</f>
        <v>39000</v>
      </c>
    </row>
    <row r="11" spans="1:16" ht="32.25" customHeight="1" x14ac:dyDescent="0.2">
      <c r="A11" s="97"/>
      <c r="B11" s="73"/>
      <c r="C11" s="87" t="s">
        <v>6109</v>
      </c>
      <c r="D11" s="76" t="s">
        <v>52</v>
      </c>
      <c r="E11" s="13">
        <v>44437</v>
      </c>
      <c r="F11" s="74" t="s">
        <v>2281</v>
      </c>
      <c r="G11" s="13">
        <v>44440</v>
      </c>
      <c r="H11" s="75" t="s">
        <v>3485</v>
      </c>
      <c r="I11" s="15">
        <v>32</v>
      </c>
      <c r="J11" s="15">
        <v>16</v>
      </c>
      <c r="K11" s="15">
        <v>16</v>
      </c>
      <c r="L11" s="15">
        <v>2</v>
      </c>
      <c r="M11" s="81">
        <v>2.048</v>
      </c>
      <c r="N11" s="70">
        <v>2</v>
      </c>
      <c r="O11" s="62">
        <v>3000</v>
      </c>
      <c r="P11" s="63">
        <f>Table224523689101112131415161718192021222423456789101112131415161718192021222324252627282930313233343536373839404142434454[[#This Row],[PEMBULATAN]]*O11</f>
        <v>6000</v>
      </c>
    </row>
    <row r="12" spans="1:16" ht="32.25" customHeight="1" x14ac:dyDescent="0.2">
      <c r="A12" s="97"/>
      <c r="B12" s="73"/>
      <c r="C12" s="87" t="s">
        <v>6110</v>
      </c>
      <c r="D12" s="76" t="s">
        <v>52</v>
      </c>
      <c r="E12" s="13">
        <v>44437</v>
      </c>
      <c r="F12" s="74" t="s">
        <v>2281</v>
      </c>
      <c r="G12" s="13">
        <v>44440</v>
      </c>
      <c r="H12" s="75" t="s">
        <v>3485</v>
      </c>
      <c r="I12" s="15">
        <v>35</v>
      </c>
      <c r="J12" s="15">
        <v>35</v>
      </c>
      <c r="K12" s="15">
        <v>18</v>
      </c>
      <c r="L12" s="15">
        <v>12</v>
      </c>
      <c r="M12" s="81">
        <v>5.5125000000000002</v>
      </c>
      <c r="N12" s="70">
        <v>12</v>
      </c>
      <c r="O12" s="62">
        <v>3000</v>
      </c>
      <c r="P12" s="63">
        <f>Table224523689101112131415161718192021222423456789101112131415161718192021222324252627282930313233343536373839404142434454[[#This Row],[PEMBULATAN]]*O12</f>
        <v>36000</v>
      </c>
    </row>
    <row r="13" spans="1:16" ht="22.5" customHeight="1" x14ac:dyDescent="0.2">
      <c r="A13" s="121" t="s">
        <v>31</v>
      </c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3"/>
      <c r="M13" s="77">
        <f>SUBTOTAL(109,Table224523689101112131415161718192021222423456789101112131415161718192021222324252627282930313233343536373839404142434454[KG VOLUME])</f>
        <v>57.237000000000002</v>
      </c>
      <c r="N13" s="66">
        <f>SUM(N3:N12)</f>
        <v>97</v>
      </c>
      <c r="O13" s="124">
        <f>SUM(P3:P12)</f>
        <v>291000</v>
      </c>
      <c r="P13" s="125"/>
    </row>
    <row r="14" spans="1:16" ht="22.5" customHeight="1" x14ac:dyDescent="0.2">
      <c r="A14" s="82"/>
      <c r="B14" s="54" t="s">
        <v>43</v>
      </c>
      <c r="C14" s="53"/>
      <c r="D14" s="55" t="s">
        <v>44</v>
      </c>
      <c r="E14" s="82"/>
      <c r="F14" s="82"/>
      <c r="G14" s="82"/>
      <c r="H14" s="82"/>
      <c r="I14" s="82"/>
      <c r="J14" s="82"/>
      <c r="K14" s="82"/>
      <c r="L14" s="82"/>
      <c r="M14" s="83"/>
      <c r="N14" s="85" t="s">
        <v>50</v>
      </c>
      <c r="O14" s="84"/>
      <c r="P14" s="84">
        <f>O13*10%</f>
        <v>29100</v>
      </c>
    </row>
    <row r="15" spans="1:16" ht="22.5" customHeight="1" thickBot="1" x14ac:dyDescent="0.25">
      <c r="A15" s="82"/>
      <c r="B15" s="54"/>
      <c r="C15" s="53"/>
      <c r="D15" s="55"/>
      <c r="E15" s="82"/>
      <c r="F15" s="82"/>
      <c r="G15" s="82"/>
      <c r="H15" s="82"/>
      <c r="I15" s="82"/>
      <c r="J15" s="82"/>
      <c r="K15" s="82"/>
      <c r="L15" s="82"/>
      <c r="M15" s="83"/>
      <c r="N15" s="98" t="s">
        <v>58</v>
      </c>
      <c r="O15" s="99"/>
      <c r="P15" s="99">
        <f>O13-P14</f>
        <v>261900</v>
      </c>
    </row>
    <row r="16" spans="1:16" x14ac:dyDescent="0.2">
      <c r="A16" s="11"/>
      <c r="H16" s="61"/>
      <c r="N16" s="60" t="s">
        <v>32</v>
      </c>
      <c r="P16" s="67">
        <f>P15*1%</f>
        <v>2619</v>
      </c>
    </row>
    <row r="17" spans="1:16" ht="15.75" thickBot="1" x14ac:dyDescent="0.25">
      <c r="A17" s="11"/>
      <c r="H17" s="61"/>
      <c r="N17" s="60" t="s">
        <v>56</v>
      </c>
      <c r="P17" s="69">
        <f>P15*2%</f>
        <v>5238</v>
      </c>
    </row>
    <row r="18" spans="1:16" x14ac:dyDescent="0.2">
      <c r="A18" s="11"/>
      <c r="H18" s="61"/>
      <c r="N18" s="64" t="s">
        <v>33</v>
      </c>
      <c r="O18" s="65"/>
      <c r="P18" s="68">
        <f>P15+P16-P17</f>
        <v>259281</v>
      </c>
    </row>
    <row r="19" spans="1:16" x14ac:dyDescent="0.2">
      <c r="B19" s="54"/>
      <c r="C19" s="53"/>
      <c r="D19" s="55"/>
    </row>
    <row r="21" spans="1:16" x14ac:dyDescent="0.2">
      <c r="A21" s="11"/>
      <c r="H21" s="61"/>
      <c r="P21" s="69"/>
    </row>
    <row r="22" spans="1:16" x14ac:dyDescent="0.2">
      <c r="A22" s="11"/>
      <c r="H22" s="61"/>
      <c r="O22" s="56"/>
      <c r="P22" s="69"/>
    </row>
    <row r="23" spans="1:16" s="3" customFormat="1" x14ac:dyDescent="0.25">
      <c r="A23" s="11"/>
      <c r="B23" s="2"/>
      <c r="C23" s="2"/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/>
      <c r="E26" s="12"/>
      <c r="H26" s="61"/>
      <c r="N26" s="14"/>
      <c r="O26" s="14"/>
      <c r="P26" s="14"/>
    </row>
    <row r="27" spans="1:16" s="3" customFormat="1" x14ac:dyDescent="0.25">
      <c r="A27" s="11"/>
      <c r="B27" s="2"/>
      <c r="C27" s="2"/>
      <c r="E27" s="12"/>
      <c r="H27" s="61"/>
      <c r="N27" s="14"/>
      <c r="O27" s="14"/>
      <c r="P27" s="14"/>
    </row>
    <row r="28" spans="1:16" s="3" customFormat="1" x14ac:dyDescent="0.25">
      <c r="A28" s="11"/>
      <c r="B28" s="2"/>
      <c r="C28" s="2"/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/>
      <c r="E29" s="12"/>
      <c r="H29" s="61"/>
      <c r="N29" s="14"/>
      <c r="O29" s="14"/>
      <c r="P29" s="14"/>
    </row>
    <row r="30" spans="1:16" s="3" customFormat="1" x14ac:dyDescent="0.25">
      <c r="A30" s="11"/>
      <c r="B30" s="2"/>
      <c r="C30" s="2"/>
      <c r="E30" s="12"/>
      <c r="H30" s="61"/>
      <c r="N30" s="14"/>
      <c r="O30" s="14"/>
      <c r="P30" s="14"/>
    </row>
    <row r="31" spans="1:16" s="3" customFormat="1" x14ac:dyDescent="0.25">
      <c r="A31" s="11"/>
      <c r="B31" s="2"/>
      <c r="C31" s="2"/>
      <c r="E31" s="12"/>
      <c r="H31" s="61"/>
      <c r="N31" s="14"/>
      <c r="O31" s="14"/>
      <c r="P31" s="14"/>
    </row>
    <row r="32" spans="1:16" s="3" customFormat="1" x14ac:dyDescent="0.25">
      <c r="A32" s="11"/>
      <c r="B32" s="2"/>
      <c r="C32" s="2"/>
      <c r="E32" s="12"/>
      <c r="H32" s="61"/>
      <c r="N32" s="14"/>
      <c r="O32" s="14"/>
      <c r="P32" s="14"/>
    </row>
    <row r="33" spans="1:16" s="3" customFormat="1" x14ac:dyDescent="0.25">
      <c r="A33" s="11"/>
      <c r="B33" s="2"/>
      <c r="C33" s="2"/>
      <c r="E33" s="12"/>
      <c r="H33" s="61"/>
      <c r="N33" s="14"/>
      <c r="O33" s="14"/>
      <c r="P33" s="14"/>
    </row>
    <row r="34" spans="1:16" s="3" customFormat="1" x14ac:dyDescent="0.25">
      <c r="A34" s="11"/>
      <c r="B34" s="2"/>
      <c r="C34" s="2"/>
      <c r="E34" s="12"/>
      <c r="H34" s="61"/>
      <c r="N34" s="14"/>
      <c r="O34" s="14"/>
      <c r="P34" s="14"/>
    </row>
  </sheetData>
  <mergeCells count="2">
    <mergeCell ref="A13:L13"/>
    <mergeCell ref="O13:P13"/>
  </mergeCells>
  <conditionalFormatting sqref="B3">
    <cfRule type="duplicateValues" dxfId="187" priority="1"/>
  </conditionalFormatting>
  <conditionalFormatting sqref="B4:B12">
    <cfRule type="duplicateValues" dxfId="186" priority="113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2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N30" sqref="N3:N3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2.140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1.5" customHeight="1" x14ac:dyDescent="0.2">
      <c r="A3" s="96" t="s">
        <v>6244</v>
      </c>
      <c r="B3" s="90" t="s">
        <v>5283</v>
      </c>
      <c r="C3" s="9" t="s">
        <v>5284</v>
      </c>
      <c r="D3" s="74" t="s">
        <v>51</v>
      </c>
      <c r="E3" s="13">
        <v>44437</v>
      </c>
      <c r="F3" s="74" t="s">
        <v>2281</v>
      </c>
      <c r="G3" s="13">
        <v>44440</v>
      </c>
      <c r="H3" s="10" t="s">
        <v>3485</v>
      </c>
      <c r="I3" s="1">
        <v>40</v>
      </c>
      <c r="J3" s="1">
        <v>18</v>
      </c>
      <c r="K3" s="1">
        <v>10</v>
      </c>
      <c r="L3" s="1">
        <v>1</v>
      </c>
      <c r="M3" s="80">
        <v>1.8</v>
      </c>
      <c r="N3" s="8">
        <v>2</v>
      </c>
      <c r="O3" s="62">
        <v>3000</v>
      </c>
      <c r="P3" s="63">
        <f>Table22452368910111213141516171819202122242345678910111213141516171819202122232425262728293031323334353637383940414243[[#This Row],[PEMBULATAN]]*O3</f>
        <v>6000</v>
      </c>
    </row>
    <row r="4" spans="1:16" ht="31.5" customHeight="1" x14ac:dyDescent="0.2">
      <c r="A4" s="100"/>
      <c r="B4" s="73" t="s">
        <v>5285</v>
      </c>
      <c r="C4" s="9" t="s">
        <v>5286</v>
      </c>
      <c r="D4" s="74" t="s">
        <v>51</v>
      </c>
      <c r="E4" s="13">
        <v>44437</v>
      </c>
      <c r="F4" s="74" t="s">
        <v>2281</v>
      </c>
      <c r="G4" s="13">
        <v>44440</v>
      </c>
      <c r="H4" s="10" t="s">
        <v>3485</v>
      </c>
      <c r="I4" s="1">
        <v>34</v>
      </c>
      <c r="J4" s="1">
        <v>12</v>
      </c>
      <c r="K4" s="1">
        <v>8</v>
      </c>
      <c r="L4" s="1">
        <v>2</v>
      </c>
      <c r="M4" s="80">
        <v>0.81599999999999995</v>
      </c>
      <c r="N4" s="8">
        <v>2</v>
      </c>
      <c r="O4" s="62">
        <v>3000</v>
      </c>
      <c r="P4" s="63">
        <f>Table22452368910111213141516171819202122242345678910111213141516171819202122232425262728293031323334353637383940414243[[#This Row],[PEMBULATAN]]*O4</f>
        <v>6000</v>
      </c>
    </row>
    <row r="5" spans="1:16" ht="31.5" customHeight="1" x14ac:dyDescent="0.2">
      <c r="A5" s="97"/>
      <c r="B5" s="73"/>
      <c r="C5" s="87" t="s">
        <v>5287</v>
      </c>
      <c r="D5" s="76" t="s">
        <v>51</v>
      </c>
      <c r="E5" s="13">
        <v>44437</v>
      </c>
      <c r="F5" s="74" t="s">
        <v>2281</v>
      </c>
      <c r="G5" s="13">
        <v>44440</v>
      </c>
      <c r="H5" s="75" t="s">
        <v>3485</v>
      </c>
      <c r="I5" s="15">
        <v>56</v>
      </c>
      <c r="J5" s="15">
        <v>17</v>
      </c>
      <c r="K5" s="15">
        <v>17</v>
      </c>
      <c r="L5" s="15">
        <v>13</v>
      </c>
      <c r="M5" s="81">
        <v>4.0460000000000003</v>
      </c>
      <c r="N5" s="70">
        <v>13</v>
      </c>
      <c r="O5" s="62">
        <v>3000</v>
      </c>
      <c r="P5" s="63">
        <f>Table22452368910111213141516171819202122242345678910111213141516171819202122232425262728293031323334353637383940414243[[#This Row],[PEMBULATAN]]*O5</f>
        <v>39000</v>
      </c>
    </row>
    <row r="6" spans="1:16" ht="31.5" customHeight="1" x14ac:dyDescent="0.2">
      <c r="A6" s="97"/>
      <c r="B6" s="73"/>
      <c r="C6" s="87" t="s">
        <v>5288</v>
      </c>
      <c r="D6" s="76" t="s">
        <v>51</v>
      </c>
      <c r="E6" s="13">
        <v>44437</v>
      </c>
      <c r="F6" s="74" t="s">
        <v>2281</v>
      </c>
      <c r="G6" s="13">
        <v>44440</v>
      </c>
      <c r="H6" s="75" t="s">
        <v>3485</v>
      </c>
      <c r="I6" s="15">
        <v>76</v>
      </c>
      <c r="J6" s="15">
        <v>50</v>
      </c>
      <c r="K6" s="15">
        <v>7</v>
      </c>
      <c r="L6" s="15">
        <v>9</v>
      </c>
      <c r="M6" s="81">
        <v>6.65</v>
      </c>
      <c r="N6" s="70">
        <v>9</v>
      </c>
      <c r="O6" s="62">
        <v>3000</v>
      </c>
      <c r="P6" s="63">
        <f>Table22452368910111213141516171819202122242345678910111213141516171819202122232425262728293031323334353637383940414243[[#This Row],[PEMBULATAN]]*O6</f>
        <v>27000</v>
      </c>
    </row>
    <row r="7" spans="1:16" ht="31.5" customHeight="1" x14ac:dyDescent="0.2">
      <c r="A7" s="97"/>
      <c r="B7" s="73"/>
      <c r="C7" s="87" t="s">
        <v>5289</v>
      </c>
      <c r="D7" s="76" t="s">
        <v>51</v>
      </c>
      <c r="E7" s="13">
        <v>44437</v>
      </c>
      <c r="F7" s="74" t="s">
        <v>2281</v>
      </c>
      <c r="G7" s="13">
        <v>44440</v>
      </c>
      <c r="H7" s="75" t="s">
        <v>3485</v>
      </c>
      <c r="I7" s="15">
        <v>40</v>
      </c>
      <c r="J7" s="15">
        <v>29</v>
      </c>
      <c r="K7" s="15">
        <v>16</v>
      </c>
      <c r="L7" s="15">
        <v>11</v>
      </c>
      <c r="M7" s="81">
        <v>4.6399999999999997</v>
      </c>
      <c r="N7" s="70">
        <v>11</v>
      </c>
      <c r="O7" s="62">
        <v>3000</v>
      </c>
      <c r="P7" s="63">
        <f>Table22452368910111213141516171819202122242345678910111213141516171819202122232425262728293031323334353637383940414243[[#This Row],[PEMBULATAN]]*O7</f>
        <v>33000</v>
      </c>
    </row>
    <row r="8" spans="1:16" ht="31.5" customHeight="1" x14ac:dyDescent="0.2">
      <c r="A8" s="97"/>
      <c r="B8" s="73"/>
      <c r="C8" s="87" t="s">
        <v>5290</v>
      </c>
      <c r="D8" s="76" t="s">
        <v>51</v>
      </c>
      <c r="E8" s="13">
        <v>44437</v>
      </c>
      <c r="F8" s="74" t="s">
        <v>2281</v>
      </c>
      <c r="G8" s="13">
        <v>44440</v>
      </c>
      <c r="H8" s="75" t="s">
        <v>3485</v>
      </c>
      <c r="I8" s="15">
        <v>76</v>
      </c>
      <c r="J8" s="15">
        <v>50</v>
      </c>
      <c r="K8" s="15">
        <v>7</v>
      </c>
      <c r="L8" s="15">
        <v>9</v>
      </c>
      <c r="M8" s="81">
        <v>6.65</v>
      </c>
      <c r="N8" s="70">
        <v>9</v>
      </c>
      <c r="O8" s="62">
        <v>3000</v>
      </c>
      <c r="P8" s="63">
        <f>Table22452368910111213141516171819202122242345678910111213141516171819202122232425262728293031323334353637383940414243[[#This Row],[PEMBULATAN]]*O8</f>
        <v>27000</v>
      </c>
    </row>
    <row r="9" spans="1:16" ht="31.5" customHeight="1" x14ac:dyDescent="0.2">
      <c r="A9" s="97"/>
      <c r="B9" s="73"/>
      <c r="C9" s="87" t="s">
        <v>5291</v>
      </c>
      <c r="D9" s="76" t="s">
        <v>51</v>
      </c>
      <c r="E9" s="13">
        <v>44437</v>
      </c>
      <c r="F9" s="74" t="s">
        <v>2281</v>
      </c>
      <c r="G9" s="13">
        <v>44440</v>
      </c>
      <c r="H9" s="75" t="s">
        <v>3485</v>
      </c>
      <c r="I9" s="15">
        <v>76</v>
      </c>
      <c r="J9" s="15">
        <v>50</v>
      </c>
      <c r="K9" s="15">
        <v>7</v>
      </c>
      <c r="L9" s="15">
        <v>9</v>
      </c>
      <c r="M9" s="81">
        <v>6.65</v>
      </c>
      <c r="N9" s="70">
        <v>9</v>
      </c>
      <c r="O9" s="62">
        <v>3000</v>
      </c>
      <c r="P9" s="63">
        <f>Table22452368910111213141516171819202122242345678910111213141516171819202122232425262728293031323334353637383940414243[[#This Row],[PEMBULATAN]]*O9</f>
        <v>27000</v>
      </c>
    </row>
    <row r="10" spans="1:16" ht="31.5" customHeight="1" x14ac:dyDescent="0.2">
      <c r="A10" s="97"/>
      <c r="B10" s="73"/>
      <c r="C10" s="87" t="s">
        <v>5292</v>
      </c>
      <c r="D10" s="76" t="s">
        <v>51</v>
      </c>
      <c r="E10" s="13">
        <v>44437</v>
      </c>
      <c r="F10" s="74" t="s">
        <v>2281</v>
      </c>
      <c r="G10" s="13">
        <v>44440</v>
      </c>
      <c r="H10" s="75" t="s">
        <v>3485</v>
      </c>
      <c r="I10" s="15">
        <v>76</v>
      </c>
      <c r="J10" s="15">
        <v>50</v>
      </c>
      <c r="K10" s="15">
        <v>7</v>
      </c>
      <c r="L10" s="15">
        <v>9</v>
      </c>
      <c r="M10" s="81">
        <v>6.65</v>
      </c>
      <c r="N10" s="70">
        <v>9</v>
      </c>
      <c r="O10" s="62">
        <v>3000</v>
      </c>
      <c r="P10" s="63">
        <f>Table22452368910111213141516171819202122242345678910111213141516171819202122232425262728293031323334353637383940414243[[#This Row],[PEMBULATAN]]*O10</f>
        <v>27000</v>
      </c>
    </row>
    <row r="11" spans="1:16" ht="31.5" customHeight="1" x14ac:dyDescent="0.2">
      <c r="A11" s="97"/>
      <c r="B11" s="73"/>
      <c r="C11" s="87" t="s">
        <v>5293</v>
      </c>
      <c r="D11" s="76" t="s">
        <v>51</v>
      </c>
      <c r="E11" s="13">
        <v>44437</v>
      </c>
      <c r="F11" s="74" t="s">
        <v>2281</v>
      </c>
      <c r="G11" s="13">
        <v>44440</v>
      </c>
      <c r="H11" s="75" t="s">
        <v>3485</v>
      </c>
      <c r="I11" s="15">
        <v>76</v>
      </c>
      <c r="J11" s="15">
        <v>50</v>
      </c>
      <c r="K11" s="15">
        <v>7</v>
      </c>
      <c r="L11" s="15">
        <v>9</v>
      </c>
      <c r="M11" s="81">
        <v>6.65</v>
      </c>
      <c r="N11" s="70">
        <v>9</v>
      </c>
      <c r="O11" s="62">
        <v>3000</v>
      </c>
      <c r="P11" s="63">
        <f>Table22452368910111213141516171819202122242345678910111213141516171819202122232425262728293031323334353637383940414243[[#This Row],[PEMBULATAN]]*O11</f>
        <v>27000</v>
      </c>
    </row>
    <row r="12" spans="1:16" ht="31.5" customHeight="1" x14ac:dyDescent="0.2">
      <c r="A12" s="97"/>
      <c r="B12" s="73"/>
      <c r="C12" s="87" t="s">
        <v>5294</v>
      </c>
      <c r="D12" s="76" t="s">
        <v>51</v>
      </c>
      <c r="E12" s="13">
        <v>44437</v>
      </c>
      <c r="F12" s="74" t="s">
        <v>2281</v>
      </c>
      <c r="G12" s="13">
        <v>44440</v>
      </c>
      <c r="H12" s="75" t="s">
        <v>3485</v>
      </c>
      <c r="I12" s="15">
        <v>40</v>
      </c>
      <c r="J12" s="15">
        <v>29</v>
      </c>
      <c r="K12" s="15">
        <v>16</v>
      </c>
      <c r="L12" s="15">
        <v>11</v>
      </c>
      <c r="M12" s="81">
        <v>4.6399999999999997</v>
      </c>
      <c r="N12" s="70">
        <v>11</v>
      </c>
      <c r="O12" s="62">
        <v>3000</v>
      </c>
      <c r="P12" s="63">
        <f>Table22452368910111213141516171819202122242345678910111213141516171819202122232425262728293031323334353637383940414243[[#This Row],[PEMBULATAN]]*O12</f>
        <v>33000</v>
      </c>
    </row>
    <row r="13" spans="1:16" ht="31.5" customHeight="1" x14ac:dyDescent="0.2">
      <c r="A13" s="97"/>
      <c r="B13" s="73"/>
      <c r="C13" s="87" t="s">
        <v>5295</v>
      </c>
      <c r="D13" s="76" t="s">
        <v>51</v>
      </c>
      <c r="E13" s="13">
        <v>44437</v>
      </c>
      <c r="F13" s="74" t="s">
        <v>2281</v>
      </c>
      <c r="G13" s="13">
        <v>44440</v>
      </c>
      <c r="H13" s="75" t="s">
        <v>3485</v>
      </c>
      <c r="I13" s="15">
        <v>76</v>
      </c>
      <c r="J13" s="15">
        <v>50</v>
      </c>
      <c r="K13" s="15">
        <v>7</v>
      </c>
      <c r="L13" s="15">
        <v>9</v>
      </c>
      <c r="M13" s="81">
        <v>6.65</v>
      </c>
      <c r="N13" s="70">
        <v>9</v>
      </c>
      <c r="O13" s="62">
        <v>3000</v>
      </c>
      <c r="P13" s="63">
        <f>Table22452368910111213141516171819202122242345678910111213141516171819202122232425262728293031323334353637383940414243[[#This Row],[PEMBULATAN]]*O13</f>
        <v>27000</v>
      </c>
    </row>
    <row r="14" spans="1:16" ht="31.5" customHeight="1" x14ac:dyDescent="0.2">
      <c r="A14" s="97"/>
      <c r="B14" s="73"/>
      <c r="C14" s="87" t="s">
        <v>5296</v>
      </c>
      <c r="D14" s="76" t="s">
        <v>51</v>
      </c>
      <c r="E14" s="13">
        <v>44437</v>
      </c>
      <c r="F14" s="74" t="s">
        <v>2281</v>
      </c>
      <c r="G14" s="13">
        <v>44440</v>
      </c>
      <c r="H14" s="75" t="s">
        <v>3485</v>
      </c>
      <c r="I14" s="15">
        <v>76</v>
      </c>
      <c r="J14" s="15">
        <v>50</v>
      </c>
      <c r="K14" s="15">
        <v>7</v>
      </c>
      <c r="L14" s="15">
        <v>9</v>
      </c>
      <c r="M14" s="81">
        <v>6.65</v>
      </c>
      <c r="N14" s="70">
        <v>9</v>
      </c>
      <c r="O14" s="62">
        <v>3000</v>
      </c>
      <c r="P14" s="63">
        <f>Table22452368910111213141516171819202122242345678910111213141516171819202122232425262728293031323334353637383940414243[[#This Row],[PEMBULATAN]]*O14</f>
        <v>27000</v>
      </c>
    </row>
    <row r="15" spans="1:16" ht="31.5" customHeight="1" x14ac:dyDescent="0.2">
      <c r="A15" s="97"/>
      <c r="B15" s="73"/>
      <c r="C15" s="87" t="s">
        <v>5297</v>
      </c>
      <c r="D15" s="76" t="s">
        <v>51</v>
      </c>
      <c r="E15" s="13">
        <v>44437</v>
      </c>
      <c r="F15" s="74" t="s">
        <v>2281</v>
      </c>
      <c r="G15" s="13">
        <v>44440</v>
      </c>
      <c r="H15" s="75" t="s">
        <v>3485</v>
      </c>
      <c r="I15" s="15">
        <v>40</v>
      </c>
      <c r="J15" s="15">
        <v>29</v>
      </c>
      <c r="K15" s="15">
        <v>16</v>
      </c>
      <c r="L15" s="15">
        <v>11</v>
      </c>
      <c r="M15" s="81">
        <v>4.6399999999999997</v>
      </c>
      <c r="N15" s="70">
        <v>11</v>
      </c>
      <c r="O15" s="62">
        <v>3000</v>
      </c>
      <c r="P15" s="63">
        <f>Table22452368910111213141516171819202122242345678910111213141516171819202122232425262728293031323334353637383940414243[[#This Row],[PEMBULATAN]]*O15</f>
        <v>33000</v>
      </c>
    </row>
    <row r="16" spans="1:16" ht="31.5" customHeight="1" x14ac:dyDescent="0.2">
      <c r="A16" s="97"/>
      <c r="B16" s="73"/>
      <c r="C16" s="87" t="s">
        <v>5298</v>
      </c>
      <c r="D16" s="76" t="s">
        <v>51</v>
      </c>
      <c r="E16" s="13">
        <v>44437</v>
      </c>
      <c r="F16" s="74" t="s">
        <v>2281</v>
      </c>
      <c r="G16" s="13">
        <v>44440</v>
      </c>
      <c r="H16" s="75" t="s">
        <v>3485</v>
      </c>
      <c r="I16" s="15">
        <v>32</v>
      </c>
      <c r="J16" s="15">
        <v>22</v>
      </c>
      <c r="K16" s="15">
        <v>18</v>
      </c>
      <c r="L16" s="15">
        <v>8</v>
      </c>
      <c r="M16" s="81">
        <v>3.1680000000000001</v>
      </c>
      <c r="N16" s="70">
        <v>8</v>
      </c>
      <c r="O16" s="62">
        <v>3000</v>
      </c>
      <c r="P16" s="63">
        <f>Table22452368910111213141516171819202122242345678910111213141516171819202122232425262728293031323334353637383940414243[[#This Row],[PEMBULATAN]]*O16</f>
        <v>24000</v>
      </c>
    </row>
    <row r="17" spans="1:16" ht="31.5" customHeight="1" x14ac:dyDescent="0.2">
      <c r="A17" s="97"/>
      <c r="B17" s="73"/>
      <c r="C17" s="87" t="s">
        <v>5299</v>
      </c>
      <c r="D17" s="76" t="s">
        <v>51</v>
      </c>
      <c r="E17" s="13">
        <v>44437</v>
      </c>
      <c r="F17" s="74" t="s">
        <v>2281</v>
      </c>
      <c r="G17" s="13">
        <v>44440</v>
      </c>
      <c r="H17" s="75" t="s">
        <v>3485</v>
      </c>
      <c r="I17" s="15">
        <v>43</v>
      </c>
      <c r="J17" s="15">
        <v>33</v>
      </c>
      <c r="K17" s="15">
        <v>29</v>
      </c>
      <c r="L17" s="15">
        <v>9</v>
      </c>
      <c r="M17" s="81">
        <v>10.287750000000001</v>
      </c>
      <c r="N17" s="70">
        <v>10</v>
      </c>
      <c r="O17" s="62">
        <v>3000</v>
      </c>
      <c r="P17" s="63">
        <f>Table22452368910111213141516171819202122242345678910111213141516171819202122232425262728293031323334353637383940414243[[#This Row],[PEMBULATAN]]*O17</f>
        <v>30000</v>
      </c>
    </row>
    <row r="18" spans="1:16" ht="31.5" customHeight="1" x14ac:dyDescent="0.2">
      <c r="A18" s="97"/>
      <c r="B18" s="73"/>
      <c r="C18" s="87" t="s">
        <v>5300</v>
      </c>
      <c r="D18" s="76" t="s">
        <v>51</v>
      </c>
      <c r="E18" s="13">
        <v>44437</v>
      </c>
      <c r="F18" s="74" t="s">
        <v>2281</v>
      </c>
      <c r="G18" s="13">
        <v>44440</v>
      </c>
      <c r="H18" s="75" t="s">
        <v>3485</v>
      </c>
      <c r="I18" s="15">
        <v>35</v>
      </c>
      <c r="J18" s="15">
        <v>34</v>
      </c>
      <c r="K18" s="15">
        <v>18</v>
      </c>
      <c r="L18" s="15">
        <v>12</v>
      </c>
      <c r="M18" s="81">
        <v>5.3550000000000004</v>
      </c>
      <c r="N18" s="70">
        <v>12</v>
      </c>
      <c r="O18" s="62">
        <v>3000</v>
      </c>
      <c r="P18" s="63">
        <f>Table22452368910111213141516171819202122242345678910111213141516171819202122232425262728293031323334353637383940414243[[#This Row],[PEMBULATAN]]*O18</f>
        <v>36000</v>
      </c>
    </row>
    <row r="19" spans="1:16" ht="31.5" customHeight="1" x14ac:dyDescent="0.2">
      <c r="A19" s="97"/>
      <c r="B19" s="73"/>
      <c r="C19" s="87" t="s">
        <v>5301</v>
      </c>
      <c r="D19" s="76" t="s">
        <v>51</v>
      </c>
      <c r="E19" s="13">
        <v>44437</v>
      </c>
      <c r="F19" s="74" t="s">
        <v>2281</v>
      </c>
      <c r="G19" s="13">
        <v>44440</v>
      </c>
      <c r="H19" s="75" t="s">
        <v>3485</v>
      </c>
      <c r="I19" s="15">
        <v>37</v>
      </c>
      <c r="J19" s="15">
        <v>22</v>
      </c>
      <c r="K19" s="15">
        <v>22</v>
      </c>
      <c r="L19" s="15">
        <v>10</v>
      </c>
      <c r="M19" s="81">
        <v>4.4770000000000003</v>
      </c>
      <c r="N19" s="70">
        <v>10</v>
      </c>
      <c r="O19" s="62">
        <v>3000</v>
      </c>
      <c r="P19" s="63">
        <f>Table22452368910111213141516171819202122242345678910111213141516171819202122232425262728293031323334353637383940414243[[#This Row],[PEMBULATAN]]*O19</f>
        <v>30000</v>
      </c>
    </row>
    <row r="20" spans="1:16" ht="31.5" customHeight="1" x14ac:dyDescent="0.2">
      <c r="A20" s="97"/>
      <c r="B20" s="73"/>
      <c r="C20" s="87" t="s">
        <v>5302</v>
      </c>
      <c r="D20" s="76" t="s">
        <v>51</v>
      </c>
      <c r="E20" s="13">
        <v>44437</v>
      </c>
      <c r="F20" s="74" t="s">
        <v>2281</v>
      </c>
      <c r="G20" s="13">
        <v>44440</v>
      </c>
      <c r="H20" s="75" t="s">
        <v>3485</v>
      </c>
      <c r="I20" s="15">
        <v>43</v>
      </c>
      <c r="J20" s="15">
        <v>33</v>
      </c>
      <c r="K20" s="15">
        <v>29</v>
      </c>
      <c r="L20" s="15">
        <v>9</v>
      </c>
      <c r="M20" s="81">
        <v>10.287750000000001</v>
      </c>
      <c r="N20" s="70">
        <v>10</v>
      </c>
      <c r="O20" s="62">
        <v>3000</v>
      </c>
      <c r="P20" s="63">
        <f>Table22452368910111213141516171819202122242345678910111213141516171819202122232425262728293031323334353637383940414243[[#This Row],[PEMBULATAN]]*O20</f>
        <v>30000</v>
      </c>
    </row>
    <row r="21" spans="1:16" ht="31.5" customHeight="1" x14ac:dyDescent="0.2">
      <c r="A21" s="97"/>
      <c r="B21" s="73"/>
      <c r="C21" s="87" t="s">
        <v>5303</v>
      </c>
      <c r="D21" s="76" t="s">
        <v>51</v>
      </c>
      <c r="E21" s="13">
        <v>44437</v>
      </c>
      <c r="F21" s="74" t="s">
        <v>2281</v>
      </c>
      <c r="G21" s="13">
        <v>44440</v>
      </c>
      <c r="H21" s="75" t="s">
        <v>3485</v>
      </c>
      <c r="I21" s="15">
        <v>43</v>
      </c>
      <c r="J21" s="15">
        <v>33</v>
      </c>
      <c r="K21" s="15">
        <v>29</v>
      </c>
      <c r="L21" s="15">
        <v>9</v>
      </c>
      <c r="M21" s="81">
        <v>10.287750000000001</v>
      </c>
      <c r="N21" s="70">
        <v>10</v>
      </c>
      <c r="O21" s="62">
        <v>3000</v>
      </c>
      <c r="P21" s="63">
        <f>Table22452368910111213141516171819202122242345678910111213141516171819202122232425262728293031323334353637383940414243[[#This Row],[PEMBULATAN]]*O21</f>
        <v>30000</v>
      </c>
    </row>
    <row r="22" spans="1:16" ht="31.5" customHeight="1" x14ac:dyDescent="0.2">
      <c r="A22" s="97"/>
      <c r="B22" s="73"/>
      <c r="C22" s="87" t="s">
        <v>5304</v>
      </c>
      <c r="D22" s="76" t="s">
        <v>51</v>
      </c>
      <c r="E22" s="13">
        <v>44437</v>
      </c>
      <c r="F22" s="74" t="s">
        <v>2281</v>
      </c>
      <c r="G22" s="13">
        <v>44440</v>
      </c>
      <c r="H22" s="75" t="s">
        <v>3485</v>
      </c>
      <c r="I22" s="15">
        <v>76</v>
      </c>
      <c r="J22" s="15">
        <v>50</v>
      </c>
      <c r="K22" s="15">
        <v>7</v>
      </c>
      <c r="L22" s="15">
        <v>10</v>
      </c>
      <c r="M22" s="81">
        <v>6.65</v>
      </c>
      <c r="N22" s="70">
        <v>10</v>
      </c>
      <c r="O22" s="62">
        <v>3000</v>
      </c>
      <c r="P22" s="63">
        <f>Table22452368910111213141516171819202122242345678910111213141516171819202122232425262728293031323334353637383940414243[[#This Row],[PEMBULATAN]]*O22</f>
        <v>30000</v>
      </c>
    </row>
    <row r="23" spans="1:16" ht="31.5" customHeight="1" x14ac:dyDescent="0.2">
      <c r="A23" s="97"/>
      <c r="B23" s="73"/>
      <c r="C23" s="87" t="s">
        <v>5305</v>
      </c>
      <c r="D23" s="76" t="s">
        <v>51</v>
      </c>
      <c r="E23" s="13">
        <v>44437</v>
      </c>
      <c r="F23" s="74" t="s">
        <v>2281</v>
      </c>
      <c r="G23" s="13">
        <v>44440</v>
      </c>
      <c r="H23" s="75" t="s">
        <v>3485</v>
      </c>
      <c r="I23" s="15">
        <v>32</v>
      </c>
      <c r="J23" s="15">
        <v>22</v>
      </c>
      <c r="K23" s="15">
        <v>18</v>
      </c>
      <c r="L23" s="15">
        <v>8</v>
      </c>
      <c r="M23" s="81">
        <v>3.1680000000000001</v>
      </c>
      <c r="N23" s="70">
        <v>8</v>
      </c>
      <c r="O23" s="62">
        <v>3000</v>
      </c>
      <c r="P23" s="63">
        <f>Table22452368910111213141516171819202122242345678910111213141516171819202122232425262728293031323334353637383940414243[[#This Row],[PEMBULATAN]]*O23</f>
        <v>24000</v>
      </c>
    </row>
    <row r="24" spans="1:16" ht="31.5" customHeight="1" x14ac:dyDescent="0.2">
      <c r="A24" s="97"/>
      <c r="B24" s="73"/>
      <c r="C24" s="87" t="s">
        <v>5306</v>
      </c>
      <c r="D24" s="76" t="s">
        <v>51</v>
      </c>
      <c r="E24" s="13">
        <v>44437</v>
      </c>
      <c r="F24" s="74" t="s">
        <v>2281</v>
      </c>
      <c r="G24" s="13">
        <v>44440</v>
      </c>
      <c r="H24" s="75" t="s">
        <v>3485</v>
      </c>
      <c r="I24" s="15">
        <v>76</v>
      </c>
      <c r="J24" s="15">
        <v>50</v>
      </c>
      <c r="K24" s="15">
        <v>7</v>
      </c>
      <c r="L24" s="15">
        <v>9</v>
      </c>
      <c r="M24" s="81">
        <v>6.65</v>
      </c>
      <c r="N24" s="70">
        <v>9</v>
      </c>
      <c r="O24" s="62">
        <v>3000</v>
      </c>
      <c r="P24" s="63">
        <f>Table22452368910111213141516171819202122242345678910111213141516171819202122232425262728293031323334353637383940414243[[#This Row],[PEMBULATAN]]*O24</f>
        <v>27000</v>
      </c>
    </row>
    <row r="25" spans="1:16" ht="31.5" customHeight="1" x14ac:dyDescent="0.2">
      <c r="A25" s="97"/>
      <c r="B25" s="73"/>
      <c r="C25" s="87" t="s">
        <v>5307</v>
      </c>
      <c r="D25" s="76" t="s">
        <v>51</v>
      </c>
      <c r="E25" s="13">
        <v>44437</v>
      </c>
      <c r="F25" s="74" t="s">
        <v>2281</v>
      </c>
      <c r="G25" s="13">
        <v>44440</v>
      </c>
      <c r="H25" s="75" t="s">
        <v>3485</v>
      </c>
      <c r="I25" s="15">
        <v>32</v>
      </c>
      <c r="J25" s="15">
        <v>22</v>
      </c>
      <c r="K25" s="15">
        <v>18</v>
      </c>
      <c r="L25" s="15">
        <v>8</v>
      </c>
      <c r="M25" s="81">
        <v>3.1680000000000001</v>
      </c>
      <c r="N25" s="70">
        <v>8</v>
      </c>
      <c r="O25" s="62">
        <v>3000</v>
      </c>
      <c r="P25" s="63">
        <f>Table22452368910111213141516171819202122242345678910111213141516171819202122232425262728293031323334353637383940414243[[#This Row],[PEMBULATAN]]*O25</f>
        <v>24000</v>
      </c>
    </row>
    <row r="26" spans="1:16" ht="31.5" customHeight="1" x14ac:dyDescent="0.2">
      <c r="A26" s="97"/>
      <c r="B26" s="73"/>
      <c r="C26" s="87" t="s">
        <v>5308</v>
      </c>
      <c r="D26" s="76" t="s">
        <v>51</v>
      </c>
      <c r="E26" s="13">
        <v>44437</v>
      </c>
      <c r="F26" s="74" t="s">
        <v>2281</v>
      </c>
      <c r="G26" s="13">
        <v>44440</v>
      </c>
      <c r="H26" s="75" t="s">
        <v>3485</v>
      </c>
      <c r="I26" s="15">
        <v>43</v>
      </c>
      <c r="J26" s="15">
        <v>33</v>
      </c>
      <c r="K26" s="15">
        <v>29</v>
      </c>
      <c r="L26" s="15">
        <v>9</v>
      </c>
      <c r="M26" s="81">
        <v>10.287750000000001</v>
      </c>
      <c r="N26" s="70">
        <v>10</v>
      </c>
      <c r="O26" s="62">
        <v>3000</v>
      </c>
      <c r="P26" s="63">
        <f>Table22452368910111213141516171819202122242345678910111213141516171819202122232425262728293031323334353637383940414243[[#This Row],[PEMBULATAN]]*O26</f>
        <v>30000</v>
      </c>
    </row>
    <row r="27" spans="1:16" ht="31.5" customHeight="1" x14ac:dyDescent="0.2">
      <c r="A27" s="97"/>
      <c r="B27" s="73"/>
      <c r="C27" s="87" t="s">
        <v>5309</v>
      </c>
      <c r="D27" s="76" t="s">
        <v>51</v>
      </c>
      <c r="E27" s="13">
        <v>44437</v>
      </c>
      <c r="F27" s="74" t="s">
        <v>2281</v>
      </c>
      <c r="G27" s="13">
        <v>44440</v>
      </c>
      <c r="H27" s="75" t="s">
        <v>3485</v>
      </c>
      <c r="I27" s="15">
        <v>43</v>
      </c>
      <c r="J27" s="15">
        <v>33</v>
      </c>
      <c r="K27" s="15">
        <v>29</v>
      </c>
      <c r="L27" s="15">
        <v>9</v>
      </c>
      <c r="M27" s="81">
        <v>10.287750000000001</v>
      </c>
      <c r="N27" s="70">
        <v>10</v>
      </c>
      <c r="O27" s="62">
        <v>3000</v>
      </c>
      <c r="P27" s="63">
        <f>Table22452368910111213141516171819202122242345678910111213141516171819202122232425262728293031323334353637383940414243[[#This Row],[PEMBULATAN]]*O27</f>
        <v>30000</v>
      </c>
    </row>
    <row r="28" spans="1:16" ht="31.5" customHeight="1" x14ac:dyDescent="0.2">
      <c r="A28" s="97"/>
      <c r="B28" s="73"/>
      <c r="C28" s="87" t="s">
        <v>5310</v>
      </c>
      <c r="D28" s="76" t="s">
        <v>51</v>
      </c>
      <c r="E28" s="13">
        <v>44437</v>
      </c>
      <c r="F28" s="74" t="s">
        <v>2281</v>
      </c>
      <c r="G28" s="13">
        <v>44440</v>
      </c>
      <c r="H28" s="75" t="s">
        <v>3485</v>
      </c>
      <c r="I28" s="15">
        <v>76</v>
      </c>
      <c r="J28" s="15">
        <v>50</v>
      </c>
      <c r="K28" s="15">
        <v>7</v>
      </c>
      <c r="L28" s="15">
        <v>9</v>
      </c>
      <c r="M28" s="81">
        <v>6.65</v>
      </c>
      <c r="N28" s="70">
        <v>9</v>
      </c>
      <c r="O28" s="62">
        <v>3000</v>
      </c>
      <c r="P28" s="63">
        <f>Table22452368910111213141516171819202122242345678910111213141516171819202122232425262728293031323334353637383940414243[[#This Row],[PEMBULATAN]]*O28</f>
        <v>27000</v>
      </c>
    </row>
    <row r="29" spans="1:16" ht="31.5" customHeight="1" x14ac:dyDescent="0.2">
      <c r="A29" s="97"/>
      <c r="B29" s="73"/>
      <c r="C29" s="87" t="s">
        <v>5311</v>
      </c>
      <c r="D29" s="76" t="s">
        <v>51</v>
      </c>
      <c r="E29" s="13">
        <v>44437</v>
      </c>
      <c r="F29" s="74" t="s">
        <v>2281</v>
      </c>
      <c r="G29" s="13">
        <v>44440</v>
      </c>
      <c r="H29" s="75" t="s">
        <v>3485</v>
      </c>
      <c r="I29" s="15">
        <v>35</v>
      </c>
      <c r="J29" s="15">
        <v>34</v>
      </c>
      <c r="K29" s="15">
        <v>18</v>
      </c>
      <c r="L29" s="15">
        <v>12</v>
      </c>
      <c r="M29" s="81">
        <v>5.3550000000000004</v>
      </c>
      <c r="N29" s="70">
        <v>12</v>
      </c>
      <c r="O29" s="62">
        <v>3000</v>
      </c>
      <c r="P29" s="63">
        <f>Table22452368910111213141516171819202122242345678910111213141516171819202122232425262728293031323334353637383940414243[[#This Row],[PEMBULATAN]]*O29</f>
        <v>36000</v>
      </c>
    </row>
    <row r="30" spans="1:16" ht="31.5" customHeight="1" x14ac:dyDescent="0.2">
      <c r="A30" s="97"/>
      <c r="B30" s="73"/>
      <c r="C30" s="87" t="s">
        <v>5312</v>
      </c>
      <c r="D30" s="76" t="s">
        <v>51</v>
      </c>
      <c r="E30" s="13">
        <v>44437</v>
      </c>
      <c r="F30" s="74" t="s">
        <v>2281</v>
      </c>
      <c r="G30" s="13">
        <v>44440</v>
      </c>
      <c r="H30" s="75" t="s">
        <v>3485</v>
      </c>
      <c r="I30" s="15">
        <v>43</v>
      </c>
      <c r="J30" s="15">
        <v>33</v>
      </c>
      <c r="K30" s="15">
        <v>29</v>
      </c>
      <c r="L30" s="15">
        <v>9</v>
      </c>
      <c r="M30" s="81">
        <v>10.287750000000001</v>
      </c>
      <c r="N30" s="70">
        <v>10</v>
      </c>
      <c r="O30" s="62">
        <v>3000</v>
      </c>
      <c r="P30" s="63">
        <f>Table22452368910111213141516171819202122242345678910111213141516171819202122232425262728293031323334353637383940414243[[#This Row],[PEMBULATAN]]*O30</f>
        <v>30000</v>
      </c>
    </row>
    <row r="31" spans="1:16" ht="22.5" customHeight="1" x14ac:dyDescent="0.2">
      <c r="A31" s="121" t="s">
        <v>31</v>
      </c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3"/>
      <c r="M31" s="77">
        <f>SUBTOTAL(109,Table22452368910111213141516171819202122242345678910111213141516171819202122232425262728293031323334353637383940414243[KG VOLUME])</f>
        <v>173.49949999999998</v>
      </c>
      <c r="N31" s="66">
        <f>SUM(N3:N30)</f>
        <v>259</v>
      </c>
      <c r="O31" s="124">
        <f>SUM(P3:P30)</f>
        <v>777000</v>
      </c>
      <c r="P31" s="125"/>
    </row>
    <row r="32" spans="1:16" ht="22.5" customHeight="1" x14ac:dyDescent="0.2">
      <c r="A32" s="82"/>
      <c r="B32" s="54" t="s">
        <v>43</v>
      </c>
      <c r="C32" s="53"/>
      <c r="D32" s="55" t="s">
        <v>44</v>
      </c>
      <c r="E32" s="82"/>
      <c r="F32" s="82"/>
      <c r="G32" s="82"/>
      <c r="H32" s="82"/>
      <c r="I32" s="82"/>
      <c r="J32" s="82"/>
      <c r="K32" s="82"/>
      <c r="L32" s="82"/>
      <c r="M32" s="83"/>
      <c r="N32" s="85" t="s">
        <v>50</v>
      </c>
      <c r="O32" s="84"/>
      <c r="P32" s="84">
        <f>O31*10%</f>
        <v>77700</v>
      </c>
    </row>
    <row r="33" spans="1:16" ht="22.5" customHeight="1" thickBot="1" x14ac:dyDescent="0.25">
      <c r="A33" s="82"/>
      <c r="B33" s="54"/>
      <c r="C33" s="53"/>
      <c r="D33" s="55"/>
      <c r="E33" s="82"/>
      <c r="F33" s="82"/>
      <c r="G33" s="82"/>
      <c r="H33" s="82"/>
      <c r="I33" s="82"/>
      <c r="J33" s="82"/>
      <c r="K33" s="82"/>
      <c r="L33" s="82"/>
      <c r="M33" s="83"/>
      <c r="N33" s="98" t="s">
        <v>58</v>
      </c>
      <c r="O33" s="99"/>
      <c r="P33" s="99">
        <f>O31-P32</f>
        <v>699300</v>
      </c>
    </row>
    <row r="34" spans="1:16" x14ac:dyDescent="0.2">
      <c r="A34" s="11"/>
      <c r="H34" s="61"/>
      <c r="N34" s="60" t="s">
        <v>32</v>
      </c>
      <c r="P34" s="67">
        <f>P33*1%</f>
        <v>6993</v>
      </c>
    </row>
    <row r="35" spans="1:16" ht="15.75" thickBot="1" x14ac:dyDescent="0.25">
      <c r="A35" s="11"/>
      <c r="H35" s="61"/>
      <c r="N35" s="60" t="s">
        <v>56</v>
      </c>
      <c r="P35" s="69">
        <f>P33*2%</f>
        <v>13986</v>
      </c>
    </row>
    <row r="36" spans="1:16" x14ac:dyDescent="0.2">
      <c r="A36" s="11"/>
      <c r="H36" s="61"/>
      <c r="N36" s="64" t="s">
        <v>33</v>
      </c>
      <c r="O36" s="65"/>
      <c r="P36" s="68">
        <f>P33+P34-P35</f>
        <v>692307</v>
      </c>
    </row>
    <row r="37" spans="1:16" x14ac:dyDescent="0.2">
      <c r="B37" s="54"/>
      <c r="C37" s="53"/>
      <c r="D37" s="55"/>
    </row>
    <row r="39" spans="1:16" x14ac:dyDescent="0.2">
      <c r="A39" s="11"/>
      <c r="H39" s="61"/>
      <c r="P39" s="69"/>
    </row>
    <row r="40" spans="1:16" x14ac:dyDescent="0.2">
      <c r="A40" s="11"/>
      <c r="H40" s="61"/>
      <c r="O40" s="56"/>
      <c r="P40" s="69"/>
    </row>
    <row r="41" spans="1:16" s="3" customFormat="1" x14ac:dyDescent="0.25">
      <c r="A41" s="11"/>
      <c r="B41" s="2"/>
      <c r="C41" s="2"/>
      <c r="E41" s="12"/>
      <c r="H41" s="61"/>
      <c r="N41" s="14"/>
      <c r="O41" s="14"/>
      <c r="P41" s="14"/>
    </row>
    <row r="42" spans="1:16" s="3" customFormat="1" x14ac:dyDescent="0.25">
      <c r="A42" s="11"/>
      <c r="B42" s="2"/>
      <c r="C42" s="2"/>
      <c r="E42" s="12"/>
      <c r="H42" s="61"/>
      <c r="N42" s="14"/>
      <c r="O42" s="14"/>
      <c r="P42" s="14"/>
    </row>
    <row r="43" spans="1:16" s="3" customFormat="1" x14ac:dyDescent="0.25">
      <c r="A43" s="11"/>
      <c r="B43" s="2"/>
      <c r="C43" s="2"/>
      <c r="E43" s="12"/>
      <c r="H43" s="61"/>
      <c r="N43" s="14"/>
      <c r="O43" s="14"/>
      <c r="P43" s="14"/>
    </row>
    <row r="44" spans="1:16" s="3" customFormat="1" x14ac:dyDescent="0.25">
      <c r="A44" s="11"/>
      <c r="B44" s="2"/>
      <c r="C44" s="2"/>
      <c r="E44" s="12"/>
      <c r="H44" s="61"/>
      <c r="N44" s="14"/>
      <c r="O44" s="14"/>
      <c r="P44" s="14"/>
    </row>
    <row r="45" spans="1:16" s="3" customFormat="1" x14ac:dyDescent="0.25">
      <c r="A45" s="11"/>
      <c r="B45" s="2"/>
      <c r="C45" s="2"/>
      <c r="E45" s="12"/>
      <c r="H45" s="61"/>
      <c r="N45" s="14"/>
      <c r="O45" s="14"/>
      <c r="P45" s="14"/>
    </row>
    <row r="46" spans="1:16" s="3" customFormat="1" x14ac:dyDescent="0.25">
      <c r="A46" s="11"/>
      <c r="B46" s="2"/>
      <c r="C46" s="2"/>
      <c r="E46" s="12"/>
      <c r="H46" s="61"/>
      <c r="N46" s="14"/>
      <c r="O46" s="14"/>
      <c r="P46" s="14"/>
    </row>
    <row r="47" spans="1:16" s="3" customFormat="1" x14ac:dyDescent="0.25">
      <c r="A47" s="11"/>
      <c r="B47" s="2"/>
      <c r="C47" s="2"/>
      <c r="E47" s="12"/>
      <c r="H47" s="61"/>
      <c r="N47" s="14"/>
      <c r="O47" s="14"/>
      <c r="P47" s="14"/>
    </row>
    <row r="48" spans="1:16" s="3" customFormat="1" x14ac:dyDescent="0.25">
      <c r="A48" s="11"/>
      <c r="B48" s="2"/>
      <c r="C48" s="2"/>
      <c r="E48" s="12"/>
      <c r="H48" s="61"/>
      <c r="N48" s="14"/>
      <c r="O48" s="14"/>
      <c r="P48" s="14"/>
    </row>
    <row r="49" spans="1:16" s="3" customFormat="1" x14ac:dyDescent="0.25">
      <c r="A49" s="11"/>
      <c r="B49" s="2"/>
      <c r="C49" s="2"/>
      <c r="E49" s="12"/>
      <c r="H49" s="61"/>
      <c r="N49" s="14"/>
      <c r="O49" s="14"/>
      <c r="P49" s="14"/>
    </row>
    <row r="50" spans="1:16" s="3" customFormat="1" x14ac:dyDescent="0.25">
      <c r="A50" s="11"/>
      <c r="B50" s="2"/>
      <c r="C50" s="2"/>
      <c r="E50" s="12"/>
      <c r="H50" s="61"/>
      <c r="N50" s="14"/>
      <c r="O50" s="14"/>
      <c r="P50" s="14"/>
    </row>
    <row r="51" spans="1:16" s="3" customFormat="1" x14ac:dyDescent="0.25">
      <c r="A51" s="11"/>
      <c r="B51" s="2"/>
      <c r="C51" s="2"/>
      <c r="E51" s="12"/>
      <c r="H51" s="61"/>
      <c r="N51" s="14"/>
      <c r="O51" s="14"/>
      <c r="P51" s="14"/>
    </row>
    <row r="52" spans="1:16" s="3" customFormat="1" x14ac:dyDescent="0.25">
      <c r="A52" s="11"/>
      <c r="B52" s="2"/>
      <c r="C52" s="2"/>
      <c r="E52" s="12"/>
      <c r="H52" s="61"/>
      <c r="N52" s="14"/>
      <c r="O52" s="14"/>
      <c r="P52" s="14"/>
    </row>
  </sheetData>
  <mergeCells count="2">
    <mergeCell ref="A31:L31"/>
    <mergeCell ref="O31:P31"/>
  </mergeCells>
  <conditionalFormatting sqref="B3">
    <cfRule type="duplicateValues" dxfId="170" priority="1"/>
  </conditionalFormatting>
  <conditionalFormatting sqref="B4:B30">
    <cfRule type="duplicateValues" dxfId="169" priority="98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08"/>
  <sheetViews>
    <sheetView zoomScale="110" zoomScaleNormal="110" workbookViewId="0">
      <pane xSplit="3" ySplit="2" topLeftCell="D3" activePane="bottomRight" state="frozen"/>
      <selection activeCell="J86" sqref="J86"/>
      <selection pane="topRight" activeCell="J86" sqref="J86"/>
      <selection pane="bottomLeft" activeCell="J86" sqref="J86"/>
      <selection pane="bottomRight" activeCell="N86" sqref="N3:N86"/>
    </sheetView>
  </sheetViews>
  <sheetFormatPr defaultRowHeight="15" x14ac:dyDescent="0.2"/>
  <cols>
    <col min="1" max="1" width="8" style="4" customWidth="1"/>
    <col min="2" max="2" width="20.7109375" style="2" customWidth="1"/>
    <col min="3" max="3" width="14.5703125" style="2" customWidth="1"/>
    <col min="4" max="4" width="10.7109375" style="3" customWidth="1"/>
    <col min="5" max="5" width="8" style="12" customWidth="1"/>
    <col min="6" max="6" width="10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3.75" customHeight="1" x14ac:dyDescent="0.2">
      <c r="A3" s="96" t="s">
        <v>6254</v>
      </c>
      <c r="B3" s="72" t="s">
        <v>5313</v>
      </c>
      <c r="C3" s="9" t="s">
        <v>5314</v>
      </c>
      <c r="D3" s="74" t="s">
        <v>51</v>
      </c>
      <c r="E3" s="13">
        <v>44438</v>
      </c>
      <c r="F3" s="74" t="s">
        <v>5399</v>
      </c>
      <c r="G3" s="13">
        <v>44440</v>
      </c>
      <c r="H3" s="10" t="s">
        <v>2282</v>
      </c>
      <c r="I3" s="1">
        <v>47</v>
      </c>
      <c r="J3" s="1">
        <v>10</v>
      </c>
      <c r="K3" s="1">
        <v>20</v>
      </c>
      <c r="L3" s="1">
        <v>17</v>
      </c>
      <c r="M3" s="80">
        <v>2.35</v>
      </c>
      <c r="N3" s="8">
        <v>17</v>
      </c>
      <c r="O3" s="62">
        <v>3000</v>
      </c>
      <c r="P3" s="63">
        <f>Table2245236891011121314151617181920212224234567891011121314151617181920212223242526272829303132333435363738394041424344[[#This Row],[PEMBULATAN]]*O3</f>
        <v>51000</v>
      </c>
    </row>
    <row r="4" spans="1:16" ht="33.75" customHeight="1" x14ac:dyDescent="0.2">
      <c r="A4" s="100"/>
      <c r="B4" s="73"/>
      <c r="C4" s="9" t="s">
        <v>5315</v>
      </c>
      <c r="D4" s="74" t="s">
        <v>51</v>
      </c>
      <c r="E4" s="13">
        <v>44438</v>
      </c>
      <c r="F4" s="74" t="s">
        <v>5399</v>
      </c>
      <c r="G4" s="13">
        <v>44440</v>
      </c>
      <c r="H4" s="10" t="s">
        <v>2282</v>
      </c>
      <c r="I4" s="1">
        <v>40</v>
      </c>
      <c r="J4" s="1">
        <v>30</v>
      </c>
      <c r="K4" s="1">
        <v>10</v>
      </c>
      <c r="L4" s="1">
        <v>5</v>
      </c>
      <c r="M4" s="80">
        <v>3</v>
      </c>
      <c r="N4" s="8">
        <v>5</v>
      </c>
      <c r="O4" s="62">
        <v>3000</v>
      </c>
      <c r="P4" s="63">
        <f>Table2245236891011121314151617181920212224234567891011121314151617181920212223242526272829303132333435363738394041424344[[#This Row],[PEMBULATAN]]*O4</f>
        <v>15000</v>
      </c>
    </row>
    <row r="5" spans="1:16" ht="33.75" customHeight="1" x14ac:dyDescent="0.2">
      <c r="A5" s="97"/>
      <c r="B5" s="73"/>
      <c r="C5" s="87" t="s">
        <v>5316</v>
      </c>
      <c r="D5" s="76" t="s">
        <v>51</v>
      </c>
      <c r="E5" s="13">
        <v>44438</v>
      </c>
      <c r="F5" s="74" t="s">
        <v>5399</v>
      </c>
      <c r="G5" s="13">
        <v>44440</v>
      </c>
      <c r="H5" s="75" t="s">
        <v>2282</v>
      </c>
      <c r="I5" s="15">
        <v>60</v>
      </c>
      <c r="J5" s="15">
        <v>40</v>
      </c>
      <c r="K5" s="15">
        <v>30</v>
      </c>
      <c r="L5" s="15">
        <v>10</v>
      </c>
      <c r="M5" s="81">
        <v>18</v>
      </c>
      <c r="N5" s="70">
        <v>18</v>
      </c>
      <c r="O5" s="62">
        <v>3000</v>
      </c>
      <c r="P5" s="63">
        <f>Table2245236891011121314151617181920212224234567891011121314151617181920212223242526272829303132333435363738394041424344[[#This Row],[PEMBULATAN]]*O5</f>
        <v>54000</v>
      </c>
    </row>
    <row r="6" spans="1:16" ht="33.75" customHeight="1" x14ac:dyDescent="0.2">
      <c r="A6" s="97"/>
      <c r="B6" s="88"/>
      <c r="C6" s="87" t="s">
        <v>5317</v>
      </c>
      <c r="D6" s="76" t="s">
        <v>51</v>
      </c>
      <c r="E6" s="13">
        <v>44438</v>
      </c>
      <c r="F6" s="74" t="s">
        <v>5399</v>
      </c>
      <c r="G6" s="13">
        <v>44440</v>
      </c>
      <c r="H6" s="75" t="s">
        <v>2282</v>
      </c>
      <c r="I6" s="15">
        <v>45</v>
      </c>
      <c r="J6" s="15">
        <v>40</v>
      </c>
      <c r="K6" s="15">
        <v>30</v>
      </c>
      <c r="L6" s="15">
        <v>8</v>
      </c>
      <c r="M6" s="81">
        <v>13.5</v>
      </c>
      <c r="N6" s="70">
        <v>14</v>
      </c>
      <c r="O6" s="62">
        <v>3000</v>
      </c>
      <c r="P6" s="63">
        <f>Table2245236891011121314151617181920212224234567891011121314151617181920212223242526272829303132333435363738394041424344[[#This Row],[PEMBULATAN]]*O6</f>
        <v>42000</v>
      </c>
    </row>
    <row r="7" spans="1:16" ht="33.75" customHeight="1" x14ac:dyDescent="0.2">
      <c r="A7" s="97"/>
      <c r="B7" s="73" t="s">
        <v>5318</v>
      </c>
      <c r="C7" s="87" t="s">
        <v>5319</v>
      </c>
      <c r="D7" s="76" t="s">
        <v>51</v>
      </c>
      <c r="E7" s="13">
        <v>44438</v>
      </c>
      <c r="F7" s="74" t="s">
        <v>5399</v>
      </c>
      <c r="G7" s="13">
        <v>44440</v>
      </c>
      <c r="H7" s="75" t="s">
        <v>2282</v>
      </c>
      <c r="I7" s="15">
        <v>44</v>
      </c>
      <c r="J7" s="15">
        <v>30</v>
      </c>
      <c r="K7" s="15">
        <v>16</v>
      </c>
      <c r="L7" s="15">
        <v>3</v>
      </c>
      <c r="M7" s="81">
        <v>5.28</v>
      </c>
      <c r="N7" s="70">
        <v>5</v>
      </c>
      <c r="O7" s="62">
        <v>3000</v>
      </c>
      <c r="P7" s="63">
        <f>Table2245236891011121314151617181920212224234567891011121314151617181920212223242526272829303132333435363738394041424344[[#This Row],[PEMBULATAN]]*O7</f>
        <v>15000</v>
      </c>
    </row>
    <row r="8" spans="1:16" ht="33.75" customHeight="1" x14ac:dyDescent="0.2">
      <c r="A8" s="97"/>
      <c r="B8" s="73"/>
      <c r="C8" s="87" t="s">
        <v>5320</v>
      </c>
      <c r="D8" s="76" t="s">
        <v>51</v>
      </c>
      <c r="E8" s="13">
        <v>44438</v>
      </c>
      <c r="F8" s="74" t="s">
        <v>5399</v>
      </c>
      <c r="G8" s="13">
        <v>44440</v>
      </c>
      <c r="H8" s="75" t="s">
        <v>2282</v>
      </c>
      <c r="I8" s="15">
        <v>47</v>
      </c>
      <c r="J8" s="15">
        <v>47</v>
      </c>
      <c r="K8" s="15">
        <v>32</v>
      </c>
      <c r="L8" s="15">
        <v>1</v>
      </c>
      <c r="M8" s="81">
        <v>17.672000000000001</v>
      </c>
      <c r="N8" s="70">
        <v>18</v>
      </c>
      <c r="O8" s="62">
        <v>3000</v>
      </c>
      <c r="P8" s="63">
        <f>Table2245236891011121314151617181920212224234567891011121314151617181920212223242526272829303132333435363738394041424344[[#This Row],[PEMBULATAN]]*O8</f>
        <v>54000</v>
      </c>
    </row>
    <row r="9" spans="1:16" ht="33.75" customHeight="1" x14ac:dyDescent="0.2">
      <c r="A9" s="97"/>
      <c r="B9" s="73"/>
      <c r="C9" s="87" t="s">
        <v>5321</v>
      </c>
      <c r="D9" s="76" t="s">
        <v>51</v>
      </c>
      <c r="E9" s="13">
        <v>44438</v>
      </c>
      <c r="F9" s="74" t="s">
        <v>5399</v>
      </c>
      <c r="G9" s="13">
        <v>44440</v>
      </c>
      <c r="H9" s="75" t="s">
        <v>2282</v>
      </c>
      <c r="I9" s="15">
        <v>62</v>
      </c>
      <c r="J9" s="15">
        <v>64</v>
      </c>
      <c r="K9" s="15">
        <v>62</v>
      </c>
      <c r="L9" s="15">
        <v>9</v>
      </c>
      <c r="M9" s="81">
        <v>61.503999999999998</v>
      </c>
      <c r="N9" s="70">
        <v>62</v>
      </c>
      <c r="O9" s="62">
        <v>3000</v>
      </c>
      <c r="P9" s="63">
        <f>Table2245236891011121314151617181920212224234567891011121314151617181920212223242526272829303132333435363738394041424344[[#This Row],[PEMBULATAN]]*O9</f>
        <v>186000</v>
      </c>
    </row>
    <row r="10" spans="1:16" ht="33.75" customHeight="1" x14ac:dyDescent="0.2">
      <c r="A10" s="97"/>
      <c r="B10" s="73"/>
      <c r="C10" s="87" t="s">
        <v>5322</v>
      </c>
      <c r="D10" s="76" t="s">
        <v>51</v>
      </c>
      <c r="E10" s="13">
        <v>44438</v>
      </c>
      <c r="F10" s="74" t="s">
        <v>5399</v>
      </c>
      <c r="G10" s="13">
        <v>44440</v>
      </c>
      <c r="H10" s="75" t="s">
        <v>2282</v>
      </c>
      <c r="I10" s="15">
        <v>40</v>
      </c>
      <c r="J10" s="15">
        <v>40</v>
      </c>
      <c r="K10" s="15">
        <v>19</v>
      </c>
      <c r="L10" s="15">
        <v>14</v>
      </c>
      <c r="M10" s="81">
        <v>7.6</v>
      </c>
      <c r="N10" s="70">
        <v>14</v>
      </c>
      <c r="O10" s="62">
        <v>3000</v>
      </c>
      <c r="P10" s="63">
        <f>Table2245236891011121314151617181920212224234567891011121314151617181920212223242526272829303132333435363738394041424344[[#This Row],[PEMBULATAN]]*O10</f>
        <v>42000</v>
      </c>
    </row>
    <row r="11" spans="1:16" ht="33.75" customHeight="1" x14ac:dyDescent="0.2">
      <c r="A11" s="97"/>
      <c r="B11" s="73"/>
      <c r="C11" s="87" t="s">
        <v>5323</v>
      </c>
      <c r="D11" s="76" t="s">
        <v>51</v>
      </c>
      <c r="E11" s="13">
        <v>44438</v>
      </c>
      <c r="F11" s="74" t="s">
        <v>5399</v>
      </c>
      <c r="G11" s="13">
        <v>44440</v>
      </c>
      <c r="H11" s="75" t="s">
        <v>2282</v>
      </c>
      <c r="I11" s="15">
        <v>10</v>
      </c>
      <c r="J11" s="15">
        <v>45</v>
      </c>
      <c r="K11" s="15">
        <v>33</v>
      </c>
      <c r="L11" s="15">
        <v>11</v>
      </c>
      <c r="M11" s="81">
        <v>3.7124999999999999</v>
      </c>
      <c r="N11" s="70">
        <v>11</v>
      </c>
      <c r="O11" s="62">
        <v>3000</v>
      </c>
      <c r="P11" s="63">
        <f>Table2245236891011121314151617181920212224234567891011121314151617181920212223242526272829303132333435363738394041424344[[#This Row],[PEMBULATAN]]*O11</f>
        <v>33000</v>
      </c>
    </row>
    <row r="12" spans="1:16" ht="33.75" customHeight="1" x14ac:dyDescent="0.2">
      <c r="A12" s="97"/>
      <c r="B12" s="73"/>
      <c r="C12" s="87" t="s">
        <v>5324</v>
      </c>
      <c r="D12" s="76" t="s">
        <v>51</v>
      </c>
      <c r="E12" s="13">
        <v>44438</v>
      </c>
      <c r="F12" s="74" t="s">
        <v>5399</v>
      </c>
      <c r="G12" s="13">
        <v>44440</v>
      </c>
      <c r="H12" s="75" t="s">
        <v>2282</v>
      </c>
      <c r="I12" s="15">
        <v>93</v>
      </c>
      <c r="J12" s="15">
        <v>32</v>
      </c>
      <c r="K12" s="15">
        <v>35</v>
      </c>
      <c r="L12" s="15">
        <v>25</v>
      </c>
      <c r="M12" s="81">
        <v>26.04</v>
      </c>
      <c r="N12" s="70">
        <v>26</v>
      </c>
      <c r="O12" s="62">
        <v>3000</v>
      </c>
      <c r="P12" s="63">
        <f>Table2245236891011121314151617181920212224234567891011121314151617181920212223242526272829303132333435363738394041424344[[#This Row],[PEMBULATAN]]*O12</f>
        <v>78000</v>
      </c>
    </row>
    <row r="13" spans="1:16" ht="33.75" customHeight="1" x14ac:dyDescent="0.2">
      <c r="A13" s="97"/>
      <c r="B13" s="73"/>
      <c r="C13" s="87" t="s">
        <v>5325</v>
      </c>
      <c r="D13" s="76" t="s">
        <v>51</v>
      </c>
      <c r="E13" s="13">
        <v>44438</v>
      </c>
      <c r="F13" s="74" t="s">
        <v>5399</v>
      </c>
      <c r="G13" s="13">
        <v>44440</v>
      </c>
      <c r="H13" s="75" t="s">
        <v>2282</v>
      </c>
      <c r="I13" s="15">
        <v>32</v>
      </c>
      <c r="J13" s="15">
        <v>31</v>
      </c>
      <c r="K13" s="15">
        <v>16</v>
      </c>
      <c r="L13" s="15">
        <v>3</v>
      </c>
      <c r="M13" s="81">
        <v>3.968</v>
      </c>
      <c r="N13" s="70">
        <v>4</v>
      </c>
      <c r="O13" s="62">
        <v>3000</v>
      </c>
      <c r="P13" s="63">
        <f>Table2245236891011121314151617181920212224234567891011121314151617181920212223242526272829303132333435363738394041424344[[#This Row],[PEMBULATAN]]*O13</f>
        <v>12000</v>
      </c>
    </row>
    <row r="14" spans="1:16" ht="33.75" customHeight="1" x14ac:dyDescent="0.2">
      <c r="A14" s="97"/>
      <c r="B14" s="73"/>
      <c r="C14" s="87" t="s">
        <v>5326</v>
      </c>
      <c r="D14" s="76" t="s">
        <v>51</v>
      </c>
      <c r="E14" s="13">
        <v>44438</v>
      </c>
      <c r="F14" s="74" t="s">
        <v>5399</v>
      </c>
      <c r="G14" s="13">
        <v>44440</v>
      </c>
      <c r="H14" s="75" t="s">
        <v>2282</v>
      </c>
      <c r="I14" s="15">
        <v>60</v>
      </c>
      <c r="J14" s="15">
        <v>50</v>
      </c>
      <c r="K14" s="15">
        <v>15</v>
      </c>
      <c r="L14" s="15">
        <v>2</v>
      </c>
      <c r="M14" s="81">
        <v>11.25</v>
      </c>
      <c r="N14" s="70">
        <v>11</v>
      </c>
      <c r="O14" s="62">
        <v>3000</v>
      </c>
      <c r="P14" s="63">
        <f>Table2245236891011121314151617181920212224234567891011121314151617181920212223242526272829303132333435363738394041424344[[#This Row],[PEMBULATAN]]*O14</f>
        <v>33000</v>
      </c>
    </row>
    <row r="15" spans="1:16" ht="33.75" customHeight="1" x14ac:dyDescent="0.2">
      <c r="A15" s="97"/>
      <c r="B15" s="73"/>
      <c r="C15" s="87" t="s">
        <v>5327</v>
      </c>
      <c r="D15" s="76" t="s">
        <v>51</v>
      </c>
      <c r="E15" s="13">
        <v>44438</v>
      </c>
      <c r="F15" s="74" t="s">
        <v>5399</v>
      </c>
      <c r="G15" s="13">
        <v>44440</v>
      </c>
      <c r="H15" s="75" t="s">
        <v>2282</v>
      </c>
      <c r="I15" s="15">
        <v>39</v>
      </c>
      <c r="J15" s="15">
        <v>26</v>
      </c>
      <c r="K15" s="15">
        <v>10</v>
      </c>
      <c r="L15" s="15">
        <v>2</v>
      </c>
      <c r="M15" s="81">
        <v>2.5350000000000001</v>
      </c>
      <c r="N15" s="70">
        <v>3</v>
      </c>
      <c r="O15" s="62">
        <v>3000</v>
      </c>
      <c r="P15" s="63">
        <f>Table2245236891011121314151617181920212224234567891011121314151617181920212223242526272829303132333435363738394041424344[[#This Row],[PEMBULATAN]]*O15</f>
        <v>9000</v>
      </c>
    </row>
    <row r="16" spans="1:16" ht="33.75" customHeight="1" x14ac:dyDescent="0.2">
      <c r="A16" s="97"/>
      <c r="B16" s="73"/>
      <c r="C16" s="87" t="s">
        <v>5328</v>
      </c>
      <c r="D16" s="76" t="s">
        <v>51</v>
      </c>
      <c r="E16" s="13">
        <v>44438</v>
      </c>
      <c r="F16" s="74" t="s">
        <v>5399</v>
      </c>
      <c r="G16" s="13">
        <v>44440</v>
      </c>
      <c r="H16" s="75" t="s">
        <v>2282</v>
      </c>
      <c r="I16" s="15">
        <v>40</v>
      </c>
      <c r="J16" s="15">
        <v>35</v>
      </c>
      <c r="K16" s="15">
        <v>13</v>
      </c>
      <c r="L16" s="15">
        <v>3</v>
      </c>
      <c r="M16" s="81">
        <v>4.55</v>
      </c>
      <c r="N16" s="70">
        <v>5</v>
      </c>
      <c r="O16" s="62">
        <v>3000</v>
      </c>
      <c r="P16" s="63">
        <f>Table2245236891011121314151617181920212224234567891011121314151617181920212223242526272829303132333435363738394041424344[[#This Row],[PEMBULATAN]]*O16</f>
        <v>15000</v>
      </c>
    </row>
    <row r="17" spans="1:16" ht="33.75" customHeight="1" x14ac:dyDescent="0.2">
      <c r="A17" s="97"/>
      <c r="B17" s="73"/>
      <c r="C17" s="87" t="s">
        <v>5329</v>
      </c>
      <c r="D17" s="76" t="s">
        <v>51</v>
      </c>
      <c r="E17" s="13">
        <v>44438</v>
      </c>
      <c r="F17" s="74" t="s">
        <v>5399</v>
      </c>
      <c r="G17" s="13">
        <v>44440</v>
      </c>
      <c r="H17" s="75" t="s">
        <v>2282</v>
      </c>
      <c r="I17" s="15">
        <v>47</v>
      </c>
      <c r="J17" s="15">
        <v>46</v>
      </c>
      <c r="K17" s="15">
        <v>29</v>
      </c>
      <c r="L17" s="15">
        <v>7</v>
      </c>
      <c r="M17" s="81">
        <v>15.6745</v>
      </c>
      <c r="N17" s="70">
        <v>16</v>
      </c>
      <c r="O17" s="62">
        <v>3000</v>
      </c>
      <c r="P17" s="63">
        <f>Table2245236891011121314151617181920212224234567891011121314151617181920212223242526272829303132333435363738394041424344[[#This Row],[PEMBULATAN]]*O17</f>
        <v>48000</v>
      </c>
    </row>
    <row r="18" spans="1:16" ht="33.75" customHeight="1" x14ac:dyDescent="0.2">
      <c r="A18" s="97"/>
      <c r="B18" s="73"/>
      <c r="C18" s="87" t="s">
        <v>5330</v>
      </c>
      <c r="D18" s="76" t="s">
        <v>51</v>
      </c>
      <c r="E18" s="13">
        <v>44438</v>
      </c>
      <c r="F18" s="74" t="s">
        <v>5399</v>
      </c>
      <c r="G18" s="13">
        <v>44440</v>
      </c>
      <c r="H18" s="75" t="s">
        <v>2282</v>
      </c>
      <c r="I18" s="15">
        <v>10</v>
      </c>
      <c r="J18" s="15">
        <v>32</v>
      </c>
      <c r="K18" s="15">
        <v>26</v>
      </c>
      <c r="L18" s="15">
        <v>6</v>
      </c>
      <c r="M18" s="81">
        <v>2.08</v>
      </c>
      <c r="N18" s="70">
        <v>6</v>
      </c>
      <c r="O18" s="62">
        <v>3000</v>
      </c>
      <c r="P18" s="63">
        <f>Table2245236891011121314151617181920212224234567891011121314151617181920212223242526272829303132333435363738394041424344[[#This Row],[PEMBULATAN]]*O18</f>
        <v>18000</v>
      </c>
    </row>
    <row r="19" spans="1:16" ht="33.75" customHeight="1" x14ac:dyDescent="0.2">
      <c r="A19" s="97"/>
      <c r="B19" s="73"/>
      <c r="C19" s="87" t="s">
        <v>5331</v>
      </c>
      <c r="D19" s="76" t="s">
        <v>51</v>
      </c>
      <c r="E19" s="13">
        <v>44438</v>
      </c>
      <c r="F19" s="74" t="s">
        <v>5399</v>
      </c>
      <c r="G19" s="13">
        <v>44440</v>
      </c>
      <c r="H19" s="75" t="s">
        <v>2282</v>
      </c>
      <c r="I19" s="15">
        <v>40</v>
      </c>
      <c r="J19" s="15">
        <v>34</v>
      </c>
      <c r="K19" s="15">
        <v>30</v>
      </c>
      <c r="L19" s="15">
        <v>8</v>
      </c>
      <c r="M19" s="81">
        <v>10.199999999999999</v>
      </c>
      <c r="N19" s="70">
        <v>10</v>
      </c>
      <c r="O19" s="62">
        <v>3000</v>
      </c>
      <c r="P19" s="63">
        <f>Table2245236891011121314151617181920212224234567891011121314151617181920212223242526272829303132333435363738394041424344[[#This Row],[PEMBULATAN]]*O19</f>
        <v>30000</v>
      </c>
    </row>
    <row r="20" spans="1:16" ht="33.75" customHeight="1" x14ac:dyDescent="0.2">
      <c r="A20" s="97"/>
      <c r="B20" s="73"/>
      <c r="C20" s="87" t="s">
        <v>5332</v>
      </c>
      <c r="D20" s="76" t="s">
        <v>51</v>
      </c>
      <c r="E20" s="13">
        <v>44438</v>
      </c>
      <c r="F20" s="74" t="s">
        <v>5399</v>
      </c>
      <c r="G20" s="13">
        <v>44440</v>
      </c>
      <c r="H20" s="75" t="s">
        <v>2282</v>
      </c>
      <c r="I20" s="15">
        <v>100</v>
      </c>
      <c r="J20" s="15">
        <v>61</v>
      </c>
      <c r="K20" s="15">
        <v>35</v>
      </c>
      <c r="L20" s="15">
        <v>24</v>
      </c>
      <c r="M20" s="81">
        <v>53.375</v>
      </c>
      <c r="N20" s="70">
        <v>53</v>
      </c>
      <c r="O20" s="62">
        <v>3000</v>
      </c>
      <c r="P20" s="63">
        <f>Table2245236891011121314151617181920212224234567891011121314151617181920212223242526272829303132333435363738394041424344[[#This Row],[PEMBULATAN]]*O20</f>
        <v>159000</v>
      </c>
    </row>
    <row r="21" spans="1:16" ht="33.75" customHeight="1" x14ac:dyDescent="0.2">
      <c r="A21" s="97"/>
      <c r="B21" s="73"/>
      <c r="C21" s="87" t="s">
        <v>5333</v>
      </c>
      <c r="D21" s="76" t="s">
        <v>51</v>
      </c>
      <c r="E21" s="13">
        <v>44438</v>
      </c>
      <c r="F21" s="74" t="s">
        <v>5399</v>
      </c>
      <c r="G21" s="13">
        <v>44440</v>
      </c>
      <c r="H21" s="75" t="s">
        <v>2282</v>
      </c>
      <c r="I21" s="15">
        <v>90</v>
      </c>
      <c r="J21" s="15">
        <v>56</v>
      </c>
      <c r="K21" s="15">
        <v>38</v>
      </c>
      <c r="L21" s="15">
        <v>24</v>
      </c>
      <c r="M21" s="81">
        <v>47.88</v>
      </c>
      <c r="N21" s="70">
        <v>48</v>
      </c>
      <c r="O21" s="62">
        <v>3000</v>
      </c>
      <c r="P21" s="63">
        <f>Table2245236891011121314151617181920212224234567891011121314151617181920212223242526272829303132333435363738394041424344[[#This Row],[PEMBULATAN]]*O21</f>
        <v>144000</v>
      </c>
    </row>
    <row r="22" spans="1:16" ht="33.75" customHeight="1" x14ac:dyDescent="0.2">
      <c r="A22" s="97"/>
      <c r="B22" s="73"/>
      <c r="C22" s="87" t="s">
        <v>5334</v>
      </c>
      <c r="D22" s="76" t="s">
        <v>51</v>
      </c>
      <c r="E22" s="13">
        <v>44438</v>
      </c>
      <c r="F22" s="74" t="s">
        <v>5399</v>
      </c>
      <c r="G22" s="13">
        <v>44440</v>
      </c>
      <c r="H22" s="75" t="s">
        <v>2282</v>
      </c>
      <c r="I22" s="15">
        <v>36</v>
      </c>
      <c r="J22" s="15">
        <v>26</v>
      </c>
      <c r="K22" s="15">
        <v>36</v>
      </c>
      <c r="L22" s="15">
        <v>1</v>
      </c>
      <c r="M22" s="81">
        <v>8.4239999999999995</v>
      </c>
      <c r="N22" s="70">
        <v>8</v>
      </c>
      <c r="O22" s="62">
        <v>3000</v>
      </c>
      <c r="P22" s="63">
        <f>Table2245236891011121314151617181920212224234567891011121314151617181920212223242526272829303132333435363738394041424344[[#This Row],[PEMBULATAN]]*O22</f>
        <v>24000</v>
      </c>
    </row>
    <row r="23" spans="1:16" ht="33.75" customHeight="1" x14ac:dyDescent="0.2">
      <c r="A23" s="97"/>
      <c r="B23" s="73"/>
      <c r="C23" s="87" t="s">
        <v>5335</v>
      </c>
      <c r="D23" s="76" t="s">
        <v>51</v>
      </c>
      <c r="E23" s="13">
        <v>44438</v>
      </c>
      <c r="F23" s="74" t="s">
        <v>5399</v>
      </c>
      <c r="G23" s="13">
        <v>44440</v>
      </c>
      <c r="H23" s="75" t="s">
        <v>2282</v>
      </c>
      <c r="I23" s="15">
        <v>100</v>
      </c>
      <c r="J23" s="15">
        <v>51</v>
      </c>
      <c r="K23" s="15">
        <v>43</v>
      </c>
      <c r="L23" s="15">
        <v>21</v>
      </c>
      <c r="M23" s="81">
        <v>54.825000000000003</v>
      </c>
      <c r="N23" s="70">
        <v>55</v>
      </c>
      <c r="O23" s="62">
        <v>3000</v>
      </c>
      <c r="P23" s="63">
        <f>Table2245236891011121314151617181920212224234567891011121314151617181920212223242526272829303132333435363738394041424344[[#This Row],[PEMBULATAN]]*O23</f>
        <v>165000</v>
      </c>
    </row>
    <row r="24" spans="1:16" ht="33.75" customHeight="1" x14ac:dyDescent="0.2">
      <c r="A24" s="97"/>
      <c r="B24" s="73"/>
      <c r="C24" s="87" t="s">
        <v>5336</v>
      </c>
      <c r="D24" s="76" t="s">
        <v>51</v>
      </c>
      <c r="E24" s="13">
        <v>44438</v>
      </c>
      <c r="F24" s="74" t="s">
        <v>5399</v>
      </c>
      <c r="G24" s="13">
        <v>44440</v>
      </c>
      <c r="H24" s="75" t="s">
        <v>2282</v>
      </c>
      <c r="I24" s="15">
        <v>95</v>
      </c>
      <c r="J24" s="15">
        <v>58</v>
      </c>
      <c r="K24" s="15">
        <v>32</v>
      </c>
      <c r="L24" s="15">
        <v>21</v>
      </c>
      <c r="M24" s="81">
        <v>44.08</v>
      </c>
      <c r="N24" s="70">
        <v>44</v>
      </c>
      <c r="O24" s="62">
        <v>3000</v>
      </c>
      <c r="P24" s="63">
        <f>Table2245236891011121314151617181920212224234567891011121314151617181920212223242526272829303132333435363738394041424344[[#This Row],[PEMBULATAN]]*O24</f>
        <v>132000</v>
      </c>
    </row>
    <row r="25" spans="1:16" ht="33.75" customHeight="1" x14ac:dyDescent="0.2">
      <c r="A25" s="97"/>
      <c r="B25" s="73"/>
      <c r="C25" s="87" t="s">
        <v>5337</v>
      </c>
      <c r="D25" s="76" t="s">
        <v>51</v>
      </c>
      <c r="E25" s="13">
        <v>44438</v>
      </c>
      <c r="F25" s="74" t="s">
        <v>5399</v>
      </c>
      <c r="G25" s="13">
        <v>44440</v>
      </c>
      <c r="H25" s="75" t="s">
        <v>2282</v>
      </c>
      <c r="I25" s="15">
        <v>42</v>
      </c>
      <c r="J25" s="15">
        <v>29</v>
      </c>
      <c r="K25" s="15">
        <v>17</v>
      </c>
      <c r="L25" s="15">
        <v>11</v>
      </c>
      <c r="M25" s="81">
        <v>5.1764999999999999</v>
      </c>
      <c r="N25" s="70">
        <v>11</v>
      </c>
      <c r="O25" s="62">
        <v>3000</v>
      </c>
      <c r="P25" s="63">
        <f>Table2245236891011121314151617181920212224234567891011121314151617181920212223242526272829303132333435363738394041424344[[#This Row],[PEMBULATAN]]*O25</f>
        <v>33000</v>
      </c>
    </row>
    <row r="26" spans="1:16" ht="33.75" customHeight="1" x14ac:dyDescent="0.2">
      <c r="A26" s="97"/>
      <c r="B26" s="73"/>
      <c r="C26" s="87" t="s">
        <v>5338</v>
      </c>
      <c r="D26" s="76" t="s">
        <v>51</v>
      </c>
      <c r="E26" s="13">
        <v>44438</v>
      </c>
      <c r="F26" s="74" t="s">
        <v>5399</v>
      </c>
      <c r="G26" s="13">
        <v>44440</v>
      </c>
      <c r="H26" s="75" t="s">
        <v>2282</v>
      </c>
      <c r="I26" s="15">
        <v>37</v>
      </c>
      <c r="J26" s="15">
        <v>37</v>
      </c>
      <c r="K26" s="15">
        <v>24</v>
      </c>
      <c r="L26" s="15">
        <v>5</v>
      </c>
      <c r="M26" s="81">
        <v>8.2140000000000004</v>
      </c>
      <c r="N26" s="70">
        <v>8</v>
      </c>
      <c r="O26" s="62">
        <v>3000</v>
      </c>
      <c r="P26" s="63">
        <f>Table2245236891011121314151617181920212224234567891011121314151617181920212223242526272829303132333435363738394041424344[[#This Row],[PEMBULATAN]]*O26</f>
        <v>24000</v>
      </c>
    </row>
    <row r="27" spans="1:16" ht="33.75" customHeight="1" x14ac:dyDescent="0.2">
      <c r="A27" s="97"/>
      <c r="B27" s="73"/>
      <c r="C27" s="87" t="s">
        <v>5339</v>
      </c>
      <c r="D27" s="76" t="s">
        <v>51</v>
      </c>
      <c r="E27" s="13">
        <v>44438</v>
      </c>
      <c r="F27" s="74" t="s">
        <v>5399</v>
      </c>
      <c r="G27" s="13">
        <v>44440</v>
      </c>
      <c r="H27" s="75" t="s">
        <v>2282</v>
      </c>
      <c r="I27" s="15">
        <v>65</v>
      </c>
      <c r="J27" s="15">
        <v>30</v>
      </c>
      <c r="K27" s="15">
        <v>20</v>
      </c>
      <c r="L27" s="15">
        <v>1</v>
      </c>
      <c r="M27" s="81">
        <v>9.75</v>
      </c>
      <c r="N27" s="70">
        <v>10</v>
      </c>
      <c r="O27" s="62">
        <v>3000</v>
      </c>
      <c r="P27" s="63">
        <f>Table2245236891011121314151617181920212224234567891011121314151617181920212223242526272829303132333435363738394041424344[[#This Row],[PEMBULATAN]]*O27</f>
        <v>30000</v>
      </c>
    </row>
    <row r="28" spans="1:16" ht="33.75" customHeight="1" x14ac:dyDescent="0.2">
      <c r="A28" s="97"/>
      <c r="B28" s="73"/>
      <c r="C28" s="87" t="s">
        <v>5340</v>
      </c>
      <c r="D28" s="76" t="s">
        <v>51</v>
      </c>
      <c r="E28" s="13">
        <v>44438</v>
      </c>
      <c r="F28" s="74" t="s">
        <v>5399</v>
      </c>
      <c r="G28" s="13">
        <v>44440</v>
      </c>
      <c r="H28" s="75" t="s">
        <v>2282</v>
      </c>
      <c r="I28" s="15">
        <v>48</v>
      </c>
      <c r="J28" s="15">
        <v>33</v>
      </c>
      <c r="K28" s="15">
        <v>16</v>
      </c>
      <c r="L28" s="15">
        <v>14</v>
      </c>
      <c r="M28" s="81">
        <v>6.3360000000000003</v>
      </c>
      <c r="N28" s="70">
        <v>14</v>
      </c>
      <c r="O28" s="62">
        <v>3000</v>
      </c>
      <c r="P28" s="63">
        <f>Table2245236891011121314151617181920212224234567891011121314151617181920212223242526272829303132333435363738394041424344[[#This Row],[PEMBULATAN]]*O28</f>
        <v>42000</v>
      </c>
    </row>
    <row r="29" spans="1:16" ht="33.75" customHeight="1" x14ac:dyDescent="0.2">
      <c r="A29" s="97"/>
      <c r="B29" s="73"/>
      <c r="C29" s="87" t="s">
        <v>5341</v>
      </c>
      <c r="D29" s="76" t="s">
        <v>51</v>
      </c>
      <c r="E29" s="13">
        <v>44438</v>
      </c>
      <c r="F29" s="74" t="s">
        <v>5399</v>
      </c>
      <c r="G29" s="13">
        <v>44440</v>
      </c>
      <c r="H29" s="75" t="s">
        <v>2282</v>
      </c>
      <c r="I29" s="15">
        <v>45</v>
      </c>
      <c r="J29" s="15">
        <v>42</v>
      </c>
      <c r="K29" s="15">
        <v>32</v>
      </c>
      <c r="L29" s="15">
        <v>5</v>
      </c>
      <c r="M29" s="81">
        <v>15.12</v>
      </c>
      <c r="N29" s="70">
        <v>15</v>
      </c>
      <c r="O29" s="62">
        <v>3000</v>
      </c>
      <c r="P29" s="63">
        <f>Table2245236891011121314151617181920212224234567891011121314151617181920212223242526272829303132333435363738394041424344[[#This Row],[PEMBULATAN]]*O29</f>
        <v>45000</v>
      </c>
    </row>
    <row r="30" spans="1:16" ht="33.75" customHeight="1" x14ac:dyDescent="0.2">
      <c r="A30" s="97"/>
      <c r="B30" s="73"/>
      <c r="C30" s="87" t="s">
        <v>5342</v>
      </c>
      <c r="D30" s="76" t="s">
        <v>51</v>
      </c>
      <c r="E30" s="13">
        <v>44438</v>
      </c>
      <c r="F30" s="74" t="s">
        <v>5399</v>
      </c>
      <c r="G30" s="13">
        <v>44440</v>
      </c>
      <c r="H30" s="75" t="s">
        <v>2282</v>
      </c>
      <c r="I30" s="15">
        <v>92</v>
      </c>
      <c r="J30" s="15">
        <v>8</v>
      </c>
      <c r="K30" s="15">
        <v>2</v>
      </c>
      <c r="L30" s="15">
        <v>1</v>
      </c>
      <c r="M30" s="81">
        <v>0.36799999999999999</v>
      </c>
      <c r="N30" s="70">
        <v>1</v>
      </c>
      <c r="O30" s="62">
        <v>3000</v>
      </c>
      <c r="P30" s="63">
        <f>Table2245236891011121314151617181920212224234567891011121314151617181920212223242526272829303132333435363738394041424344[[#This Row],[PEMBULATAN]]*O30</f>
        <v>3000</v>
      </c>
    </row>
    <row r="31" spans="1:16" ht="33.75" customHeight="1" x14ac:dyDescent="0.2">
      <c r="A31" s="97"/>
      <c r="B31" s="73"/>
      <c r="C31" s="87" t="s">
        <v>5343</v>
      </c>
      <c r="D31" s="76" t="s">
        <v>51</v>
      </c>
      <c r="E31" s="13">
        <v>44438</v>
      </c>
      <c r="F31" s="74" t="s">
        <v>5399</v>
      </c>
      <c r="G31" s="13">
        <v>44440</v>
      </c>
      <c r="H31" s="75" t="s">
        <v>2282</v>
      </c>
      <c r="I31" s="15">
        <v>102</v>
      </c>
      <c r="J31" s="15">
        <v>6</v>
      </c>
      <c r="K31" s="15">
        <v>6</v>
      </c>
      <c r="L31" s="15">
        <v>1</v>
      </c>
      <c r="M31" s="81">
        <v>0.91800000000000004</v>
      </c>
      <c r="N31" s="70">
        <v>1</v>
      </c>
      <c r="O31" s="62">
        <v>3000</v>
      </c>
      <c r="P31" s="63">
        <f>Table2245236891011121314151617181920212224234567891011121314151617181920212223242526272829303132333435363738394041424344[[#This Row],[PEMBULATAN]]*O31</f>
        <v>3000</v>
      </c>
    </row>
    <row r="32" spans="1:16" ht="33.75" customHeight="1" x14ac:dyDescent="0.2">
      <c r="A32" s="97"/>
      <c r="B32" s="73"/>
      <c r="C32" s="87" t="s">
        <v>5344</v>
      </c>
      <c r="D32" s="76" t="s">
        <v>51</v>
      </c>
      <c r="E32" s="13">
        <v>44438</v>
      </c>
      <c r="F32" s="74" t="s">
        <v>5399</v>
      </c>
      <c r="G32" s="13">
        <v>44440</v>
      </c>
      <c r="H32" s="75" t="s">
        <v>2282</v>
      </c>
      <c r="I32" s="15">
        <v>22</v>
      </c>
      <c r="J32" s="15">
        <v>29</v>
      </c>
      <c r="K32" s="15">
        <v>16</v>
      </c>
      <c r="L32" s="15">
        <v>2</v>
      </c>
      <c r="M32" s="81">
        <v>2.552</v>
      </c>
      <c r="N32" s="70">
        <v>3</v>
      </c>
      <c r="O32" s="62">
        <v>3000</v>
      </c>
      <c r="P32" s="63">
        <f>Table2245236891011121314151617181920212224234567891011121314151617181920212223242526272829303132333435363738394041424344[[#This Row],[PEMBULATAN]]*O32</f>
        <v>9000</v>
      </c>
    </row>
    <row r="33" spans="1:16" ht="33.75" customHeight="1" x14ac:dyDescent="0.2">
      <c r="A33" s="97"/>
      <c r="B33" s="73"/>
      <c r="C33" s="87" t="s">
        <v>5345</v>
      </c>
      <c r="D33" s="76" t="s">
        <v>51</v>
      </c>
      <c r="E33" s="13">
        <v>44438</v>
      </c>
      <c r="F33" s="74" t="s">
        <v>5399</v>
      </c>
      <c r="G33" s="13">
        <v>44440</v>
      </c>
      <c r="H33" s="75" t="s">
        <v>2282</v>
      </c>
      <c r="I33" s="15">
        <v>76</v>
      </c>
      <c r="J33" s="15">
        <v>42</v>
      </c>
      <c r="K33" s="15">
        <v>28</v>
      </c>
      <c r="L33" s="15">
        <v>14</v>
      </c>
      <c r="M33" s="81">
        <v>22.344000000000001</v>
      </c>
      <c r="N33" s="70">
        <v>22</v>
      </c>
      <c r="O33" s="62">
        <v>3000</v>
      </c>
      <c r="P33" s="63">
        <f>Table2245236891011121314151617181920212224234567891011121314151617181920212223242526272829303132333435363738394041424344[[#This Row],[PEMBULATAN]]*O33</f>
        <v>66000</v>
      </c>
    </row>
    <row r="34" spans="1:16" ht="33.75" customHeight="1" x14ac:dyDescent="0.2">
      <c r="A34" s="97"/>
      <c r="B34" s="73"/>
      <c r="C34" s="87" t="s">
        <v>5346</v>
      </c>
      <c r="D34" s="76" t="s">
        <v>51</v>
      </c>
      <c r="E34" s="13">
        <v>44438</v>
      </c>
      <c r="F34" s="74" t="s">
        <v>5399</v>
      </c>
      <c r="G34" s="13">
        <v>44440</v>
      </c>
      <c r="H34" s="75" t="s">
        <v>2282</v>
      </c>
      <c r="I34" s="15">
        <v>51</v>
      </c>
      <c r="J34" s="15">
        <v>41</v>
      </c>
      <c r="K34" s="15">
        <v>30</v>
      </c>
      <c r="L34" s="15">
        <v>11</v>
      </c>
      <c r="M34" s="81">
        <v>15.682499999999999</v>
      </c>
      <c r="N34" s="70">
        <v>16</v>
      </c>
      <c r="O34" s="62">
        <v>3000</v>
      </c>
      <c r="P34" s="63">
        <f>Table2245236891011121314151617181920212224234567891011121314151617181920212223242526272829303132333435363738394041424344[[#This Row],[PEMBULATAN]]*O34</f>
        <v>48000</v>
      </c>
    </row>
    <row r="35" spans="1:16" ht="33.75" customHeight="1" x14ac:dyDescent="0.2">
      <c r="A35" s="97"/>
      <c r="B35" s="73"/>
      <c r="C35" s="87" t="s">
        <v>5347</v>
      </c>
      <c r="D35" s="76" t="s">
        <v>51</v>
      </c>
      <c r="E35" s="13">
        <v>44438</v>
      </c>
      <c r="F35" s="74" t="s">
        <v>5399</v>
      </c>
      <c r="G35" s="13">
        <v>44440</v>
      </c>
      <c r="H35" s="75" t="s">
        <v>2282</v>
      </c>
      <c r="I35" s="15">
        <v>80</v>
      </c>
      <c r="J35" s="15">
        <v>47</v>
      </c>
      <c r="K35" s="15">
        <v>26</v>
      </c>
      <c r="L35" s="15">
        <v>12</v>
      </c>
      <c r="M35" s="81">
        <v>24.44</v>
      </c>
      <c r="N35" s="70">
        <v>24</v>
      </c>
      <c r="O35" s="62">
        <v>3000</v>
      </c>
      <c r="P35" s="63">
        <f>Table2245236891011121314151617181920212224234567891011121314151617181920212223242526272829303132333435363738394041424344[[#This Row],[PEMBULATAN]]*O35</f>
        <v>72000</v>
      </c>
    </row>
    <row r="36" spans="1:16" ht="33.75" customHeight="1" x14ac:dyDescent="0.2">
      <c r="A36" s="97"/>
      <c r="B36" s="73"/>
      <c r="C36" s="87" t="s">
        <v>5348</v>
      </c>
      <c r="D36" s="76" t="s">
        <v>51</v>
      </c>
      <c r="E36" s="13">
        <v>44438</v>
      </c>
      <c r="F36" s="74" t="s">
        <v>5399</v>
      </c>
      <c r="G36" s="13">
        <v>44440</v>
      </c>
      <c r="H36" s="75" t="s">
        <v>2282</v>
      </c>
      <c r="I36" s="15">
        <v>98</v>
      </c>
      <c r="J36" s="15">
        <v>52</v>
      </c>
      <c r="K36" s="15">
        <v>45</v>
      </c>
      <c r="L36" s="15">
        <v>38</v>
      </c>
      <c r="M36" s="81">
        <v>57.33</v>
      </c>
      <c r="N36" s="70">
        <v>57</v>
      </c>
      <c r="O36" s="62">
        <v>3000</v>
      </c>
      <c r="P36" s="63">
        <f>Table2245236891011121314151617181920212224234567891011121314151617181920212223242526272829303132333435363738394041424344[[#This Row],[PEMBULATAN]]*O36</f>
        <v>171000</v>
      </c>
    </row>
    <row r="37" spans="1:16" ht="33.75" customHeight="1" x14ac:dyDescent="0.2">
      <c r="A37" s="97"/>
      <c r="B37" s="73"/>
      <c r="C37" s="87" t="s">
        <v>5349</v>
      </c>
      <c r="D37" s="76" t="s">
        <v>51</v>
      </c>
      <c r="E37" s="13">
        <v>44438</v>
      </c>
      <c r="F37" s="74" t="s">
        <v>5399</v>
      </c>
      <c r="G37" s="13">
        <v>44440</v>
      </c>
      <c r="H37" s="75" t="s">
        <v>2282</v>
      </c>
      <c r="I37" s="15">
        <v>35</v>
      </c>
      <c r="J37" s="15">
        <v>26</v>
      </c>
      <c r="K37" s="15">
        <v>30</v>
      </c>
      <c r="L37" s="15">
        <v>4</v>
      </c>
      <c r="M37" s="81">
        <v>6.8250000000000002</v>
      </c>
      <c r="N37" s="70">
        <v>7</v>
      </c>
      <c r="O37" s="62">
        <v>3000</v>
      </c>
      <c r="P37" s="63">
        <f>Table2245236891011121314151617181920212224234567891011121314151617181920212223242526272829303132333435363738394041424344[[#This Row],[PEMBULATAN]]*O37</f>
        <v>21000</v>
      </c>
    </row>
    <row r="38" spans="1:16" ht="33.75" customHeight="1" x14ac:dyDescent="0.2">
      <c r="A38" s="97"/>
      <c r="B38" s="73"/>
      <c r="C38" s="87" t="s">
        <v>5350</v>
      </c>
      <c r="D38" s="76" t="s">
        <v>51</v>
      </c>
      <c r="E38" s="13">
        <v>44438</v>
      </c>
      <c r="F38" s="74" t="s">
        <v>5399</v>
      </c>
      <c r="G38" s="13">
        <v>44440</v>
      </c>
      <c r="H38" s="75" t="s">
        <v>2282</v>
      </c>
      <c r="I38" s="15">
        <v>46</v>
      </c>
      <c r="J38" s="15">
        <v>36</v>
      </c>
      <c r="K38" s="15">
        <v>40</v>
      </c>
      <c r="L38" s="15">
        <v>4</v>
      </c>
      <c r="M38" s="81">
        <v>16.559999999999999</v>
      </c>
      <c r="N38" s="70">
        <v>17</v>
      </c>
      <c r="O38" s="62">
        <v>3000</v>
      </c>
      <c r="P38" s="63">
        <f>Table2245236891011121314151617181920212224234567891011121314151617181920212223242526272829303132333435363738394041424344[[#This Row],[PEMBULATAN]]*O38</f>
        <v>51000</v>
      </c>
    </row>
    <row r="39" spans="1:16" ht="33.75" customHeight="1" x14ac:dyDescent="0.2">
      <c r="A39" s="97"/>
      <c r="B39" s="73"/>
      <c r="C39" s="87" t="s">
        <v>5351</v>
      </c>
      <c r="D39" s="76" t="s">
        <v>51</v>
      </c>
      <c r="E39" s="13">
        <v>44438</v>
      </c>
      <c r="F39" s="74" t="s">
        <v>5399</v>
      </c>
      <c r="G39" s="13">
        <v>44440</v>
      </c>
      <c r="H39" s="75" t="s">
        <v>2282</v>
      </c>
      <c r="I39" s="15">
        <v>24</v>
      </c>
      <c r="J39" s="15">
        <v>34</v>
      </c>
      <c r="K39" s="15">
        <v>30</v>
      </c>
      <c r="L39" s="15">
        <v>8</v>
      </c>
      <c r="M39" s="81">
        <v>6.12</v>
      </c>
      <c r="N39" s="70">
        <v>8</v>
      </c>
      <c r="O39" s="62">
        <v>3000</v>
      </c>
      <c r="P39" s="63">
        <f>Table2245236891011121314151617181920212224234567891011121314151617181920212223242526272829303132333435363738394041424344[[#This Row],[PEMBULATAN]]*O39</f>
        <v>24000</v>
      </c>
    </row>
    <row r="40" spans="1:16" ht="33.75" customHeight="1" x14ac:dyDescent="0.2">
      <c r="A40" s="97"/>
      <c r="B40" s="73"/>
      <c r="C40" s="87" t="s">
        <v>5352</v>
      </c>
      <c r="D40" s="76" t="s">
        <v>51</v>
      </c>
      <c r="E40" s="13">
        <v>44438</v>
      </c>
      <c r="F40" s="74" t="s">
        <v>5399</v>
      </c>
      <c r="G40" s="13">
        <v>44440</v>
      </c>
      <c r="H40" s="75" t="s">
        <v>2282</v>
      </c>
      <c r="I40" s="15">
        <v>47</v>
      </c>
      <c r="J40" s="15">
        <v>40</v>
      </c>
      <c r="K40" s="15">
        <v>24</v>
      </c>
      <c r="L40" s="15">
        <v>11</v>
      </c>
      <c r="M40" s="81">
        <v>11.28</v>
      </c>
      <c r="N40" s="70">
        <v>11</v>
      </c>
      <c r="O40" s="62">
        <v>3000</v>
      </c>
      <c r="P40" s="63">
        <f>Table2245236891011121314151617181920212224234567891011121314151617181920212223242526272829303132333435363738394041424344[[#This Row],[PEMBULATAN]]*O40</f>
        <v>33000</v>
      </c>
    </row>
    <row r="41" spans="1:16" ht="33.75" customHeight="1" x14ac:dyDescent="0.2">
      <c r="A41" s="97"/>
      <c r="B41" s="73"/>
      <c r="C41" s="87" t="s">
        <v>5353</v>
      </c>
      <c r="D41" s="76" t="s">
        <v>51</v>
      </c>
      <c r="E41" s="13">
        <v>44438</v>
      </c>
      <c r="F41" s="74" t="s">
        <v>5399</v>
      </c>
      <c r="G41" s="13">
        <v>44440</v>
      </c>
      <c r="H41" s="75" t="s">
        <v>2282</v>
      </c>
      <c r="I41" s="15">
        <v>95</v>
      </c>
      <c r="J41" s="15">
        <v>23</v>
      </c>
      <c r="K41" s="15">
        <v>35</v>
      </c>
      <c r="L41" s="15">
        <v>18</v>
      </c>
      <c r="M41" s="81">
        <v>19.118749999999999</v>
      </c>
      <c r="N41" s="70">
        <v>19</v>
      </c>
      <c r="O41" s="62">
        <v>3000</v>
      </c>
      <c r="P41" s="63">
        <f>Table2245236891011121314151617181920212224234567891011121314151617181920212223242526272829303132333435363738394041424344[[#This Row],[PEMBULATAN]]*O41</f>
        <v>57000</v>
      </c>
    </row>
    <row r="42" spans="1:16" ht="33.75" customHeight="1" x14ac:dyDescent="0.2">
      <c r="A42" s="97"/>
      <c r="B42" s="73"/>
      <c r="C42" s="87" t="s">
        <v>5354</v>
      </c>
      <c r="D42" s="76" t="s">
        <v>51</v>
      </c>
      <c r="E42" s="13">
        <v>44438</v>
      </c>
      <c r="F42" s="74" t="s">
        <v>5399</v>
      </c>
      <c r="G42" s="13">
        <v>44440</v>
      </c>
      <c r="H42" s="75" t="s">
        <v>2282</v>
      </c>
      <c r="I42" s="15">
        <v>106</v>
      </c>
      <c r="J42" s="15">
        <v>15</v>
      </c>
      <c r="K42" s="15">
        <v>10</v>
      </c>
      <c r="L42" s="15">
        <v>1</v>
      </c>
      <c r="M42" s="81">
        <v>3.9750000000000001</v>
      </c>
      <c r="N42" s="70">
        <v>4</v>
      </c>
      <c r="O42" s="62">
        <v>3000</v>
      </c>
      <c r="P42" s="63">
        <f>Table2245236891011121314151617181920212224234567891011121314151617181920212223242526272829303132333435363738394041424344[[#This Row],[PEMBULATAN]]*O42</f>
        <v>12000</v>
      </c>
    </row>
    <row r="43" spans="1:16" ht="33.75" customHeight="1" x14ac:dyDescent="0.2">
      <c r="A43" s="97"/>
      <c r="B43" s="73"/>
      <c r="C43" s="87" t="s">
        <v>5355</v>
      </c>
      <c r="D43" s="76" t="s">
        <v>51</v>
      </c>
      <c r="E43" s="13">
        <v>44438</v>
      </c>
      <c r="F43" s="74" t="s">
        <v>5399</v>
      </c>
      <c r="G43" s="13">
        <v>44440</v>
      </c>
      <c r="H43" s="75" t="s">
        <v>2282</v>
      </c>
      <c r="I43" s="15">
        <v>123</v>
      </c>
      <c r="J43" s="15">
        <v>10</v>
      </c>
      <c r="K43" s="15">
        <v>10</v>
      </c>
      <c r="L43" s="15">
        <v>2</v>
      </c>
      <c r="M43" s="81">
        <v>3.0750000000000002</v>
      </c>
      <c r="N43" s="70">
        <v>3</v>
      </c>
      <c r="O43" s="62">
        <v>3000</v>
      </c>
      <c r="P43" s="63">
        <f>Table2245236891011121314151617181920212224234567891011121314151617181920212223242526272829303132333435363738394041424344[[#This Row],[PEMBULATAN]]*O43</f>
        <v>9000</v>
      </c>
    </row>
    <row r="44" spans="1:16" ht="33.75" customHeight="1" x14ac:dyDescent="0.2">
      <c r="A44" s="97"/>
      <c r="B44" s="73"/>
      <c r="C44" s="87" t="s">
        <v>5356</v>
      </c>
      <c r="D44" s="76" t="s">
        <v>51</v>
      </c>
      <c r="E44" s="13">
        <v>44438</v>
      </c>
      <c r="F44" s="74" t="s">
        <v>5399</v>
      </c>
      <c r="G44" s="13">
        <v>44440</v>
      </c>
      <c r="H44" s="75" t="s">
        <v>2282</v>
      </c>
      <c r="I44" s="15">
        <v>96</v>
      </c>
      <c r="J44" s="15">
        <v>35</v>
      </c>
      <c r="K44" s="15">
        <v>30</v>
      </c>
      <c r="L44" s="15">
        <v>17</v>
      </c>
      <c r="M44" s="81">
        <v>25.2</v>
      </c>
      <c r="N44" s="70">
        <v>25</v>
      </c>
      <c r="O44" s="62">
        <v>3000</v>
      </c>
      <c r="P44" s="63">
        <f>Table2245236891011121314151617181920212224234567891011121314151617181920212223242526272829303132333435363738394041424344[[#This Row],[PEMBULATAN]]*O44</f>
        <v>75000</v>
      </c>
    </row>
    <row r="45" spans="1:16" ht="33.75" customHeight="1" x14ac:dyDescent="0.2">
      <c r="A45" s="97"/>
      <c r="B45" s="73"/>
      <c r="C45" s="87" t="s">
        <v>5357</v>
      </c>
      <c r="D45" s="76" t="s">
        <v>51</v>
      </c>
      <c r="E45" s="13">
        <v>44438</v>
      </c>
      <c r="F45" s="74" t="s">
        <v>5399</v>
      </c>
      <c r="G45" s="13">
        <v>44440</v>
      </c>
      <c r="H45" s="75" t="s">
        <v>2282</v>
      </c>
      <c r="I45" s="15">
        <v>42</v>
      </c>
      <c r="J45" s="15">
        <v>64</v>
      </c>
      <c r="K45" s="15">
        <v>6</v>
      </c>
      <c r="L45" s="15">
        <v>3</v>
      </c>
      <c r="M45" s="81">
        <v>4.032</v>
      </c>
      <c r="N45" s="70">
        <v>4</v>
      </c>
      <c r="O45" s="62">
        <v>3000</v>
      </c>
      <c r="P45" s="63">
        <f>Table2245236891011121314151617181920212224234567891011121314151617181920212223242526272829303132333435363738394041424344[[#This Row],[PEMBULATAN]]*O45</f>
        <v>12000</v>
      </c>
    </row>
    <row r="46" spans="1:16" ht="33.75" customHeight="1" x14ac:dyDescent="0.2">
      <c r="A46" s="97"/>
      <c r="B46" s="73"/>
      <c r="C46" s="87" t="s">
        <v>5358</v>
      </c>
      <c r="D46" s="76" t="s">
        <v>51</v>
      </c>
      <c r="E46" s="13">
        <v>44438</v>
      </c>
      <c r="F46" s="74" t="s">
        <v>5399</v>
      </c>
      <c r="G46" s="13">
        <v>44440</v>
      </c>
      <c r="H46" s="75" t="s">
        <v>2282</v>
      </c>
      <c r="I46" s="15">
        <v>49</v>
      </c>
      <c r="J46" s="15">
        <v>45</v>
      </c>
      <c r="K46" s="15">
        <v>20</v>
      </c>
      <c r="L46" s="15">
        <v>10</v>
      </c>
      <c r="M46" s="81">
        <v>11.025</v>
      </c>
      <c r="N46" s="70">
        <v>11</v>
      </c>
      <c r="O46" s="62">
        <v>3000</v>
      </c>
      <c r="P46" s="63">
        <f>Table2245236891011121314151617181920212224234567891011121314151617181920212223242526272829303132333435363738394041424344[[#This Row],[PEMBULATAN]]*O46</f>
        <v>33000</v>
      </c>
    </row>
    <row r="47" spans="1:16" ht="33.75" customHeight="1" x14ac:dyDescent="0.2">
      <c r="A47" s="97"/>
      <c r="B47" s="73"/>
      <c r="C47" s="87" t="s">
        <v>5359</v>
      </c>
      <c r="D47" s="76" t="s">
        <v>51</v>
      </c>
      <c r="E47" s="13">
        <v>44438</v>
      </c>
      <c r="F47" s="74" t="s">
        <v>5399</v>
      </c>
      <c r="G47" s="13">
        <v>44440</v>
      </c>
      <c r="H47" s="75" t="s">
        <v>2282</v>
      </c>
      <c r="I47" s="15">
        <v>74</v>
      </c>
      <c r="J47" s="15">
        <v>42</v>
      </c>
      <c r="K47" s="15">
        <v>39</v>
      </c>
      <c r="L47" s="15">
        <v>7</v>
      </c>
      <c r="M47" s="81">
        <v>30.303000000000001</v>
      </c>
      <c r="N47" s="70">
        <v>30</v>
      </c>
      <c r="O47" s="62">
        <v>3000</v>
      </c>
      <c r="P47" s="63">
        <f>Table2245236891011121314151617181920212224234567891011121314151617181920212223242526272829303132333435363738394041424344[[#This Row],[PEMBULATAN]]*O47</f>
        <v>90000</v>
      </c>
    </row>
    <row r="48" spans="1:16" ht="33.75" customHeight="1" x14ac:dyDescent="0.2">
      <c r="A48" s="97"/>
      <c r="B48" s="73"/>
      <c r="C48" s="87" t="s">
        <v>5360</v>
      </c>
      <c r="D48" s="76" t="s">
        <v>51</v>
      </c>
      <c r="E48" s="13">
        <v>44438</v>
      </c>
      <c r="F48" s="74" t="s">
        <v>5399</v>
      </c>
      <c r="G48" s="13">
        <v>44440</v>
      </c>
      <c r="H48" s="75" t="s">
        <v>2282</v>
      </c>
      <c r="I48" s="15">
        <v>71</v>
      </c>
      <c r="J48" s="15">
        <v>44</v>
      </c>
      <c r="K48" s="15">
        <v>42</v>
      </c>
      <c r="L48" s="15">
        <v>11</v>
      </c>
      <c r="M48" s="81">
        <v>32.802</v>
      </c>
      <c r="N48" s="70">
        <v>33</v>
      </c>
      <c r="O48" s="62">
        <v>3000</v>
      </c>
      <c r="P48" s="63">
        <f>Table2245236891011121314151617181920212224234567891011121314151617181920212223242526272829303132333435363738394041424344[[#This Row],[PEMBULATAN]]*O48</f>
        <v>99000</v>
      </c>
    </row>
    <row r="49" spans="1:16" ht="33.75" customHeight="1" x14ac:dyDescent="0.2">
      <c r="A49" s="97"/>
      <c r="B49" s="73"/>
      <c r="C49" s="87" t="s">
        <v>5361</v>
      </c>
      <c r="D49" s="76" t="s">
        <v>51</v>
      </c>
      <c r="E49" s="13">
        <v>44438</v>
      </c>
      <c r="F49" s="74" t="s">
        <v>5399</v>
      </c>
      <c r="G49" s="13">
        <v>44440</v>
      </c>
      <c r="H49" s="75" t="s">
        <v>2282</v>
      </c>
      <c r="I49" s="15">
        <v>43</v>
      </c>
      <c r="J49" s="15">
        <v>43</v>
      </c>
      <c r="K49" s="15">
        <v>25</v>
      </c>
      <c r="L49" s="15">
        <v>6</v>
      </c>
      <c r="M49" s="81">
        <v>11.55625</v>
      </c>
      <c r="N49" s="70">
        <v>12</v>
      </c>
      <c r="O49" s="62">
        <v>3000</v>
      </c>
      <c r="P49" s="63">
        <f>Table2245236891011121314151617181920212224234567891011121314151617181920212223242526272829303132333435363738394041424344[[#This Row],[PEMBULATAN]]*O49</f>
        <v>36000</v>
      </c>
    </row>
    <row r="50" spans="1:16" ht="33.75" customHeight="1" x14ac:dyDescent="0.2">
      <c r="A50" s="97"/>
      <c r="B50" s="73"/>
      <c r="C50" s="87" t="s">
        <v>5362</v>
      </c>
      <c r="D50" s="76" t="s">
        <v>51</v>
      </c>
      <c r="E50" s="13">
        <v>44438</v>
      </c>
      <c r="F50" s="74" t="s">
        <v>5399</v>
      </c>
      <c r="G50" s="13">
        <v>44440</v>
      </c>
      <c r="H50" s="75" t="s">
        <v>2282</v>
      </c>
      <c r="I50" s="15">
        <v>113</v>
      </c>
      <c r="J50" s="15">
        <v>75</v>
      </c>
      <c r="K50" s="15">
        <v>25</v>
      </c>
      <c r="L50" s="15">
        <v>15</v>
      </c>
      <c r="M50" s="81">
        <v>52.96875</v>
      </c>
      <c r="N50" s="70">
        <v>53</v>
      </c>
      <c r="O50" s="62">
        <v>3000</v>
      </c>
      <c r="P50" s="63">
        <f>Table2245236891011121314151617181920212224234567891011121314151617181920212223242526272829303132333435363738394041424344[[#This Row],[PEMBULATAN]]*O50</f>
        <v>159000</v>
      </c>
    </row>
    <row r="51" spans="1:16" ht="33.75" customHeight="1" x14ac:dyDescent="0.2">
      <c r="A51" s="97"/>
      <c r="B51" s="73"/>
      <c r="C51" s="87" t="s">
        <v>5363</v>
      </c>
      <c r="D51" s="76" t="s">
        <v>51</v>
      </c>
      <c r="E51" s="13">
        <v>44438</v>
      </c>
      <c r="F51" s="74" t="s">
        <v>5399</v>
      </c>
      <c r="G51" s="13">
        <v>44440</v>
      </c>
      <c r="H51" s="75" t="s">
        <v>2282</v>
      </c>
      <c r="I51" s="15">
        <v>82</v>
      </c>
      <c r="J51" s="15">
        <v>40</v>
      </c>
      <c r="K51" s="15">
        <v>26</v>
      </c>
      <c r="L51" s="15">
        <v>10</v>
      </c>
      <c r="M51" s="81">
        <v>21.32</v>
      </c>
      <c r="N51" s="70">
        <v>21</v>
      </c>
      <c r="O51" s="62">
        <v>3000</v>
      </c>
      <c r="P51" s="63">
        <f>Table2245236891011121314151617181920212224234567891011121314151617181920212223242526272829303132333435363738394041424344[[#This Row],[PEMBULATAN]]*O51</f>
        <v>63000</v>
      </c>
    </row>
    <row r="52" spans="1:16" ht="33.75" customHeight="1" x14ac:dyDescent="0.2">
      <c r="A52" s="97"/>
      <c r="B52" s="73"/>
      <c r="C52" s="87" t="s">
        <v>5364</v>
      </c>
      <c r="D52" s="76" t="s">
        <v>51</v>
      </c>
      <c r="E52" s="13">
        <v>44438</v>
      </c>
      <c r="F52" s="74" t="s">
        <v>5399</v>
      </c>
      <c r="G52" s="13">
        <v>44440</v>
      </c>
      <c r="H52" s="75" t="s">
        <v>2282</v>
      </c>
      <c r="I52" s="15">
        <v>63</v>
      </c>
      <c r="J52" s="15">
        <v>50</v>
      </c>
      <c r="K52" s="15">
        <v>20</v>
      </c>
      <c r="L52" s="15">
        <v>7</v>
      </c>
      <c r="M52" s="81">
        <v>15.75</v>
      </c>
      <c r="N52" s="70">
        <v>16</v>
      </c>
      <c r="O52" s="62">
        <v>3000</v>
      </c>
      <c r="P52" s="63">
        <f>Table2245236891011121314151617181920212224234567891011121314151617181920212223242526272829303132333435363738394041424344[[#This Row],[PEMBULATAN]]*O52</f>
        <v>48000</v>
      </c>
    </row>
    <row r="53" spans="1:16" ht="33.75" customHeight="1" x14ac:dyDescent="0.2">
      <c r="A53" s="97"/>
      <c r="B53" s="73"/>
      <c r="C53" s="87" t="s">
        <v>5365</v>
      </c>
      <c r="D53" s="76" t="s">
        <v>51</v>
      </c>
      <c r="E53" s="13">
        <v>44438</v>
      </c>
      <c r="F53" s="74" t="s">
        <v>5399</v>
      </c>
      <c r="G53" s="13">
        <v>44440</v>
      </c>
      <c r="H53" s="75" t="s">
        <v>2282</v>
      </c>
      <c r="I53" s="15">
        <v>101</v>
      </c>
      <c r="J53" s="15">
        <v>51</v>
      </c>
      <c r="K53" s="15">
        <v>32</v>
      </c>
      <c r="L53" s="15">
        <v>19</v>
      </c>
      <c r="M53" s="81">
        <v>41.207999999999998</v>
      </c>
      <c r="N53" s="70">
        <v>41</v>
      </c>
      <c r="O53" s="62">
        <v>3000</v>
      </c>
      <c r="P53" s="63">
        <f>Table2245236891011121314151617181920212224234567891011121314151617181920212223242526272829303132333435363738394041424344[[#This Row],[PEMBULATAN]]*O53</f>
        <v>123000</v>
      </c>
    </row>
    <row r="54" spans="1:16" ht="33.75" customHeight="1" x14ac:dyDescent="0.2">
      <c r="A54" s="97"/>
      <c r="B54" s="73"/>
      <c r="C54" s="87" t="s">
        <v>5366</v>
      </c>
      <c r="D54" s="76" t="s">
        <v>51</v>
      </c>
      <c r="E54" s="13">
        <v>44438</v>
      </c>
      <c r="F54" s="74" t="s">
        <v>5399</v>
      </c>
      <c r="G54" s="13">
        <v>44440</v>
      </c>
      <c r="H54" s="75" t="s">
        <v>2282</v>
      </c>
      <c r="I54" s="15">
        <v>39</v>
      </c>
      <c r="J54" s="15">
        <v>30</v>
      </c>
      <c r="K54" s="15">
        <v>13</v>
      </c>
      <c r="L54" s="15">
        <v>1</v>
      </c>
      <c r="M54" s="81">
        <v>3.8025000000000002</v>
      </c>
      <c r="N54" s="70">
        <v>4</v>
      </c>
      <c r="O54" s="62">
        <v>3000</v>
      </c>
      <c r="P54" s="63">
        <f>Table2245236891011121314151617181920212224234567891011121314151617181920212223242526272829303132333435363738394041424344[[#This Row],[PEMBULATAN]]*O54</f>
        <v>12000</v>
      </c>
    </row>
    <row r="55" spans="1:16" ht="33.75" customHeight="1" x14ac:dyDescent="0.2">
      <c r="A55" s="97"/>
      <c r="B55" s="73"/>
      <c r="C55" s="87" t="s">
        <v>5367</v>
      </c>
      <c r="D55" s="76" t="s">
        <v>51</v>
      </c>
      <c r="E55" s="13">
        <v>44438</v>
      </c>
      <c r="F55" s="74" t="s">
        <v>5399</v>
      </c>
      <c r="G55" s="13">
        <v>44440</v>
      </c>
      <c r="H55" s="75" t="s">
        <v>2282</v>
      </c>
      <c r="I55" s="15">
        <v>35</v>
      </c>
      <c r="J55" s="15">
        <v>30</v>
      </c>
      <c r="K55" s="15">
        <v>19</v>
      </c>
      <c r="L55" s="15">
        <v>2</v>
      </c>
      <c r="M55" s="81">
        <v>4.9874999999999998</v>
      </c>
      <c r="N55" s="70">
        <v>5</v>
      </c>
      <c r="O55" s="62">
        <v>3000</v>
      </c>
      <c r="P55" s="63">
        <f>Table2245236891011121314151617181920212224234567891011121314151617181920212223242526272829303132333435363738394041424344[[#This Row],[PEMBULATAN]]*O55</f>
        <v>15000</v>
      </c>
    </row>
    <row r="56" spans="1:16" ht="33.75" customHeight="1" x14ac:dyDescent="0.2">
      <c r="A56" s="97"/>
      <c r="B56" s="73"/>
      <c r="C56" s="87" t="s">
        <v>5368</v>
      </c>
      <c r="D56" s="76" t="s">
        <v>51</v>
      </c>
      <c r="E56" s="13">
        <v>44438</v>
      </c>
      <c r="F56" s="74" t="s">
        <v>5399</v>
      </c>
      <c r="G56" s="13">
        <v>44440</v>
      </c>
      <c r="H56" s="75" t="s">
        <v>2282</v>
      </c>
      <c r="I56" s="15">
        <v>86</v>
      </c>
      <c r="J56" s="15">
        <v>53</v>
      </c>
      <c r="K56" s="15">
        <v>20</v>
      </c>
      <c r="L56" s="15">
        <v>12</v>
      </c>
      <c r="M56" s="81">
        <v>22.79</v>
      </c>
      <c r="N56" s="70">
        <v>23</v>
      </c>
      <c r="O56" s="62">
        <v>3000</v>
      </c>
      <c r="P56" s="63">
        <f>Table2245236891011121314151617181920212224234567891011121314151617181920212223242526272829303132333435363738394041424344[[#This Row],[PEMBULATAN]]*O56</f>
        <v>69000</v>
      </c>
    </row>
    <row r="57" spans="1:16" ht="33.75" customHeight="1" x14ac:dyDescent="0.2">
      <c r="A57" s="97"/>
      <c r="B57" s="73"/>
      <c r="C57" s="87" t="s">
        <v>5369</v>
      </c>
      <c r="D57" s="76" t="s">
        <v>51</v>
      </c>
      <c r="E57" s="13">
        <v>44438</v>
      </c>
      <c r="F57" s="74" t="s">
        <v>5399</v>
      </c>
      <c r="G57" s="13">
        <v>44440</v>
      </c>
      <c r="H57" s="75" t="s">
        <v>2282</v>
      </c>
      <c r="I57" s="15">
        <v>100</v>
      </c>
      <c r="J57" s="15">
        <v>56</v>
      </c>
      <c r="K57" s="15">
        <v>37</v>
      </c>
      <c r="L57" s="15">
        <v>35</v>
      </c>
      <c r="M57" s="81">
        <v>51.8</v>
      </c>
      <c r="N57" s="70">
        <v>52</v>
      </c>
      <c r="O57" s="62">
        <v>3000</v>
      </c>
      <c r="P57" s="63">
        <f>Table2245236891011121314151617181920212224234567891011121314151617181920212223242526272829303132333435363738394041424344[[#This Row],[PEMBULATAN]]*O57</f>
        <v>156000</v>
      </c>
    </row>
    <row r="58" spans="1:16" ht="33.75" customHeight="1" x14ac:dyDescent="0.2">
      <c r="A58" s="97"/>
      <c r="B58" s="73"/>
      <c r="C58" s="87" t="s">
        <v>5370</v>
      </c>
      <c r="D58" s="76" t="s">
        <v>51</v>
      </c>
      <c r="E58" s="13">
        <v>44438</v>
      </c>
      <c r="F58" s="74" t="s">
        <v>5399</v>
      </c>
      <c r="G58" s="13">
        <v>44440</v>
      </c>
      <c r="H58" s="75" t="s">
        <v>2282</v>
      </c>
      <c r="I58" s="15">
        <v>70</v>
      </c>
      <c r="J58" s="15">
        <v>30</v>
      </c>
      <c r="K58" s="15">
        <v>33</v>
      </c>
      <c r="L58" s="15">
        <v>7</v>
      </c>
      <c r="M58" s="81">
        <v>17.324999999999999</v>
      </c>
      <c r="N58" s="70">
        <v>17</v>
      </c>
      <c r="O58" s="62">
        <v>3000</v>
      </c>
      <c r="P58" s="63">
        <f>Table2245236891011121314151617181920212224234567891011121314151617181920212223242526272829303132333435363738394041424344[[#This Row],[PEMBULATAN]]*O58</f>
        <v>51000</v>
      </c>
    </row>
    <row r="59" spans="1:16" ht="33.75" customHeight="1" x14ac:dyDescent="0.2">
      <c r="A59" s="97"/>
      <c r="B59" s="73"/>
      <c r="C59" s="87" t="s">
        <v>5371</v>
      </c>
      <c r="D59" s="76" t="s">
        <v>51</v>
      </c>
      <c r="E59" s="13">
        <v>44438</v>
      </c>
      <c r="F59" s="74" t="s">
        <v>5399</v>
      </c>
      <c r="G59" s="13">
        <v>44440</v>
      </c>
      <c r="H59" s="75" t="s">
        <v>2282</v>
      </c>
      <c r="I59" s="15">
        <v>48</v>
      </c>
      <c r="J59" s="15">
        <v>31</v>
      </c>
      <c r="K59" s="15">
        <v>31</v>
      </c>
      <c r="L59" s="15">
        <v>6</v>
      </c>
      <c r="M59" s="81">
        <v>11.532</v>
      </c>
      <c r="N59" s="70">
        <v>12</v>
      </c>
      <c r="O59" s="62">
        <v>3000</v>
      </c>
      <c r="P59" s="63">
        <f>Table2245236891011121314151617181920212224234567891011121314151617181920212223242526272829303132333435363738394041424344[[#This Row],[PEMBULATAN]]*O59</f>
        <v>36000</v>
      </c>
    </row>
    <row r="60" spans="1:16" ht="33.75" customHeight="1" x14ac:dyDescent="0.2">
      <c r="A60" s="97"/>
      <c r="B60" s="73"/>
      <c r="C60" s="87" t="s">
        <v>5372</v>
      </c>
      <c r="D60" s="76" t="s">
        <v>51</v>
      </c>
      <c r="E60" s="13">
        <v>44438</v>
      </c>
      <c r="F60" s="74" t="s">
        <v>5399</v>
      </c>
      <c r="G60" s="13">
        <v>44440</v>
      </c>
      <c r="H60" s="75" t="s">
        <v>2282</v>
      </c>
      <c r="I60" s="15">
        <v>40</v>
      </c>
      <c r="J60" s="15">
        <v>30</v>
      </c>
      <c r="K60" s="15">
        <v>18</v>
      </c>
      <c r="L60" s="15">
        <v>3</v>
      </c>
      <c r="M60" s="81">
        <v>5.4</v>
      </c>
      <c r="N60" s="70">
        <v>5</v>
      </c>
      <c r="O60" s="62">
        <v>3000</v>
      </c>
      <c r="P60" s="63">
        <f>Table2245236891011121314151617181920212224234567891011121314151617181920212223242526272829303132333435363738394041424344[[#This Row],[PEMBULATAN]]*O60</f>
        <v>15000</v>
      </c>
    </row>
    <row r="61" spans="1:16" ht="33.75" customHeight="1" x14ac:dyDescent="0.2">
      <c r="A61" s="97"/>
      <c r="B61" s="73"/>
      <c r="C61" s="87" t="s">
        <v>5373</v>
      </c>
      <c r="D61" s="76" t="s">
        <v>51</v>
      </c>
      <c r="E61" s="13">
        <v>44438</v>
      </c>
      <c r="F61" s="74" t="s">
        <v>5399</v>
      </c>
      <c r="G61" s="13">
        <v>44440</v>
      </c>
      <c r="H61" s="75" t="s">
        <v>2282</v>
      </c>
      <c r="I61" s="15">
        <v>70</v>
      </c>
      <c r="J61" s="15">
        <v>50</v>
      </c>
      <c r="K61" s="15">
        <v>26</v>
      </c>
      <c r="L61" s="15">
        <v>5</v>
      </c>
      <c r="M61" s="81">
        <v>22.75</v>
      </c>
      <c r="N61" s="70">
        <v>23</v>
      </c>
      <c r="O61" s="62">
        <v>3000</v>
      </c>
      <c r="P61" s="63">
        <f>Table2245236891011121314151617181920212224234567891011121314151617181920212223242526272829303132333435363738394041424344[[#This Row],[PEMBULATAN]]*O61</f>
        <v>69000</v>
      </c>
    </row>
    <row r="62" spans="1:16" ht="33.75" customHeight="1" x14ac:dyDescent="0.2">
      <c r="A62" s="97"/>
      <c r="B62" s="73"/>
      <c r="C62" s="87" t="s">
        <v>5374</v>
      </c>
      <c r="D62" s="76" t="s">
        <v>51</v>
      </c>
      <c r="E62" s="13">
        <v>44438</v>
      </c>
      <c r="F62" s="74" t="s">
        <v>5399</v>
      </c>
      <c r="G62" s="13">
        <v>44440</v>
      </c>
      <c r="H62" s="75" t="s">
        <v>2282</v>
      </c>
      <c r="I62" s="15">
        <v>40</v>
      </c>
      <c r="J62" s="15">
        <v>20</v>
      </c>
      <c r="K62" s="15">
        <v>8</v>
      </c>
      <c r="L62" s="15">
        <v>2</v>
      </c>
      <c r="M62" s="81">
        <v>1.6</v>
      </c>
      <c r="N62" s="70">
        <v>2</v>
      </c>
      <c r="O62" s="62">
        <v>3000</v>
      </c>
      <c r="P62" s="63">
        <f>Table2245236891011121314151617181920212224234567891011121314151617181920212223242526272829303132333435363738394041424344[[#This Row],[PEMBULATAN]]*O62</f>
        <v>6000</v>
      </c>
    </row>
    <row r="63" spans="1:16" ht="33.75" customHeight="1" x14ac:dyDescent="0.2">
      <c r="A63" s="97"/>
      <c r="B63" s="73"/>
      <c r="C63" s="87" t="s">
        <v>5375</v>
      </c>
      <c r="D63" s="76" t="s">
        <v>51</v>
      </c>
      <c r="E63" s="13">
        <v>44438</v>
      </c>
      <c r="F63" s="74" t="s">
        <v>5399</v>
      </c>
      <c r="G63" s="13">
        <v>44440</v>
      </c>
      <c r="H63" s="75" t="s">
        <v>2282</v>
      </c>
      <c r="I63" s="15">
        <v>100</v>
      </c>
      <c r="J63" s="15">
        <v>61</v>
      </c>
      <c r="K63" s="15">
        <v>32</v>
      </c>
      <c r="L63" s="15">
        <v>28</v>
      </c>
      <c r="M63" s="81">
        <v>48.8</v>
      </c>
      <c r="N63" s="70">
        <v>49</v>
      </c>
      <c r="O63" s="62">
        <v>3000</v>
      </c>
      <c r="P63" s="63">
        <f>Table2245236891011121314151617181920212224234567891011121314151617181920212223242526272829303132333435363738394041424344[[#This Row],[PEMBULATAN]]*O63</f>
        <v>147000</v>
      </c>
    </row>
    <row r="64" spans="1:16" ht="33.75" customHeight="1" x14ac:dyDescent="0.2">
      <c r="A64" s="97"/>
      <c r="B64" s="73"/>
      <c r="C64" s="87" t="s">
        <v>5376</v>
      </c>
      <c r="D64" s="76" t="s">
        <v>51</v>
      </c>
      <c r="E64" s="13">
        <v>44438</v>
      </c>
      <c r="F64" s="74" t="s">
        <v>5399</v>
      </c>
      <c r="G64" s="13">
        <v>44440</v>
      </c>
      <c r="H64" s="75" t="s">
        <v>2282</v>
      </c>
      <c r="I64" s="15">
        <v>98</v>
      </c>
      <c r="J64" s="15">
        <v>52</v>
      </c>
      <c r="K64" s="15">
        <v>38</v>
      </c>
      <c r="L64" s="15">
        <v>20</v>
      </c>
      <c r="M64" s="81">
        <v>48.411999999999999</v>
      </c>
      <c r="N64" s="70">
        <v>48</v>
      </c>
      <c r="O64" s="62">
        <v>3000</v>
      </c>
      <c r="P64" s="63">
        <f>Table2245236891011121314151617181920212224234567891011121314151617181920212223242526272829303132333435363738394041424344[[#This Row],[PEMBULATAN]]*O64</f>
        <v>144000</v>
      </c>
    </row>
    <row r="65" spans="1:16" ht="33.75" customHeight="1" x14ac:dyDescent="0.2">
      <c r="A65" s="97"/>
      <c r="B65" s="73"/>
      <c r="C65" s="87" t="s">
        <v>5377</v>
      </c>
      <c r="D65" s="76" t="s">
        <v>51</v>
      </c>
      <c r="E65" s="13">
        <v>44438</v>
      </c>
      <c r="F65" s="74" t="s">
        <v>5399</v>
      </c>
      <c r="G65" s="13">
        <v>44440</v>
      </c>
      <c r="H65" s="75" t="s">
        <v>2282</v>
      </c>
      <c r="I65" s="15">
        <v>73</v>
      </c>
      <c r="J65" s="15">
        <v>50</v>
      </c>
      <c r="K65" s="15">
        <v>40</v>
      </c>
      <c r="L65" s="15">
        <v>13</v>
      </c>
      <c r="M65" s="81">
        <v>36.5</v>
      </c>
      <c r="N65" s="70">
        <v>37</v>
      </c>
      <c r="O65" s="62">
        <v>3000</v>
      </c>
      <c r="P65" s="63">
        <f>Table2245236891011121314151617181920212224234567891011121314151617181920212223242526272829303132333435363738394041424344[[#This Row],[PEMBULATAN]]*O65</f>
        <v>111000</v>
      </c>
    </row>
    <row r="66" spans="1:16" ht="33.75" customHeight="1" x14ac:dyDescent="0.2">
      <c r="A66" s="97"/>
      <c r="B66" s="73"/>
      <c r="C66" s="87" t="s">
        <v>5378</v>
      </c>
      <c r="D66" s="76" t="s">
        <v>51</v>
      </c>
      <c r="E66" s="13">
        <v>44438</v>
      </c>
      <c r="F66" s="74" t="s">
        <v>5399</v>
      </c>
      <c r="G66" s="13">
        <v>44440</v>
      </c>
      <c r="H66" s="75" t="s">
        <v>2282</v>
      </c>
      <c r="I66" s="15">
        <v>52</v>
      </c>
      <c r="J66" s="15">
        <v>40</v>
      </c>
      <c r="K66" s="15">
        <v>15</v>
      </c>
      <c r="L66" s="15">
        <v>6</v>
      </c>
      <c r="M66" s="81">
        <v>7.8</v>
      </c>
      <c r="N66" s="70">
        <v>8</v>
      </c>
      <c r="O66" s="62">
        <v>3000</v>
      </c>
      <c r="P66" s="63">
        <f>Table2245236891011121314151617181920212224234567891011121314151617181920212223242526272829303132333435363738394041424344[[#This Row],[PEMBULATAN]]*O66</f>
        <v>24000</v>
      </c>
    </row>
    <row r="67" spans="1:16" ht="33.75" customHeight="1" x14ac:dyDescent="0.2">
      <c r="A67" s="97"/>
      <c r="B67" s="73"/>
      <c r="C67" s="87" t="s">
        <v>5379</v>
      </c>
      <c r="D67" s="76" t="s">
        <v>51</v>
      </c>
      <c r="E67" s="13">
        <v>44438</v>
      </c>
      <c r="F67" s="74" t="s">
        <v>5399</v>
      </c>
      <c r="G67" s="13">
        <v>44440</v>
      </c>
      <c r="H67" s="75" t="s">
        <v>2282</v>
      </c>
      <c r="I67" s="15">
        <v>60</v>
      </c>
      <c r="J67" s="15">
        <v>30</v>
      </c>
      <c r="K67" s="15">
        <v>13</v>
      </c>
      <c r="L67" s="15">
        <v>3</v>
      </c>
      <c r="M67" s="81">
        <v>5.85</v>
      </c>
      <c r="N67" s="70">
        <v>6</v>
      </c>
      <c r="O67" s="62">
        <v>3000</v>
      </c>
      <c r="P67" s="63">
        <f>Table2245236891011121314151617181920212224234567891011121314151617181920212223242526272829303132333435363738394041424344[[#This Row],[PEMBULATAN]]*O67</f>
        <v>18000</v>
      </c>
    </row>
    <row r="68" spans="1:16" ht="33.75" customHeight="1" x14ac:dyDescent="0.2">
      <c r="A68" s="97"/>
      <c r="B68" s="73"/>
      <c r="C68" s="87" t="s">
        <v>5380</v>
      </c>
      <c r="D68" s="76" t="s">
        <v>51</v>
      </c>
      <c r="E68" s="13">
        <v>44438</v>
      </c>
      <c r="F68" s="74" t="s">
        <v>5399</v>
      </c>
      <c r="G68" s="13">
        <v>44440</v>
      </c>
      <c r="H68" s="75" t="s">
        <v>2282</v>
      </c>
      <c r="I68" s="15">
        <v>82</v>
      </c>
      <c r="J68" s="15">
        <v>42</v>
      </c>
      <c r="K68" s="15">
        <v>22</v>
      </c>
      <c r="L68" s="15">
        <v>5</v>
      </c>
      <c r="M68" s="81">
        <v>18.942</v>
      </c>
      <c r="N68" s="70">
        <v>19</v>
      </c>
      <c r="O68" s="62">
        <v>3000</v>
      </c>
      <c r="P68" s="63">
        <f>Table2245236891011121314151617181920212224234567891011121314151617181920212223242526272829303132333435363738394041424344[[#This Row],[PEMBULATAN]]*O68</f>
        <v>57000</v>
      </c>
    </row>
    <row r="69" spans="1:16" ht="33.75" customHeight="1" x14ac:dyDescent="0.2">
      <c r="A69" s="97"/>
      <c r="B69" s="73"/>
      <c r="C69" s="87" t="s">
        <v>5381</v>
      </c>
      <c r="D69" s="76" t="s">
        <v>51</v>
      </c>
      <c r="E69" s="13">
        <v>44438</v>
      </c>
      <c r="F69" s="74" t="s">
        <v>5399</v>
      </c>
      <c r="G69" s="13">
        <v>44440</v>
      </c>
      <c r="H69" s="75" t="s">
        <v>2282</v>
      </c>
      <c r="I69" s="15">
        <v>33</v>
      </c>
      <c r="J69" s="15">
        <v>12</v>
      </c>
      <c r="K69" s="15">
        <v>8</v>
      </c>
      <c r="L69" s="15">
        <v>1</v>
      </c>
      <c r="M69" s="81">
        <v>0.79200000000000004</v>
      </c>
      <c r="N69" s="70">
        <v>1</v>
      </c>
      <c r="O69" s="62">
        <v>3000</v>
      </c>
      <c r="P69" s="63">
        <f>Table2245236891011121314151617181920212224234567891011121314151617181920212223242526272829303132333435363738394041424344[[#This Row],[PEMBULATAN]]*O69</f>
        <v>3000</v>
      </c>
    </row>
    <row r="70" spans="1:16" ht="33.75" customHeight="1" x14ac:dyDescent="0.2">
      <c r="A70" s="97"/>
      <c r="B70" s="73"/>
      <c r="C70" s="87" t="s">
        <v>5382</v>
      </c>
      <c r="D70" s="76" t="s">
        <v>51</v>
      </c>
      <c r="E70" s="13">
        <v>44438</v>
      </c>
      <c r="F70" s="74" t="s">
        <v>5399</v>
      </c>
      <c r="G70" s="13">
        <v>44440</v>
      </c>
      <c r="H70" s="75" t="s">
        <v>2282</v>
      </c>
      <c r="I70" s="15">
        <v>62</v>
      </c>
      <c r="J70" s="15">
        <v>22</v>
      </c>
      <c r="K70" s="15">
        <v>10</v>
      </c>
      <c r="L70" s="15">
        <v>2</v>
      </c>
      <c r="M70" s="81">
        <v>3.41</v>
      </c>
      <c r="N70" s="70">
        <v>3</v>
      </c>
      <c r="O70" s="62">
        <v>3000</v>
      </c>
      <c r="P70" s="63">
        <f>Table2245236891011121314151617181920212224234567891011121314151617181920212223242526272829303132333435363738394041424344[[#This Row],[PEMBULATAN]]*O70</f>
        <v>9000</v>
      </c>
    </row>
    <row r="71" spans="1:16" ht="33.75" customHeight="1" x14ac:dyDescent="0.2">
      <c r="A71" s="97"/>
      <c r="B71" s="73"/>
      <c r="C71" s="87" t="s">
        <v>5383</v>
      </c>
      <c r="D71" s="76" t="s">
        <v>51</v>
      </c>
      <c r="E71" s="13">
        <v>44438</v>
      </c>
      <c r="F71" s="74" t="s">
        <v>5399</v>
      </c>
      <c r="G71" s="13">
        <v>44440</v>
      </c>
      <c r="H71" s="75" t="s">
        <v>2282</v>
      </c>
      <c r="I71" s="15">
        <v>36</v>
      </c>
      <c r="J71" s="15">
        <v>32</v>
      </c>
      <c r="K71" s="15">
        <v>15</v>
      </c>
      <c r="L71" s="15">
        <v>3</v>
      </c>
      <c r="M71" s="81">
        <v>4.32</v>
      </c>
      <c r="N71" s="70">
        <v>4</v>
      </c>
      <c r="O71" s="62">
        <v>3000</v>
      </c>
      <c r="P71" s="63">
        <f>Table2245236891011121314151617181920212224234567891011121314151617181920212223242526272829303132333435363738394041424344[[#This Row],[PEMBULATAN]]*O71</f>
        <v>12000</v>
      </c>
    </row>
    <row r="72" spans="1:16" ht="33.75" customHeight="1" x14ac:dyDescent="0.2">
      <c r="A72" s="97"/>
      <c r="B72" s="73"/>
      <c r="C72" s="87" t="s">
        <v>5384</v>
      </c>
      <c r="D72" s="76" t="s">
        <v>51</v>
      </c>
      <c r="E72" s="13">
        <v>44438</v>
      </c>
      <c r="F72" s="74" t="s">
        <v>5399</v>
      </c>
      <c r="G72" s="13">
        <v>44440</v>
      </c>
      <c r="H72" s="75" t="s">
        <v>2282</v>
      </c>
      <c r="I72" s="15">
        <v>53</v>
      </c>
      <c r="J72" s="15">
        <v>58</v>
      </c>
      <c r="K72" s="15">
        <v>23</v>
      </c>
      <c r="L72" s="15">
        <v>7</v>
      </c>
      <c r="M72" s="81">
        <v>17.6755</v>
      </c>
      <c r="N72" s="70">
        <v>18</v>
      </c>
      <c r="O72" s="62">
        <v>3000</v>
      </c>
      <c r="P72" s="63">
        <f>Table2245236891011121314151617181920212224234567891011121314151617181920212223242526272829303132333435363738394041424344[[#This Row],[PEMBULATAN]]*O72</f>
        <v>54000</v>
      </c>
    </row>
    <row r="73" spans="1:16" ht="33.75" customHeight="1" x14ac:dyDescent="0.2">
      <c r="A73" s="97"/>
      <c r="B73" s="73"/>
      <c r="C73" s="87" t="s">
        <v>5385</v>
      </c>
      <c r="D73" s="76" t="s">
        <v>51</v>
      </c>
      <c r="E73" s="13">
        <v>44438</v>
      </c>
      <c r="F73" s="74" t="s">
        <v>5399</v>
      </c>
      <c r="G73" s="13">
        <v>44440</v>
      </c>
      <c r="H73" s="75" t="s">
        <v>2282</v>
      </c>
      <c r="I73" s="15">
        <v>55</v>
      </c>
      <c r="J73" s="15">
        <v>59</v>
      </c>
      <c r="K73" s="15">
        <v>22</v>
      </c>
      <c r="L73" s="15">
        <v>10</v>
      </c>
      <c r="M73" s="81">
        <v>17.8475</v>
      </c>
      <c r="N73" s="70">
        <v>18</v>
      </c>
      <c r="O73" s="62">
        <v>3000</v>
      </c>
      <c r="P73" s="63">
        <f>Table2245236891011121314151617181920212224234567891011121314151617181920212223242526272829303132333435363738394041424344[[#This Row],[PEMBULATAN]]*O73</f>
        <v>54000</v>
      </c>
    </row>
    <row r="74" spans="1:16" ht="33.75" customHeight="1" x14ac:dyDescent="0.2">
      <c r="A74" s="97"/>
      <c r="B74" s="73"/>
      <c r="C74" s="87" t="s">
        <v>5386</v>
      </c>
      <c r="D74" s="76" t="s">
        <v>51</v>
      </c>
      <c r="E74" s="13">
        <v>44438</v>
      </c>
      <c r="F74" s="74" t="s">
        <v>5399</v>
      </c>
      <c r="G74" s="13">
        <v>44440</v>
      </c>
      <c r="H74" s="75" t="s">
        <v>2282</v>
      </c>
      <c r="I74" s="15">
        <v>22</v>
      </c>
      <c r="J74" s="15">
        <v>12</v>
      </c>
      <c r="K74" s="15">
        <v>5</v>
      </c>
      <c r="L74" s="15">
        <v>1</v>
      </c>
      <c r="M74" s="81">
        <v>0.33</v>
      </c>
      <c r="N74" s="70">
        <v>1</v>
      </c>
      <c r="O74" s="62">
        <v>3000</v>
      </c>
      <c r="P74" s="63">
        <f>Table2245236891011121314151617181920212224234567891011121314151617181920212223242526272829303132333435363738394041424344[[#This Row],[PEMBULATAN]]*O74</f>
        <v>3000</v>
      </c>
    </row>
    <row r="75" spans="1:16" ht="33.75" customHeight="1" x14ac:dyDescent="0.2">
      <c r="A75" s="97"/>
      <c r="B75" s="73"/>
      <c r="C75" s="87" t="s">
        <v>5387</v>
      </c>
      <c r="D75" s="76" t="s">
        <v>51</v>
      </c>
      <c r="E75" s="13">
        <v>44438</v>
      </c>
      <c r="F75" s="74" t="s">
        <v>5399</v>
      </c>
      <c r="G75" s="13">
        <v>44440</v>
      </c>
      <c r="H75" s="75" t="s">
        <v>2282</v>
      </c>
      <c r="I75" s="15">
        <v>75</v>
      </c>
      <c r="J75" s="15">
        <v>56</v>
      </c>
      <c r="K75" s="15">
        <v>36</v>
      </c>
      <c r="L75" s="15">
        <v>18</v>
      </c>
      <c r="M75" s="81">
        <v>37.799999999999997</v>
      </c>
      <c r="N75" s="70">
        <v>38</v>
      </c>
      <c r="O75" s="62">
        <v>3000</v>
      </c>
      <c r="P75" s="63">
        <f>Table2245236891011121314151617181920212224234567891011121314151617181920212223242526272829303132333435363738394041424344[[#This Row],[PEMBULATAN]]*O75</f>
        <v>114000</v>
      </c>
    </row>
    <row r="76" spans="1:16" ht="33.75" customHeight="1" x14ac:dyDescent="0.2">
      <c r="A76" s="97"/>
      <c r="B76" s="73"/>
      <c r="C76" s="87" t="s">
        <v>5388</v>
      </c>
      <c r="D76" s="76" t="s">
        <v>51</v>
      </c>
      <c r="E76" s="13">
        <v>44438</v>
      </c>
      <c r="F76" s="74" t="s">
        <v>5399</v>
      </c>
      <c r="G76" s="13">
        <v>44440</v>
      </c>
      <c r="H76" s="75" t="s">
        <v>2282</v>
      </c>
      <c r="I76" s="15">
        <v>54</v>
      </c>
      <c r="J76" s="15">
        <v>41</v>
      </c>
      <c r="K76" s="15">
        <v>15</v>
      </c>
      <c r="L76" s="15">
        <v>5</v>
      </c>
      <c r="M76" s="81">
        <v>8.3025000000000002</v>
      </c>
      <c r="N76" s="70">
        <v>8</v>
      </c>
      <c r="O76" s="62">
        <v>3000</v>
      </c>
      <c r="P76" s="63">
        <f>Table2245236891011121314151617181920212224234567891011121314151617181920212223242526272829303132333435363738394041424344[[#This Row],[PEMBULATAN]]*O76</f>
        <v>24000</v>
      </c>
    </row>
    <row r="77" spans="1:16" ht="33.75" customHeight="1" x14ac:dyDescent="0.2">
      <c r="A77" s="97"/>
      <c r="B77" s="73"/>
      <c r="C77" s="87" t="s">
        <v>5389</v>
      </c>
      <c r="D77" s="76" t="s">
        <v>51</v>
      </c>
      <c r="E77" s="13">
        <v>44438</v>
      </c>
      <c r="F77" s="74" t="s">
        <v>5399</v>
      </c>
      <c r="G77" s="13">
        <v>44440</v>
      </c>
      <c r="H77" s="75" t="s">
        <v>2282</v>
      </c>
      <c r="I77" s="15">
        <v>60</v>
      </c>
      <c r="J77" s="15">
        <v>40</v>
      </c>
      <c r="K77" s="15">
        <v>20</v>
      </c>
      <c r="L77" s="15">
        <v>3</v>
      </c>
      <c r="M77" s="81">
        <v>12</v>
      </c>
      <c r="N77" s="70">
        <v>12</v>
      </c>
      <c r="O77" s="62">
        <v>3000</v>
      </c>
      <c r="P77" s="63">
        <f>Table2245236891011121314151617181920212224234567891011121314151617181920212223242526272829303132333435363738394041424344[[#This Row],[PEMBULATAN]]*O77</f>
        <v>36000</v>
      </c>
    </row>
    <row r="78" spans="1:16" ht="33.75" customHeight="1" x14ac:dyDescent="0.2">
      <c r="A78" s="97"/>
      <c r="B78" s="73"/>
      <c r="C78" s="87" t="s">
        <v>5390</v>
      </c>
      <c r="D78" s="76" t="s">
        <v>51</v>
      </c>
      <c r="E78" s="13">
        <v>44438</v>
      </c>
      <c r="F78" s="74" t="s">
        <v>5399</v>
      </c>
      <c r="G78" s="13">
        <v>44440</v>
      </c>
      <c r="H78" s="75" t="s">
        <v>2282</v>
      </c>
      <c r="I78" s="15">
        <v>50</v>
      </c>
      <c r="J78" s="15">
        <v>40</v>
      </c>
      <c r="K78" s="15">
        <v>17</v>
      </c>
      <c r="L78" s="15">
        <v>7</v>
      </c>
      <c r="M78" s="81">
        <v>8.5</v>
      </c>
      <c r="N78" s="70">
        <v>9</v>
      </c>
      <c r="O78" s="62">
        <v>3000</v>
      </c>
      <c r="P78" s="63">
        <f>Table2245236891011121314151617181920212224234567891011121314151617181920212223242526272829303132333435363738394041424344[[#This Row],[PEMBULATAN]]*O78</f>
        <v>27000</v>
      </c>
    </row>
    <row r="79" spans="1:16" ht="33.75" customHeight="1" x14ac:dyDescent="0.2">
      <c r="A79" s="97"/>
      <c r="B79" s="73"/>
      <c r="C79" s="87" t="s">
        <v>5391</v>
      </c>
      <c r="D79" s="76" t="s">
        <v>51</v>
      </c>
      <c r="E79" s="13">
        <v>44438</v>
      </c>
      <c r="F79" s="74" t="s">
        <v>5399</v>
      </c>
      <c r="G79" s="13">
        <v>44440</v>
      </c>
      <c r="H79" s="75" t="s">
        <v>2282</v>
      </c>
      <c r="I79" s="15">
        <v>32</v>
      </c>
      <c r="J79" s="15">
        <v>20</v>
      </c>
      <c r="K79" s="15">
        <v>16</v>
      </c>
      <c r="L79" s="15">
        <v>1</v>
      </c>
      <c r="M79" s="81">
        <v>2.56</v>
      </c>
      <c r="N79" s="70">
        <v>3</v>
      </c>
      <c r="O79" s="62">
        <v>3000</v>
      </c>
      <c r="P79" s="63">
        <f>Table2245236891011121314151617181920212224234567891011121314151617181920212223242526272829303132333435363738394041424344[[#This Row],[PEMBULATAN]]*O79</f>
        <v>9000</v>
      </c>
    </row>
    <row r="80" spans="1:16" ht="33.75" customHeight="1" x14ac:dyDescent="0.2">
      <c r="A80" s="97"/>
      <c r="B80" s="73"/>
      <c r="C80" s="87" t="s">
        <v>5392</v>
      </c>
      <c r="D80" s="76" t="s">
        <v>51</v>
      </c>
      <c r="E80" s="13">
        <v>44438</v>
      </c>
      <c r="F80" s="74" t="s">
        <v>5399</v>
      </c>
      <c r="G80" s="13">
        <v>44440</v>
      </c>
      <c r="H80" s="75" t="s">
        <v>2282</v>
      </c>
      <c r="I80" s="15">
        <v>60</v>
      </c>
      <c r="J80" s="15">
        <v>58</v>
      </c>
      <c r="K80" s="15">
        <v>20</v>
      </c>
      <c r="L80" s="15">
        <v>5</v>
      </c>
      <c r="M80" s="81">
        <v>17.399999999999999</v>
      </c>
      <c r="N80" s="70">
        <v>17</v>
      </c>
      <c r="O80" s="62">
        <v>3000</v>
      </c>
      <c r="P80" s="63">
        <f>Table2245236891011121314151617181920212224234567891011121314151617181920212223242526272829303132333435363738394041424344[[#This Row],[PEMBULATAN]]*O80</f>
        <v>51000</v>
      </c>
    </row>
    <row r="81" spans="1:16" ht="33.75" customHeight="1" x14ac:dyDescent="0.2">
      <c r="A81" s="97"/>
      <c r="B81" s="73"/>
      <c r="C81" s="87" t="s">
        <v>5393</v>
      </c>
      <c r="D81" s="76" t="s">
        <v>51</v>
      </c>
      <c r="E81" s="13">
        <v>44438</v>
      </c>
      <c r="F81" s="74" t="s">
        <v>5399</v>
      </c>
      <c r="G81" s="13">
        <v>44440</v>
      </c>
      <c r="H81" s="75" t="s">
        <v>2282</v>
      </c>
      <c r="I81" s="15">
        <v>64</v>
      </c>
      <c r="J81" s="15">
        <v>60</v>
      </c>
      <c r="K81" s="15">
        <v>25</v>
      </c>
      <c r="L81" s="15">
        <v>7</v>
      </c>
      <c r="M81" s="81">
        <v>24</v>
      </c>
      <c r="N81" s="70">
        <v>24</v>
      </c>
      <c r="O81" s="62">
        <v>3000</v>
      </c>
      <c r="P81" s="63">
        <f>Table2245236891011121314151617181920212224234567891011121314151617181920212223242526272829303132333435363738394041424344[[#This Row],[PEMBULATAN]]*O81</f>
        <v>72000</v>
      </c>
    </row>
    <row r="82" spans="1:16" ht="33.75" customHeight="1" x14ac:dyDescent="0.2">
      <c r="A82" s="97"/>
      <c r="B82" s="73"/>
      <c r="C82" s="87" t="s">
        <v>5394</v>
      </c>
      <c r="D82" s="76" t="s">
        <v>51</v>
      </c>
      <c r="E82" s="13">
        <v>44438</v>
      </c>
      <c r="F82" s="74" t="s">
        <v>5399</v>
      </c>
      <c r="G82" s="13">
        <v>44440</v>
      </c>
      <c r="H82" s="75" t="s">
        <v>2282</v>
      </c>
      <c r="I82" s="15">
        <v>61</v>
      </c>
      <c r="J82" s="15">
        <v>32</v>
      </c>
      <c r="K82" s="15">
        <v>22</v>
      </c>
      <c r="L82" s="15">
        <v>6</v>
      </c>
      <c r="M82" s="81">
        <v>10.736000000000001</v>
      </c>
      <c r="N82" s="70">
        <v>11</v>
      </c>
      <c r="O82" s="62">
        <v>3000</v>
      </c>
      <c r="P82" s="63">
        <f>Table2245236891011121314151617181920212224234567891011121314151617181920212223242526272829303132333435363738394041424344[[#This Row],[PEMBULATAN]]*O82</f>
        <v>33000</v>
      </c>
    </row>
    <row r="83" spans="1:16" ht="33.75" customHeight="1" x14ac:dyDescent="0.2">
      <c r="A83" s="97"/>
      <c r="B83" s="73"/>
      <c r="C83" s="87" t="s">
        <v>5395</v>
      </c>
      <c r="D83" s="76" t="s">
        <v>51</v>
      </c>
      <c r="E83" s="13">
        <v>44438</v>
      </c>
      <c r="F83" s="74" t="s">
        <v>5399</v>
      </c>
      <c r="G83" s="13">
        <v>44440</v>
      </c>
      <c r="H83" s="75" t="s">
        <v>2282</v>
      </c>
      <c r="I83" s="15">
        <v>100</v>
      </c>
      <c r="J83" s="15">
        <v>52</v>
      </c>
      <c r="K83" s="15">
        <v>40</v>
      </c>
      <c r="L83" s="15">
        <v>17</v>
      </c>
      <c r="M83" s="81">
        <v>52</v>
      </c>
      <c r="N83" s="70">
        <v>52</v>
      </c>
      <c r="O83" s="62">
        <v>3000</v>
      </c>
      <c r="P83" s="63">
        <f>Table2245236891011121314151617181920212224234567891011121314151617181920212223242526272829303132333435363738394041424344[[#This Row],[PEMBULATAN]]*O83</f>
        <v>156000</v>
      </c>
    </row>
    <row r="84" spans="1:16" ht="33.75" customHeight="1" x14ac:dyDescent="0.2">
      <c r="A84" s="97"/>
      <c r="B84" s="73"/>
      <c r="C84" s="87" t="s">
        <v>5396</v>
      </c>
      <c r="D84" s="76" t="s">
        <v>51</v>
      </c>
      <c r="E84" s="13">
        <v>44438</v>
      </c>
      <c r="F84" s="74" t="s">
        <v>5399</v>
      </c>
      <c r="G84" s="13">
        <v>44440</v>
      </c>
      <c r="H84" s="75" t="s">
        <v>2282</v>
      </c>
      <c r="I84" s="15">
        <v>9</v>
      </c>
      <c r="J84" s="15">
        <v>58</v>
      </c>
      <c r="K84" s="15">
        <v>38</v>
      </c>
      <c r="L84" s="15">
        <v>79</v>
      </c>
      <c r="M84" s="81">
        <v>4.9589999999999996</v>
      </c>
      <c r="N84" s="70">
        <v>79</v>
      </c>
      <c r="O84" s="62">
        <v>3000</v>
      </c>
      <c r="P84" s="63">
        <f>Table2245236891011121314151617181920212224234567891011121314151617181920212223242526272829303132333435363738394041424344[[#This Row],[PEMBULATAN]]*O84</f>
        <v>237000</v>
      </c>
    </row>
    <row r="85" spans="1:16" ht="33.75" customHeight="1" x14ac:dyDescent="0.2">
      <c r="A85" s="97"/>
      <c r="B85" s="73"/>
      <c r="C85" s="87" t="s">
        <v>5397</v>
      </c>
      <c r="D85" s="76" t="s">
        <v>51</v>
      </c>
      <c r="E85" s="13">
        <v>44438</v>
      </c>
      <c r="F85" s="74" t="s">
        <v>5399</v>
      </c>
      <c r="G85" s="13">
        <v>44440</v>
      </c>
      <c r="H85" s="75" t="s">
        <v>2282</v>
      </c>
      <c r="I85" s="15">
        <v>98</v>
      </c>
      <c r="J85" s="15">
        <v>56</v>
      </c>
      <c r="K85" s="15">
        <v>40</v>
      </c>
      <c r="L85" s="15">
        <v>23</v>
      </c>
      <c r="M85" s="81">
        <v>54.88</v>
      </c>
      <c r="N85" s="70">
        <v>55</v>
      </c>
      <c r="O85" s="62">
        <v>3000</v>
      </c>
      <c r="P85" s="63">
        <f>Table2245236891011121314151617181920212224234567891011121314151617181920212223242526272829303132333435363738394041424344[[#This Row],[PEMBULATAN]]*O85</f>
        <v>165000</v>
      </c>
    </row>
    <row r="86" spans="1:16" ht="33.75" customHeight="1" x14ac:dyDescent="0.2">
      <c r="A86" s="97"/>
      <c r="B86" s="73"/>
      <c r="C86" s="87" t="s">
        <v>5398</v>
      </c>
      <c r="D86" s="76" t="s">
        <v>51</v>
      </c>
      <c r="E86" s="13">
        <v>44438</v>
      </c>
      <c r="F86" s="74" t="s">
        <v>5399</v>
      </c>
      <c r="G86" s="13">
        <v>44440</v>
      </c>
      <c r="H86" s="75" t="s">
        <v>2282</v>
      </c>
      <c r="I86" s="15">
        <v>55</v>
      </c>
      <c r="J86" s="15">
        <v>40</v>
      </c>
      <c r="K86" s="15">
        <v>15</v>
      </c>
      <c r="L86" s="15">
        <v>5</v>
      </c>
      <c r="M86" s="81">
        <v>8.25</v>
      </c>
      <c r="N86" s="70">
        <v>8</v>
      </c>
      <c r="O86" s="62">
        <v>3000</v>
      </c>
      <c r="P86" s="63">
        <f>Table2245236891011121314151617181920212224234567891011121314151617181920212223242526272829303132333435363738394041424344[[#This Row],[PEMBULATAN]]*O86</f>
        <v>24000</v>
      </c>
    </row>
    <row r="87" spans="1:16" ht="22.5" customHeight="1" x14ac:dyDescent="0.2">
      <c r="A87" s="121" t="s">
        <v>31</v>
      </c>
      <c r="B87" s="122"/>
      <c r="C87" s="122"/>
      <c r="D87" s="122"/>
      <c r="E87" s="122"/>
      <c r="F87" s="122"/>
      <c r="G87" s="122"/>
      <c r="H87" s="122"/>
      <c r="I87" s="122"/>
      <c r="J87" s="122"/>
      <c r="K87" s="122"/>
      <c r="L87" s="123"/>
      <c r="M87" s="77">
        <f>SUBTOTAL(109,Table2245236891011121314151617181920212224234567891011121314151617181920212223242526272829303132333435363738394041424344[KG VOLUME])</f>
        <v>1492.9032500000001</v>
      </c>
      <c r="N87" s="66">
        <f>SUM(N3:N86)</f>
        <v>1621</v>
      </c>
      <c r="O87" s="124">
        <f>SUM(P3:P86)</f>
        <v>4863000</v>
      </c>
      <c r="P87" s="125"/>
    </row>
    <row r="88" spans="1:16" ht="22.5" customHeight="1" x14ac:dyDescent="0.2">
      <c r="A88" s="82"/>
      <c r="B88" s="54" t="s">
        <v>43</v>
      </c>
      <c r="C88" s="53"/>
      <c r="D88" s="55" t="s">
        <v>44</v>
      </c>
      <c r="E88" s="82"/>
      <c r="F88" s="82"/>
      <c r="G88" s="82"/>
      <c r="H88" s="82"/>
      <c r="I88" s="82"/>
      <c r="J88" s="82"/>
      <c r="K88" s="82"/>
      <c r="L88" s="82"/>
      <c r="M88" s="83"/>
      <c r="N88" s="85" t="s">
        <v>50</v>
      </c>
      <c r="O88" s="84"/>
      <c r="P88" s="84">
        <f>O87*10%</f>
        <v>486300</v>
      </c>
    </row>
    <row r="89" spans="1:16" ht="22.5" customHeight="1" thickBot="1" x14ac:dyDescent="0.25">
      <c r="A89" s="82"/>
      <c r="B89" s="54"/>
      <c r="C89" s="53"/>
      <c r="D89" s="55"/>
      <c r="E89" s="82"/>
      <c r="F89" s="82"/>
      <c r="G89" s="82"/>
      <c r="H89" s="82"/>
      <c r="I89" s="82"/>
      <c r="J89" s="82"/>
      <c r="K89" s="82"/>
      <c r="L89" s="82"/>
      <c r="M89" s="83"/>
      <c r="N89" s="98" t="s">
        <v>58</v>
      </c>
      <c r="O89" s="99"/>
      <c r="P89" s="99">
        <f>O87-P88</f>
        <v>4376700</v>
      </c>
    </row>
    <row r="90" spans="1:16" x14ac:dyDescent="0.2">
      <c r="A90" s="11"/>
      <c r="H90" s="61"/>
      <c r="N90" s="60" t="s">
        <v>32</v>
      </c>
      <c r="P90" s="67">
        <f>P89*1%</f>
        <v>43767</v>
      </c>
    </row>
    <row r="91" spans="1:16" ht="15.75" thickBot="1" x14ac:dyDescent="0.25">
      <c r="A91" s="11"/>
      <c r="H91" s="61"/>
      <c r="N91" s="60" t="s">
        <v>56</v>
      </c>
      <c r="P91" s="69">
        <f>P89*2%</f>
        <v>87534</v>
      </c>
    </row>
    <row r="92" spans="1:16" x14ac:dyDescent="0.2">
      <c r="A92" s="11"/>
      <c r="H92" s="61"/>
      <c r="N92" s="64" t="s">
        <v>33</v>
      </c>
      <c r="O92" s="65"/>
      <c r="P92" s="68">
        <f>P89+P90-P91</f>
        <v>4332933</v>
      </c>
    </row>
    <row r="93" spans="1:16" x14ac:dyDescent="0.2">
      <c r="B93" s="54"/>
      <c r="C93" s="53"/>
      <c r="D93" s="55"/>
    </row>
    <row r="95" spans="1:16" x14ac:dyDescent="0.2">
      <c r="A95" s="11"/>
      <c r="H95" s="61"/>
      <c r="P95" s="69"/>
    </row>
    <row r="96" spans="1:16" x14ac:dyDescent="0.2">
      <c r="A96" s="11"/>
      <c r="H96" s="61"/>
      <c r="O96" s="56"/>
      <c r="P96" s="69"/>
    </row>
    <row r="97" spans="1:16" s="3" customFormat="1" x14ac:dyDescent="0.25">
      <c r="A97" s="11"/>
      <c r="B97" s="2"/>
      <c r="C97" s="2"/>
      <c r="E97" s="12"/>
      <c r="H97" s="61"/>
      <c r="N97" s="14"/>
      <c r="O97" s="14"/>
      <c r="P97" s="14"/>
    </row>
    <row r="98" spans="1:16" s="3" customFormat="1" x14ac:dyDescent="0.25">
      <c r="A98" s="11"/>
      <c r="B98" s="2"/>
      <c r="C98" s="2"/>
      <c r="E98" s="12"/>
      <c r="H98" s="61"/>
      <c r="N98" s="14"/>
      <c r="O98" s="14"/>
      <c r="P98" s="14"/>
    </row>
    <row r="99" spans="1:16" s="3" customFormat="1" x14ac:dyDescent="0.25">
      <c r="A99" s="11"/>
      <c r="B99" s="2"/>
      <c r="C99" s="2"/>
      <c r="E99" s="12"/>
      <c r="H99" s="61"/>
      <c r="N99" s="14"/>
      <c r="O99" s="14"/>
      <c r="P99" s="14"/>
    </row>
    <row r="100" spans="1:16" s="3" customFormat="1" x14ac:dyDescent="0.25">
      <c r="A100" s="11"/>
      <c r="B100" s="2"/>
      <c r="C100" s="2"/>
      <c r="E100" s="12"/>
      <c r="H100" s="61"/>
      <c r="N100" s="14"/>
      <c r="O100" s="14"/>
      <c r="P100" s="14"/>
    </row>
    <row r="101" spans="1:16" s="3" customFormat="1" x14ac:dyDescent="0.25">
      <c r="A101" s="11"/>
      <c r="B101" s="2"/>
      <c r="C101" s="2"/>
      <c r="E101" s="12"/>
      <c r="H101" s="61"/>
      <c r="N101" s="14"/>
      <c r="O101" s="14"/>
      <c r="P101" s="14"/>
    </row>
    <row r="102" spans="1:16" s="3" customFormat="1" x14ac:dyDescent="0.25">
      <c r="A102" s="11"/>
      <c r="B102" s="2"/>
      <c r="C102" s="2"/>
      <c r="E102" s="12"/>
      <c r="H102" s="61"/>
      <c r="N102" s="14"/>
      <c r="O102" s="14"/>
      <c r="P102" s="14"/>
    </row>
    <row r="103" spans="1:16" s="3" customFormat="1" x14ac:dyDescent="0.25">
      <c r="A103" s="11"/>
      <c r="B103" s="2"/>
      <c r="C103" s="2"/>
      <c r="E103" s="12"/>
      <c r="H103" s="61"/>
      <c r="N103" s="14"/>
      <c r="O103" s="14"/>
      <c r="P103" s="14"/>
    </row>
    <row r="104" spans="1:16" s="3" customFormat="1" x14ac:dyDescent="0.25">
      <c r="A104" s="11"/>
      <c r="B104" s="2"/>
      <c r="C104" s="2"/>
      <c r="E104" s="12"/>
      <c r="H104" s="61"/>
      <c r="N104" s="14"/>
      <c r="O104" s="14"/>
      <c r="P104" s="14"/>
    </row>
    <row r="105" spans="1:16" s="3" customFormat="1" x14ac:dyDescent="0.25">
      <c r="A105" s="11"/>
      <c r="B105" s="2"/>
      <c r="C105" s="2"/>
      <c r="E105" s="12"/>
      <c r="H105" s="61"/>
      <c r="N105" s="14"/>
      <c r="O105" s="14"/>
      <c r="P105" s="14"/>
    </row>
    <row r="106" spans="1:16" s="3" customFormat="1" x14ac:dyDescent="0.25">
      <c r="A106" s="11"/>
      <c r="B106" s="2"/>
      <c r="C106" s="2"/>
      <c r="E106" s="12"/>
      <c r="H106" s="61"/>
      <c r="N106" s="14"/>
      <c r="O106" s="14"/>
      <c r="P106" s="14"/>
    </row>
    <row r="107" spans="1:16" s="3" customFormat="1" x14ac:dyDescent="0.25">
      <c r="A107" s="11"/>
      <c r="B107" s="2"/>
      <c r="C107" s="2"/>
      <c r="E107" s="12"/>
      <c r="H107" s="61"/>
      <c r="N107" s="14"/>
      <c r="O107" s="14"/>
      <c r="P107" s="14"/>
    </row>
    <row r="108" spans="1:16" s="3" customFormat="1" x14ac:dyDescent="0.25">
      <c r="A108" s="11"/>
      <c r="B108" s="2"/>
      <c r="C108" s="2"/>
      <c r="E108" s="12"/>
      <c r="H108" s="61"/>
      <c r="N108" s="14"/>
      <c r="O108" s="14"/>
      <c r="P108" s="14"/>
    </row>
  </sheetData>
  <mergeCells count="2">
    <mergeCell ref="A87:L87"/>
    <mergeCell ref="O87:P87"/>
  </mergeCells>
  <conditionalFormatting sqref="B3">
    <cfRule type="duplicateValues" dxfId="153" priority="1"/>
  </conditionalFormatting>
  <conditionalFormatting sqref="B4:B86">
    <cfRule type="duplicateValues" dxfId="152" priority="99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9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N3" sqref="N3:N2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3.140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0" customHeight="1" x14ac:dyDescent="0.2">
      <c r="A3" s="96" t="s">
        <v>6203</v>
      </c>
      <c r="B3" s="72" t="s">
        <v>671</v>
      </c>
      <c r="C3" s="9" t="s">
        <v>672</v>
      </c>
      <c r="D3" s="74" t="s">
        <v>51</v>
      </c>
      <c r="E3" s="13">
        <v>44428</v>
      </c>
      <c r="F3" s="74" t="s">
        <v>53</v>
      </c>
      <c r="G3" s="13">
        <v>44429</v>
      </c>
      <c r="H3" s="10" t="s">
        <v>54</v>
      </c>
      <c r="I3" s="1">
        <v>47</v>
      </c>
      <c r="J3" s="1">
        <v>38</v>
      </c>
      <c r="K3" s="1">
        <v>24</v>
      </c>
      <c r="L3" s="1">
        <v>2</v>
      </c>
      <c r="M3" s="80">
        <v>10.715999999999999</v>
      </c>
      <c r="N3" s="8">
        <v>11</v>
      </c>
      <c r="O3" s="62">
        <v>3000</v>
      </c>
      <c r="P3" s="63">
        <f>Table22452368910111213141516171819202122242345[[#This Row],[PEMBULATAN]]*O3</f>
        <v>33000</v>
      </c>
    </row>
    <row r="4" spans="1:16" ht="30" customHeight="1" x14ac:dyDescent="0.2">
      <c r="A4" s="100"/>
      <c r="B4" s="73"/>
      <c r="C4" s="9" t="s">
        <v>673</v>
      </c>
      <c r="D4" s="74" t="s">
        <v>51</v>
      </c>
      <c r="E4" s="13">
        <v>44428</v>
      </c>
      <c r="F4" s="74" t="s">
        <v>53</v>
      </c>
      <c r="G4" s="13">
        <v>44429</v>
      </c>
      <c r="H4" s="10" t="s">
        <v>54</v>
      </c>
      <c r="I4" s="1">
        <v>84</v>
      </c>
      <c r="J4" s="1">
        <v>26</v>
      </c>
      <c r="K4" s="1">
        <v>15</v>
      </c>
      <c r="L4" s="1">
        <v>6</v>
      </c>
      <c r="M4" s="80">
        <v>8.19</v>
      </c>
      <c r="N4" s="8">
        <v>8</v>
      </c>
      <c r="O4" s="62">
        <v>3000</v>
      </c>
      <c r="P4" s="63">
        <f>Table22452368910111213141516171819202122242345[[#This Row],[PEMBULATAN]]*O4</f>
        <v>24000</v>
      </c>
    </row>
    <row r="5" spans="1:16" ht="30" customHeight="1" x14ac:dyDescent="0.2">
      <c r="A5" s="97"/>
      <c r="B5" s="73"/>
      <c r="C5" s="87" t="s">
        <v>674</v>
      </c>
      <c r="D5" s="76" t="s">
        <v>51</v>
      </c>
      <c r="E5" s="13">
        <v>44428</v>
      </c>
      <c r="F5" s="74" t="s">
        <v>53</v>
      </c>
      <c r="G5" s="13">
        <v>44429</v>
      </c>
      <c r="H5" s="75" t="s">
        <v>54</v>
      </c>
      <c r="I5" s="15">
        <v>62</v>
      </c>
      <c r="J5" s="15">
        <v>17</v>
      </c>
      <c r="K5" s="15">
        <v>10</v>
      </c>
      <c r="L5" s="15">
        <v>3</v>
      </c>
      <c r="M5" s="81">
        <v>2.6349999999999998</v>
      </c>
      <c r="N5" s="70">
        <v>3</v>
      </c>
      <c r="O5" s="62">
        <v>3000</v>
      </c>
      <c r="P5" s="63">
        <f>Table22452368910111213141516171819202122242345[[#This Row],[PEMBULATAN]]*O5</f>
        <v>9000</v>
      </c>
    </row>
    <row r="6" spans="1:16" ht="30" customHeight="1" x14ac:dyDescent="0.2">
      <c r="A6" s="97"/>
      <c r="B6" s="73"/>
      <c r="C6" s="87" t="s">
        <v>675</v>
      </c>
      <c r="D6" s="76" t="s">
        <v>51</v>
      </c>
      <c r="E6" s="13">
        <v>44428</v>
      </c>
      <c r="F6" s="74" t="s">
        <v>53</v>
      </c>
      <c r="G6" s="13">
        <v>44429</v>
      </c>
      <c r="H6" s="75" t="s">
        <v>54</v>
      </c>
      <c r="I6" s="15">
        <v>120</v>
      </c>
      <c r="J6" s="15">
        <v>13</v>
      </c>
      <c r="K6" s="15">
        <v>9</v>
      </c>
      <c r="L6" s="15">
        <v>1</v>
      </c>
      <c r="M6" s="81">
        <v>3.51</v>
      </c>
      <c r="N6" s="70">
        <v>4</v>
      </c>
      <c r="O6" s="62">
        <v>3000</v>
      </c>
      <c r="P6" s="63">
        <f>Table22452368910111213141516171819202122242345[[#This Row],[PEMBULATAN]]*O6</f>
        <v>12000</v>
      </c>
    </row>
    <row r="7" spans="1:16" ht="30" customHeight="1" x14ac:dyDescent="0.2">
      <c r="A7" s="97"/>
      <c r="B7" s="73"/>
      <c r="C7" s="87" t="s">
        <v>676</v>
      </c>
      <c r="D7" s="76" t="s">
        <v>51</v>
      </c>
      <c r="E7" s="13">
        <v>44428</v>
      </c>
      <c r="F7" s="74" t="s">
        <v>53</v>
      </c>
      <c r="G7" s="13">
        <v>44429</v>
      </c>
      <c r="H7" s="75" t="s">
        <v>54</v>
      </c>
      <c r="I7" s="15">
        <v>135</v>
      </c>
      <c r="J7" s="15">
        <v>7</v>
      </c>
      <c r="K7" s="15">
        <v>5</v>
      </c>
      <c r="L7" s="15">
        <v>2</v>
      </c>
      <c r="M7" s="81">
        <v>1.1812499999999999</v>
      </c>
      <c r="N7" s="70">
        <v>2</v>
      </c>
      <c r="O7" s="62">
        <v>3000</v>
      </c>
      <c r="P7" s="63">
        <f>Table22452368910111213141516171819202122242345[[#This Row],[PEMBULATAN]]*O7</f>
        <v>6000</v>
      </c>
    </row>
    <row r="8" spans="1:16" ht="30" customHeight="1" x14ac:dyDescent="0.2">
      <c r="A8" s="97"/>
      <c r="B8" s="73"/>
      <c r="C8" s="87" t="s">
        <v>677</v>
      </c>
      <c r="D8" s="76" t="s">
        <v>51</v>
      </c>
      <c r="E8" s="13">
        <v>44428</v>
      </c>
      <c r="F8" s="74" t="s">
        <v>53</v>
      </c>
      <c r="G8" s="13">
        <v>44429</v>
      </c>
      <c r="H8" s="75" t="s">
        <v>54</v>
      </c>
      <c r="I8" s="15">
        <v>38</v>
      </c>
      <c r="J8" s="15">
        <v>35</v>
      </c>
      <c r="K8" s="15">
        <v>21</v>
      </c>
      <c r="L8" s="15">
        <v>4</v>
      </c>
      <c r="M8" s="81">
        <v>6.9824999999999999</v>
      </c>
      <c r="N8" s="70">
        <v>7</v>
      </c>
      <c r="O8" s="62">
        <v>3000</v>
      </c>
      <c r="P8" s="63">
        <f>Table22452368910111213141516171819202122242345[[#This Row],[PEMBULATAN]]*O8</f>
        <v>21000</v>
      </c>
    </row>
    <row r="9" spans="1:16" ht="30" customHeight="1" x14ac:dyDescent="0.2">
      <c r="A9" s="97"/>
      <c r="B9" s="73"/>
      <c r="C9" s="87" t="s">
        <v>678</v>
      </c>
      <c r="D9" s="76" t="s">
        <v>51</v>
      </c>
      <c r="E9" s="13">
        <v>44428</v>
      </c>
      <c r="F9" s="74" t="s">
        <v>53</v>
      </c>
      <c r="G9" s="13">
        <v>44429</v>
      </c>
      <c r="H9" s="75" t="s">
        <v>54</v>
      </c>
      <c r="I9" s="15">
        <v>46</v>
      </c>
      <c r="J9" s="15">
        <v>35</v>
      </c>
      <c r="K9" s="15">
        <v>17</v>
      </c>
      <c r="L9" s="15">
        <v>3</v>
      </c>
      <c r="M9" s="81">
        <v>6.8425000000000002</v>
      </c>
      <c r="N9" s="70">
        <v>7</v>
      </c>
      <c r="O9" s="62">
        <v>3000</v>
      </c>
      <c r="P9" s="63">
        <f>Table22452368910111213141516171819202122242345[[#This Row],[PEMBULATAN]]*O9</f>
        <v>21000</v>
      </c>
    </row>
    <row r="10" spans="1:16" ht="30" customHeight="1" x14ac:dyDescent="0.2">
      <c r="A10" s="97"/>
      <c r="B10" s="73"/>
      <c r="C10" s="87" t="s">
        <v>679</v>
      </c>
      <c r="D10" s="76" t="s">
        <v>51</v>
      </c>
      <c r="E10" s="13">
        <v>44428</v>
      </c>
      <c r="F10" s="74" t="s">
        <v>53</v>
      </c>
      <c r="G10" s="13">
        <v>44429</v>
      </c>
      <c r="H10" s="75" t="s">
        <v>54</v>
      </c>
      <c r="I10" s="15">
        <v>61</v>
      </c>
      <c r="J10" s="15">
        <v>29</v>
      </c>
      <c r="K10" s="15">
        <v>23</v>
      </c>
      <c r="L10" s="15">
        <v>2</v>
      </c>
      <c r="M10" s="81">
        <v>10.171749999999999</v>
      </c>
      <c r="N10" s="70">
        <v>10</v>
      </c>
      <c r="O10" s="62">
        <v>3000</v>
      </c>
      <c r="P10" s="63">
        <f>Table22452368910111213141516171819202122242345[[#This Row],[PEMBULATAN]]*O10</f>
        <v>30000</v>
      </c>
    </row>
    <row r="11" spans="1:16" ht="30" customHeight="1" x14ac:dyDescent="0.2">
      <c r="A11" s="97"/>
      <c r="B11" s="73"/>
      <c r="C11" s="87" t="s">
        <v>680</v>
      </c>
      <c r="D11" s="76" t="s">
        <v>51</v>
      </c>
      <c r="E11" s="13">
        <v>44428</v>
      </c>
      <c r="F11" s="74" t="s">
        <v>53</v>
      </c>
      <c r="G11" s="13">
        <v>44429</v>
      </c>
      <c r="H11" s="75" t="s">
        <v>54</v>
      </c>
      <c r="I11" s="15">
        <v>30</v>
      </c>
      <c r="J11" s="15">
        <v>16</v>
      </c>
      <c r="K11" s="15">
        <v>17</v>
      </c>
      <c r="L11" s="15">
        <v>1</v>
      </c>
      <c r="M11" s="81">
        <v>2.04</v>
      </c>
      <c r="N11" s="70">
        <v>2</v>
      </c>
      <c r="O11" s="62">
        <v>3000</v>
      </c>
      <c r="P11" s="63">
        <f>Table22452368910111213141516171819202122242345[[#This Row],[PEMBULATAN]]*O11</f>
        <v>6000</v>
      </c>
    </row>
    <row r="12" spans="1:16" ht="30" customHeight="1" x14ac:dyDescent="0.2">
      <c r="A12" s="97"/>
      <c r="B12" s="73"/>
      <c r="C12" s="87" t="s">
        <v>681</v>
      </c>
      <c r="D12" s="76" t="s">
        <v>51</v>
      </c>
      <c r="E12" s="13">
        <v>44428</v>
      </c>
      <c r="F12" s="74" t="s">
        <v>53</v>
      </c>
      <c r="G12" s="13">
        <v>44429</v>
      </c>
      <c r="H12" s="75" t="s">
        <v>54</v>
      </c>
      <c r="I12" s="15">
        <v>107</v>
      </c>
      <c r="J12" s="15">
        <v>14</v>
      </c>
      <c r="K12" s="15">
        <v>6</v>
      </c>
      <c r="L12" s="15">
        <v>2</v>
      </c>
      <c r="M12" s="81">
        <v>2.2469999999999999</v>
      </c>
      <c r="N12" s="70">
        <v>2</v>
      </c>
      <c r="O12" s="62">
        <v>3000</v>
      </c>
      <c r="P12" s="63">
        <f>Table22452368910111213141516171819202122242345[[#This Row],[PEMBULATAN]]*O12</f>
        <v>6000</v>
      </c>
    </row>
    <row r="13" spans="1:16" ht="30" customHeight="1" x14ac:dyDescent="0.2">
      <c r="A13" s="97"/>
      <c r="B13" s="73"/>
      <c r="C13" s="87" t="s">
        <v>682</v>
      </c>
      <c r="D13" s="76" t="s">
        <v>51</v>
      </c>
      <c r="E13" s="13">
        <v>44428</v>
      </c>
      <c r="F13" s="74" t="s">
        <v>53</v>
      </c>
      <c r="G13" s="13">
        <v>44429</v>
      </c>
      <c r="H13" s="75" t="s">
        <v>54</v>
      </c>
      <c r="I13" s="15">
        <v>32</v>
      </c>
      <c r="J13" s="15">
        <v>30</v>
      </c>
      <c r="K13" s="15">
        <v>32</v>
      </c>
      <c r="L13" s="15">
        <v>2</v>
      </c>
      <c r="M13" s="81">
        <v>7.68</v>
      </c>
      <c r="N13" s="70">
        <v>8</v>
      </c>
      <c r="O13" s="62">
        <v>3000</v>
      </c>
      <c r="P13" s="63">
        <f>Table22452368910111213141516171819202122242345[[#This Row],[PEMBULATAN]]*O13</f>
        <v>24000</v>
      </c>
    </row>
    <row r="14" spans="1:16" ht="30" customHeight="1" x14ac:dyDescent="0.2">
      <c r="A14" s="97"/>
      <c r="B14" s="73"/>
      <c r="C14" s="87" t="s">
        <v>683</v>
      </c>
      <c r="D14" s="76" t="s">
        <v>51</v>
      </c>
      <c r="E14" s="13">
        <v>44428</v>
      </c>
      <c r="F14" s="74" t="s">
        <v>53</v>
      </c>
      <c r="G14" s="13">
        <v>44429</v>
      </c>
      <c r="H14" s="75" t="s">
        <v>54</v>
      </c>
      <c r="I14" s="15">
        <v>80</v>
      </c>
      <c r="J14" s="15">
        <v>35</v>
      </c>
      <c r="K14" s="15">
        <v>27</v>
      </c>
      <c r="L14" s="15">
        <v>4</v>
      </c>
      <c r="M14" s="81">
        <v>18.899999999999999</v>
      </c>
      <c r="N14" s="70">
        <v>19</v>
      </c>
      <c r="O14" s="62">
        <v>3000</v>
      </c>
      <c r="P14" s="63">
        <f>Table22452368910111213141516171819202122242345[[#This Row],[PEMBULATAN]]*O14</f>
        <v>57000</v>
      </c>
    </row>
    <row r="15" spans="1:16" ht="30" customHeight="1" x14ac:dyDescent="0.2">
      <c r="A15" s="97"/>
      <c r="B15" s="73"/>
      <c r="C15" s="87" t="s">
        <v>684</v>
      </c>
      <c r="D15" s="76" t="s">
        <v>51</v>
      </c>
      <c r="E15" s="13">
        <v>44428</v>
      </c>
      <c r="F15" s="74" t="s">
        <v>53</v>
      </c>
      <c r="G15" s="13">
        <v>44429</v>
      </c>
      <c r="H15" s="75" t="s">
        <v>54</v>
      </c>
      <c r="I15" s="15">
        <v>74</v>
      </c>
      <c r="J15" s="15">
        <v>60</v>
      </c>
      <c r="K15" s="15">
        <v>12</v>
      </c>
      <c r="L15" s="15">
        <v>9</v>
      </c>
      <c r="M15" s="81">
        <v>13.32</v>
      </c>
      <c r="N15" s="70">
        <v>13</v>
      </c>
      <c r="O15" s="62">
        <v>3000</v>
      </c>
      <c r="P15" s="63">
        <f>Table22452368910111213141516171819202122242345[[#This Row],[PEMBULATAN]]*O15</f>
        <v>39000</v>
      </c>
    </row>
    <row r="16" spans="1:16" ht="30" customHeight="1" x14ac:dyDescent="0.2">
      <c r="A16" s="97"/>
      <c r="B16" s="73"/>
      <c r="C16" s="87" t="s">
        <v>685</v>
      </c>
      <c r="D16" s="76" t="s">
        <v>51</v>
      </c>
      <c r="E16" s="13">
        <v>44428</v>
      </c>
      <c r="F16" s="74" t="s">
        <v>53</v>
      </c>
      <c r="G16" s="13">
        <v>44429</v>
      </c>
      <c r="H16" s="75" t="s">
        <v>54</v>
      </c>
      <c r="I16" s="15">
        <v>86</v>
      </c>
      <c r="J16" s="15">
        <v>52</v>
      </c>
      <c r="K16" s="15">
        <v>20</v>
      </c>
      <c r="L16" s="15">
        <v>9</v>
      </c>
      <c r="M16" s="81">
        <v>22.36</v>
      </c>
      <c r="N16" s="70">
        <v>22</v>
      </c>
      <c r="O16" s="62">
        <v>3000</v>
      </c>
      <c r="P16" s="63">
        <f>Table22452368910111213141516171819202122242345[[#This Row],[PEMBULATAN]]*O16</f>
        <v>66000</v>
      </c>
    </row>
    <row r="17" spans="1:16" ht="30" customHeight="1" x14ac:dyDescent="0.2">
      <c r="A17" s="97"/>
      <c r="B17" s="73"/>
      <c r="C17" s="87" t="s">
        <v>686</v>
      </c>
      <c r="D17" s="76" t="s">
        <v>51</v>
      </c>
      <c r="E17" s="13">
        <v>44428</v>
      </c>
      <c r="F17" s="74" t="s">
        <v>53</v>
      </c>
      <c r="G17" s="13">
        <v>44429</v>
      </c>
      <c r="H17" s="75" t="s">
        <v>54</v>
      </c>
      <c r="I17" s="15">
        <v>82</v>
      </c>
      <c r="J17" s="15">
        <v>41</v>
      </c>
      <c r="K17" s="15">
        <v>17</v>
      </c>
      <c r="L17" s="15">
        <v>7</v>
      </c>
      <c r="M17" s="81">
        <v>14.288500000000001</v>
      </c>
      <c r="N17" s="70">
        <v>14</v>
      </c>
      <c r="O17" s="62">
        <v>3000</v>
      </c>
      <c r="P17" s="63">
        <f>Table22452368910111213141516171819202122242345[[#This Row],[PEMBULATAN]]*O17</f>
        <v>42000</v>
      </c>
    </row>
    <row r="18" spans="1:16" ht="30" customHeight="1" x14ac:dyDescent="0.2">
      <c r="A18" s="97"/>
      <c r="B18" s="73"/>
      <c r="C18" s="87" t="s">
        <v>687</v>
      </c>
      <c r="D18" s="76" t="s">
        <v>51</v>
      </c>
      <c r="E18" s="13">
        <v>44428</v>
      </c>
      <c r="F18" s="74" t="s">
        <v>53</v>
      </c>
      <c r="G18" s="13">
        <v>44429</v>
      </c>
      <c r="H18" s="75" t="s">
        <v>54</v>
      </c>
      <c r="I18" s="15">
        <v>61</v>
      </c>
      <c r="J18" s="15">
        <v>52</v>
      </c>
      <c r="K18" s="15">
        <v>18</v>
      </c>
      <c r="L18" s="15">
        <v>7</v>
      </c>
      <c r="M18" s="81">
        <v>14.273999999999999</v>
      </c>
      <c r="N18" s="70">
        <v>14</v>
      </c>
      <c r="O18" s="62">
        <v>3000</v>
      </c>
      <c r="P18" s="63">
        <f>Table22452368910111213141516171819202122242345[[#This Row],[PEMBULATAN]]*O18</f>
        <v>42000</v>
      </c>
    </row>
    <row r="19" spans="1:16" ht="30" customHeight="1" x14ac:dyDescent="0.2">
      <c r="A19" s="97"/>
      <c r="B19" s="73"/>
      <c r="C19" s="87" t="s">
        <v>688</v>
      </c>
      <c r="D19" s="76" t="s">
        <v>51</v>
      </c>
      <c r="E19" s="13">
        <v>44428</v>
      </c>
      <c r="F19" s="74" t="s">
        <v>53</v>
      </c>
      <c r="G19" s="13">
        <v>44429</v>
      </c>
      <c r="H19" s="75" t="s">
        <v>54</v>
      </c>
      <c r="I19" s="15">
        <v>89</v>
      </c>
      <c r="J19" s="15">
        <v>54</v>
      </c>
      <c r="K19" s="15">
        <v>22</v>
      </c>
      <c r="L19" s="15">
        <v>10</v>
      </c>
      <c r="M19" s="81">
        <v>26.433</v>
      </c>
      <c r="N19" s="70">
        <v>26</v>
      </c>
      <c r="O19" s="62">
        <v>3000</v>
      </c>
      <c r="P19" s="63">
        <f>Table22452368910111213141516171819202122242345[[#This Row],[PEMBULATAN]]*O19</f>
        <v>78000</v>
      </c>
    </row>
    <row r="20" spans="1:16" ht="30" customHeight="1" x14ac:dyDescent="0.2">
      <c r="A20" s="97"/>
      <c r="B20" s="73"/>
      <c r="C20" s="87" t="s">
        <v>689</v>
      </c>
      <c r="D20" s="76" t="s">
        <v>51</v>
      </c>
      <c r="E20" s="13">
        <v>44428</v>
      </c>
      <c r="F20" s="74" t="s">
        <v>53</v>
      </c>
      <c r="G20" s="13">
        <v>44429</v>
      </c>
      <c r="H20" s="75" t="s">
        <v>54</v>
      </c>
      <c r="I20" s="15">
        <v>105</v>
      </c>
      <c r="J20" s="15">
        <v>65</v>
      </c>
      <c r="K20" s="15">
        <v>23</v>
      </c>
      <c r="L20" s="15">
        <v>19</v>
      </c>
      <c r="M20" s="81">
        <v>39.243749999999999</v>
      </c>
      <c r="N20" s="70">
        <v>39</v>
      </c>
      <c r="O20" s="62">
        <v>3000</v>
      </c>
      <c r="P20" s="63">
        <f>Table22452368910111213141516171819202122242345[[#This Row],[PEMBULATAN]]*O20</f>
        <v>117000</v>
      </c>
    </row>
    <row r="21" spans="1:16" ht="30" customHeight="1" x14ac:dyDescent="0.2">
      <c r="A21" s="97"/>
      <c r="B21" s="73"/>
      <c r="C21" s="87" t="s">
        <v>690</v>
      </c>
      <c r="D21" s="76" t="s">
        <v>51</v>
      </c>
      <c r="E21" s="13">
        <v>44428</v>
      </c>
      <c r="F21" s="74" t="s">
        <v>53</v>
      </c>
      <c r="G21" s="13">
        <v>44429</v>
      </c>
      <c r="H21" s="75" t="s">
        <v>54</v>
      </c>
      <c r="I21" s="15">
        <v>90</v>
      </c>
      <c r="J21" s="15">
        <v>45</v>
      </c>
      <c r="K21" s="15">
        <v>28</v>
      </c>
      <c r="L21" s="15">
        <v>17</v>
      </c>
      <c r="M21" s="81">
        <v>28.35</v>
      </c>
      <c r="N21" s="70">
        <v>28</v>
      </c>
      <c r="O21" s="62">
        <v>3000</v>
      </c>
      <c r="P21" s="63">
        <f>Table22452368910111213141516171819202122242345[[#This Row],[PEMBULATAN]]*O21</f>
        <v>84000</v>
      </c>
    </row>
    <row r="22" spans="1:16" ht="30" customHeight="1" x14ac:dyDescent="0.2">
      <c r="A22" s="97"/>
      <c r="B22" s="73"/>
      <c r="C22" s="87" t="s">
        <v>691</v>
      </c>
      <c r="D22" s="76" t="s">
        <v>51</v>
      </c>
      <c r="E22" s="13">
        <v>44428</v>
      </c>
      <c r="F22" s="74" t="s">
        <v>53</v>
      </c>
      <c r="G22" s="13">
        <v>44429</v>
      </c>
      <c r="H22" s="75" t="s">
        <v>54</v>
      </c>
      <c r="I22" s="15">
        <v>93</v>
      </c>
      <c r="J22" s="15">
        <v>65</v>
      </c>
      <c r="K22" s="15">
        <v>24</v>
      </c>
      <c r="L22" s="15">
        <v>18</v>
      </c>
      <c r="M22" s="81">
        <v>36.270000000000003</v>
      </c>
      <c r="N22" s="70">
        <v>36</v>
      </c>
      <c r="O22" s="62">
        <v>3000</v>
      </c>
      <c r="P22" s="63">
        <f>Table22452368910111213141516171819202122242345[[#This Row],[PEMBULATAN]]*O22</f>
        <v>108000</v>
      </c>
    </row>
    <row r="23" spans="1:16" ht="30" customHeight="1" x14ac:dyDescent="0.2">
      <c r="A23" s="97"/>
      <c r="B23" s="73"/>
      <c r="C23" s="87" t="s">
        <v>692</v>
      </c>
      <c r="D23" s="76" t="s">
        <v>51</v>
      </c>
      <c r="E23" s="13">
        <v>44428</v>
      </c>
      <c r="F23" s="74" t="s">
        <v>53</v>
      </c>
      <c r="G23" s="13">
        <v>44429</v>
      </c>
      <c r="H23" s="75" t="s">
        <v>54</v>
      </c>
      <c r="I23" s="15">
        <v>91</v>
      </c>
      <c r="J23" s="15">
        <v>53</v>
      </c>
      <c r="K23" s="15">
        <v>15</v>
      </c>
      <c r="L23" s="15">
        <v>10</v>
      </c>
      <c r="M23" s="81">
        <v>18.08625</v>
      </c>
      <c r="N23" s="70">
        <v>18</v>
      </c>
      <c r="O23" s="62">
        <v>3000</v>
      </c>
      <c r="P23" s="63">
        <f>Table22452368910111213141516171819202122242345[[#This Row],[PEMBULATAN]]*O23</f>
        <v>54000</v>
      </c>
    </row>
    <row r="24" spans="1:16" ht="30" customHeight="1" x14ac:dyDescent="0.2">
      <c r="A24" s="97"/>
      <c r="B24" s="73"/>
      <c r="C24" s="87" t="s">
        <v>693</v>
      </c>
      <c r="D24" s="76" t="s">
        <v>51</v>
      </c>
      <c r="E24" s="13">
        <v>44428</v>
      </c>
      <c r="F24" s="74" t="s">
        <v>53</v>
      </c>
      <c r="G24" s="13">
        <v>44429</v>
      </c>
      <c r="H24" s="75" t="s">
        <v>54</v>
      </c>
      <c r="I24" s="15">
        <v>53</v>
      </c>
      <c r="J24" s="15">
        <v>32</v>
      </c>
      <c r="K24" s="15">
        <v>16</v>
      </c>
      <c r="L24" s="15">
        <v>4</v>
      </c>
      <c r="M24" s="81">
        <v>6.7839999999999998</v>
      </c>
      <c r="N24" s="70">
        <v>7</v>
      </c>
      <c r="O24" s="62">
        <v>3000</v>
      </c>
      <c r="P24" s="63">
        <f>Table22452368910111213141516171819202122242345[[#This Row],[PEMBULATAN]]*O24</f>
        <v>21000</v>
      </c>
    </row>
    <row r="25" spans="1:16" ht="30" customHeight="1" x14ac:dyDescent="0.2">
      <c r="A25" s="97"/>
      <c r="B25" s="73"/>
      <c r="C25" s="87" t="s">
        <v>694</v>
      </c>
      <c r="D25" s="76" t="s">
        <v>51</v>
      </c>
      <c r="E25" s="13">
        <v>44428</v>
      </c>
      <c r="F25" s="74" t="s">
        <v>53</v>
      </c>
      <c r="G25" s="13">
        <v>44429</v>
      </c>
      <c r="H25" s="75" t="s">
        <v>54</v>
      </c>
      <c r="I25" s="15">
        <v>66</v>
      </c>
      <c r="J25" s="15">
        <v>48</v>
      </c>
      <c r="K25" s="15">
        <v>16</v>
      </c>
      <c r="L25" s="15">
        <v>7</v>
      </c>
      <c r="M25" s="81">
        <v>12.672000000000001</v>
      </c>
      <c r="N25" s="70">
        <v>13</v>
      </c>
      <c r="O25" s="62">
        <v>3000</v>
      </c>
      <c r="P25" s="63">
        <f>Table22452368910111213141516171819202122242345[[#This Row],[PEMBULATAN]]*O25</f>
        <v>39000</v>
      </c>
    </row>
    <row r="26" spans="1:16" ht="30" customHeight="1" x14ac:dyDescent="0.2">
      <c r="A26" s="97"/>
      <c r="B26" s="73"/>
      <c r="C26" s="87" t="s">
        <v>695</v>
      </c>
      <c r="D26" s="76" t="s">
        <v>51</v>
      </c>
      <c r="E26" s="13">
        <v>44428</v>
      </c>
      <c r="F26" s="74" t="s">
        <v>53</v>
      </c>
      <c r="G26" s="13">
        <v>44429</v>
      </c>
      <c r="H26" s="75" t="s">
        <v>54</v>
      </c>
      <c r="I26" s="15">
        <v>34</v>
      </c>
      <c r="J26" s="15">
        <v>21</v>
      </c>
      <c r="K26" s="15">
        <v>18</v>
      </c>
      <c r="L26" s="15">
        <v>3</v>
      </c>
      <c r="M26" s="81">
        <v>3.2130000000000001</v>
      </c>
      <c r="N26" s="70">
        <v>3</v>
      </c>
      <c r="O26" s="62">
        <v>3000</v>
      </c>
      <c r="P26" s="63">
        <f>Table22452368910111213141516171819202122242345[[#This Row],[PEMBULATAN]]*O26</f>
        <v>9000</v>
      </c>
    </row>
    <row r="27" spans="1:16" ht="30" customHeight="1" x14ac:dyDescent="0.2">
      <c r="A27" s="97"/>
      <c r="B27" s="73"/>
      <c r="C27" s="87" t="s">
        <v>696</v>
      </c>
      <c r="D27" s="76" t="s">
        <v>51</v>
      </c>
      <c r="E27" s="13">
        <v>44428</v>
      </c>
      <c r="F27" s="74" t="s">
        <v>53</v>
      </c>
      <c r="G27" s="13">
        <v>44429</v>
      </c>
      <c r="H27" s="75" t="s">
        <v>54</v>
      </c>
      <c r="I27" s="15">
        <v>83</v>
      </c>
      <c r="J27" s="15">
        <v>52</v>
      </c>
      <c r="K27" s="15">
        <v>14</v>
      </c>
      <c r="L27" s="15">
        <v>8</v>
      </c>
      <c r="M27" s="81">
        <v>15.106</v>
      </c>
      <c r="N27" s="70">
        <v>15</v>
      </c>
      <c r="O27" s="62">
        <v>3000</v>
      </c>
      <c r="P27" s="63">
        <f>Table22452368910111213141516171819202122242345[[#This Row],[PEMBULATAN]]*O27</f>
        <v>45000</v>
      </c>
    </row>
    <row r="28" spans="1:16" ht="22.5" customHeight="1" x14ac:dyDescent="0.2">
      <c r="A28" s="121" t="s">
        <v>31</v>
      </c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3"/>
      <c r="M28" s="77">
        <f>SUBTOTAL(109,Table22452368910111213141516171819202122242345[KG VOLUME])</f>
        <v>331.49650000000003</v>
      </c>
      <c r="N28" s="66">
        <f>SUM(N3:N27)</f>
        <v>331</v>
      </c>
      <c r="O28" s="124">
        <f>SUM(P3:P27)</f>
        <v>993000</v>
      </c>
      <c r="P28" s="125"/>
    </row>
    <row r="29" spans="1:16" ht="22.5" customHeight="1" x14ac:dyDescent="0.2">
      <c r="A29" s="82"/>
      <c r="B29" s="54" t="s">
        <v>43</v>
      </c>
      <c r="C29" s="53"/>
      <c r="D29" s="55" t="s">
        <v>44</v>
      </c>
      <c r="E29" s="82"/>
      <c r="F29" s="82"/>
      <c r="G29" s="82"/>
      <c r="H29" s="82"/>
      <c r="I29" s="82"/>
      <c r="J29" s="82"/>
      <c r="K29" s="82"/>
      <c r="L29" s="82"/>
      <c r="M29" s="83"/>
      <c r="N29" s="85" t="s">
        <v>50</v>
      </c>
      <c r="O29" s="84"/>
      <c r="P29" s="84">
        <f>O28*10%</f>
        <v>99300</v>
      </c>
    </row>
    <row r="30" spans="1:16" ht="22.5" customHeight="1" thickBot="1" x14ac:dyDescent="0.25">
      <c r="A30" s="82"/>
      <c r="B30" s="54"/>
      <c r="C30" s="53"/>
      <c r="D30" s="55"/>
      <c r="E30" s="82"/>
      <c r="F30" s="82"/>
      <c r="G30" s="82"/>
      <c r="H30" s="82"/>
      <c r="I30" s="82"/>
      <c r="J30" s="82"/>
      <c r="K30" s="82"/>
      <c r="L30" s="82"/>
      <c r="M30" s="83"/>
      <c r="N30" s="98" t="s">
        <v>58</v>
      </c>
      <c r="O30" s="99"/>
      <c r="P30" s="99">
        <f>O28-P29</f>
        <v>893700</v>
      </c>
    </row>
    <row r="31" spans="1:16" x14ac:dyDescent="0.2">
      <c r="A31" s="11"/>
      <c r="H31" s="61"/>
      <c r="N31" s="60" t="s">
        <v>32</v>
      </c>
      <c r="P31" s="67">
        <f>P30*1%</f>
        <v>8937</v>
      </c>
    </row>
    <row r="32" spans="1:16" ht="15.75" thickBot="1" x14ac:dyDescent="0.25">
      <c r="A32" s="11"/>
      <c r="H32" s="61"/>
      <c r="N32" s="60" t="s">
        <v>56</v>
      </c>
      <c r="P32" s="69">
        <f>P30*2%</f>
        <v>17874</v>
      </c>
    </row>
    <row r="33" spans="1:16" x14ac:dyDescent="0.2">
      <c r="A33" s="11"/>
      <c r="H33" s="61"/>
      <c r="N33" s="64" t="s">
        <v>33</v>
      </c>
      <c r="O33" s="65"/>
      <c r="P33" s="68">
        <f>P30+P31-P32</f>
        <v>884763</v>
      </c>
    </row>
    <row r="34" spans="1:16" x14ac:dyDescent="0.2">
      <c r="B34" s="54"/>
      <c r="C34" s="53"/>
      <c r="D34" s="55"/>
    </row>
    <row r="36" spans="1:16" x14ac:dyDescent="0.2">
      <c r="A36" s="11"/>
      <c r="H36" s="61"/>
      <c r="P36" s="69"/>
    </row>
    <row r="37" spans="1:16" x14ac:dyDescent="0.2">
      <c r="A37" s="11"/>
      <c r="H37" s="61"/>
      <c r="O37" s="56"/>
      <c r="P37" s="69"/>
    </row>
    <row r="38" spans="1:16" s="3" customFormat="1" x14ac:dyDescent="0.25">
      <c r="A38" s="11"/>
      <c r="B38" s="2"/>
      <c r="C38" s="2"/>
      <c r="E38" s="12"/>
      <c r="H38" s="61"/>
      <c r="N38" s="14"/>
      <c r="O38" s="14"/>
      <c r="P38" s="14"/>
    </row>
    <row r="39" spans="1:16" s="3" customFormat="1" x14ac:dyDescent="0.25">
      <c r="A39" s="11"/>
      <c r="B39" s="2"/>
      <c r="C39" s="2"/>
      <c r="E39" s="12"/>
      <c r="H39" s="61"/>
      <c r="N39" s="14"/>
      <c r="O39" s="14"/>
      <c r="P39" s="14"/>
    </row>
    <row r="40" spans="1:16" s="3" customFormat="1" x14ac:dyDescent="0.25">
      <c r="A40" s="11"/>
      <c r="B40" s="2"/>
      <c r="C40" s="2"/>
      <c r="E40" s="12"/>
      <c r="H40" s="61"/>
      <c r="N40" s="14"/>
      <c r="O40" s="14"/>
      <c r="P40" s="14"/>
    </row>
    <row r="41" spans="1:16" s="3" customFormat="1" x14ac:dyDescent="0.25">
      <c r="A41" s="11"/>
      <c r="B41" s="2"/>
      <c r="C41" s="2"/>
      <c r="E41" s="12"/>
      <c r="H41" s="61"/>
      <c r="N41" s="14"/>
      <c r="O41" s="14"/>
      <c r="P41" s="14"/>
    </row>
    <row r="42" spans="1:16" s="3" customFormat="1" x14ac:dyDescent="0.25">
      <c r="A42" s="11"/>
      <c r="B42" s="2"/>
      <c r="C42" s="2"/>
      <c r="E42" s="12"/>
      <c r="H42" s="61"/>
      <c r="N42" s="14"/>
      <c r="O42" s="14"/>
      <c r="P42" s="14"/>
    </row>
    <row r="43" spans="1:16" s="3" customFormat="1" x14ac:dyDescent="0.25">
      <c r="A43" s="11"/>
      <c r="B43" s="2"/>
      <c r="C43" s="2"/>
      <c r="E43" s="12"/>
      <c r="H43" s="61"/>
      <c r="N43" s="14"/>
      <c r="O43" s="14"/>
      <c r="P43" s="14"/>
    </row>
    <row r="44" spans="1:16" s="3" customFormat="1" x14ac:dyDescent="0.25">
      <c r="A44" s="11"/>
      <c r="B44" s="2"/>
      <c r="C44" s="2"/>
      <c r="E44" s="12"/>
      <c r="H44" s="61"/>
      <c r="N44" s="14"/>
      <c r="O44" s="14"/>
      <c r="P44" s="14"/>
    </row>
    <row r="45" spans="1:16" s="3" customFormat="1" x14ac:dyDescent="0.25">
      <c r="A45" s="11"/>
      <c r="B45" s="2"/>
      <c r="C45" s="2"/>
      <c r="E45" s="12"/>
      <c r="H45" s="61"/>
      <c r="N45" s="14"/>
      <c r="O45" s="14"/>
      <c r="P45" s="14"/>
    </row>
    <row r="46" spans="1:16" s="3" customFormat="1" x14ac:dyDescent="0.25">
      <c r="A46" s="11"/>
      <c r="B46" s="2"/>
      <c r="C46" s="2"/>
      <c r="E46" s="12"/>
      <c r="H46" s="61"/>
      <c r="N46" s="14"/>
      <c r="O46" s="14"/>
      <c r="P46" s="14"/>
    </row>
    <row r="47" spans="1:16" s="3" customFormat="1" x14ac:dyDescent="0.25">
      <c r="A47" s="11"/>
      <c r="B47" s="2"/>
      <c r="C47" s="2"/>
      <c r="E47" s="12"/>
      <c r="H47" s="61"/>
      <c r="N47" s="14"/>
      <c r="O47" s="14"/>
      <c r="P47" s="14"/>
    </row>
    <row r="48" spans="1:16" s="3" customFormat="1" x14ac:dyDescent="0.25">
      <c r="A48" s="11"/>
      <c r="B48" s="2"/>
      <c r="C48" s="2"/>
      <c r="E48" s="12"/>
      <c r="H48" s="61"/>
      <c r="N48" s="14"/>
      <c r="O48" s="14"/>
      <c r="P48" s="14"/>
    </row>
    <row r="49" spans="1:16" s="3" customFormat="1" x14ac:dyDescent="0.25">
      <c r="A49" s="11"/>
      <c r="B49" s="2"/>
      <c r="C49" s="2"/>
      <c r="E49" s="12"/>
      <c r="H49" s="61"/>
      <c r="N49" s="14"/>
      <c r="O49" s="14"/>
      <c r="P49" s="14"/>
    </row>
  </sheetData>
  <mergeCells count="2">
    <mergeCell ref="A28:L28"/>
    <mergeCell ref="O28:P28"/>
  </mergeCells>
  <conditionalFormatting sqref="B3">
    <cfRule type="duplicateValues" dxfId="900" priority="1"/>
  </conditionalFormatting>
  <conditionalFormatting sqref="B4:B27">
    <cfRule type="duplicateValues" dxfId="899" priority="55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01"/>
  <sheetViews>
    <sheetView zoomScale="110" zoomScaleNormal="110" workbookViewId="0">
      <pane xSplit="3" ySplit="2" topLeftCell="D74" activePane="bottomRight" state="frozen"/>
      <selection activeCell="J86" sqref="J86"/>
      <selection pane="topRight" activeCell="J86" sqref="J86"/>
      <selection pane="bottomLeft" activeCell="J86" sqref="J86"/>
      <selection pane="bottomRight" activeCell="N3" sqref="N3:N79"/>
    </sheetView>
  </sheetViews>
  <sheetFormatPr defaultRowHeight="15" x14ac:dyDescent="0.2"/>
  <cols>
    <col min="1" max="1" width="8" style="4" customWidth="1"/>
    <col min="2" max="2" width="20.140625" style="2" customWidth="1"/>
    <col min="3" max="3" width="15.28515625" style="2" customWidth="1"/>
    <col min="4" max="4" width="10.7109375" style="3" customWidth="1"/>
    <col min="5" max="5" width="8" style="12" customWidth="1"/>
    <col min="6" max="6" width="10.425781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5.25" customHeight="1" x14ac:dyDescent="0.2">
      <c r="A3" s="96" t="s">
        <v>6257</v>
      </c>
      <c r="B3" s="72" t="s">
        <v>5400</v>
      </c>
      <c r="C3" s="9" t="s">
        <v>5401</v>
      </c>
      <c r="D3" s="74" t="s">
        <v>52</v>
      </c>
      <c r="E3" s="13">
        <v>44438</v>
      </c>
      <c r="F3" s="74" t="s">
        <v>5399</v>
      </c>
      <c r="G3" s="13">
        <v>44440</v>
      </c>
      <c r="H3" s="10" t="s">
        <v>2282</v>
      </c>
      <c r="I3" s="1">
        <v>9</v>
      </c>
      <c r="J3" s="1">
        <v>60</v>
      </c>
      <c r="K3" s="1">
        <v>70</v>
      </c>
      <c r="L3" s="1">
        <v>38</v>
      </c>
      <c r="M3" s="80">
        <v>9.4499999999999993</v>
      </c>
      <c r="N3" s="8">
        <v>38</v>
      </c>
      <c r="O3" s="62">
        <v>3000</v>
      </c>
      <c r="P3" s="63">
        <f>Table224523689101112131415161718192021222423456789101112131415161718192021222324252627282930313233343536373839404142434445[[#This Row],[PEMBULATAN]]*O3</f>
        <v>114000</v>
      </c>
    </row>
    <row r="4" spans="1:16" ht="35.25" customHeight="1" x14ac:dyDescent="0.2">
      <c r="A4" s="100"/>
      <c r="B4" s="73"/>
      <c r="C4" s="9" t="s">
        <v>5402</v>
      </c>
      <c r="D4" s="74" t="s">
        <v>52</v>
      </c>
      <c r="E4" s="13">
        <v>44438</v>
      </c>
      <c r="F4" s="74" t="s">
        <v>5399</v>
      </c>
      <c r="G4" s="13">
        <v>44440</v>
      </c>
      <c r="H4" s="10" t="s">
        <v>2282</v>
      </c>
      <c r="I4" s="1">
        <v>7</v>
      </c>
      <c r="J4" s="1">
        <v>49</v>
      </c>
      <c r="K4" s="1">
        <v>31</v>
      </c>
      <c r="L4" s="1">
        <v>84</v>
      </c>
      <c r="M4" s="80">
        <v>2.6582499999999998</v>
      </c>
      <c r="N4" s="8">
        <v>84</v>
      </c>
      <c r="O4" s="62">
        <v>3000</v>
      </c>
      <c r="P4" s="63">
        <f>Table224523689101112131415161718192021222423456789101112131415161718192021222324252627282930313233343536373839404142434445[[#This Row],[PEMBULATAN]]*O4</f>
        <v>252000</v>
      </c>
    </row>
    <row r="5" spans="1:16" ht="35.25" customHeight="1" x14ac:dyDescent="0.2">
      <c r="A5" s="97"/>
      <c r="B5" s="73"/>
      <c r="C5" s="87" t="s">
        <v>5403</v>
      </c>
      <c r="D5" s="76" t="s">
        <v>52</v>
      </c>
      <c r="E5" s="13">
        <v>44438</v>
      </c>
      <c r="F5" s="74" t="s">
        <v>5399</v>
      </c>
      <c r="G5" s="13">
        <v>44440</v>
      </c>
      <c r="H5" s="75" t="s">
        <v>2282</v>
      </c>
      <c r="I5" s="15">
        <v>4</v>
      </c>
      <c r="J5" s="15">
        <v>43</v>
      </c>
      <c r="K5" s="15">
        <v>36</v>
      </c>
      <c r="L5" s="15">
        <v>15</v>
      </c>
      <c r="M5" s="81">
        <v>1.548</v>
      </c>
      <c r="N5" s="70">
        <v>15</v>
      </c>
      <c r="O5" s="62">
        <v>3000</v>
      </c>
      <c r="P5" s="63">
        <f>Table224523689101112131415161718192021222423456789101112131415161718192021222324252627282930313233343536373839404142434445[[#This Row],[PEMBULATAN]]*O5</f>
        <v>45000</v>
      </c>
    </row>
    <row r="6" spans="1:16" ht="35.25" customHeight="1" x14ac:dyDescent="0.2">
      <c r="A6" s="97"/>
      <c r="B6" s="73"/>
      <c r="C6" s="87" t="s">
        <v>5404</v>
      </c>
      <c r="D6" s="76" t="s">
        <v>52</v>
      </c>
      <c r="E6" s="13">
        <v>44438</v>
      </c>
      <c r="F6" s="74" t="s">
        <v>5399</v>
      </c>
      <c r="G6" s="13">
        <v>44440</v>
      </c>
      <c r="H6" s="75" t="s">
        <v>2282</v>
      </c>
      <c r="I6" s="15">
        <v>1</v>
      </c>
      <c r="J6" s="15">
        <v>55</v>
      </c>
      <c r="K6" s="15">
        <v>37</v>
      </c>
      <c r="L6" s="15">
        <v>17</v>
      </c>
      <c r="M6" s="81">
        <v>0.50875000000000004</v>
      </c>
      <c r="N6" s="70">
        <v>17</v>
      </c>
      <c r="O6" s="62">
        <v>3000</v>
      </c>
      <c r="P6" s="63">
        <f>Table224523689101112131415161718192021222423456789101112131415161718192021222324252627282930313233343536373839404142434445[[#This Row],[PEMBULATAN]]*O6</f>
        <v>51000</v>
      </c>
    </row>
    <row r="7" spans="1:16" ht="35.25" customHeight="1" x14ac:dyDescent="0.2">
      <c r="A7" s="97"/>
      <c r="B7" s="88"/>
      <c r="C7" s="87" t="s">
        <v>5405</v>
      </c>
      <c r="D7" s="76" t="s">
        <v>52</v>
      </c>
      <c r="E7" s="13">
        <v>44438</v>
      </c>
      <c r="F7" s="74" t="s">
        <v>5399</v>
      </c>
      <c r="G7" s="13">
        <v>44440</v>
      </c>
      <c r="H7" s="75" t="s">
        <v>2282</v>
      </c>
      <c r="I7" s="15">
        <v>4</v>
      </c>
      <c r="J7" s="15">
        <v>47</v>
      </c>
      <c r="K7" s="15">
        <v>37</v>
      </c>
      <c r="L7" s="15">
        <v>8</v>
      </c>
      <c r="M7" s="81">
        <v>1.7390000000000001</v>
      </c>
      <c r="N7" s="70">
        <v>8</v>
      </c>
      <c r="O7" s="62">
        <v>3000</v>
      </c>
      <c r="P7" s="63">
        <f>Table224523689101112131415161718192021222423456789101112131415161718192021222324252627282930313233343536373839404142434445[[#This Row],[PEMBULATAN]]*O7</f>
        <v>24000</v>
      </c>
    </row>
    <row r="8" spans="1:16" ht="35.25" customHeight="1" x14ac:dyDescent="0.2">
      <c r="A8" s="97"/>
      <c r="B8" s="73" t="s">
        <v>5406</v>
      </c>
      <c r="C8" s="87" t="s">
        <v>5407</v>
      </c>
      <c r="D8" s="76" t="s">
        <v>52</v>
      </c>
      <c r="E8" s="13">
        <v>44438</v>
      </c>
      <c r="F8" s="74" t="s">
        <v>5399</v>
      </c>
      <c r="G8" s="13">
        <v>44440</v>
      </c>
      <c r="H8" s="75" t="s">
        <v>2282</v>
      </c>
      <c r="I8" s="15">
        <v>90</v>
      </c>
      <c r="J8" s="15">
        <v>54</v>
      </c>
      <c r="K8" s="15">
        <v>45</v>
      </c>
      <c r="L8" s="15">
        <v>29</v>
      </c>
      <c r="M8" s="81">
        <v>54.674999999999997</v>
      </c>
      <c r="N8" s="70">
        <v>55</v>
      </c>
      <c r="O8" s="62">
        <v>3000</v>
      </c>
      <c r="P8" s="63">
        <f>Table224523689101112131415161718192021222423456789101112131415161718192021222324252627282930313233343536373839404142434445[[#This Row],[PEMBULATAN]]*O8</f>
        <v>165000</v>
      </c>
    </row>
    <row r="9" spans="1:16" ht="35.25" customHeight="1" x14ac:dyDescent="0.2">
      <c r="A9" s="97"/>
      <c r="B9" s="73"/>
      <c r="C9" s="87" t="s">
        <v>5408</v>
      </c>
      <c r="D9" s="76" t="s">
        <v>52</v>
      </c>
      <c r="E9" s="13">
        <v>44438</v>
      </c>
      <c r="F9" s="74" t="s">
        <v>5399</v>
      </c>
      <c r="G9" s="13">
        <v>44440</v>
      </c>
      <c r="H9" s="75" t="s">
        <v>2282</v>
      </c>
      <c r="I9" s="15">
        <v>25</v>
      </c>
      <c r="J9" s="15">
        <v>101</v>
      </c>
      <c r="K9" s="15">
        <v>59</v>
      </c>
      <c r="L9" s="15">
        <v>60</v>
      </c>
      <c r="M9" s="81">
        <v>37.243749999999999</v>
      </c>
      <c r="N9" s="70">
        <v>60</v>
      </c>
      <c r="O9" s="62">
        <v>3000</v>
      </c>
      <c r="P9" s="63">
        <f>Table224523689101112131415161718192021222423456789101112131415161718192021222324252627282930313233343536373839404142434445[[#This Row],[PEMBULATAN]]*O9</f>
        <v>180000</v>
      </c>
    </row>
    <row r="10" spans="1:16" ht="35.25" customHeight="1" x14ac:dyDescent="0.2">
      <c r="A10" s="97"/>
      <c r="B10" s="73"/>
      <c r="C10" s="87" t="s">
        <v>5409</v>
      </c>
      <c r="D10" s="76" t="s">
        <v>52</v>
      </c>
      <c r="E10" s="13">
        <v>44438</v>
      </c>
      <c r="F10" s="74" t="s">
        <v>5399</v>
      </c>
      <c r="G10" s="13">
        <v>44440</v>
      </c>
      <c r="H10" s="75" t="s">
        <v>2282</v>
      </c>
      <c r="I10" s="15">
        <v>4</v>
      </c>
      <c r="J10" s="15">
        <v>60</v>
      </c>
      <c r="K10" s="15">
        <v>40</v>
      </c>
      <c r="L10" s="15">
        <v>18</v>
      </c>
      <c r="M10" s="81">
        <v>2.4</v>
      </c>
      <c r="N10" s="70">
        <v>18</v>
      </c>
      <c r="O10" s="62">
        <v>3000</v>
      </c>
      <c r="P10" s="63">
        <f>Table224523689101112131415161718192021222423456789101112131415161718192021222324252627282930313233343536373839404142434445[[#This Row],[PEMBULATAN]]*O10</f>
        <v>54000</v>
      </c>
    </row>
    <row r="11" spans="1:16" ht="35.25" customHeight="1" x14ac:dyDescent="0.2">
      <c r="A11" s="97"/>
      <c r="B11" s="73"/>
      <c r="C11" s="87" t="s">
        <v>5410</v>
      </c>
      <c r="D11" s="76" t="s">
        <v>52</v>
      </c>
      <c r="E11" s="13">
        <v>44438</v>
      </c>
      <c r="F11" s="74" t="s">
        <v>5399</v>
      </c>
      <c r="G11" s="13">
        <v>44440</v>
      </c>
      <c r="H11" s="75" t="s">
        <v>2282</v>
      </c>
      <c r="I11" s="15">
        <v>5</v>
      </c>
      <c r="J11" s="15">
        <v>70</v>
      </c>
      <c r="K11" s="15">
        <v>36</v>
      </c>
      <c r="L11" s="15">
        <v>19</v>
      </c>
      <c r="M11" s="81">
        <v>3.15</v>
      </c>
      <c r="N11" s="70">
        <v>19</v>
      </c>
      <c r="O11" s="62">
        <v>3000</v>
      </c>
      <c r="P11" s="63">
        <f>Table224523689101112131415161718192021222423456789101112131415161718192021222324252627282930313233343536373839404142434445[[#This Row],[PEMBULATAN]]*O11</f>
        <v>57000</v>
      </c>
    </row>
    <row r="12" spans="1:16" ht="35.25" customHeight="1" x14ac:dyDescent="0.2">
      <c r="A12" s="97"/>
      <c r="B12" s="73"/>
      <c r="C12" s="87" t="s">
        <v>5411</v>
      </c>
      <c r="D12" s="76" t="s">
        <v>52</v>
      </c>
      <c r="E12" s="13">
        <v>44438</v>
      </c>
      <c r="F12" s="74" t="s">
        <v>5399</v>
      </c>
      <c r="G12" s="13">
        <v>44440</v>
      </c>
      <c r="H12" s="75" t="s">
        <v>2282</v>
      </c>
      <c r="I12" s="15">
        <v>4</v>
      </c>
      <c r="J12" s="15">
        <v>60</v>
      </c>
      <c r="K12" s="15">
        <v>65</v>
      </c>
      <c r="L12" s="15">
        <v>20</v>
      </c>
      <c r="M12" s="81">
        <v>3.9</v>
      </c>
      <c r="N12" s="70">
        <v>20</v>
      </c>
      <c r="O12" s="62">
        <v>3000</v>
      </c>
      <c r="P12" s="63">
        <f>Table224523689101112131415161718192021222423456789101112131415161718192021222324252627282930313233343536373839404142434445[[#This Row],[PEMBULATAN]]*O12</f>
        <v>60000</v>
      </c>
    </row>
    <row r="13" spans="1:16" ht="35.25" customHeight="1" x14ac:dyDescent="0.2">
      <c r="A13" s="97"/>
      <c r="B13" s="73"/>
      <c r="C13" s="87" t="s">
        <v>5412</v>
      </c>
      <c r="D13" s="76" t="s">
        <v>52</v>
      </c>
      <c r="E13" s="13">
        <v>44438</v>
      </c>
      <c r="F13" s="74" t="s">
        <v>5399</v>
      </c>
      <c r="G13" s="13">
        <v>44440</v>
      </c>
      <c r="H13" s="75" t="s">
        <v>2282</v>
      </c>
      <c r="I13" s="15">
        <v>1</v>
      </c>
      <c r="J13" s="15">
        <v>46</v>
      </c>
      <c r="K13" s="15">
        <v>32</v>
      </c>
      <c r="L13" s="15">
        <v>15</v>
      </c>
      <c r="M13" s="81">
        <v>0.36799999999999999</v>
      </c>
      <c r="N13" s="70">
        <v>15</v>
      </c>
      <c r="O13" s="62">
        <v>3000</v>
      </c>
      <c r="P13" s="63">
        <f>Table224523689101112131415161718192021222423456789101112131415161718192021222324252627282930313233343536373839404142434445[[#This Row],[PEMBULATAN]]*O13</f>
        <v>45000</v>
      </c>
    </row>
    <row r="14" spans="1:16" ht="35.25" customHeight="1" x14ac:dyDescent="0.2">
      <c r="A14" s="97"/>
      <c r="B14" s="73"/>
      <c r="C14" s="87" t="s">
        <v>5413</v>
      </c>
      <c r="D14" s="76" t="s">
        <v>52</v>
      </c>
      <c r="E14" s="13">
        <v>44438</v>
      </c>
      <c r="F14" s="74" t="s">
        <v>5399</v>
      </c>
      <c r="G14" s="13">
        <v>44440</v>
      </c>
      <c r="H14" s="75" t="s">
        <v>2282</v>
      </c>
      <c r="I14" s="15">
        <v>1</v>
      </c>
      <c r="J14" s="15">
        <v>204</v>
      </c>
      <c r="K14" s="15">
        <v>8</v>
      </c>
      <c r="L14" s="15">
        <v>8</v>
      </c>
      <c r="M14" s="81">
        <v>0.40799999999999997</v>
      </c>
      <c r="N14" s="70">
        <v>8</v>
      </c>
      <c r="O14" s="62">
        <v>3000</v>
      </c>
      <c r="P14" s="63">
        <f>Table224523689101112131415161718192021222423456789101112131415161718192021222324252627282930313233343536373839404142434445[[#This Row],[PEMBULATAN]]*O14</f>
        <v>24000</v>
      </c>
    </row>
    <row r="15" spans="1:16" ht="35.25" customHeight="1" x14ac:dyDescent="0.2">
      <c r="A15" s="97"/>
      <c r="B15" s="73"/>
      <c r="C15" s="87" t="s">
        <v>5414</v>
      </c>
      <c r="D15" s="76" t="s">
        <v>52</v>
      </c>
      <c r="E15" s="13">
        <v>44438</v>
      </c>
      <c r="F15" s="74" t="s">
        <v>5399</v>
      </c>
      <c r="G15" s="13">
        <v>44440</v>
      </c>
      <c r="H15" s="75" t="s">
        <v>2282</v>
      </c>
      <c r="I15" s="15">
        <v>3</v>
      </c>
      <c r="J15" s="15">
        <v>46</v>
      </c>
      <c r="K15" s="15">
        <v>73</v>
      </c>
      <c r="L15" s="15">
        <v>14</v>
      </c>
      <c r="M15" s="81">
        <v>2.5185</v>
      </c>
      <c r="N15" s="70">
        <v>14</v>
      </c>
      <c r="O15" s="62">
        <v>3000</v>
      </c>
      <c r="P15" s="63">
        <f>Table224523689101112131415161718192021222423456789101112131415161718192021222324252627282930313233343536373839404142434445[[#This Row],[PEMBULATAN]]*O15</f>
        <v>42000</v>
      </c>
    </row>
    <row r="16" spans="1:16" ht="35.25" customHeight="1" x14ac:dyDescent="0.2">
      <c r="A16" s="97"/>
      <c r="B16" s="73"/>
      <c r="C16" s="87" t="s">
        <v>5415</v>
      </c>
      <c r="D16" s="76" t="s">
        <v>52</v>
      </c>
      <c r="E16" s="13">
        <v>44438</v>
      </c>
      <c r="F16" s="74" t="s">
        <v>5399</v>
      </c>
      <c r="G16" s="13">
        <v>44440</v>
      </c>
      <c r="H16" s="75" t="s">
        <v>2282</v>
      </c>
      <c r="I16" s="15">
        <v>6</v>
      </c>
      <c r="J16" s="15">
        <v>60</v>
      </c>
      <c r="K16" s="15">
        <v>60</v>
      </c>
      <c r="L16" s="15">
        <v>22</v>
      </c>
      <c r="M16" s="81">
        <v>5.4</v>
      </c>
      <c r="N16" s="70">
        <v>22</v>
      </c>
      <c r="O16" s="62">
        <v>3000</v>
      </c>
      <c r="P16" s="63">
        <f>Table224523689101112131415161718192021222423456789101112131415161718192021222324252627282930313233343536373839404142434445[[#This Row],[PEMBULATAN]]*O16</f>
        <v>66000</v>
      </c>
    </row>
    <row r="17" spans="1:16" ht="35.25" customHeight="1" x14ac:dyDescent="0.2">
      <c r="A17" s="97"/>
      <c r="B17" s="73"/>
      <c r="C17" s="87" t="s">
        <v>5416</v>
      </c>
      <c r="D17" s="76" t="s">
        <v>52</v>
      </c>
      <c r="E17" s="13">
        <v>44438</v>
      </c>
      <c r="F17" s="74" t="s">
        <v>5399</v>
      </c>
      <c r="G17" s="13">
        <v>44440</v>
      </c>
      <c r="H17" s="75" t="s">
        <v>2282</v>
      </c>
      <c r="I17" s="15">
        <v>6</v>
      </c>
      <c r="J17" s="15">
        <v>90</v>
      </c>
      <c r="K17" s="15">
        <v>45</v>
      </c>
      <c r="L17" s="15">
        <v>23</v>
      </c>
      <c r="M17" s="81">
        <v>6.0750000000000002</v>
      </c>
      <c r="N17" s="70">
        <v>23</v>
      </c>
      <c r="O17" s="62">
        <v>3000</v>
      </c>
      <c r="P17" s="63">
        <f>Table224523689101112131415161718192021222423456789101112131415161718192021222324252627282930313233343536373839404142434445[[#This Row],[PEMBULATAN]]*O17</f>
        <v>69000</v>
      </c>
    </row>
    <row r="18" spans="1:16" ht="35.25" customHeight="1" x14ac:dyDescent="0.2">
      <c r="A18" s="97"/>
      <c r="B18" s="73"/>
      <c r="C18" s="87" t="s">
        <v>5417</v>
      </c>
      <c r="D18" s="76" t="s">
        <v>52</v>
      </c>
      <c r="E18" s="13">
        <v>44438</v>
      </c>
      <c r="F18" s="74" t="s">
        <v>5399</v>
      </c>
      <c r="G18" s="13">
        <v>44440</v>
      </c>
      <c r="H18" s="75" t="s">
        <v>2282</v>
      </c>
      <c r="I18" s="15">
        <v>14</v>
      </c>
      <c r="J18" s="15">
        <v>84</v>
      </c>
      <c r="K18" s="15">
        <v>53</v>
      </c>
      <c r="L18" s="15">
        <v>20</v>
      </c>
      <c r="M18" s="81">
        <v>15.582000000000001</v>
      </c>
      <c r="N18" s="70">
        <v>20</v>
      </c>
      <c r="O18" s="62">
        <v>3000</v>
      </c>
      <c r="P18" s="63">
        <f>Table224523689101112131415161718192021222423456789101112131415161718192021222324252627282930313233343536373839404142434445[[#This Row],[PEMBULATAN]]*O18</f>
        <v>60000</v>
      </c>
    </row>
    <row r="19" spans="1:16" ht="35.25" customHeight="1" x14ac:dyDescent="0.2">
      <c r="A19" s="97"/>
      <c r="B19" s="73"/>
      <c r="C19" s="87" t="s">
        <v>5418</v>
      </c>
      <c r="D19" s="76" t="s">
        <v>52</v>
      </c>
      <c r="E19" s="13">
        <v>44438</v>
      </c>
      <c r="F19" s="74" t="s">
        <v>5399</v>
      </c>
      <c r="G19" s="13">
        <v>44440</v>
      </c>
      <c r="H19" s="75" t="s">
        <v>2282</v>
      </c>
      <c r="I19" s="15">
        <v>3</v>
      </c>
      <c r="J19" s="15">
        <v>60</v>
      </c>
      <c r="K19" s="15">
        <v>40</v>
      </c>
      <c r="L19" s="15">
        <v>16</v>
      </c>
      <c r="M19" s="81">
        <v>1.8</v>
      </c>
      <c r="N19" s="70">
        <v>16</v>
      </c>
      <c r="O19" s="62">
        <v>3000</v>
      </c>
      <c r="P19" s="63">
        <f>Table224523689101112131415161718192021222423456789101112131415161718192021222324252627282930313233343536373839404142434445[[#This Row],[PEMBULATAN]]*O19</f>
        <v>48000</v>
      </c>
    </row>
    <row r="20" spans="1:16" ht="35.25" customHeight="1" x14ac:dyDescent="0.2">
      <c r="A20" s="97"/>
      <c r="B20" s="73"/>
      <c r="C20" s="87" t="s">
        <v>5419</v>
      </c>
      <c r="D20" s="76" t="s">
        <v>52</v>
      </c>
      <c r="E20" s="13">
        <v>44438</v>
      </c>
      <c r="F20" s="74" t="s">
        <v>5399</v>
      </c>
      <c r="G20" s="13">
        <v>44440</v>
      </c>
      <c r="H20" s="75" t="s">
        <v>2282</v>
      </c>
      <c r="I20" s="15">
        <v>24</v>
      </c>
      <c r="J20" s="15">
        <v>102</v>
      </c>
      <c r="K20" s="15">
        <v>77</v>
      </c>
      <c r="L20" s="15">
        <v>29</v>
      </c>
      <c r="M20" s="81">
        <v>47.124000000000002</v>
      </c>
      <c r="N20" s="70">
        <v>47</v>
      </c>
      <c r="O20" s="62">
        <v>3000</v>
      </c>
      <c r="P20" s="63">
        <f>Table224523689101112131415161718192021222423456789101112131415161718192021222324252627282930313233343536373839404142434445[[#This Row],[PEMBULATAN]]*O20</f>
        <v>141000</v>
      </c>
    </row>
    <row r="21" spans="1:16" ht="35.25" customHeight="1" x14ac:dyDescent="0.2">
      <c r="A21" s="97"/>
      <c r="B21" s="73"/>
      <c r="C21" s="87" t="s">
        <v>5420</v>
      </c>
      <c r="D21" s="76" t="s">
        <v>52</v>
      </c>
      <c r="E21" s="13">
        <v>44438</v>
      </c>
      <c r="F21" s="74" t="s">
        <v>5399</v>
      </c>
      <c r="G21" s="13">
        <v>44440</v>
      </c>
      <c r="H21" s="75" t="s">
        <v>2282</v>
      </c>
      <c r="I21" s="15">
        <v>53</v>
      </c>
      <c r="J21" s="15">
        <v>110</v>
      </c>
      <c r="K21" s="15">
        <v>64</v>
      </c>
      <c r="L21" s="15">
        <v>25</v>
      </c>
      <c r="M21" s="81">
        <v>93.28</v>
      </c>
      <c r="N21" s="70">
        <v>93</v>
      </c>
      <c r="O21" s="62">
        <v>3000</v>
      </c>
      <c r="P21" s="63">
        <f>Table224523689101112131415161718192021222423456789101112131415161718192021222324252627282930313233343536373839404142434445[[#This Row],[PEMBULATAN]]*O21</f>
        <v>279000</v>
      </c>
    </row>
    <row r="22" spans="1:16" ht="35.25" customHeight="1" x14ac:dyDescent="0.2">
      <c r="A22" s="97"/>
      <c r="B22" s="73"/>
      <c r="C22" s="87" t="s">
        <v>5421</v>
      </c>
      <c r="D22" s="76" t="s">
        <v>52</v>
      </c>
      <c r="E22" s="13">
        <v>44438</v>
      </c>
      <c r="F22" s="74" t="s">
        <v>5399</v>
      </c>
      <c r="G22" s="13">
        <v>44440</v>
      </c>
      <c r="H22" s="75" t="s">
        <v>2282</v>
      </c>
      <c r="I22" s="15">
        <v>4</v>
      </c>
      <c r="J22" s="15">
        <v>47</v>
      </c>
      <c r="K22" s="15">
        <v>30</v>
      </c>
      <c r="L22" s="15">
        <v>20</v>
      </c>
      <c r="M22" s="81">
        <v>1.41</v>
      </c>
      <c r="N22" s="70">
        <v>20</v>
      </c>
      <c r="O22" s="62">
        <v>3000</v>
      </c>
      <c r="P22" s="63">
        <f>Table224523689101112131415161718192021222423456789101112131415161718192021222324252627282930313233343536373839404142434445[[#This Row],[PEMBULATAN]]*O22</f>
        <v>60000</v>
      </c>
    </row>
    <row r="23" spans="1:16" ht="35.25" customHeight="1" x14ac:dyDescent="0.2">
      <c r="A23" s="97"/>
      <c r="B23" s="73"/>
      <c r="C23" s="87" t="s">
        <v>5422</v>
      </c>
      <c r="D23" s="76" t="s">
        <v>52</v>
      </c>
      <c r="E23" s="13">
        <v>44438</v>
      </c>
      <c r="F23" s="74" t="s">
        <v>5399</v>
      </c>
      <c r="G23" s="13">
        <v>44440</v>
      </c>
      <c r="H23" s="75" t="s">
        <v>2282</v>
      </c>
      <c r="I23" s="15">
        <v>14</v>
      </c>
      <c r="J23" s="15">
        <v>100</v>
      </c>
      <c r="K23" s="15">
        <v>60</v>
      </c>
      <c r="L23" s="15">
        <v>30</v>
      </c>
      <c r="M23" s="81">
        <v>21</v>
      </c>
      <c r="N23" s="70">
        <v>30</v>
      </c>
      <c r="O23" s="62">
        <v>3000</v>
      </c>
      <c r="P23" s="63">
        <f>Table224523689101112131415161718192021222423456789101112131415161718192021222324252627282930313233343536373839404142434445[[#This Row],[PEMBULATAN]]*O23</f>
        <v>90000</v>
      </c>
    </row>
    <row r="24" spans="1:16" ht="35.25" customHeight="1" x14ac:dyDescent="0.2">
      <c r="A24" s="97"/>
      <c r="B24" s="73"/>
      <c r="C24" s="87" t="s">
        <v>5423</v>
      </c>
      <c r="D24" s="76" t="s">
        <v>52</v>
      </c>
      <c r="E24" s="13">
        <v>44438</v>
      </c>
      <c r="F24" s="74" t="s">
        <v>5399</v>
      </c>
      <c r="G24" s="13">
        <v>44440</v>
      </c>
      <c r="H24" s="75" t="s">
        <v>2282</v>
      </c>
      <c r="I24" s="15">
        <v>2</v>
      </c>
      <c r="J24" s="15">
        <v>45</v>
      </c>
      <c r="K24" s="15">
        <v>37</v>
      </c>
      <c r="L24" s="15">
        <v>13</v>
      </c>
      <c r="M24" s="81">
        <v>0.83250000000000002</v>
      </c>
      <c r="N24" s="70">
        <v>13</v>
      </c>
      <c r="O24" s="62">
        <v>3000</v>
      </c>
      <c r="P24" s="63">
        <f>Table224523689101112131415161718192021222423456789101112131415161718192021222324252627282930313233343536373839404142434445[[#This Row],[PEMBULATAN]]*O24</f>
        <v>39000</v>
      </c>
    </row>
    <row r="25" spans="1:16" ht="35.25" customHeight="1" x14ac:dyDescent="0.2">
      <c r="A25" s="97"/>
      <c r="B25" s="73"/>
      <c r="C25" s="87" t="s">
        <v>5424</v>
      </c>
      <c r="D25" s="76" t="s">
        <v>52</v>
      </c>
      <c r="E25" s="13">
        <v>44438</v>
      </c>
      <c r="F25" s="74" t="s">
        <v>5399</v>
      </c>
      <c r="G25" s="13">
        <v>44440</v>
      </c>
      <c r="H25" s="75" t="s">
        <v>2282</v>
      </c>
      <c r="I25" s="15">
        <v>4</v>
      </c>
      <c r="J25" s="15">
        <v>50</v>
      </c>
      <c r="K25" s="15">
        <v>36</v>
      </c>
      <c r="L25" s="15">
        <v>28</v>
      </c>
      <c r="M25" s="81">
        <v>1.8</v>
      </c>
      <c r="N25" s="70">
        <v>28</v>
      </c>
      <c r="O25" s="62">
        <v>3000</v>
      </c>
      <c r="P25" s="63">
        <f>Table224523689101112131415161718192021222423456789101112131415161718192021222324252627282930313233343536373839404142434445[[#This Row],[PEMBULATAN]]*O25</f>
        <v>84000</v>
      </c>
    </row>
    <row r="26" spans="1:16" ht="35.25" customHeight="1" x14ac:dyDescent="0.2">
      <c r="A26" s="97"/>
      <c r="B26" s="73"/>
      <c r="C26" s="87" t="s">
        <v>5425</v>
      </c>
      <c r="D26" s="76" t="s">
        <v>52</v>
      </c>
      <c r="E26" s="13">
        <v>44438</v>
      </c>
      <c r="F26" s="74" t="s">
        <v>5399</v>
      </c>
      <c r="G26" s="13">
        <v>44440</v>
      </c>
      <c r="H26" s="75" t="s">
        <v>2282</v>
      </c>
      <c r="I26" s="15">
        <v>9</v>
      </c>
      <c r="J26" s="15">
        <v>80</v>
      </c>
      <c r="K26" s="15">
        <v>50</v>
      </c>
      <c r="L26" s="15">
        <v>22</v>
      </c>
      <c r="M26" s="81">
        <v>9</v>
      </c>
      <c r="N26" s="70">
        <v>22</v>
      </c>
      <c r="O26" s="62">
        <v>3000</v>
      </c>
      <c r="P26" s="63">
        <f>Table224523689101112131415161718192021222423456789101112131415161718192021222324252627282930313233343536373839404142434445[[#This Row],[PEMBULATAN]]*O26</f>
        <v>66000</v>
      </c>
    </row>
    <row r="27" spans="1:16" ht="35.25" customHeight="1" x14ac:dyDescent="0.2">
      <c r="A27" s="97"/>
      <c r="B27" s="73"/>
      <c r="C27" s="87" t="s">
        <v>5426</v>
      </c>
      <c r="D27" s="76" t="s">
        <v>52</v>
      </c>
      <c r="E27" s="13">
        <v>44438</v>
      </c>
      <c r="F27" s="74" t="s">
        <v>5399</v>
      </c>
      <c r="G27" s="13">
        <v>44440</v>
      </c>
      <c r="H27" s="75" t="s">
        <v>2282</v>
      </c>
      <c r="I27" s="15">
        <v>27</v>
      </c>
      <c r="J27" s="15">
        <v>102</v>
      </c>
      <c r="K27" s="15">
        <v>60</v>
      </c>
      <c r="L27" s="15">
        <v>30</v>
      </c>
      <c r="M27" s="81">
        <v>41.31</v>
      </c>
      <c r="N27" s="70">
        <v>41</v>
      </c>
      <c r="O27" s="62">
        <v>3000</v>
      </c>
      <c r="P27" s="63">
        <f>Table224523689101112131415161718192021222423456789101112131415161718192021222324252627282930313233343536373839404142434445[[#This Row],[PEMBULATAN]]*O27</f>
        <v>123000</v>
      </c>
    </row>
    <row r="28" spans="1:16" ht="35.25" customHeight="1" x14ac:dyDescent="0.2">
      <c r="A28" s="97"/>
      <c r="B28" s="73"/>
      <c r="C28" s="87" t="s">
        <v>5427</v>
      </c>
      <c r="D28" s="76" t="s">
        <v>52</v>
      </c>
      <c r="E28" s="13">
        <v>44438</v>
      </c>
      <c r="F28" s="74" t="s">
        <v>5399</v>
      </c>
      <c r="G28" s="13">
        <v>44440</v>
      </c>
      <c r="H28" s="75" t="s">
        <v>2282</v>
      </c>
      <c r="I28" s="15">
        <v>4</v>
      </c>
      <c r="J28" s="15">
        <v>70</v>
      </c>
      <c r="K28" s="15">
        <v>42</v>
      </c>
      <c r="L28" s="15">
        <v>20</v>
      </c>
      <c r="M28" s="81">
        <v>2.94</v>
      </c>
      <c r="N28" s="70">
        <v>20</v>
      </c>
      <c r="O28" s="62">
        <v>3000</v>
      </c>
      <c r="P28" s="63">
        <f>Table224523689101112131415161718192021222423456789101112131415161718192021222324252627282930313233343536373839404142434445[[#This Row],[PEMBULATAN]]*O28</f>
        <v>60000</v>
      </c>
    </row>
    <row r="29" spans="1:16" ht="35.25" customHeight="1" x14ac:dyDescent="0.2">
      <c r="A29" s="97"/>
      <c r="B29" s="73"/>
      <c r="C29" s="87" t="s">
        <v>5428</v>
      </c>
      <c r="D29" s="76" t="s">
        <v>52</v>
      </c>
      <c r="E29" s="13">
        <v>44438</v>
      </c>
      <c r="F29" s="74" t="s">
        <v>5399</v>
      </c>
      <c r="G29" s="13">
        <v>44440</v>
      </c>
      <c r="H29" s="75" t="s">
        <v>2282</v>
      </c>
      <c r="I29" s="15">
        <v>2</v>
      </c>
      <c r="J29" s="15">
        <v>65</v>
      </c>
      <c r="K29" s="15">
        <v>30</v>
      </c>
      <c r="L29" s="15">
        <v>15</v>
      </c>
      <c r="M29" s="81">
        <v>0.97499999999999998</v>
      </c>
      <c r="N29" s="70">
        <v>15</v>
      </c>
      <c r="O29" s="62">
        <v>3000</v>
      </c>
      <c r="P29" s="63">
        <f>Table224523689101112131415161718192021222423456789101112131415161718192021222324252627282930313233343536373839404142434445[[#This Row],[PEMBULATAN]]*O29</f>
        <v>45000</v>
      </c>
    </row>
    <row r="30" spans="1:16" ht="35.25" customHeight="1" x14ac:dyDescent="0.2">
      <c r="A30" s="97"/>
      <c r="B30" s="73"/>
      <c r="C30" s="87" t="s">
        <v>5429</v>
      </c>
      <c r="D30" s="76" t="s">
        <v>52</v>
      </c>
      <c r="E30" s="13">
        <v>44438</v>
      </c>
      <c r="F30" s="74" t="s">
        <v>5399</v>
      </c>
      <c r="G30" s="13">
        <v>44440</v>
      </c>
      <c r="H30" s="75" t="s">
        <v>2282</v>
      </c>
      <c r="I30" s="15">
        <v>3</v>
      </c>
      <c r="J30" s="15">
        <v>60</v>
      </c>
      <c r="K30" s="15">
        <v>38</v>
      </c>
      <c r="L30" s="15">
        <v>11</v>
      </c>
      <c r="M30" s="81">
        <v>1.71</v>
      </c>
      <c r="N30" s="70">
        <v>11</v>
      </c>
      <c r="O30" s="62">
        <v>3000</v>
      </c>
      <c r="P30" s="63">
        <f>Table224523689101112131415161718192021222423456789101112131415161718192021222324252627282930313233343536373839404142434445[[#This Row],[PEMBULATAN]]*O30</f>
        <v>33000</v>
      </c>
    </row>
    <row r="31" spans="1:16" ht="35.25" customHeight="1" x14ac:dyDescent="0.2">
      <c r="A31" s="97"/>
      <c r="B31" s="73"/>
      <c r="C31" s="87" t="s">
        <v>5430</v>
      </c>
      <c r="D31" s="76" t="s">
        <v>52</v>
      </c>
      <c r="E31" s="13">
        <v>44438</v>
      </c>
      <c r="F31" s="74" t="s">
        <v>5399</v>
      </c>
      <c r="G31" s="13">
        <v>44440</v>
      </c>
      <c r="H31" s="75" t="s">
        <v>2282</v>
      </c>
      <c r="I31" s="15">
        <v>6</v>
      </c>
      <c r="J31" s="15">
        <v>60</v>
      </c>
      <c r="K31" s="15">
        <v>45</v>
      </c>
      <c r="L31" s="15">
        <v>30</v>
      </c>
      <c r="M31" s="81">
        <v>4.05</v>
      </c>
      <c r="N31" s="70">
        <v>30</v>
      </c>
      <c r="O31" s="62">
        <v>3000</v>
      </c>
      <c r="P31" s="63">
        <f>Table224523689101112131415161718192021222423456789101112131415161718192021222324252627282930313233343536373839404142434445[[#This Row],[PEMBULATAN]]*O31</f>
        <v>90000</v>
      </c>
    </row>
    <row r="32" spans="1:16" ht="35.25" customHeight="1" x14ac:dyDescent="0.2">
      <c r="A32" s="97"/>
      <c r="B32" s="73"/>
      <c r="C32" s="87" t="s">
        <v>5431</v>
      </c>
      <c r="D32" s="76" t="s">
        <v>52</v>
      </c>
      <c r="E32" s="13">
        <v>44438</v>
      </c>
      <c r="F32" s="74" t="s">
        <v>5399</v>
      </c>
      <c r="G32" s="13">
        <v>44440</v>
      </c>
      <c r="H32" s="75" t="s">
        <v>2282</v>
      </c>
      <c r="I32" s="15">
        <v>12</v>
      </c>
      <c r="J32" s="15">
        <v>104</v>
      </c>
      <c r="K32" s="15">
        <v>60</v>
      </c>
      <c r="L32" s="15">
        <v>20</v>
      </c>
      <c r="M32" s="81">
        <v>18.72</v>
      </c>
      <c r="N32" s="70">
        <v>20</v>
      </c>
      <c r="O32" s="62">
        <v>3000</v>
      </c>
      <c r="P32" s="63">
        <f>Table224523689101112131415161718192021222423456789101112131415161718192021222324252627282930313233343536373839404142434445[[#This Row],[PEMBULATAN]]*O32</f>
        <v>60000</v>
      </c>
    </row>
    <row r="33" spans="1:16" ht="35.25" customHeight="1" x14ac:dyDescent="0.2">
      <c r="A33" s="97"/>
      <c r="B33" s="73"/>
      <c r="C33" s="87" t="s">
        <v>5432</v>
      </c>
      <c r="D33" s="76" t="s">
        <v>52</v>
      </c>
      <c r="E33" s="13">
        <v>44438</v>
      </c>
      <c r="F33" s="74" t="s">
        <v>5399</v>
      </c>
      <c r="G33" s="13">
        <v>44440</v>
      </c>
      <c r="H33" s="75" t="s">
        <v>2282</v>
      </c>
      <c r="I33" s="15">
        <v>2</v>
      </c>
      <c r="J33" s="15">
        <v>35</v>
      </c>
      <c r="K33" s="15">
        <v>32</v>
      </c>
      <c r="L33" s="15">
        <v>9</v>
      </c>
      <c r="M33" s="81">
        <v>0.56000000000000005</v>
      </c>
      <c r="N33" s="70">
        <v>9</v>
      </c>
      <c r="O33" s="62">
        <v>3000</v>
      </c>
      <c r="P33" s="63">
        <f>Table224523689101112131415161718192021222423456789101112131415161718192021222324252627282930313233343536373839404142434445[[#This Row],[PEMBULATAN]]*O33</f>
        <v>27000</v>
      </c>
    </row>
    <row r="34" spans="1:16" ht="35.25" customHeight="1" x14ac:dyDescent="0.2">
      <c r="A34" s="97"/>
      <c r="B34" s="73"/>
      <c r="C34" s="87" t="s">
        <v>5433</v>
      </c>
      <c r="D34" s="76" t="s">
        <v>52</v>
      </c>
      <c r="E34" s="13">
        <v>44438</v>
      </c>
      <c r="F34" s="74" t="s">
        <v>5399</v>
      </c>
      <c r="G34" s="13">
        <v>44440</v>
      </c>
      <c r="H34" s="75" t="s">
        <v>2282</v>
      </c>
      <c r="I34" s="15">
        <v>9</v>
      </c>
      <c r="J34" s="15">
        <v>67</v>
      </c>
      <c r="K34" s="15">
        <v>67</v>
      </c>
      <c r="L34" s="15">
        <v>30</v>
      </c>
      <c r="M34" s="81">
        <v>10.100250000000001</v>
      </c>
      <c r="N34" s="70">
        <v>30</v>
      </c>
      <c r="O34" s="62">
        <v>3000</v>
      </c>
      <c r="P34" s="63">
        <f>Table224523689101112131415161718192021222423456789101112131415161718192021222324252627282930313233343536373839404142434445[[#This Row],[PEMBULATAN]]*O34</f>
        <v>90000</v>
      </c>
    </row>
    <row r="35" spans="1:16" ht="35.25" customHeight="1" x14ac:dyDescent="0.2">
      <c r="A35" s="97"/>
      <c r="B35" s="73"/>
      <c r="C35" s="87" t="s">
        <v>5434</v>
      </c>
      <c r="D35" s="76" t="s">
        <v>52</v>
      </c>
      <c r="E35" s="13">
        <v>44438</v>
      </c>
      <c r="F35" s="74" t="s">
        <v>5399</v>
      </c>
      <c r="G35" s="13">
        <v>44440</v>
      </c>
      <c r="H35" s="75" t="s">
        <v>2282</v>
      </c>
      <c r="I35" s="15">
        <v>25</v>
      </c>
      <c r="J35" s="15">
        <v>104</v>
      </c>
      <c r="K35" s="15">
        <v>62</v>
      </c>
      <c r="L35" s="15">
        <v>30</v>
      </c>
      <c r="M35" s="81">
        <v>40.299999999999997</v>
      </c>
      <c r="N35" s="70">
        <v>40</v>
      </c>
      <c r="O35" s="62">
        <v>3000</v>
      </c>
      <c r="P35" s="63">
        <f>Table224523689101112131415161718192021222423456789101112131415161718192021222324252627282930313233343536373839404142434445[[#This Row],[PEMBULATAN]]*O35</f>
        <v>120000</v>
      </c>
    </row>
    <row r="36" spans="1:16" ht="35.25" customHeight="1" x14ac:dyDescent="0.2">
      <c r="A36" s="97"/>
      <c r="B36" s="73"/>
      <c r="C36" s="87" t="s">
        <v>5435</v>
      </c>
      <c r="D36" s="76" t="s">
        <v>52</v>
      </c>
      <c r="E36" s="13">
        <v>44438</v>
      </c>
      <c r="F36" s="74" t="s">
        <v>5399</v>
      </c>
      <c r="G36" s="13">
        <v>44440</v>
      </c>
      <c r="H36" s="75" t="s">
        <v>2282</v>
      </c>
      <c r="I36" s="15">
        <v>15</v>
      </c>
      <c r="J36" s="15">
        <v>84</v>
      </c>
      <c r="K36" s="15">
        <v>52</v>
      </c>
      <c r="L36" s="15">
        <v>15</v>
      </c>
      <c r="M36" s="81">
        <v>16.38</v>
      </c>
      <c r="N36" s="70">
        <v>16</v>
      </c>
      <c r="O36" s="62">
        <v>3000</v>
      </c>
      <c r="P36" s="63">
        <f>Table224523689101112131415161718192021222423456789101112131415161718192021222324252627282930313233343536373839404142434445[[#This Row],[PEMBULATAN]]*O36</f>
        <v>48000</v>
      </c>
    </row>
    <row r="37" spans="1:16" ht="35.25" customHeight="1" x14ac:dyDescent="0.2">
      <c r="A37" s="97"/>
      <c r="B37" s="73"/>
      <c r="C37" s="87" t="s">
        <v>5436</v>
      </c>
      <c r="D37" s="76" t="s">
        <v>52</v>
      </c>
      <c r="E37" s="13">
        <v>44438</v>
      </c>
      <c r="F37" s="74" t="s">
        <v>5399</v>
      </c>
      <c r="G37" s="13">
        <v>44440</v>
      </c>
      <c r="H37" s="75" t="s">
        <v>2282</v>
      </c>
      <c r="I37" s="15">
        <v>2</v>
      </c>
      <c r="J37" s="15">
        <v>60</v>
      </c>
      <c r="K37" s="15">
        <v>40</v>
      </c>
      <c r="L37" s="15">
        <v>20</v>
      </c>
      <c r="M37" s="81">
        <v>1.2</v>
      </c>
      <c r="N37" s="70">
        <v>20</v>
      </c>
      <c r="O37" s="62">
        <v>3000</v>
      </c>
      <c r="P37" s="63">
        <f>Table224523689101112131415161718192021222423456789101112131415161718192021222324252627282930313233343536373839404142434445[[#This Row],[PEMBULATAN]]*O37</f>
        <v>60000</v>
      </c>
    </row>
    <row r="38" spans="1:16" ht="35.25" customHeight="1" x14ac:dyDescent="0.2">
      <c r="A38" s="97"/>
      <c r="B38" s="73"/>
      <c r="C38" s="87" t="s">
        <v>5437</v>
      </c>
      <c r="D38" s="76" t="s">
        <v>52</v>
      </c>
      <c r="E38" s="13">
        <v>44438</v>
      </c>
      <c r="F38" s="74" t="s">
        <v>5399</v>
      </c>
      <c r="G38" s="13">
        <v>44440</v>
      </c>
      <c r="H38" s="75" t="s">
        <v>2282</v>
      </c>
      <c r="I38" s="15">
        <v>6</v>
      </c>
      <c r="J38" s="15">
        <v>47</v>
      </c>
      <c r="K38" s="15">
        <v>37</v>
      </c>
      <c r="L38" s="15">
        <v>33</v>
      </c>
      <c r="M38" s="81">
        <v>2.6084999999999998</v>
      </c>
      <c r="N38" s="70">
        <v>33</v>
      </c>
      <c r="O38" s="62">
        <v>3000</v>
      </c>
      <c r="P38" s="63">
        <f>Table224523689101112131415161718192021222423456789101112131415161718192021222324252627282930313233343536373839404142434445[[#This Row],[PEMBULATAN]]*O38</f>
        <v>99000</v>
      </c>
    </row>
    <row r="39" spans="1:16" ht="35.25" customHeight="1" x14ac:dyDescent="0.2">
      <c r="A39" s="97"/>
      <c r="B39" s="73"/>
      <c r="C39" s="87" t="s">
        <v>5438</v>
      </c>
      <c r="D39" s="76" t="s">
        <v>52</v>
      </c>
      <c r="E39" s="13">
        <v>44438</v>
      </c>
      <c r="F39" s="74" t="s">
        <v>5399</v>
      </c>
      <c r="G39" s="13">
        <v>44440</v>
      </c>
      <c r="H39" s="75" t="s">
        <v>2282</v>
      </c>
      <c r="I39" s="15">
        <v>14</v>
      </c>
      <c r="J39" s="15">
        <v>75</v>
      </c>
      <c r="K39" s="15">
        <v>68</v>
      </c>
      <c r="L39" s="15">
        <v>24</v>
      </c>
      <c r="M39" s="81">
        <v>17.850000000000001</v>
      </c>
      <c r="N39" s="70">
        <v>24</v>
      </c>
      <c r="O39" s="62">
        <v>3000</v>
      </c>
      <c r="P39" s="63">
        <f>Table224523689101112131415161718192021222423456789101112131415161718192021222324252627282930313233343536373839404142434445[[#This Row],[PEMBULATAN]]*O39</f>
        <v>72000</v>
      </c>
    </row>
    <row r="40" spans="1:16" ht="35.25" customHeight="1" x14ac:dyDescent="0.2">
      <c r="A40" s="97"/>
      <c r="B40" s="73"/>
      <c r="C40" s="87" t="s">
        <v>5439</v>
      </c>
      <c r="D40" s="76" t="s">
        <v>52</v>
      </c>
      <c r="E40" s="13">
        <v>44438</v>
      </c>
      <c r="F40" s="74" t="s">
        <v>5399</v>
      </c>
      <c r="G40" s="13">
        <v>44440</v>
      </c>
      <c r="H40" s="75" t="s">
        <v>2282</v>
      </c>
      <c r="I40" s="15">
        <v>28</v>
      </c>
      <c r="J40" s="15">
        <v>94</v>
      </c>
      <c r="K40" s="15">
        <v>59</v>
      </c>
      <c r="L40" s="15">
        <v>37</v>
      </c>
      <c r="M40" s="81">
        <v>38.822000000000003</v>
      </c>
      <c r="N40" s="70">
        <v>39</v>
      </c>
      <c r="O40" s="62">
        <v>3000</v>
      </c>
      <c r="P40" s="63">
        <f>Table224523689101112131415161718192021222423456789101112131415161718192021222324252627282930313233343536373839404142434445[[#This Row],[PEMBULATAN]]*O40</f>
        <v>117000</v>
      </c>
    </row>
    <row r="41" spans="1:16" ht="35.25" customHeight="1" x14ac:dyDescent="0.2">
      <c r="A41" s="97"/>
      <c r="B41" s="73"/>
      <c r="C41" s="87" t="s">
        <v>5440</v>
      </c>
      <c r="D41" s="76" t="s">
        <v>52</v>
      </c>
      <c r="E41" s="13">
        <v>44438</v>
      </c>
      <c r="F41" s="74" t="s">
        <v>5399</v>
      </c>
      <c r="G41" s="13">
        <v>44440</v>
      </c>
      <c r="H41" s="75" t="s">
        <v>2282</v>
      </c>
      <c r="I41" s="15">
        <v>5</v>
      </c>
      <c r="J41" s="15">
        <v>60</v>
      </c>
      <c r="K41" s="15">
        <v>37</v>
      </c>
      <c r="L41" s="15">
        <v>16</v>
      </c>
      <c r="M41" s="81">
        <v>2.7749999999999999</v>
      </c>
      <c r="N41" s="70">
        <v>16</v>
      </c>
      <c r="O41" s="62">
        <v>3000</v>
      </c>
      <c r="P41" s="63">
        <f>Table224523689101112131415161718192021222423456789101112131415161718192021222324252627282930313233343536373839404142434445[[#This Row],[PEMBULATAN]]*O41</f>
        <v>48000</v>
      </c>
    </row>
    <row r="42" spans="1:16" ht="35.25" customHeight="1" x14ac:dyDescent="0.2">
      <c r="A42" s="97"/>
      <c r="B42" s="73"/>
      <c r="C42" s="87" t="s">
        <v>5441</v>
      </c>
      <c r="D42" s="76" t="s">
        <v>52</v>
      </c>
      <c r="E42" s="13">
        <v>44438</v>
      </c>
      <c r="F42" s="74" t="s">
        <v>5399</v>
      </c>
      <c r="G42" s="13">
        <v>44440</v>
      </c>
      <c r="H42" s="75" t="s">
        <v>2282</v>
      </c>
      <c r="I42" s="15">
        <v>11</v>
      </c>
      <c r="J42" s="15">
        <v>80</v>
      </c>
      <c r="K42" s="15">
        <v>65</v>
      </c>
      <c r="L42" s="15">
        <v>30</v>
      </c>
      <c r="M42" s="81">
        <v>14.3</v>
      </c>
      <c r="N42" s="70">
        <v>30</v>
      </c>
      <c r="O42" s="62">
        <v>3000</v>
      </c>
      <c r="P42" s="63">
        <f>Table224523689101112131415161718192021222423456789101112131415161718192021222324252627282930313233343536373839404142434445[[#This Row],[PEMBULATAN]]*O42</f>
        <v>90000</v>
      </c>
    </row>
    <row r="43" spans="1:16" ht="35.25" customHeight="1" x14ac:dyDescent="0.2">
      <c r="A43" s="97"/>
      <c r="B43" s="73"/>
      <c r="C43" s="87" t="s">
        <v>5442</v>
      </c>
      <c r="D43" s="76" t="s">
        <v>52</v>
      </c>
      <c r="E43" s="13">
        <v>44438</v>
      </c>
      <c r="F43" s="74" t="s">
        <v>5399</v>
      </c>
      <c r="G43" s="13">
        <v>44440</v>
      </c>
      <c r="H43" s="75" t="s">
        <v>2282</v>
      </c>
      <c r="I43" s="15">
        <v>4</v>
      </c>
      <c r="J43" s="15">
        <v>60</v>
      </c>
      <c r="K43" s="15">
        <v>25</v>
      </c>
      <c r="L43" s="15">
        <v>23</v>
      </c>
      <c r="M43" s="81">
        <v>1.5</v>
      </c>
      <c r="N43" s="70">
        <v>23</v>
      </c>
      <c r="O43" s="62">
        <v>3000</v>
      </c>
      <c r="P43" s="63">
        <f>Table224523689101112131415161718192021222423456789101112131415161718192021222324252627282930313233343536373839404142434445[[#This Row],[PEMBULATAN]]*O43</f>
        <v>69000</v>
      </c>
    </row>
    <row r="44" spans="1:16" ht="35.25" customHeight="1" x14ac:dyDescent="0.2">
      <c r="A44" s="97"/>
      <c r="B44" s="73"/>
      <c r="C44" s="87" t="s">
        <v>5443</v>
      </c>
      <c r="D44" s="76" t="s">
        <v>52</v>
      </c>
      <c r="E44" s="13">
        <v>44438</v>
      </c>
      <c r="F44" s="74" t="s">
        <v>5399</v>
      </c>
      <c r="G44" s="13">
        <v>44440</v>
      </c>
      <c r="H44" s="75" t="s">
        <v>2282</v>
      </c>
      <c r="I44" s="15">
        <v>13</v>
      </c>
      <c r="J44" s="15">
        <v>70</v>
      </c>
      <c r="K44" s="15">
        <v>48</v>
      </c>
      <c r="L44" s="15">
        <v>24</v>
      </c>
      <c r="M44" s="81">
        <v>10.92</v>
      </c>
      <c r="N44" s="70">
        <v>24</v>
      </c>
      <c r="O44" s="62">
        <v>3000</v>
      </c>
      <c r="P44" s="63">
        <f>Table224523689101112131415161718192021222423456789101112131415161718192021222324252627282930313233343536373839404142434445[[#This Row],[PEMBULATAN]]*O44</f>
        <v>72000</v>
      </c>
    </row>
    <row r="45" spans="1:16" ht="35.25" customHeight="1" x14ac:dyDescent="0.2">
      <c r="A45" s="97"/>
      <c r="B45" s="73"/>
      <c r="C45" s="87" t="s">
        <v>5444</v>
      </c>
      <c r="D45" s="76" t="s">
        <v>52</v>
      </c>
      <c r="E45" s="13">
        <v>44438</v>
      </c>
      <c r="F45" s="74" t="s">
        <v>5399</v>
      </c>
      <c r="G45" s="13">
        <v>44440</v>
      </c>
      <c r="H45" s="75" t="s">
        <v>2282</v>
      </c>
      <c r="I45" s="15">
        <v>2</v>
      </c>
      <c r="J45" s="15">
        <v>103</v>
      </c>
      <c r="K45" s="15">
        <v>10</v>
      </c>
      <c r="L45" s="15">
        <v>10</v>
      </c>
      <c r="M45" s="81">
        <v>0.51500000000000001</v>
      </c>
      <c r="N45" s="70">
        <v>10</v>
      </c>
      <c r="O45" s="62">
        <v>3000</v>
      </c>
      <c r="P45" s="63">
        <f>Table224523689101112131415161718192021222423456789101112131415161718192021222324252627282930313233343536373839404142434445[[#This Row],[PEMBULATAN]]*O45</f>
        <v>30000</v>
      </c>
    </row>
    <row r="46" spans="1:16" ht="35.25" customHeight="1" x14ac:dyDescent="0.2">
      <c r="A46" s="97"/>
      <c r="B46" s="73"/>
      <c r="C46" s="87" t="s">
        <v>5445</v>
      </c>
      <c r="D46" s="76" t="s">
        <v>52</v>
      </c>
      <c r="E46" s="13">
        <v>44438</v>
      </c>
      <c r="F46" s="74" t="s">
        <v>5399</v>
      </c>
      <c r="G46" s="13">
        <v>44440</v>
      </c>
      <c r="H46" s="75" t="s">
        <v>2282</v>
      </c>
      <c r="I46" s="15">
        <v>2</v>
      </c>
      <c r="J46" s="15">
        <v>40</v>
      </c>
      <c r="K46" s="15">
        <v>16</v>
      </c>
      <c r="L46" s="15">
        <v>20</v>
      </c>
      <c r="M46" s="81">
        <v>0.32</v>
      </c>
      <c r="N46" s="70">
        <v>20</v>
      </c>
      <c r="O46" s="62">
        <v>3000</v>
      </c>
      <c r="P46" s="63">
        <f>Table224523689101112131415161718192021222423456789101112131415161718192021222324252627282930313233343536373839404142434445[[#This Row],[PEMBULATAN]]*O46</f>
        <v>60000</v>
      </c>
    </row>
    <row r="47" spans="1:16" ht="35.25" customHeight="1" x14ac:dyDescent="0.2">
      <c r="A47" s="97"/>
      <c r="B47" s="73"/>
      <c r="C47" s="87" t="s">
        <v>5446</v>
      </c>
      <c r="D47" s="76" t="s">
        <v>52</v>
      </c>
      <c r="E47" s="13">
        <v>44438</v>
      </c>
      <c r="F47" s="74" t="s">
        <v>5399</v>
      </c>
      <c r="G47" s="13">
        <v>44440</v>
      </c>
      <c r="H47" s="75" t="s">
        <v>2282</v>
      </c>
      <c r="I47" s="15">
        <v>13</v>
      </c>
      <c r="J47" s="15">
        <v>96</v>
      </c>
      <c r="K47" s="15">
        <v>87</v>
      </c>
      <c r="L47" s="15">
        <v>25</v>
      </c>
      <c r="M47" s="81">
        <v>27.143999999999998</v>
      </c>
      <c r="N47" s="70">
        <v>27</v>
      </c>
      <c r="O47" s="62">
        <v>3000</v>
      </c>
      <c r="P47" s="63">
        <f>Table224523689101112131415161718192021222423456789101112131415161718192021222324252627282930313233343536373839404142434445[[#This Row],[PEMBULATAN]]*O47</f>
        <v>81000</v>
      </c>
    </row>
    <row r="48" spans="1:16" ht="35.25" customHeight="1" x14ac:dyDescent="0.2">
      <c r="A48" s="97"/>
      <c r="B48" s="73"/>
      <c r="C48" s="87" t="s">
        <v>5447</v>
      </c>
      <c r="D48" s="76" t="s">
        <v>52</v>
      </c>
      <c r="E48" s="13">
        <v>44438</v>
      </c>
      <c r="F48" s="74" t="s">
        <v>5399</v>
      </c>
      <c r="G48" s="13">
        <v>44440</v>
      </c>
      <c r="H48" s="75" t="s">
        <v>2282</v>
      </c>
      <c r="I48" s="15">
        <v>28</v>
      </c>
      <c r="J48" s="15">
        <v>112</v>
      </c>
      <c r="K48" s="15">
        <v>60</v>
      </c>
      <c r="L48" s="15">
        <v>59</v>
      </c>
      <c r="M48" s="81">
        <v>47.04</v>
      </c>
      <c r="N48" s="70">
        <v>59</v>
      </c>
      <c r="O48" s="62">
        <v>3000</v>
      </c>
      <c r="P48" s="63">
        <f>Table224523689101112131415161718192021222423456789101112131415161718192021222324252627282930313233343536373839404142434445[[#This Row],[PEMBULATAN]]*O48</f>
        <v>177000</v>
      </c>
    </row>
    <row r="49" spans="1:16" ht="35.25" customHeight="1" x14ac:dyDescent="0.2">
      <c r="A49" s="97"/>
      <c r="B49" s="73"/>
      <c r="C49" s="87" t="s">
        <v>5448</v>
      </c>
      <c r="D49" s="76" t="s">
        <v>52</v>
      </c>
      <c r="E49" s="13">
        <v>44438</v>
      </c>
      <c r="F49" s="74" t="s">
        <v>5399</v>
      </c>
      <c r="G49" s="13">
        <v>44440</v>
      </c>
      <c r="H49" s="75" t="s">
        <v>2282</v>
      </c>
      <c r="I49" s="15">
        <v>10</v>
      </c>
      <c r="J49" s="15">
        <v>46</v>
      </c>
      <c r="K49" s="15">
        <v>40</v>
      </c>
      <c r="L49" s="15">
        <v>25</v>
      </c>
      <c r="M49" s="81">
        <v>4.5999999999999996</v>
      </c>
      <c r="N49" s="70">
        <v>25</v>
      </c>
      <c r="O49" s="62">
        <v>3000</v>
      </c>
      <c r="P49" s="63">
        <f>Table224523689101112131415161718192021222423456789101112131415161718192021222324252627282930313233343536373839404142434445[[#This Row],[PEMBULATAN]]*O49</f>
        <v>75000</v>
      </c>
    </row>
    <row r="50" spans="1:16" ht="35.25" customHeight="1" x14ac:dyDescent="0.2">
      <c r="A50" s="97"/>
      <c r="B50" s="73"/>
      <c r="C50" s="87" t="s">
        <v>5449</v>
      </c>
      <c r="D50" s="76" t="s">
        <v>52</v>
      </c>
      <c r="E50" s="13">
        <v>44438</v>
      </c>
      <c r="F50" s="74" t="s">
        <v>5399</v>
      </c>
      <c r="G50" s="13">
        <v>44440</v>
      </c>
      <c r="H50" s="75" t="s">
        <v>2282</v>
      </c>
      <c r="I50" s="15">
        <v>17</v>
      </c>
      <c r="J50" s="15">
        <v>105</v>
      </c>
      <c r="K50" s="15">
        <v>60</v>
      </c>
      <c r="L50" s="15">
        <v>37</v>
      </c>
      <c r="M50" s="81">
        <v>26.774999999999999</v>
      </c>
      <c r="N50" s="70">
        <v>37</v>
      </c>
      <c r="O50" s="62">
        <v>3000</v>
      </c>
      <c r="P50" s="63">
        <f>Table224523689101112131415161718192021222423456789101112131415161718192021222324252627282930313233343536373839404142434445[[#This Row],[PEMBULATAN]]*O50</f>
        <v>111000</v>
      </c>
    </row>
    <row r="51" spans="1:16" ht="35.25" customHeight="1" x14ac:dyDescent="0.2">
      <c r="A51" s="97"/>
      <c r="B51" s="73"/>
      <c r="C51" s="87" t="s">
        <v>5450</v>
      </c>
      <c r="D51" s="76" t="s">
        <v>52</v>
      </c>
      <c r="E51" s="13">
        <v>44438</v>
      </c>
      <c r="F51" s="74" t="s">
        <v>5399</v>
      </c>
      <c r="G51" s="13">
        <v>44440</v>
      </c>
      <c r="H51" s="75" t="s">
        <v>2282</v>
      </c>
      <c r="I51" s="15">
        <v>23</v>
      </c>
      <c r="J51" s="15">
        <v>102</v>
      </c>
      <c r="K51" s="15">
        <v>60</v>
      </c>
      <c r="L51" s="15">
        <v>30</v>
      </c>
      <c r="M51" s="81">
        <v>35.19</v>
      </c>
      <c r="N51" s="70">
        <v>35</v>
      </c>
      <c r="O51" s="62">
        <v>3000</v>
      </c>
      <c r="P51" s="63">
        <f>Table224523689101112131415161718192021222423456789101112131415161718192021222324252627282930313233343536373839404142434445[[#This Row],[PEMBULATAN]]*O51</f>
        <v>105000</v>
      </c>
    </row>
    <row r="52" spans="1:16" ht="35.25" customHeight="1" x14ac:dyDescent="0.2">
      <c r="A52" s="97"/>
      <c r="B52" s="73"/>
      <c r="C52" s="87" t="s">
        <v>5451</v>
      </c>
      <c r="D52" s="76" t="s">
        <v>52</v>
      </c>
      <c r="E52" s="13">
        <v>44438</v>
      </c>
      <c r="F52" s="74" t="s">
        <v>5399</v>
      </c>
      <c r="G52" s="13">
        <v>44440</v>
      </c>
      <c r="H52" s="75" t="s">
        <v>2282</v>
      </c>
      <c r="I52" s="15">
        <v>3</v>
      </c>
      <c r="J52" s="15">
        <v>126</v>
      </c>
      <c r="K52" s="15">
        <v>30</v>
      </c>
      <c r="L52" s="15">
        <v>15</v>
      </c>
      <c r="M52" s="81">
        <v>2.835</v>
      </c>
      <c r="N52" s="70">
        <v>15</v>
      </c>
      <c r="O52" s="62">
        <v>3000</v>
      </c>
      <c r="P52" s="63">
        <f>Table224523689101112131415161718192021222423456789101112131415161718192021222324252627282930313233343536373839404142434445[[#This Row],[PEMBULATAN]]*O52</f>
        <v>45000</v>
      </c>
    </row>
    <row r="53" spans="1:16" ht="35.25" customHeight="1" x14ac:dyDescent="0.2">
      <c r="A53" s="97"/>
      <c r="B53" s="73"/>
      <c r="C53" s="87" t="s">
        <v>5452</v>
      </c>
      <c r="D53" s="76" t="s">
        <v>52</v>
      </c>
      <c r="E53" s="13">
        <v>44438</v>
      </c>
      <c r="F53" s="74" t="s">
        <v>5399</v>
      </c>
      <c r="G53" s="13">
        <v>44440</v>
      </c>
      <c r="H53" s="75" t="s">
        <v>2282</v>
      </c>
      <c r="I53" s="15">
        <v>2</v>
      </c>
      <c r="J53" s="15">
        <v>50</v>
      </c>
      <c r="K53" s="15">
        <v>35</v>
      </c>
      <c r="L53" s="15">
        <v>26</v>
      </c>
      <c r="M53" s="81">
        <v>0.875</v>
      </c>
      <c r="N53" s="70">
        <v>26</v>
      </c>
      <c r="O53" s="62">
        <v>3000</v>
      </c>
      <c r="P53" s="63">
        <f>Table224523689101112131415161718192021222423456789101112131415161718192021222324252627282930313233343536373839404142434445[[#This Row],[PEMBULATAN]]*O53</f>
        <v>78000</v>
      </c>
    </row>
    <row r="54" spans="1:16" ht="35.25" customHeight="1" x14ac:dyDescent="0.2">
      <c r="A54" s="97"/>
      <c r="B54" s="73"/>
      <c r="C54" s="87" t="s">
        <v>5453</v>
      </c>
      <c r="D54" s="76" t="s">
        <v>52</v>
      </c>
      <c r="E54" s="13">
        <v>44438</v>
      </c>
      <c r="F54" s="74" t="s">
        <v>5399</v>
      </c>
      <c r="G54" s="13">
        <v>44440</v>
      </c>
      <c r="H54" s="75" t="s">
        <v>2282</v>
      </c>
      <c r="I54" s="15">
        <v>9</v>
      </c>
      <c r="J54" s="15">
        <v>89</v>
      </c>
      <c r="K54" s="15">
        <v>64</v>
      </c>
      <c r="L54" s="15">
        <v>20</v>
      </c>
      <c r="M54" s="81">
        <v>12.816000000000001</v>
      </c>
      <c r="N54" s="70">
        <v>20</v>
      </c>
      <c r="O54" s="62">
        <v>3000</v>
      </c>
      <c r="P54" s="63">
        <f>Table224523689101112131415161718192021222423456789101112131415161718192021222324252627282930313233343536373839404142434445[[#This Row],[PEMBULATAN]]*O54</f>
        <v>60000</v>
      </c>
    </row>
    <row r="55" spans="1:16" ht="35.25" customHeight="1" x14ac:dyDescent="0.2">
      <c r="A55" s="97"/>
      <c r="B55" s="73"/>
      <c r="C55" s="87" t="s">
        <v>5454</v>
      </c>
      <c r="D55" s="76" t="s">
        <v>52</v>
      </c>
      <c r="E55" s="13">
        <v>44438</v>
      </c>
      <c r="F55" s="74" t="s">
        <v>5399</v>
      </c>
      <c r="G55" s="13">
        <v>44440</v>
      </c>
      <c r="H55" s="75" t="s">
        <v>2282</v>
      </c>
      <c r="I55" s="15">
        <v>8</v>
      </c>
      <c r="J55" s="15">
        <v>50</v>
      </c>
      <c r="K55" s="15">
        <v>55</v>
      </c>
      <c r="L55" s="15">
        <v>16</v>
      </c>
      <c r="M55" s="81">
        <v>5.5</v>
      </c>
      <c r="N55" s="70">
        <v>16</v>
      </c>
      <c r="O55" s="62">
        <v>3000</v>
      </c>
      <c r="P55" s="63">
        <f>Table224523689101112131415161718192021222423456789101112131415161718192021222324252627282930313233343536373839404142434445[[#This Row],[PEMBULATAN]]*O55</f>
        <v>48000</v>
      </c>
    </row>
    <row r="56" spans="1:16" ht="35.25" customHeight="1" x14ac:dyDescent="0.2">
      <c r="A56" s="97"/>
      <c r="B56" s="73"/>
      <c r="C56" s="87" t="s">
        <v>5455</v>
      </c>
      <c r="D56" s="76" t="s">
        <v>52</v>
      </c>
      <c r="E56" s="13">
        <v>44438</v>
      </c>
      <c r="F56" s="74" t="s">
        <v>5399</v>
      </c>
      <c r="G56" s="13">
        <v>44440</v>
      </c>
      <c r="H56" s="75" t="s">
        <v>2282</v>
      </c>
      <c r="I56" s="15">
        <v>4</v>
      </c>
      <c r="J56" s="15">
        <v>38</v>
      </c>
      <c r="K56" s="15">
        <v>38</v>
      </c>
      <c r="L56" s="15">
        <v>26</v>
      </c>
      <c r="M56" s="81">
        <v>1.444</v>
      </c>
      <c r="N56" s="70">
        <v>26</v>
      </c>
      <c r="O56" s="62">
        <v>3000</v>
      </c>
      <c r="P56" s="63">
        <f>Table224523689101112131415161718192021222423456789101112131415161718192021222324252627282930313233343536373839404142434445[[#This Row],[PEMBULATAN]]*O56</f>
        <v>78000</v>
      </c>
    </row>
    <row r="57" spans="1:16" ht="35.25" customHeight="1" x14ac:dyDescent="0.2">
      <c r="A57" s="97"/>
      <c r="B57" s="73"/>
      <c r="C57" s="87" t="s">
        <v>5456</v>
      </c>
      <c r="D57" s="76" t="s">
        <v>52</v>
      </c>
      <c r="E57" s="13">
        <v>44438</v>
      </c>
      <c r="F57" s="74" t="s">
        <v>5399</v>
      </c>
      <c r="G57" s="13">
        <v>44440</v>
      </c>
      <c r="H57" s="75" t="s">
        <v>2282</v>
      </c>
      <c r="I57" s="15">
        <v>2</v>
      </c>
      <c r="J57" s="15">
        <v>43</v>
      </c>
      <c r="K57" s="15">
        <v>31</v>
      </c>
      <c r="L57" s="15">
        <v>60</v>
      </c>
      <c r="M57" s="81">
        <v>0.66649999999999998</v>
      </c>
      <c r="N57" s="70">
        <v>60</v>
      </c>
      <c r="O57" s="62">
        <v>3000</v>
      </c>
      <c r="P57" s="63">
        <f>Table224523689101112131415161718192021222423456789101112131415161718192021222324252627282930313233343536373839404142434445[[#This Row],[PEMBULATAN]]*O57</f>
        <v>180000</v>
      </c>
    </row>
    <row r="58" spans="1:16" ht="35.25" customHeight="1" x14ac:dyDescent="0.2">
      <c r="A58" s="97"/>
      <c r="B58" s="73"/>
      <c r="C58" s="87" t="s">
        <v>5457</v>
      </c>
      <c r="D58" s="76" t="s">
        <v>52</v>
      </c>
      <c r="E58" s="13">
        <v>44438</v>
      </c>
      <c r="F58" s="74" t="s">
        <v>5399</v>
      </c>
      <c r="G58" s="13">
        <v>44440</v>
      </c>
      <c r="H58" s="75" t="s">
        <v>2282</v>
      </c>
      <c r="I58" s="15">
        <v>22</v>
      </c>
      <c r="J58" s="15">
        <v>94</v>
      </c>
      <c r="K58" s="15">
        <v>26</v>
      </c>
      <c r="L58" s="15">
        <v>24</v>
      </c>
      <c r="M58" s="81">
        <v>13.442</v>
      </c>
      <c r="N58" s="70">
        <v>24</v>
      </c>
      <c r="O58" s="62">
        <v>3000</v>
      </c>
      <c r="P58" s="63">
        <f>Table224523689101112131415161718192021222423456789101112131415161718192021222324252627282930313233343536373839404142434445[[#This Row],[PEMBULATAN]]*O58</f>
        <v>72000</v>
      </c>
    </row>
    <row r="59" spans="1:16" ht="35.25" customHeight="1" x14ac:dyDescent="0.2">
      <c r="A59" s="97"/>
      <c r="B59" s="73"/>
      <c r="C59" s="87" t="s">
        <v>5458</v>
      </c>
      <c r="D59" s="76" t="s">
        <v>52</v>
      </c>
      <c r="E59" s="13">
        <v>44438</v>
      </c>
      <c r="F59" s="74" t="s">
        <v>5399</v>
      </c>
      <c r="G59" s="13">
        <v>44440</v>
      </c>
      <c r="H59" s="75" t="s">
        <v>2282</v>
      </c>
      <c r="I59" s="15">
        <v>5</v>
      </c>
      <c r="J59" s="15">
        <v>33</v>
      </c>
      <c r="K59" s="15">
        <v>33</v>
      </c>
      <c r="L59" s="15">
        <v>25</v>
      </c>
      <c r="M59" s="81">
        <v>1.3612500000000001</v>
      </c>
      <c r="N59" s="70">
        <v>25</v>
      </c>
      <c r="O59" s="62">
        <v>3000</v>
      </c>
      <c r="P59" s="63">
        <f>Table224523689101112131415161718192021222423456789101112131415161718192021222324252627282930313233343536373839404142434445[[#This Row],[PEMBULATAN]]*O59</f>
        <v>75000</v>
      </c>
    </row>
    <row r="60" spans="1:16" ht="35.25" customHeight="1" x14ac:dyDescent="0.2">
      <c r="A60" s="97"/>
      <c r="B60" s="73"/>
      <c r="C60" s="87" t="s">
        <v>5459</v>
      </c>
      <c r="D60" s="76" t="s">
        <v>52</v>
      </c>
      <c r="E60" s="13">
        <v>44438</v>
      </c>
      <c r="F60" s="74" t="s">
        <v>5399</v>
      </c>
      <c r="G60" s="13">
        <v>44440</v>
      </c>
      <c r="H60" s="75" t="s">
        <v>2282</v>
      </c>
      <c r="I60" s="15">
        <v>7</v>
      </c>
      <c r="J60" s="15">
        <v>40</v>
      </c>
      <c r="K60" s="15">
        <v>20</v>
      </c>
      <c r="L60" s="15">
        <v>29</v>
      </c>
      <c r="M60" s="81">
        <v>1.4</v>
      </c>
      <c r="N60" s="70">
        <v>29</v>
      </c>
      <c r="O60" s="62">
        <v>3000</v>
      </c>
      <c r="P60" s="63">
        <f>Table224523689101112131415161718192021222423456789101112131415161718192021222324252627282930313233343536373839404142434445[[#This Row],[PEMBULATAN]]*O60</f>
        <v>87000</v>
      </c>
    </row>
    <row r="61" spans="1:16" ht="35.25" customHeight="1" x14ac:dyDescent="0.2">
      <c r="A61" s="97"/>
      <c r="B61" s="73"/>
      <c r="C61" s="87" t="s">
        <v>5460</v>
      </c>
      <c r="D61" s="76" t="s">
        <v>52</v>
      </c>
      <c r="E61" s="13">
        <v>44438</v>
      </c>
      <c r="F61" s="74" t="s">
        <v>5399</v>
      </c>
      <c r="G61" s="13">
        <v>44440</v>
      </c>
      <c r="H61" s="75" t="s">
        <v>2282</v>
      </c>
      <c r="I61" s="15">
        <v>10</v>
      </c>
      <c r="J61" s="15">
        <v>60</v>
      </c>
      <c r="K61" s="15">
        <v>35</v>
      </c>
      <c r="L61" s="15">
        <v>60</v>
      </c>
      <c r="M61" s="81">
        <v>5.25</v>
      </c>
      <c r="N61" s="70">
        <v>60</v>
      </c>
      <c r="O61" s="62">
        <v>3000</v>
      </c>
      <c r="P61" s="63">
        <f>Table224523689101112131415161718192021222423456789101112131415161718192021222324252627282930313233343536373839404142434445[[#This Row],[PEMBULATAN]]*O61</f>
        <v>180000</v>
      </c>
    </row>
    <row r="62" spans="1:16" ht="35.25" customHeight="1" x14ac:dyDescent="0.2">
      <c r="A62" s="97"/>
      <c r="B62" s="73"/>
      <c r="C62" s="87" t="s">
        <v>5461</v>
      </c>
      <c r="D62" s="76" t="s">
        <v>52</v>
      </c>
      <c r="E62" s="13">
        <v>44438</v>
      </c>
      <c r="F62" s="74" t="s">
        <v>5399</v>
      </c>
      <c r="G62" s="13">
        <v>44440</v>
      </c>
      <c r="H62" s="75" t="s">
        <v>2282</v>
      </c>
      <c r="I62" s="15">
        <v>7</v>
      </c>
      <c r="J62" s="15">
        <v>40</v>
      </c>
      <c r="K62" s="15">
        <v>25</v>
      </c>
      <c r="L62" s="15">
        <v>20</v>
      </c>
      <c r="M62" s="81">
        <v>1.75</v>
      </c>
      <c r="N62" s="70">
        <v>20</v>
      </c>
      <c r="O62" s="62">
        <v>3000</v>
      </c>
      <c r="P62" s="63">
        <f>Table224523689101112131415161718192021222423456789101112131415161718192021222324252627282930313233343536373839404142434445[[#This Row],[PEMBULATAN]]*O62</f>
        <v>60000</v>
      </c>
    </row>
    <row r="63" spans="1:16" ht="35.25" customHeight="1" x14ac:dyDescent="0.2">
      <c r="A63" s="97"/>
      <c r="B63" s="73"/>
      <c r="C63" s="87" t="s">
        <v>5462</v>
      </c>
      <c r="D63" s="76" t="s">
        <v>52</v>
      </c>
      <c r="E63" s="13">
        <v>44438</v>
      </c>
      <c r="F63" s="74" t="s">
        <v>5399</v>
      </c>
      <c r="G63" s="13">
        <v>44440</v>
      </c>
      <c r="H63" s="75" t="s">
        <v>2282</v>
      </c>
      <c r="I63" s="15">
        <v>64</v>
      </c>
      <c r="J63" s="15">
        <v>60</v>
      </c>
      <c r="K63" s="15">
        <v>30</v>
      </c>
      <c r="L63" s="15">
        <v>60</v>
      </c>
      <c r="M63" s="81">
        <v>28.8</v>
      </c>
      <c r="N63" s="70">
        <v>60</v>
      </c>
      <c r="O63" s="62">
        <v>3000</v>
      </c>
      <c r="P63" s="63">
        <f>Table224523689101112131415161718192021222423456789101112131415161718192021222324252627282930313233343536373839404142434445[[#This Row],[PEMBULATAN]]*O63</f>
        <v>180000</v>
      </c>
    </row>
    <row r="64" spans="1:16" ht="35.25" customHeight="1" x14ac:dyDescent="0.2">
      <c r="A64" s="97"/>
      <c r="B64" s="73"/>
      <c r="C64" s="87" t="s">
        <v>5463</v>
      </c>
      <c r="D64" s="76" t="s">
        <v>52</v>
      </c>
      <c r="E64" s="13">
        <v>44438</v>
      </c>
      <c r="F64" s="74" t="s">
        <v>5399</v>
      </c>
      <c r="G64" s="13">
        <v>44440</v>
      </c>
      <c r="H64" s="75" t="s">
        <v>2282</v>
      </c>
      <c r="I64" s="15">
        <v>2</v>
      </c>
      <c r="J64" s="15">
        <v>60</v>
      </c>
      <c r="K64" s="15">
        <v>85</v>
      </c>
      <c r="L64" s="15">
        <v>24</v>
      </c>
      <c r="M64" s="81">
        <v>2.5499999999999998</v>
      </c>
      <c r="N64" s="70">
        <v>24</v>
      </c>
      <c r="O64" s="62">
        <v>3000</v>
      </c>
      <c r="P64" s="63">
        <f>Table224523689101112131415161718192021222423456789101112131415161718192021222324252627282930313233343536373839404142434445[[#This Row],[PEMBULATAN]]*O64</f>
        <v>72000</v>
      </c>
    </row>
    <row r="65" spans="1:16" ht="35.25" customHeight="1" x14ac:dyDescent="0.2">
      <c r="A65" s="97"/>
      <c r="B65" s="73"/>
      <c r="C65" s="87" t="s">
        <v>5464</v>
      </c>
      <c r="D65" s="76" t="s">
        <v>52</v>
      </c>
      <c r="E65" s="13">
        <v>44438</v>
      </c>
      <c r="F65" s="74" t="s">
        <v>5399</v>
      </c>
      <c r="G65" s="13">
        <v>44440</v>
      </c>
      <c r="H65" s="75" t="s">
        <v>2282</v>
      </c>
      <c r="I65" s="15">
        <v>3</v>
      </c>
      <c r="J65" s="15">
        <v>170</v>
      </c>
      <c r="K65" s="15">
        <v>60</v>
      </c>
      <c r="L65" s="15">
        <v>12</v>
      </c>
      <c r="M65" s="81">
        <v>7.65</v>
      </c>
      <c r="N65" s="70">
        <v>12</v>
      </c>
      <c r="O65" s="62">
        <v>3000</v>
      </c>
      <c r="P65" s="63">
        <f>Table224523689101112131415161718192021222423456789101112131415161718192021222324252627282930313233343536373839404142434445[[#This Row],[PEMBULATAN]]*O65</f>
        <v>36000</v>
      </c>
    </row>
    <row r="66" spans="1:16" ht="35.25" customHeight="1" x14ac:dyDescent="0.2">
      <c r="A66" s="97"/>
      <c r="B66" s="73"/>
      <c r="C66" s="87" t="s">
        <v>5465</v>
      </c>
      <c r="D66" s="76" t="s">
        <v>52</v>
      </c>
      <c r="E66" s="13">
        <v>44438</v>
      </c>
      <c r="F66" s="74" t="s">
        <v>5399</v>
      </c>
      <c r="G66" s="13">
        <v>44440</v>
      </c>
      <c r="H66" s="75" t="s">
        <v>2282</v>
      </c>
      <c r="I66" s="15">
        <v>5</v>
      </c>
      <c r="J66" s="15">
        <v>40</v>
      </c>
      <c r="K66" s="15">
        <v>67</v>
      </c>
      <c r="L66" s="15">
        <v>30</v>
      </c>
      <c r="M66" s="81">
        <v>3.35</v>
      </c>
      <c r="N66" s="70">
        <v>30</v>
      </c>
      <c r="O66" s="62">
        <v>3000</v>
      </c>
      <c r="P66" s="63">
        <f>Table224523689101112131415161718192021222423456789101112131415161718192021222324252627282930313233343536373839404142434445[[#This Row],[PEMBULATAN]]*O66</f>
        <v>90000</v>
      </c>
    </row>
    <row r="67" spans="1:16" ht="35.25" customHeight="1" x14ac:dyDescent="0.2">
      <c r="A67" s="97"/>
      <c r="B67" s="73"/>
      <c r="C67" s="87" t="s">
        <v>5466</v>
      </c>
      <c r="D67" s="76" t="s">
        <v>52</v>
      </c>
      <c r="E67" s="13">
        <v>44438</v>
      </c>
      <c r="F67" s="74" t="s">
        <v>5399</v>
      </c>
      <c r="G67" s="13">
        <v>44440</v>
      </c>
      <c r="H67" s="75" t="s">
        <v>2282</v>
      </c>
      <c r="I67" s="15">
        <v>7</v>
      </c>
      <c r="J67" s="15">
        <v>78</v>
      </c>
      <c r="K67" s="15">
        <v>67</v>
      </c>
      <c r="L67" s="15">
        <v>23</v>
      </c>
      <c r="M67" s="81">
        <v>9.1455000000000002</v>
      </c>
      <c r="N67" s="70">
        <v>23</v>
      </c>
      <c r="O67" s="62">
        <v>3000</v>
      </c>
      <c r="P67" s="63">
        <f>Table224523689101112131415161718192021222423456789101112131415161718192021222324252627282930313233343536373839404142434445[[#This Row],[PEMBULATAN]]*O67</f>
        <v>69000</v>
      </c>
    </row>
    <row r="68" spans="1:16" ht="35.25" customHeight="1" x14ac:dyDescent="0.2">
      <c r="A68" s="97"/>
      <c r="B68" s="73"/>
      <c r="C68" s="87" t="s">
        <v>5467</v>
      </c>
      <c r="D68" s="76" t="s">
        <v>52</v>
      </c>
      <c r="E68" s="13">
        <v>44438</v>
      </c>
      <c r="F68" s="74" t="s">
        <v>5399</v>
      </c>
      <c r="G68" s="13">
        <v>44440</v>
      </c>
      <c r="H68" s="75" t="s">
        <v>2282</v>
      </c>
      <c r="I68" s="15">
        <v>1</v>
      </c>
      <c r="J68" s="15">
        <v>36</v>
      </c>
      <c r="K68" s="15">
        <v>10</v>
      </c>
      <c r="L68" s="15">
        <v>10</v>
      </c>
      <c r="M68" s="81">
        <v>0.09</v>
      </c>
      <c r="N68" s="70">
        <v>10</v>
      </c>
      <c r="O68" s="62">
        <v>3000</v>
      </c>
      <c r="P68" s="63">
        <f>Table224523689101112131415161718192021222423456789101112131415161718192021222324252627282930313233343536373839404142434445[[#This Row],[PEMBULATAN]]*O68</f>
        <v>30000</v>
      </c>
    </row>
    <row r="69" spans="1:16" ht="35.25" customHeight="1" x14ac:dyDescent="0.2">
      <c r="A69" s="97"/>
      <c r="B69" s="73"/>
      <c r="C69" s="87" t="s">
        <v>5468</v>
      </c>
      <c r="D69" s="76" t="s">
        <v>52</v>
      </c>
      <c r="E69" s="13">
        <v>44438</v>
      </c>
      <c r="F69" s="74" t="s">
        <v>5399</v>
      </c>
      <c r="G69" s="13">
        <v>44440</v>
      </c>
      <c r="H69" s="75" t="s">
        <v>2282</v>
      </c>
      <c r="I69" s="15">
        <v>7</v>
      </c>
      <c r="J69" s="15">
        <v>60</v>
      </c>
      <c r="K69" s="15">
        <v>60</v>
      </c>
      <c r="L69" s="15">
        <v>20</v>
      </c>
      <c r="M69" s="81">
        <v>6.3</v>
      </c>
      <c r="N69" s="70">
        <v>20</v>
      </c>
      <c r="O69" s="62">
        <v>3000</v>
      </c>
      <c r="P69" s="63">
        <f>Table224523689101112131415161718192021222423456789101112131415161718192021222324252627282930313233343536373839404142434445[[#This Row],[PEMBULATAN]]*O69</f>
        <v>60000</v>
      </c>
    </row>
    <row r="70" spans="1:16" ht="35.25" customHeight="1" x14ac:dyDescent="0.2">
      <c r="A70" s="97"/>
      <c r="B70" s="73"/>
      <c r="C70" s="87" t="s">
        <v>5469</v>
      </c>
      <c r="D70" s="76" t="s">
        <v>52</v>
      </c>
      <c r="E70" s="13">
        <v>44438</v>
      </c>
      <c r="F70" s="74" t="s">
        <v>5399</v>
      </c>
      <c r="G70" s="13">
        <v>44440</v>
      </c>
      <c r="H70" s="75" t="s">
        <v>2282</v>
      </c>
      <c r="I70" s="15">
        <v>20</v>
      </c>
      <c r="J70" s="15">
        <v>94</v>
      </c>
      <c r="K70" s="15">
        <v>78</v>
      </c>
      <c r="L70" s="15">
        <v>30</v>
      </c>
      <c r="M70" s="81">
        <v>36.659999999999997</v>
      </c>
      <c r="N70" s="70">
        <v>37</v>
      </c>
      <c r="O70" s="62">
        <v>3000</v>
      </c>
      <c r="P70" s="63">
        <f>Table224523689101112131415161718192021222423456789101112131415161718192021222324252627282930313233343536373839404142434445[[#This Row],[PEMBULATAN]]*O70</f>
        <v>111000</v>
      </c>
    </row>
    <row r="71" spans="1:16" ht="35.25" customHeight="1" x14ac:dyDescent="0.2">
      <c r="A71" s="97"/>
      <c r="B71" s="73"/>
      <c r="C71" s="87" t="s">
        <v>5470</v>
      </c>
      <c r="D71" s="76" t="s">
        <v>52</v>
      </c>
      <c r="E71" s="13">
        <v>44438</v>
      </c>
      <c r="F71" s="74" t="s">
        <v>5399</v>
      </c>
      <c r="G71" s="13">
        <v>44440</v>
      </c>
      <c r="H71" s="75" t="s">
        <v>2282</v>
      </c>
      <c r="I71" s="15">
        <v>56</v>
      </c>
      <c r="J71" s="15">
        <v>105</v>
      </c>
      <c r="K71" s="15">
        <v>58</v>
      </c>
      <c r="L71" s="15">
        <v>38</v>
      </c>
      <c r="M71" s="81">
        <v>85.26</v>
      </c>
      <c r="N71" s="70">
        <v>85</v>
      </c>
      <c r="O71" s="62">
        <v>3000</v>
      </c>
      <c r="P71" s="63">
        <f>Table224523689101112131415161718192021222423456789101112131415161718192021222324252627282930313233343536373839404142434445[[#This Row],[PEMBULATAN]]*O71</f>
        <v>255000</v>
      </c>
    </row>
    <row r="72" spans="1:16" ht="35.25" customHeight="1" x14ac:dyDescent="0.2">
      <c r="A72" s="97"/>
      <c r="B72" s="73"/>
      <c r="C72" s="87" t="s">
        <v>5471</v>
      </c>
      <c r="D72" s="76" t="s">
        <v>52</v>
      </c>
      <c r="E72" s="13">
        <v>44438</v>
      </c>
      <c r="F72" s="74" t="s">
        <v>5399</v>
      </c>
      <c r="G72" s="13">
        <v>44440</v>
      </c>
      <c r="H72" s="75" t="s">
        <v>2282</v>
      </c>
      <c r="I72" s="15">
        <v>25</v>
      </c>
      <c r="J72" s="15">
        <v>88</v>
      </c>
      <c r="K72" s="15">
        <v>32</v>
      </c>
      <c r="L72" s="15">
        <v>15</v>
      </c>
      <c r="M72" s="81">
        <v>17.600000000000001</v>
      </c>
      <c r="N72" s="70">
        <v>18</v>
      </c>
      <c r="O72" s="62">
        <v>3000</v>
      </c>
      <c r="P72" s="63">
        <f>Table224523689101112131415161718192021222423456789101112131415161718192021222324252627282930313233343536373839404142434445[[#This Row],[PEMBULATAN]]*O72</f>
        <v>54000</v>
      </c>
    </row>
    <row r="73" spans="1:16" ht="35.25" customHeight="1" x14ac:dyDescent="0.2">
      <c r="A73" s="97"/>
      <c r="B73" s="73"/>
      <c r="C73" s="87" t="s">
        <v>5472</v>
      </c>
      <c r="D73" s="76" t="s">
        <v>52</v>
      </c>
      <c r="E73" s="13">
        <v>44438</v>
      </c>
      <c r="F73" s="74" t="s">
        <v>5399</v>
      </c>
      <c r="G73" s="13">
        <v>44440</v>
      </c>
      <c r="H73" s="75" t="s">
        <v>2282</v>
      </c>
      <c r="I73" s="15">
        <v>6</v>
      </c>
      <c r="J73" s="15">
        <v>80</v>
      </c>
      <c r="K73" s="15">
        <v>54</v>
      </c>
      <c r="L73" s="15">
        <v>25</v>
      </c>
      <c r="M73" s="81">
        <v>6.48</v>
      </c>
      <c r="N73" s="70">
        <v>25</v>
      </c>
      <c r="O73" s="62">
        <v>3000</v>
      </c>
      <c r="P73" s="63">
        <f>Table224523689101112131415161718192021222423456789101112131415161718192021222324252627282930313233343536373839404142434445[[#This Row],[PEMBULATAN]]*O73</f>
        <v>75000</v>
      </c>
    </row>
    <row r="74" spans="1:16" ht="35.25" customHeight="1" x14ac:dyDescent="0.2">
      <c r="A74" s="97"/>
      <c r="B74" s="73"/>
      <c r="C74" s="87" t="s">
        <v>5473</v>
      </c>
      <c r="D74" s="76" t="s">
        <v>52</v>
      </c>
      <c r="E74" s="13">
        <v>44438</v>
      </c>
      <c r="F74" s="74" t="s">
        <v>5399</v>
      </c>
      <c r="G74" s="13">
        <v>44440</v>
      </c>
      <c r="H74" s="75" t="s">
        <v>2282</v>
      </c>
      <c r="I74" s="15">
        <v>6</v>
      </c>
      <c r="J74" s="15">
        <v>64</v>
      </c>
      <c r="K74" s="15">
        <v>36</v>
      </c>
      <c r="L74" s="15">
        <v>19</v>
      </c>
      <c r="M74" s="81">
        <v>3.456</v>
      </c>
      <c r="N74" s="70">
        <v>19</v>
      </c>
      <c r="O74" s="62">
        <v>3000</v>
      </c>
      <c r="P74" s="63">
        <f>Table224523689101112131415161718192021222423456789101112131415161718192021222324252627282930313233343536373839404142434445[[#This Row],[PEMBULATAN]]*O74</f>
        <v>57000</v>
      </c>
    </row>
    <row r="75" spans="1:16" ht="35.25" customHeight="1" x14ac:dyDescent="0.2">
      <c r="A75" s="97"/>
      <c r="B75" s="73"/>
      <c r="C75" s="87" t="s">
        <v>5474</v>
      </c>
      <c r="D75" s="76" t="s">
        <v>52</v>
      </c>
      <c r="E75" s="13">
        <v>44438</v>
      </c>
      <c r="F75" s="74" t="s">
        <v>5399</v>
      </c>
      <c r="G75" s="13">
        <v>44440</v>
      </c>
      <c r="H75" s="75" t="s">
        <v>2282</v>
      </c>
      <c r="I75" s="15">
        <v>14</v>
      </c>
      <c r="J75" s="15">
        <v>80</v>
      </c>
      <c r="K75" s="15">
        <v>50</v>
      </c>
      <c r="L75" s="15">
        <v>42</v>
      </c>
      <c r="M75" s="81">
        <v>14</v>
      </c>
      <c r="N75" s="70">
        <v>42</v>
      </c>
      <c r="O75" s="62">
        <v>3000</v>
      </c>
      <c r="P75" s="63">
        <f>Table224523689101112131415161718192021222423456789101112131415161718192021222324252627282930313233343536373839404142434445[[#This Row],[PEMBULATAN]]*O75</f>
        <v>126000</v>
      </c>
    </row>
    <row r="76" spans="1:16" ht="35.25" customHeight="1" x14ac:dyDescent="0.2">
      <c r="A76" s="97"/>
      <c r="B76" s="73"/>
      <c r="C76" s="87" t="s">
        <v>5475</v>
      </c>
      <c r="D76" s="76" t="s">
        <v>52</v>
      </c>
      <c r="E76" s="13">
        <v>44438</v>
      </c>
      <c r="F76" s="74" t="s">
        <v>5399</v>
      </c>
      <c r="G76" s="13">
        <v>44440</v>
      </c>
      <c r="H76" s="75" t="s">
        <v>2282</v>
      </c>
      <c r="I76" s="15">
        <v>12</v>
      </c>
      <c r="J76" s="15">
        <v>82</v>
      </c>
      <c r="K76" s="15">
        <v>60</v>
      </c>
      <c r="L76" s="15">
        <v>50</v>
      </c>
      <c r="M76" s="81">
        <v>14.76</v>
      </c>
      <c r="N76" s="70">
        <v>50</v>
      </c>
      <c r="O76" s="62">
        <v>3000</v>
      </c>
      <c r="P76" s="63">
        <f>Table224523689101112131415161718192021222423456789101112131415161718192021222324252627282930313233343536373839404142434445[[#This Row],[PEMBULATAN]]*O76</f>
        <v>150000</v>
      </c>
    </row>
    <row r="77" spans="1:16" ht="35.25" customHeight="1" x14ac:dyDescent="0.2">
      <c r="A77" s="97"/>
      <c r="B77" s="73"/>
      <c r="C77" s="87" t="s">
        <v>5476</v>
      </c>
      <c r="D77" s="76" t="s">
        <v>52</v>
      </c>
      <c r="E77" s="13">
        <v>44438</v>
      </c>
      <c r="F77" s="74" t="s">
        <v>5399</v>
      </c>
      <c r="G77" s="13">
        <v>44440</v>
      </c>
      <c r="H77" s="75" t="s">
        <v>2282</v>
      </c>
      <c r="I77" s="15">
        <v>23</v>
      </c>
      <c r="J77" s="15">
        <v>72</v>
      </c>
      <c r="K77" s="15">
        <v>60</v>
      </c>
      <c r="L77" s="15">
        <v>25</v>
      </c>
      <c r="M77" s="81">
        <v>24.84</v>
      </c>
      <c r="N77" s="70">
        <v>25</v>
      </c>
      <c r="O77" s="62">
        <v>3000</v>
      </c>
      <c r="P77" s="63">
        <f>Table224523689101112131415161718192021222423456789101112131415161718192021222324252627282930313233343536373839404142434445[[#This Row],[PEMBULATAN]]*O77</f>
        <v>75000</v>
      </c>
    </row>
    <row r="78" spans="1:16" ht="35.25" customHeight="1" x14ac:dyDescent="0.2">
      <c r="A78" s="97"/>
      <c r="B78" s="73"/>
      <c r="C78" s="87" t="s">
        <v>5477</v>
      </c>
      <c r="D78" s="76" t="s">
        <v>52</v>
      </c>
      <c r="E78" s="13">
        <v>44438</v>
      </c>
      <c r="F78" s="74" t="s">
        <v>5399</v>
      </c>
      <c r="G78" s="13">
        <v>44440</v>
      </c>
      <c r="H78" s="75" t="s">
        <v>2282</v>
      </c>
      <c r="I78" s="15">
        <v>15</v>
      </c>
      <c r="J78" s="15">
        <v>5</v>
      </c>
      <c r="K78" s="15">
        <v>25</v>
      </c>
      <c r="L78" s="15">
        <v>20</v>
      </c>
      <c r="M78" s="81">
        <v>0.46875</v>
      </c>
      <c r="N78" s="70">
        <v>20</v>
      </c>
      <c r="O78" s="62">
        <v>3000</v>
      </c>
      <c r="P78" s="63">
        <f>Table224523689101112131415161718192021222423456789101112131415161718192021222324252627282930313233343536373839404142434445[[#This Row],[PEMBULATAN]]*O78</f>
        <v>60000</v>
      </c>
    </row>
    <row r="79" spans="1:16" ht="35.25" customHeight="1" x14ac:dyDescent="0.2">
      <c r="A79" s="97"/>
      <c r="B79" s="73"/>
      <c r="C79" s="87" t="s">
        <v>5478</v>
      </c>
      <c r="D79" s="76" t="s">
        <v>52</v>
      </c>
      <c r="E79" s="13">
        <v>44438</v>
      </c>
      <c r="F79" s="74" t="s">
        <v>5399</v>
      </c>
      <c r="G79" s="13">
        <v>44440</v>
      </c>
      <c r="H79" s="75" t="s">
        <v>2282</v>
      </c>
      <c r="I79" s="15">
        <v>5</v>
      </c>
      <c r="J79" s="15">
        <v>50</v>
      </c>
      <c r="K79" s="15">
        <v>33</v>
      </c>
      <c r="L79" s="15">
        <v>15</v>
      </c>
      <c r="M79" s="81">
        <v>2.0625</v>
      </c>
      <c r="N79" s="70">
        <v>15</v>
      </c>
      <c r="O79" s="62">
        <v>3000</v>
      </c>
      <c r="P79" s="63">
        <f>Table224523689101112131415161718192021222423456789101112131415161718192021222324252627282930313233343536373839404142434445[[#This Row],[PEMBULATAN]]*O79</f>
        <v>45000</v>
      </c>
    </row>
    <row r="80" spans="1:16" ht="22.5" customHeight="1" x14ac:dyDescent="0.2">
      <c r="A80" s="121" t="s">
        <v>31</v>
      </c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3"/>
      <c r="M80" s="77">
        <f>SUBTOTAL(109,Table224523689101112131415161718192021222423456789101112131415161718192021222324252627282930313233343536373839404142434445[KG VOLUME])</f>
        <v>1003.288</v>
      </c>
      <c r="N80" s="66">
        <f>SUM(N3:N79)</f>
        <v>2195</v>
      </c>
      <c r="O80" s="124">
        <f>SUM(P3:P79)</f>
        <v>6585000</v>
      </c>
      <c r="P80" s="125"/>
    </row>
    <row r="81" spans="1:16" ht="22.5" customHeight="1" x14ac:dyDescent="0.2">
      <c r="A81" s="82"/>
      <c r="B81" s="54" t="s">
        <v>43</v>
      </c>
      <c r="C81" s="53"/>
      <c r="D81" s="55" t="s">
        <v>44</v>
      </c>
      <c r="E81" s="82"/>
      <c r="F81" s="82"/>
      <c r="G81" s="82"/>
      <c r="H81" s="82"/>
      <c r="I81" s="82"/>
      <c r="J81" s="82"/>
      <c r="K81" s="82"/>
      <c r="L81" s="82"/>
      <c r="M81" s="83"/>
      <c r="N81" s="85" t="s">
        <v>50</v>
      </c>
      <c r="O81" s="84"/>
      <c r="P81" s="84">
        <f>O80*10%</f>
        <v>658500</v>
      </c>
    </row>
    <row r="82" spans="1:16" ht="22.5" customHeight="1" thickBot="1" x14ac:dyDescent="0.25">
      <c r="A82" s="82"/>
      <c r="B82" s="54"/>
      <c r="C82" s="53"/>
      <c r="D82" s="55"/>
      <c r="E82" s="82"/>
      <c r="F82" s="82"/>
      <c r="G82" s="82"/>
      <c r="H82" s="82"/>
      <c r="I82" s="82"/>
      <c r="J82" s="82"/>
      <c r="K82" s="82"/>
      <c r="L82" s="82"/>
      <c r="M82" s="83"/>
      <c r="N82" s="98" t="s">
        <v>58</v>
      </c>
      <c r="O82" s="99"/>
      <c r="P82" s="99">
        <f>O80-P81</f>
        <v>5926500</v>
      </c>
    </row>
    <row r="83" spans="1:16" x14ac:dyDescent="0.2">
      <c r="A83" s="11"/>
      <c r="H83" s="61"/>
      <c r="N83" s="60" t="s">
        <v>32</v>
      </c>
      <c r="P83" s="67">
        <f>P82*1%</f>
        <v>59265</v>
      </c>
    </row>
    <row r="84" spans="1:16" ht="15.75" thickBot="1" x14ac:dyDescent="0.25">
      <c r="A84" s="11"/>
      <c r="H84" s="61"/>
      <c r="N84" s="60" t="s">
        <v>56</v>
      </c>
      <c r="P84" s="69">
        <f>P82*2%</f>
        <v>118530</v>
      </c>
    </row>
    <row r="85" spans="1:16" x14ac:dyDescent="0.2">
      <c r="A85" s="11"/>
      <c r="H85" s="61"/>
      <c r="N85" s="64" t="s">
        <v>33</v>
      </c>
      <c r="O85" s="65"/>
      <c r="P85" s="68">
        <f>P82+P83-P84</f>
        <v>5867235</v>
      </c>
    </row>
    <row r="86" spans="1:16" x14ac:dyDescent="0.2">
      <c r="B86" s="54"/>
      <c r="C86" s="53"/>
      <c r="D86" s="55"/>
    </row>
    <row r="88" spans="1:16" x14ac:dyDescent="0.2">
      <c r="A88" s="11"/>
      <c r="H88" s="61"/>
      <c r="P88" s="69"/>
    </row>
    <row r="89" spans="1:16" x14ac:dyDescent="0.2">
      <c r="A89" s="11"/>
      <c r="H89" s="61"/>
      <c r="O89" s="56"/>
      <c r="P89" s="69"/>
    </row>
    <row r="90" spans="1:16" s="3" customFormat="1" x14ac:dyDescent="0.25">
      <c r="A90" s="11"/>
      <c r="B90" s="2"/>
      <c r="C90" s="2"/>
      <c r="E90" s="12"/>
      <c r="H90" s="61"/>
      <c r="N90" s="14"/>
      <c r="O90" s="14"/>
      <c r="P90" s="14"/>
    </row>
    <row r="91" spans="1:16" s="3" customFormat="1" x14ac:dyDescent="0.25">
      <c r="A91" s="11"/>
      <c r="B91" s="2"/>
      <c r="C91" s="2"/>
      <c r="E91" s="12"/>
      <c r="H91" s="61"/>
      <c r="N91" s="14"/>
      <c r="O91" s="14"/>
      <c r="P91" s="14"/>
    </row>
    <row r="92" spans="1:16" s="3" customFormat="1" x14ac:dyDescent="0.25">
      <c r="A92" s="11"/>
      <c r="B92" s="2"/>
      <c r="C92" s="2"/>
      <c r="E92" s="12"/>
      <c r="H92" s="61"/>
      <c r="N92" s="14"/>
      <c r="O92" s="14"/>
      <c r="P92" s="14"/>
    </row>
    <row r="93" spans="1:16" s="3" customFormat="1" x14ac:dyDescent="0.25">
      <c r="A93" s="11"/>
      <c r="B93" s="2"/>
      <c r="C93" s="2"/>
      <c r="E93" s="12"/>
      <c r="H93" s="61"/>
      <c r="N93" s="14"/>
      <c r="O93" s="14"/>
      <c r="P93" s="14"/>
    </row>
    <row r="94" spans="1:16" s="3" customFormat="1" x14ac:dyDescent="0.25">
      <c r="A94" s="11"/>
      <c r="B94" s="2"/>
      <c r="C94" s="2"/>
      <c r="E94" s="12"/>
      <c r="H94" s="61"/>
      <c r="N94" s="14"/>
      <c r="O94" s="14"/>
      <c r="P94" s="14"/>
    </row>
    <row r="95" spans="1:16" s="3" customFormat="1" x14ac:dyDescent="0.25">
      <c r="A95" s="11"/>
      <c r="B95" s="2"/>
      <c r="C95" s="2"/>
      <c r="E95" s="12"/>
      <c r="H95" s="61"/>
      <c r="N95" s="14"/>
      <c r="O95" s="14"/>
      <c r="P95" s="14"/>
    </row>
    <row r="96" spans="1:16" s="3" customFormat="1" x14ac:dyDescent="0.25">
      <c r="A96" s="11"/>
      <c r="B96" s="2"/>
      <c r="C96" s="2"/>
      <c r="E96" s="12"/>
      <c r="H96" s="61"/>
      <c r="N96" s="14"/>
      <c r="O96" s="14"/>
      <c r="P96" s="14"/>
    </row>
    <row r="97" spans="1:16" s="3" customFormat="1" x14ac:dyDescent="0.25">
      <c r="A97" s="11"/>
      <c r="B97" s="2"/>
      <c r="C97" s="2"/>
      <c r="E97" s="12"/>
      <c r="H97" s="61"/>
      <c r="N97" s="14"/>
      <c r="O97" s="14"/>
      <c r="P97" s="14"/>
    </row>
    <row r="98" spans="1:16" s="3" customFormat="1" x14ac:dyDescent="0.25">
      <c r="A98" s="11"/>
      <c r="B98" s="2"/>
      <c r="C98" s="2"/>
      <c r="E98" s="12"/>
      <c r="H98" s="61"/>
      <c r="N98" s="14"/>
      <c r="O98" s="14"/>
      <c r="P98" s="14"/>
    </row>
    <row r="99" spans="1:16" s="3" customFormat="1" x14ac:dyDescent="0.25">
      <c r="A99" s="11"/>
      <c r="B99" s="2"/>
      <c r="C99" s="2"/>
      <c r="E99" s="12"/>
      <c r="H99" s="61"/>
      <c r="N99" s="14"/>
      <c r="O99" s="14"/>
      <c r="P99" s="14"/>
    </row>
    <row r="100" spans="1:16" s="3" customFormat="1" x14ac:dyDescent="0.25">
      <c r="A100" s="11"/>
      <c r="B100" s="2"/>
      <c r="C100" s="2"/>
      <c r="E100" s="12"/>
      <c r="H100" s="61"/>
      <c r="N100" s="14"/>
      <c r="O100" s="14"/>
      <c r="P100" s="14"/>
    </row>
    <row r="101" spans="1:16" s="3" customFormat="1" x14ac:dyDescent="0.25">
      <c r="A101" s="11"/>
      <c r="B101" s="2"/>
      <c r="C101" s="2"/>
      <c r="E101" s="12"/>
      <c r="H101" s="61"/>
      <c r="N101" s="14"/>
      <c r="O101" s="14"/>
      <c r="P101" s="14"/>
    </row>
  </sheetData>
  <mergeCells count="2">
    <mergeCell ref="A80:L80"/>
    <mergeCell ref="O80:P80"/>
  </mergeCells>
  <conditionalFormatting sqref="B3">
    <cfRule type="duplicateValues" dxfId="136" priority="1"/>
  </conditionalFormatting>
  <conditionalFormatting sqref="B4:B79">
    <cfRule type="duplicateValues" dxfId="135" priority="10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7"/>
  <sheetViews>
    <sheetView zoomScale="110" zoomScaleNormal="110" workbookViewId="0">
      <pane xSplit="3" ySplit="2" topLeftCell="D9" activePane="bottomRight" state="frozen"/>
      <selection activeCell="H5" sqref="H5"/>
      <selection pane="topRight" activeCell="H5" sqref="H5"/>
      <selection pane="bottomLeft" activeCell="H5" sqref="H5"/>
      <selection pane="bottomRight" activeCell="N225" sqref="N3:N225"/>
    </sheetView>
  </sheetViews>
  <sheetFormatPr defaultRowHeight="15" x14ac:dyDescent="0.2"/>
  <cols>
    <col min="1" max="1" width="8" style="4" customWidth="1"/>
    <col min="2" max="2" width="20.5703125" style="2" customWidth="1"/>
    <col min="3" max="3" width="15.28515625" style="2" customWidth="1"/>
    <col min="4" max="4" width="10.7109375" style="3" customWidth="1"/>
    <col min="5" max="5" width="8" style="12" customWidth="1"/>
    <col min="6" max="6" width="9.425781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3" customHeight="1" x14ac:dyDescent="0.2">
      <c r="A3" s="96" t="s">
        <v>6245</v>
      </c>
      <c r="B3" s="90" t="s">
        <v>5479</v>
      </c>
      <c r="C3" s="9" t="s">
        <v>5480</v>
      </c>
      <c r="D3" s="74" t="s">
        <v>51</v>
      </c>
      <c r="E3" s="13">
        <v>44439</v>
      </c>
      <c r="F3" s="74" t="s">
        <v>5399</v>
      </c>
      <c r="G3" s="13">
        <v>44440</v>
      </c>
      <c r="H3" s="10" t="s">
        <v>2282</v>
      </c>
      <c r="I3" s="1">
        <v>106</v>
      </c>
      <c r="J3" s="1">
        <v>16</v>
      </c>
      <c r="K3" s="1">
        <v>16</v>
      </c>
      <c r="L3" s="1">
        <v>5</v>
      </c>
      <c r="M3" s="80">
        <v>6.7839999999999998</v>
      </c>
      <c r="N3" s="8">
        <v>7</v>
      </c>
      <c r="O3" s="62">
        <v>3000</v>
      </c>
      <c r="P3" s="63">
        <f>Table22452368910111213141516171819202122242345678910111213141516171819202122232425262728293031323334353637383940414243444546[[#This Row],[PEMBULATAN]]*O3</f>
        <v>21000</v>
      </c>
    </row>
    <row r="4" spans="1:16" ht="33" customHeight="1" x14ac:dyDescent="0.2">
      <c r="A4" s="100"/>
      <c r="B4" s="73" t="s">
        <v>5481</v>
      </c>
      <c r="C4" s="9" t="s">
        <v>5482</v>
      </c>
      <c r="D4" s="74" t="s">
        <v>51</v>
      </c>
      <c r="E4" s="13">
        <v>44439</v>
      </c>
      <c r="F4" s="74" t="s">
        <v>5399</v>
      </c>
      <c r="G4" s="13">
        <v>44440</v>
      </c>
      <c r="H4" s="10" t="s">
        <v>2282</v>
      </c>
      <c r="I4" s="1">
        <v>95</v>
      </c>
      <c r="J4" s="1">
        <v>70</v>
      </c>
      <c r="K4" s="1">
        <v>30</v>
      </c>
      <c r="L4" s="1">
        <v>45</v>
      </c>
      <c r="M4" s="80">
        <v>49.875</v>
      </c>
      <c r="N4" s="8">
        <v>50</v>
      </c>
      <c r="O4" s="62">
        <v>3000</v>
      </c>
      <c r="P4" s="63">
        <f>Table22452368910111213141516171819202122242345678910111213141516171819202122232425262728293031323334353637383940414243444546[[#This Row],[PEMBULATAN]]*O4</f>
        <v>150000</v>
      </c>
    </row>
    <row r="5" spans="1:16" ht="33" customHeight="1" x14ac:dyDescent="0.2">
      <c r="A5" s="100"/>
      <c r="B5" s="88"/>
      <c r="C5" s="87" t="s">
        <v>5483</v>
      </c>
      <c r="D5" s="76" t="s">
        <v>51</v>
      </c>
      <c r="E5" s="13">
        <v>44439</v>
      </c>
      <c r="F5" s="74" t="s">
        <v>5399</v>
      </c>
      <c r="G5" s="13">
        <v>44440</v>
      </c>
      <c r="H5" s="75" t="s">
        <v>2282</v>
      </c>
      <c r="I5" s="15">
        <v>71</v>
      </c>
      <c r="J5" s="15">
        <v>16</v>
      </c>
      <c r="K5" s="15">
        <v>16</v>
      </c>
      <c r="L5" s="15">
        <v>10</v>
      </c>
      <c r="M5" s="81">
        <v>4.5439999999999996</v>
      </c>
      <c r="N5" s="70">
        <v>10</v>
      </c>
      <c r="O5" s="62">
        <v>3000</v>
      </c>
      <c r="P5" s="63">
        <f>Table22452368910111213141516171819202122242345678910111213141516171819202122232425262728293031323334353637383940414243444546[[#This Row],[PEMBULATAN]]*O5</f>
        <v>30000</v>
      </c>
    </row>
    <row r="6" spans="1:16" ht="33" customHeight="1" x14ac:dyDescent="0.2">
      <c r="A6" s="100"/>
      <c r="B6" s="73" t="s">
        <v>5484</v>
      </c>
      <c r="C6" s="87" t="s">
        <v>5485</v>
      </c>
      <c r="D6" s="76" t="s">
        <v>51</v>
      </c>
      <c r="E6" s="13">
        <v>44439</v>
      </c>
      <c r="F6" s="74" t="s">
        <v>5399</v>
      </c>
      <c r="G6" s="13">
        <v>44440</v>
      </c>
      <c r="H6" s="75" t="s">
        <v>2282</v>
      </c>
      <c r="I6" s="15">
        <v>94</v>
      </c>
      <c r="J6" s="15">
        <v>82</v>
      </c>
      <c r="K6" s="15">
        <v>54</v>
      </c>
      <c r="L6" s="15">
        <v>35</v>
      </c>
      <c r="M6" s="81">
        <v>104.05800000000001</v>
      </c>
      <c r="N6" s="70">
        <v>104</v>
      </c>
      <c r="O6" s="62">
        <v>3000</v>
      </c>
      <c r="P6" s="63">
        <f>Table22452368910111213141516171819202122242345678910111213141516171819202122232425262728293031323334353637383940414243444546[[#This Row],[PEMBULATAN]]*O6</f>
        <v>312000</v>
      </c>
    </row>
    <row r="7" spans="1:16" ht="33" customHeight="1" x14ac:dyDescent="0.2">
      <c r="A7" s="100"/>
      <c r="B7" s="73"/>
      <c r="C7" s="87" t="s">
        <v>5486</v>
      </c>
      <c r="D7" s="76" t="s">
        <v>51</v>
      </c>
      <c r="E7" s="13">
        <v>44439</v>
      </c>
      <c r="F7" s="74" t="s">
        <v>5399</v>
      </c>
      <c r="G7" s="13">
        <v>44440</v>
      </c>
      <c r="H7" s="75" t="s">
        <v>2282</v>
      </c>
      <c r="I7" s="15">
        <v>52</v>
      </c>
      <c r="J7" s="15">
        <v>33</v>
      </c>
      <c r="K7" s="15">
        <v>22</v>
      </c>
      <c r="L7" s="15">
        <v>10</v>
      </c>
      <c r="M7" s="81">
        <v>9.4380000000000006</v>
      </c>
      <c r="N7" s="70">
        <v>10</v>
      </c>
      <c r="O7" s="62">
        <v>3000</v>
      </c>
      <c r="P7" s="63">
        <f>Table22452368910111213141516171819202122242345678910111213141516171819202122232425262728293031323334353637383940414243444546[[#This Row],[PEMBULATAN]]*O7</f>
        <v>30000</v>
      </c>
    </row>
    <row r="8" spans="1:16" ht="33" customHeight="1" x14ac:dyDescent="0.2">
      <c r="A8" s="100"/>
      <c r="B8" s="73"/>
      <c r="C8" s="87" t="s">
        <v>5487</v>
      </c>
      <c r="D8" s="76" t="s">
        <v>51</v>
      </c>
      <c r="E8" s="13">
        <v>44439</v>
      </c>
      <c r="F8" s="74" t="s">
        <v>5399</v>
      </c>
      <c r="G8" s="13">
        <v>44440</v>
      </c>
      <c r="H8" s="75" t="s">
        <v>2282</v>
      </c>
      <c r="I8" s="15">
        <v>40</v>
      </c>
      <c r="J8" s="15">
        <v>60</v>
      </c>
      <c r="K8" s="15">
        <v>20</v>
      </c>
      <c r="L8" s="15">
        <v>11</v>
      </c>
      <c r="M8" s="81">
        <v>12</v>
      </c>
      <c r="N8" s="70">
        <v>12</v>
      </c>
      <c r="O8" s="62">
        <v>3000</v>
      </c>
      <c r="P8" s="63">
        <f>Table22452368910111213141516171819202122242345678910111213141516171819202122232425262728293031323334353637383940414243444546[[#This Row],[PEMBULATAN]]*O8</f>
        <v>36000</v>
      </c>
    </row>
    <row r="9" spans="1:16" ht="33" customHeight="1" x14ac:dyDescent="0.2">
      <c r="A9" s="100"/>
      <c r="B9" s="73"/>
      <c r="C9" s="87" t="s">
        <v>5488</v>
      </c>
      <c r="D9" s="76" t="s">
        <v>51</v>
      </c>
      <c r="E9" s="13">
        <v>44439</v>
      </c>
      <c r="F9" s="74" t="s">
        <v>5399</v>
      </c>
      <c r="G9" s="13">
        <v>44440</v>
      </c>
      <c r="H9" s="75" t="s">
        <v>2282</v>
      </c>
      <c r="I9" s="15">
        <v>41</v>
      </c>
      <c r="J9" s="15">
        <v>36</v>
      </c>
      <c r="K9" s="15">
        <v>40</v>
      </c>
      <c r="L9" s="15">
        <v>6</v>
      </c>
      <c r="M9" s="81">
        <v>14.76</v>
      </c>
      <c r="N9" s="70">
        <v>15</v>
      </c>
      <c r="O9" s="62">
        <v>3000</v>
      </c>
      <c r="P9" s="63">
        <f>Table22452368910111213141516171819202122242345678910111213141516171819202122232425262728293031323334353637383940414243444546[[#This Row],[PEMBULATAN]]*O9</f>
        <v>45000</v>
      </c>
    </row>
    <row r="10" spans="1:16" ht="33" customHeight="1" x14ac:dyDescent="0.2">
      <c r="A10" s="100"/>
      <c r="B10" s="73"/>
      <c r="C10" s="87" t="s">
        <v>5489</v>
      </c>
      <c r="D10" s="76" t="s">
        <v>51</v>
      </c>
      <c r="E10" s="13">
        <v>44439</v>
      </c>
      <c r="F10" s="74" t="s">
        <v>5399</v>
      </c>
      <c r="G10" s="13">
        <v>44440</v>
      </c>
      <c r="H10" s="75" t="s">
        <v>2282</v>
      </c>
      <c r="I10" s="15">
        <v>50</v>
      </c>
      <c r="J10" s="15">
        <v>47</v>
      </c>
      <c r="K10" s="15">
        <v>26</v>
      </c>
      <c r="L10" s="15">
        <v>10</v>
      </c>
      <c r="M10" s="81">
        <v>15.275</v>
      </c>
      <c r="N10" s="70">
        <v>15</v>
      </c>
      <c r="O10" s="62">
        <v>3000</v>
      </c>
      <c r="P10" s="63">
        <f>Table22452368910111213141516171819202122242345678910111213141516171819202122232425262728293031323334353637383940414243444546[[#This Row],[PEMBULATAN]]*O10</f>
        <v>45000</v>
      </c>
    </row>
    <row r="11" spans="1:16" ht="33" customHeight="1" x14ac:dyDescent="0.2">
      <c r="A11" s="100"/>
      <c r="B11" s="73"/>
      <c r="C11" s="87" t="s">
        <v>5490</v>
      </c>
      <c r="D11" s="76" t="s">
        <v>51</v>
      </c>
      <c r="E11" s="13">
        <v>44439</v>
      </c>
      <c r="F11" s="74" t="s">
        <v>5399</v>
      </c>
      <c r="G11" s="13">
        <v>44440</v>
      </c>
      <c r="H11" s="75" t="s">
        <v>2282</v>
      </c>
      <c r="I11" s="15">
        <v>73</v>
      </c>
      <c r="J11" s="15">
        <v>54</v>
      </c>
      <c r="K11" s="15">
        <v>31</v>
      </c>
      <c r="L11" s="15">
        <v>12</v>
      </c>
      <c r="M11" s="81">
        <v>30.5505</v>
      </c>
      <c r="N11" s="70">
        <v>31</v>
      </c>
      <c r="O11" s="62">
        <v>3000</v>
      </c>
      <c r="P11" s="63">
        <f>Table22452368910111213141516171819202122242345678910111213141516171819202122232425262728293031323334353637383940414243444546[[#This Row],[PEMBULATAN]]*O11</f>
        <v>93000</v>
      </c>
    </row>
    <row r="12" spans="1:16" ht="33" customHeight="1" x14ac:dyDescent="0.2">
      <c r="A12" s="100"/>
      <c r="B12" s="88"/>
      <c r="C12" s="87" t="s">
        <v>5491</v>
      </c>
      <c r="D12" s="76" t="s">
        <v>51</v>
      </c>
      <c r="E12" s="13">
        <v>44439</v>
      </c>
      <c r="F12" s="74" t="s">
        <v>5399</v>
      </c>
      <c r="G12" s="13">
        <v>44440</v>
      </c>
      <c r="H12" s="75" t="s">
        <v>2282</v>
      </c>
      <c r="I12" s="15">
        <v>71</v>
      </c>
      <c r="J12" s="15">
        <v>52</v>
      </c>
      <c r="K12" s="15">
        <v>15</v>
      </c>
      <c r="L12" s="15">
        <v>6</v>
      </c>
      <c r="M12" s="81">
        <v>13.845000000000001</v>
      </c>
      <c r="N12" s="70">
        <v>14</v>
      </c>
      <c r="O12" s="62">
        <v>3000</v>
      </c>
      <c r="P12" s="63">
        <f>Table22452368910111213141516171819202122242345678910111213141516171819202122232425262728293031323334353637383940414243444546[[#This Row],[PEMBULATAN]]*O12</f>
        <v>42000</v>
      </c>
    </row>
    <row r="13" spans="1:16" ht="33" customHeight="1" x14ac:dyDescent="0.2">
      <c r="A13" s="100"/>
      <c r="B13" s="73" t="s">
        <v>5492</v>
      </c>
      <c r="C13" s="87" t="s">
        <v>5493</v>
      </c>
      <c r="D13" s="76" t="s">
        <v>51</v>
      </c>
      <c r="E13" s="13">
        <v>44439</v>
      </c>
      <c r="F13" s="74" t="s">
        <v>5399</v>
      </c>
      <c r="G13" s="13">
        <v>44440</v>
      </c>
      <c r="H13" s="75" t="s">
        <v>2282</v>
      </c>
      <c r="I13" s="15">
        <v>81</v>
      </c>
      <c r="J13" s="15">
        <v>56</v>
      </c>
      <c r="K13" s="15">
        <v>28</v>
      </c>
      <c r="L13" s="15">
        <v>16</v>
      </c>
      <c r="M13" s="81">
        <v>31.751999999999999</v>
      </c>
      <c r="N13" s="70">
        <v>32</v>
      </c>
      <c r="O13" s="62">
        <v>3000</v>
      </c>
      <c r="P13" s="63">
        <f>Table22452368910111213141516171819202122242345678910111213141516171819202122232425262728293031323334353637383940414243444546[[#This Row],[PEMBULATAN]]*O13</f>
        <v>96000</v>
      </c>
    </row>
    <row r="14" spans="1:16" ht="33" customHeight="1" x14ac:dyDescent="0.2">
      <c r="A14" s="100"/>
      <c r="B14" s="73"/>
      <c r="C14" s="87" t="s">
        <v>5494</v>
      </c>
      <c r="D14" s="76" t="s">
        <v>51</v>
      </c>
      <c r="E14" s="13">
        <v>44439</v>
      </c>
      <c r="F14" s="74" t="s">
        <v>5399</v>
      </c>
      <c r="G14" s="13">
        <v>44440</v>
      </c>
      <c r="H14" s="75" t="s">
        <v>2282</v>
      </c>
      <c r="I14" s="15">
        <v>163</v>
      </c>
      <c r="J14" s="15">
        <v>74</v>
      </c>
      <c r="K14" s="15">
        <v>20</v>
      </c>
      <c r="L14" s="15">
        <v>34</v>
      </c>
      <c r="M14" s="81">
        <v>60.31</v>
      </c>
      <c r="N14" s="70">
        <v>60</v>
      </c>
      <c r="O14" s="62">
        <v>3000</v>
      </c>
      <c r="P14" s="63">
        <f>Table22452368910111213141516171819202122242345678910111213141516171819202122232425262728293031323334353637383940414243444546[[#This Row],[PEMBULATAN]]*O14</f>
        <v>180000</v>
      </c>
    </row>
    <row r="15" spans="1:16" ht="33" customHeight="1" x14ac:dyDescent="0.2">
      <c r="A15" s="100"/>
      <c r="B15" s="73"/>
      <c r="C15" s="87" t="s">
        <v>5495</v>
      </c>
      <c r="D15" s="76" t="s">
        <v>51</v>
      </c>
      <c r="E15" s="13">
        <v>44439</v>
      </c>
      <c r="F15" s="74" t="s">
        <v>5399</v>
      </c>
      <c r="G15" s="13">
        <v>44440</v>
      </c>
      <c r="H15" s="75" t="s">
        <v>2282</v>
      </c>
      <c r="I15" s="15">
        <v>57</v>
      </c>
      <c r="J15" s="15">
        <v>52</v>
      </c>
      <c r="K15" s="15">
        <v>40</v>
      </c>
      <c r="L15" s="15">
        <v>29</v>
      </c>
      <c r="M15" s="81">
        <v>29.64</v>
      </c>
      <c r="N15" s="70">
        <v>30</v>
      </c>
      <c r="O15" s="62">
        <v>3000</v>
      </c>
      <c r="P15" s="63">
        <f>Table22452368910111213141516171819202122242345678910111213141516171819202122232425262728293031323334353637383940414243444546[[#This Row],[PEMBULATAN]]*O15</f>
        <v>90000</v>
      </c>
    </row>
    <row r="16" spans="1:16" ht="33" customHeight="1" x14ac:dyDescent="0.2">
      <c r="A16" s="100"/>
      <c r="B16" s="73"/>
      <c r="C16" s="87" t="s">
        <v>5496</v>
      </c>
      <c r="D16" s="76" t="s">
        <v>51</v>
      </c>
      <c r="E16" s="13">
        <v>44439</v>
      </c>
      <c r="F16" s="74" t="s">
        <v>5399</v>
      </c>
      <c r="G16" s="13">
        <v>44440</v>
      </c>
      <c r="H16" s="75" t="s">
        <v>2282</v>
      </c>
      <c r="I16" s="15">
        <v>63</v>
      </c>
      <c r="J16" s="15">
        <v>40</v>
      </c>
      <c r="K16" s="15">
        <v>24</v>
      </c>
      <c r="L16" s="15">
        <v>9</v>
      </c>
      <c r="M16" s="81">
        <v>15.12</v>
      </c>
      <c r="N16" s="70">
        <v>15</v>
      </c>
      <c r="O16" s="62">
        <v>3000</v>
      </c>
      <c r="P16" s="63">
        <f>Table22452368910111213141516171819202122242345678910111213141516171819202122232425262728293031323334353637383940414243444546[[#This Row],[PEMBULATAN]]*O16</f>
        <v>45000</v>
      </c>
    </row>
    <row r="17" spans="1:16" ht="33" customHeight="1" x14ac:dyDescent="0.2">
      <c r="A17" s="100"/>
      <c r="B17" s="73"/>
      <c r="C17" s="87" t="s">
        <v>5497</v>
      </c>
      <c r="D17" s="76" t="s">
        <v>51</v>
      </c>
      <c r="E17" s="13">
        <v>44439</v>
      </c>
      <c r="F17" s="74" t="s">
        <v>5399</v>
      </c>
      <c r="G17" s="13">
        <v>44440</v>
      </c>
      <c r="H17" s="75" t="s">
        <v>2282</v>
      </c>
      <c r="I17" s="15">
        <v>61</v>
      </c>
      <c r="J17" s="15">
        <v>37</v>
      </c>
      <c r="K17" s="15">
        <v>25</v>
      </c>
      <c r="L17" s="15">
        <v>7</v>
      </c>
      <c r="M17" s="81">
        <v>14.106249999999999</v>
      </c>
      <c r="N17" s="70">
        <v>14</v>
      </c>
      <c r="O17" s="62">
        <v>3000</v>
      </c>
      <c r="P17" s="63">
        <f>Table22452368910111213141516171819202122242345678910111213141516171819202122232425262728293031323334353637383940414243444546[[#This Row],[PEMBULATAN]]*O17</f>
        <v>42000</v>
      </c>
    </row>
    <row r="18" spans="1:16" ht="33" customHeight="1" x14ac:dyDescent="0.2">
      <c r="A18" s="100"/>
      <c r="B18" s="73"/>
      <c r="C18" s="87" t="s">
        <v>5498</v>
      </c>
      <c r="D18" s="76" t="s">
        <v>51</v>
      </c>
      <c r="E18" s="13">
        <v>44439</v>
      </c>
      <c r="F18" s="74" t="s">
        <v>5399</v>
      </c>
      <c r="G18" s="13">
        <v>44440</v>
      </c>
      <c r="H18" s="75" t="s">
        <v>2282</v>
      </c>
      <c r="I18" s="15">
        <v>49</v>
      </c>
      <c r="J18" s="15">
        <v>48</v>
      </c>
      <c r="K18" s="15">
        <v>20</v>
      </c>
      <c r="L18" s="15">
        <v>8</v>
      </c>
      <c r="M18" s="81">
        <v>11.76</v>
      </c>
      <c r="N18" s="70">
        <v>12</v>
      </c>
      <c r="O18" s="62">
        <v>3000</v>
      </c>
      <c r="P18" s="63">
        <f>Table22452368910111213141516171819202122242345678910111213141516171819202122232425262728293031323334353637383940414243444546[[#This Row],[PEMBULATAN]]*O18</f>
        <v>36000</v>
      </c>
    </row>
    <row r="19" spans="1:16" ht="33" customHeight="1" x14ac:dyDescent="0.2">
      <c r="A19" s="100"/>
      <c r="B19" s="73"/>
      <c r="C19" s="87" t="s">
        <v>5499</v>
      </c>
      <c r="D19" s="76" t="s">
        <v>51</v>
      </c>
      <c r="E19" s="13">
        <v>44439</v>
      </c>
      <c r="F19" s="74" t="s">
        <v>5399</v>
      </c>
      <c r="G19" s="13">
        <v>44440</v>
      </c>
      <c r="H19" s="75" t="s">
        <v>2282</v>
      </c>
      <c r="I19" s="15">
        <v>45</v>
      </c>
      <c r="J19" s="15">
        <v>45</v>
      </c>
      <c r="K19" s="15">
        <v>30</v>
      </c>
      <c r="L19" s="15">
        <v>1</v>
      </c>
      <c r="M19" s="81">
        <v>15.1875</v>
      </c>
      <c r="N19" s="70">
        <v>15</v>
      </c>
      <c r="O19" s="62">
        <v>3000</v>
      </c>
      <c r="P19" s="63">
        <f>Table22452368910111213141516171819202122242345678910111213141516171819202122232425262728293031323334353637383940414243444546[[#This Row],[PEMBULATAN]]*O19</f>
        <v>45000</v>
      </c>
    </row>
    <row r="20" spans="1:16" ht="33" customHeight="1" x14ac:dyDescent="0.2">
      <c r="A20" s="100"/>
      <c r="B20" s="73"/>
      <c r="C20" s="87" t="s">
        <v>5500</v>
      </c>
      <c r="D20" s="76" t="s">
        <v>51</v>
      </c>
      <c r="E20" s="13">
        <v>44439</v>
      </c>
      <c r="F20" s="74" t="s">
        <v>5399</v>
      </c>
      <c r="G20" s="13">
        <v>44440</v>
      </c>
      <c r="H20" s="75" t="s">
        <v>2282</v>
      </c>
      <c r="I20" s="15">
        <v>35</v>
      </c>
      <c r="J20" s="15">
        <v>23</v>
      </c>
      <c r="K20" s="15">
        <v>25</v>
      </c>
      <c r="L20" s="15">
        <v>6</v>
      </c>
      <c r="M20" s="81">
        <v>5.03125</v>
      </c>
      <c r="N20" s="70">
        <v>6</v>
      </c>
      <c r="O20" s="62">
        <v>3000</v>
      </c>
      <c r="P20" s="63">
        <f>Table22452368910111213141516171819202122242345678910111213141516171819202122232425262728293031323334353637383940414243444546[[#This Row],[PEMBULATAN]]*O20</f>
        <v>18000</v>
      </c>
    </row>
    <row r="21" spans="1:16" ht="33" customHeight="1" x14ac:dyDescent="0.2">
      <c r="A21" s="100"/>
      <c r="B21" s="73"/>
      <c r="C21" s="87" t="s">
        <v>5501</v>
      </c>
      <c r="D21" s="76" t="s">
        <v>51</v>
      </c>
      <c r="E21" s="13">
        <v>44439</v>
      </c>
      <c r="F21" s="74" t="s">
        <v>5399</v>
      </c>
      <c r="G21" s="13">
        <v>44440</v>
      </c>
      <c r="H21" s="75" t="s">
        <v>2282</v>
      </c>
      <c r="I21" s="15">
        <v>65</v>
      </c>
      <c r="J21" s="15">
        <v>34</v>
      </c>
      <c r="K21" s="15">
        <v>34</v>
      </c>
      <c r="L21" s="15">
        <v>4</v>
      </c>
      <c r="M21" s="81">
        <v>18.785</v>
      </c>
      <c r="N21" s="70">
        <v>19</v>
      </c>
      <c r="O21" s="62">
        <v>3000</v>
      </c>
      <c r="P21" s="63">
        <f>Table22452368910111213141516171819202122242345678910111213141516171819202122232425262728293031323334353637383940414243444546[[#This Row],[PEMBULATAN]]*O21</f>
        <v>57000</v>
      </c>
    </row>
    <row r="22" spans="1:16" ht="33" customHeight="1" x14ac:dyDescent="0.2">
      <c r="A22" s="100"/>
      <c r="B22" s="73"/>
      <c r="C22" s="87" t="s">
        <v>5502</v>
      </c>
      <c r="D22" s="76" t="s">
        <v>51</v>
      </c>
      <c r="E22" s="13">
        <v>44439</v>
      </c>
      <c r="F22" s="74" t="s">
        <v>5399</v>
      </c>
      <c r="G22" s="13">
        <v>44440</v>
      </c>
      <c r="H22" s="75" t="s">
        <v>2282</v>
      </c>
      <c r="I22" s="15">
        <v>85</v>
      </c>
      <c r="J22" s="15">
        <v>40</v>
      </c>
      <c r="K22" s="15">
        <v>55</v>
      </c>
      <c r="L22" s="15">
        <v>1</v>
      </c>
      <c r="M22" s="81">
        <v>46.75</v>
      </c>
      <c r="N22" s="70">
        <v>47</v>
      </c>
      <c r="O22" s="62">
        <v>3000</v>
      </c>
      <c r="P22" s="63">
        <f>Table22452368910111213141516171819202122242345678910111213141516171819202122232425262728293031323334353637383940414243444546[[#This Row],[PEMBULATAN]]*O22</f>
        <v>141000</v>
      </c>
    </row>
    <row r="23" spans="1:16" ht="33" customHeight="1" x14ac:dyDescent="0.2">
      <c r="A23" s="100"/>
      <c r="B23" s="73"/>
      <c r="C23" s="87" t="s">
        <v>5503</v>
      </c>
      <c r="D23" s="76" t="s">
        <v>51</v>
      </c>
      <c r="E23" s="13">
        <v>44439</v>
      </c>
      <c r="F23" s="74" t="s">
        <v>5399</v>
      </c>
      <c r="G23" s="13">
        <v>44440</v>
      </c>
      <c r="H23" s="75" t="s">
        <v>2282</v>
      </c>
      <c r="I23" s="15">
        <v>58</v>
      </c>
      <c r="J23" s="15">
        <v>42</v>
      </c>
      <c r="K23" s="15">
        <v>42</v>
      </c>
      <c r="L23" s="15">
        <v>22</v>
      </c>
      <c r="M23" s="81">
        <v>25.577999999999999</v>
      </c>
      <c r="N23" s="70">
        <v>26</v>
      </c>
      <c r="O23" s="62">
        <v>3000</v>
      </c>
      <c r="P23" s="63">
        <f>Table22452368910111213141516171819202122242345678910111213141516171819202122232425262728293031323334353637383940414243444546[[#This Row],[PEMBULATAN]]*O23</f>
        <v>78000</v>
      </c>
    </row>
    <row r="24" spans="1:16" ht="33" customHeight="1" x14ac:dyDescent="0.2">
      <c r="A24" s="100"/>
      <c r="B24" s="73"/>
      <c r="C24" s="87" t="s">
        <v>5504</v>
      </c>
      <c r="D24" s="76" t="s">
        <v>51</v>
      </c>
      <c r="E24" s="13">
        <v>44439</v>
      </c>
      <c r="F24" s="74" t="s">
        <v>5399</v>
      </c>
      <c r="G24" s="13">
        <v>44440</v>
      </c>
      <c r="H24" s="75" t="s">
        <v>2282</v>
      </c>
      <c r="I24" s="15">
        <v>42</v>
      </c>
      <c r="J24" s="15">
        <v>27</v>
      </c>
      <c r="K24" s="15">
        <v>28</v>
      </c>
      <c r="L24" s="15">
        <v>11</v>
      </c>
      <c r="M24" s="81">
        <v>7.9379999999999997</v>
      </c>
      <c r="N24" s="70">
        <v>11</v>
      </c>
      <c r="O24" s="62">
        <v>3000</v>
      </c>
      <c r="P24" s="63">
        <f>Table22452368910111213141516171819202122242345678910111213141516171819202122232425262728293031323334353637383940414243444546[[#This Row],[PEMBULATAN]]*O24</f>
        <v>33000</v>
      </c>
    </row>
    <row r="25" spans="1:16" ht="33" customHeight="1" x14ac:dyDescent="0.2">
      <c r="A25" s="100"/>
      <c r="B25" s="73"/>
      <c r="C25" s="87" t="s">
        <v>5505</v>
      </c>
      <c r="D25" s="76" t="s">
        <v>51</v>
      </c>
      <c r="E25" s="13">
        <v>44439</v>
      </c>
      <c r="F25" s="74" t="s">
        <v>5399</v>
      </c>
      <c r="G25" s="13">
        <v>44440</v>
      </c>
      <c r="H25" s="75" t="s">
        <v>2282</v>
      </c>
      <c r="I25" s="15">
        <v>28</v>
      </c>
      <c r="J25" s="15">
        <v>28</v>
      </c>
      <c r="K25" s="15">
        <v>24</v>
      </c>
      <c r="L25" s="15">
        <v>5</v>
      </c>
      <c r="M25" s="81">
        <v>4.7039999999999997</v>
      </c>
      <c r="N25" s="70">
        <v>5</v>
      </c>
      <c r="O25" s="62">
        <v>3000</v>
      </c>
      <c r="P25" s="63">
        <f>Table22452368910111213141516171819202122242345678910111213141516171819202122232425262728293031323334353637383940414243444546[[#This Row],[PEMBULATAN]]*O25</f>
        <v>15000</v>
      </c>
    </row>
    <row r="26" spans="1:16" ht="33" customHeight="1" x14ac:dyDescent="0.2">
      <c r="A26" s="100"/>
      <c r="B26" s="73"/>
      <c r="C26" s="87" t="s">
        <v>5506</v>
      </c>
      <c r="D26" s="76" t="s">
        <v>51</v>
      </c>
      <c r="E26" s="13">
        <v>44439</v>
      </c>
      <c r="F26" s="74" t="s">
        <v>5399</v>
      </c>
      <c r="G26" s="13">
        <v>44440</v>
      </c>
      <c r="H26" s="75" t="s">
        <v>2282</v>
      </c>
      <c r="I26" s="15">
        <v>72</v>
      </c>
      <c r="J26" s="15">
        <v>45</v>
      </c>
      <c r="K26" s="15">
        <v>44</v>
      </c>
      <c r="L26" s="15">
        <v>20</v>
      </c>
      <c r="M26" s="81">
        <v>35.64</v>
      </c>
      <c r="N26" s="70">
        <v>36</v>
      </c>
      <c r="O26" s="62">
        <v>3000</v>
      </c>
      <c r="P26" s="63">
        <f>Table22452368910111213141516171819202122242345678910111213141516171819202122232425262728293031323334353637383940414243444546[[#This Row],[PEMBULATAN]]*O26</f>
        <v>108000</v>
      </c>
    </row>
    <row r="27" spans="1:16" ht="33" customHeight="1" x14ac:dyDescent="0.2">
      <c r="A27" s="100"/>
      <c r="B27" s="73"/>
      <c r="C27" s="87" t="s">
        <v>5507</v>
      </c>
      <c r="D27" s="76" t="s">
        <v>51</v>
      </c>
      <c r="E27" s="13">
        <v>44439</v>
      </c>
      <c r="F27" s="74" t="s">
        <v>5399</v>
      </c>
      <c r="G27" s="13">
        <v>44440</v>
      </c>
      <c r="H27" s="75" t="s">
        <v>2282</v>
      </c>
      <c r="I27" s="15">
        <v>44</v>
      </c>
      <c r="J27" s="15">
        <v>37</v>
      </c>
      <c r="K27" s="15">
        <v>23</v>
      </c>
      <c r="L27" s="15">
        <v>8</v>
      </c>
      <c r="M27" s="81">
        <v>9.3610000000000007</v>
      </c>
      <c r="N27" s="70">
        <v>9</v>
      </c>
      <c r="O27" s="62">
        <v>3000</v>
      </c>
      <c r="P27" s="63">
        <f>Table22452368910111213141516171819202122242345678910111213141516171819202122232425262728293031323334353637383940414243444546[[#This Row],[PEMBULATAN]]*O27</f>
        <v>27000</v>
      </c>
    </row>
    <row r="28" spans="1:16" ht="33" customHeight="1" x14ac:dyDescent="0.2">
      <c r="A28" s="100"/>
      <c r="B28" s="73"/>
      <c r="C28" s="87" t="s">
        <v>5508</v>
      </c>
      <c r="D28" s="76" t="s">
        <v>51</v>
      </c>
      <c r="E28" s="13">
        <v>44439</v>
      </c>
      <c r="F28" s="74" t="s">
        <v>5399</v>
      </c>
      <c r="G28" s="13">
        <v>44440</v>
      </c>
      <c r="H28" s="75" t="s">
        <v>2282</v>
      </c>
      <c r="I28" s="15">
        <v>42</v>
      </c>
      <c r="J28" s="15">
        <v>40</v>
      </c>
      <c r="K28" s="15">
        <v>40</v>
      </c>
      <c r="L28" s="15">
        <v>1</v>
      </c>
      <c r="M28" s="81">
        <v>16.8</v>
      </c>
      <c r="N28" s="70">
        <v>17</v>
      </c>
      <c r="O28" s="62">
        <v>3000</v>
      </c>
      <c r="P28" s="63">
        <f>Table22452368910111213141516171819202122242345678910111213141516171819202122232425262728293031323334353637383940414243444546[[#This Row],[PEMBULATAN]]*O28</f>
        <v>51000</v>
      </c>
    </row>
    <row r="29" spans="1:16" ht="33" customHeight="1" x14ac:dyDescent="0.2">
      <c r="A29" s="100"/>
      <c r="B29" s="73"/>
      <c r="C29" s="87" t="s">
        <v>5509</v>
      </c>
      <c r="D29" s="76" t="s">
        <v>51</v>
      </c>
      <c r="E29" s="13">
        <v>44439</v>
      </c>
      <c r="F29" s="74" t="s">
        <v>5399</v>
      </c>
      <c r="G29" s="13">
        <v>44440</v>
      </c>
      <c r="H29" s="75" t="s">
        <v>2282</v>
      </c>
      <c r="I29" s="15">
        <v>37</v>
      </c>
      <c r="J29" s="15">
        <v>37</v>
      </c>
      <c r="K29" s="15">
        <v>39</v>
      </c>
      <c r="L29" s="15">
        <v>6</v>
      </c>
      <c r="M29" s="81">
        <v>13.34775</v>
      </c>
      <c r="N29" s="70">
        <v>13</v>
      </c>
      <c r="O29" s="62">
        <v>3000</v>
      </c>
      <c r="P29" s="63">
        <f>Table22452368910111213141516171819202122242345678910111213141516171819202122232425262728293031323334353637383940414243444546[[#This Row],[PEMBULATAN]]*O29</f>
        <v>39000</v>
      </c>
    </row>
    <row r="30" spans="1:16" ht="33" customHeight="1" x14ac:dyDescent="0.2">
      <c r="A30" s="100"/>
      <c r="B30" s="73"/>
      <c r="C30" s="87" t="s">
        <v>5510</v>
      </c>
      <c r="D30" s="76" t="s">
        <v>51</v>
      </c>
      <c r="E30" s="13">
        <v>44439</v>
      </c>
      <c r="F30" s="74" t="s">
        <v>5399</v>
      </c>
      <c r="G30" s="13">
        <v>44440</v>
      </c>
      <c r="H30" s="75" t="s">
        <v>2282</v>
      </c>
      <c r="I30" s="15">
        <v>88</v>
      </c>
      <c r="J30" s="15">
        <v>60</v>
      </c>
      <c r="K30" s="15">
        <v>26</v>
      </c>
      <c r="L30" s="15">
        <v>19</v>
      </c>
      <c r="M30" s="81">
        <v>34.32</v>
      </c>
      <c r="N30" s="70">
        <v>34</v>
      </c>
      <c r="O30" s="62">
        <v>3000</v>
      </c>
      <c r="P30" s="63">
        <f>Table22452368910111213141516171819202122242345678910111213141516171819202122232425262728293031323334353637383940414243444546[[#This Row],[PEMBULATAN]]*O30</f>
        <v>102000</v>
      </c>
    </row>
    <row r="31" spans="1:16" ht="33" customHeight="1" x14ac:dyDescent="0.2">
      <c r="A31" s="100"/>
      <c r="B31" s="73"/>
      <c r="C31" s="87" t="s">
        <v>5511</v>
      </c>
      <c r="D31" s="76" t="s">
        <v>51</v>
      </c>
      <c r="E31" s="13">
        <v>44439</v>
      </c>
      <c r="F31" s="74" t="s">
        <v>5399</v>
      </c>
      <c r="G31" s="13">
        <v>44440</v>
      </c>
      <c r="H31" s="75" t="s">
        <v>2282</v>
      </c>
      <c r="I31" s="15">
        <v>68</v>
      </c>
      <c r="J31" s="15">
        <v>60</v>
      </c>
      <c r="K31" s="15">
        <v>34</v>
      </c>
      <c r="L31" s="15">
        <v>16</v>
      </c>
      <c r="M31" s="81">
        <v>34.68</v>
      </c>
      <c r="N31" s="70">
        <v>35</v>
      </c>
      <c r="O31" s="62">
        <v>3000</v>
      </c>
      <c r="P31" s="63">
        <f>Table22452368910111213141516171819202122242345678910111213141516171819202122232425262728293031323334353637383940414243444546[[#This Row],[PEMBULATAN]]*O31</f>
        <v>105000</v>
      </c>
    </row>
    <row r="32" spans="1:16" ht="33" customHeight="1" x14ac:dyDescent="0.2">
      <c r="A32" s="100"/>
      <c r="B32" s="73"/>
      <c r="C32" s="87" t="s">
        <v>5512</v>
      </c>
      <c r="D32" s="76" t="s">
        <v>51</v>
      </c>
      <c r="E32" s="13">
        <v>44439</v>
      </c>
      <c r="F32" s="74" t="s">
        <v>5399</v>
      </c>
      <c r="G32" s="13">
        <v>44440</v>
      </c>
      <c r="H32" s="75" t="s">
        <v>2282</v>
      </c>
      <c r="I32" s="15">
        <v>74</v>
      </c>
      <c r="J32" s="15">
        <v>49</v>
      </c>
      <c r="K32" s="15">
        <v>40</v>
      </c>
      <c r="L32" s="15">
        <v>34</v>
      </c>
      <c r="M32" s="81">
        <v>36.26</v>
      </c>
      <c r="N32" s="70">
        <v>36</v>
      </c>
      <c r="O32" s="62">
        <v>3000</v>
      </c>
      <c r="P32" s="63">
        <f>Table22452368910111213141516171819202122242345678910111213141516171819202122232425262728293031323334353637383940414243444546[[#This Row],[PEMBULATAN]]*O32</f>
        <v>108000</v>
      </c>
    </row>
    <row r="33" spans="1:16" ht="33" customHeight="1" x14ac:dyDescent="0.2">
      <c r="A33" s="100"/>
      <c r="B33" s="73"/>
      <c r="C33" s="87" t="s">
        <v>5513</v>
      </c>
      <c r="D33" s="76" t="s">
        <v>51</v>
      </c>
      <c r="E33" s="13">
        <v>44439</v>
      </c>
      <c r="F33" s="74" t="s">
        <v>5399</v>
      </c>
      <c r="G33" s="13">
        <v>44440</v>
      </c>
      <c r="H33" s="75" t="s">
        <v>2282</v>
      </c>
      <c r="I33" s="15">
        <v>115</v>
      </c>
      <c r="J33" s="15">
        <v>22</v>
      </c>
      <c r="K33" s="15">
        <v>22</v>
      </c>
      <c r="L33" s="15">
        <v>4</v>
      </c>
      <c r="M33" s="81">
        <v>13.914999999999999</v>
      </c>
      <c r="N33" s="70">
        <v>14</v>
      </c>
      <c r="O33" s="62">
        <v>3000</v>
      </c>
      <c r="P33" s="63">
        <f>Table22452368910111213141516171819202122242345678910111213141516171819202122232425262728293031323334353637383940414243444546[[#This Row],[PEMBULATAN]]*O33</f>
        <v>42000</v>
      </c>
    </row>
    <row r="34" spans="1:16" ht="33" customHeight="1" x14ac:dyDescent="0.2">
      <c r="A34" s="100"/>
      <c r="B34" s="73"/>
      <c r="C34" s="87" t="s">
        <v>5514</v>
      </c>
      <c r="D34" s="76" t="s">
        <v>51</v>
      </c>
      <c r="E34" s="13">
        <v>44439</v>
      </c>
      <c r="F34" s="74" t="s">
        <v>5399</v>
      </c>
      <c r="G34" s="13">
        <v>44440</v>
      </c>
      <c r="H34" s="75" t="s">
        <v>2282</v>
      </c>
      <c r="I34" s="15">
        <v>125</v>
      </c>
      <c r="J34" s="15">
        <v>10</v>
      </c>
      <c r="K34" s="15">
        <v>8</v>
      </c>
      <c r="L34" s="15">
        <v>4</v>
      </c>
      <c r="M34" s="81">
        <v>2.5</v>
      </c>
      <c r="N34" s="70">
        <v>4</v>
      </c>
      <c r="O34" s="62">
        <v>3000</v>
      </c>
      <c r="P34" s="63">
        <f>Table22452368910111213141516171819202122242345678910111213141516171819202122232425262728293031323334353637383940414243444546[[#This Row],[PEMBULATAN]]*O34</f>
        <v>12000</v>
      </c>
    </row>
    <row r="35" spans="1:16" ht="33" customHeight="1" x14ac:dyDescent="0.2">
      <c r="A35" s="100"/>
      <c r="B35" s="73"/>
      <c r="C35" s="87" t="s">
        <v>5515</v>
      </c>
      <c r="D35" s="76" t="s">
        <v>51</v>
      </c>
      <c r="E35" s="13">
        <v>44439</v>
      </c>
      <c r="F35" s="74" t="s">
        <v>5399</v>
      </c>
      <c r="G35" s="13">
        <v>44440</v>
      </c>
      <c r="H35" s="75" t="s">
        <v>2282</v>
      </c>
      <c r="I35" s="15">
        <v>45</v>
      </c>
      <c r="J35" s="15">
        <v>28</v>
      </c>
      <c r="K35" s="15">
        <v>28</v>
      </c>
      <c r="L35" s="15">
        <v>10</v>
      </c>
      <c r="M35" s="81">
        <v>8.82</v>
      </c>
      <c r="N35" s="70">
        <v>10</v>
      </c>
      <c r="O35" s="62">
        <v>3000</v>
      </c>
      <c r="P35" s="63">
        <f>Table22452368910111213141516171819202122242345678910111213141516171819202122232425262728293031323334353637383940414243444546[[#This Row],[PEMBULATAN]]*O35</f>
        <v>30000</v>
      </c>
    </row>
    <row r="36" spans="1:16" ht="33" customHeight="1" x14ac:dyDescent="0.2">
      <c r="A36" s="100"/>
      <c r="B36" s="73"/>
      <c r="C36" s="87" t="s">
        <v>5516</v>
      </c>
      <c r="D36" s="76" t="s">
        <v>51</v>
      </c>
      <c r="E36" s="13">
        <v>44439</v>
      </c>
      <c r="F36" s="74" t="s">
        <v>5399</v>
      </c>
      <c r="G36" s="13">
        <v>44440</v>
      </c>
      <c r="H36" s="75" t="s">
        <v>2282</v>
      </c>
      <c r="I36" s="15">
        <v>79</v>
      </c>
      <c r="J36" s="15">
        <v>38</v>
      </c>
      <c r="K36" s="15">
        <v>10</v>
      </c>
      <c r="L36" s="15">
        <v>5</v>
      </c>
      <c r="M36" s="81">
        <v>7.5049999999999999</v>
      </c>
      <c r="N36" s="70">
        <v>8</v>
      </c>
      <c r="O36" s="62">
        <v>3000</v>
      </c>
      <c r="P36" s="63">
        <f>Table22452368910111213141516171819202122242345678910111213141516171819202122232425262728293031323334353637383940414243444546[[#This Row],[PEMBULATAN]]*O36</f>
        <v>24000</v>
      </c>
    </row>
    <row r="37" spans="1:16" ht="33" customHeight="1" x14ac:dyDescent="0.2">
      <c r="A37" s="100"/>
      <c r="B37" s="73"/>
      <c r="C37" s="87" t="s">
        <v>5517</v>
      </c>
      <c r="D37" s="76" t="s">
        <v>51</v>
      </c>
      <c r="E37" s="13">
        <v>44439</v>
      </c>
      <c r="F37" s="74" t="s">
        <v>5399</v>
      </c>
      <c r="G37" s="13">
        <v>44440</v>
      </c>
      <c r="H37" s="75" t="s">
        <v>2282</v>
      </c>
      <c r="I37" s="15">
        <v>69</v>
      </c>
      <c r="J37" s="15">
        <v>40</v>
      </c>
      <c r="K37" s="15">
        <v>20</v>
      </c>
      <c r="L37" s="15">
        <v>5</v>
      </c>
      <c r="M37" s="81">
        <v>13.8</v>
      </c>
      <c r="N37" s="70">
        <v>14</v>
      </c>
      <c r="O37" s="62">
        <v>3000</v>
      </c>
      <c r="P37" s="63">
        <f>Table22452368910111213141516171819202122242345678910111213141516171819202122232425262728293031323334353637383940414243444546[[#This Row],[PEMBULATAN]]*O37</f>
        <v>42000</v>
      </c>
    </row>
    <row r="38" spans="1:16" ht="33" customHeight="1" x14ac:dyDescent="0.2">
      <c r="A38" s="100"/>
      <c r="B38" s="73"/>
      <c r="C38" s="87" t="s">
        <v>5518</v>
      </c>
      <c r="D38" s="76" t="s">
        <v>51</v>
      </c>
      <c r="E38" s="13">
        <v>44439</v>
      </c>
      <c r="F38" s="74" t="s">
        <v>5399</v>
      </c>
      <c r="G38" s="13">
        <v>44440</v>
      </c>
      <c r="H38" s="75" t="s">
        <v>2282</v>
      </c>
      <c r="I38" s="15">
        <v>70</v>
      </c>
      <c r="J38" s="15">
        <v>44</v>
      </c>
      <c r="K38" s="15">
        <v>28</v>
      </c>
      <c r="L38" s="15">
        <v>12</v>
      </c>
      <c r="M38" s="81">
        <v>21.56</v>
      </c>
      <c r="N38" s="70">
        <v>22</v>
      </c>
      <c r="O38" s="62">
        <v>3000</v>
      </c>
      <c r="P38" s="63">
        <f>Table22452368910111213141516171819202122242345678910111213141516171819202122232425262728293031323334353637383940414243444546[[#This Row],[PEMBULATAN]]*O38</f>
        <v>66000</v>
      </c>
    </row>
    <row r="39" spans="1:16" ht="33" customHeight="1" x14ac:dyDescent="0.2">
      <c r="A39" s="100"/>
      <c r="B39" s="73"/>
      <c r="C39" s="87" t="s">
        <v>5519</v>
      </c>
      <c r="D39" s="76" t="s">
        <v>51</v>
      </c>
      <c r="E39" s="13">
        <v>44439</v>
      </c>
      <c r="F39" s="74" t="s">
        <v>5399</v>
      </c>
      <c r="G39" s="13">
        <v>44440</v>
      </c>
      <c r="H39" s="75" t="s">
        <v>2282</v>
      </c>
      <c r="I39" s="15">
        <v>82</v>
      </c>
      <c r="J39" s="15">
        <v>16</v>
      </c>
      <c r="K39" s="15">
        <v>11</v>
      </c>
      <c r="L39" s="15">
        <v>2</v>
      </c>
      <c r="M39" s="81">
        <v>3.6080000000000001</v>
      </c>
      <c r="N39" s="70">
        <v>4</v>
      </c>
      <c r="O39" s="62">
        <v>3000</v>
      </c>
      <c r="P39" s="63">
        <f>Table22452368910111213141516171819202122242345678910111213141516171819202122232425262728293031323334353637383940414243444546[[#This Row],[PEMBULATAN]]*O39</f>
        <v>12000</v>
      </c>
    </row>
    <row r="40" spans="1:16" ht="33" customHeight="1" x14ac:dyDescent="0.2">
      <c r="A40" s="100"/>
      <c r="B40" s="73"/>
      <c r="C40" s="87" t="s">
        <v>5520</v>
      </c>
      <c r="D40" s="76" t="s">
        <v>51</v>
      </c>
      <c r="E40" s="13">
        <v>44439</v>
      </c>
      <c r="F40" s="74" t="s">
        <v>5399</v>
      </c>
      <c r="G40" s="13">
        <v>44440</v>
      </c>
      <c r="H40" s="75" t="s">
        <v>2282</v>
      </c>
      <c r="I40" s="15">
        <v>83</v>
      </c>
      <c r="J40" s="15">
        <v>66</v>
      </c>
      <c r="K40" s="15">
        <v>33</v>
      </c>
      <c r="L40" s="15">
        <v>30</v>
      </c>
      <c r="M40" s="81">
        <v>45.1935</v>
      </c>
      <c r="N40" s="70">
        <v>45</v>
      </c>
      <c r="O40" s="62">
        <v>3000</v>
      </c>
      <c r="P40" s="63">
        <f>Table22452368910111213141516171819202122242345678910111213141516171819202122232425262728293031323334353637383940414243444546[[#This Row],[PEMBULATAN]]*O40</f>
        <v>135000</v>
      </c>
    </row>
    <row r="41" spans="1:16" ht="33" customHeight="1" x14ac:dyDescent="0.2">
      <c r="A41" s="100"/>
      <c r="B41" s="73"/>
      <c r="C41" s="87" t="s">
        <v>5521</v>
      </c>
      <c r="D41" s="76" t="s">
        <v>51</v>
      </c>
      <c r="E41" s="13">
        <v>44439</v>
      </c>
      <c r="F41" s="74" t="s">
        <v>5399</v>
      </c>
      <c r="G41" s="13">
        <v>44440</v>
      </c>
      <c r="H41" s="75" t="s">
        <v>2282</v>
      </c>
      <c r="I41" s="15">
        <v>58</v>
      </c>
      <c r="J41" s="15">
        <v>27</v>
      </c>
      <c r="K41" s="15">
        <v>19</v>
      </c>
      <c r="L41" s="15">
        <v>7</v>
      </c>
      <c r="M41" s="81">
        <v>7.4385000000000003</v>
      </c>
      <c r="N41" s="70">
        <v>7</v>
      </c>
      <c r="O41" s="62">
        <v>3000</v>
      </c>
      <c r="P41" s="63">
        <f>Table22452368910111213141516171819202122242345678910111213141516171819202122232425262728293031323334353637383940414243444546[[#This Row],[PEMBULATAN]]*O41</f>
        <v>21000</v>
      </c>
    </row>
    <row r="42" spans="1:16" ht="33" customHeight="1" x14ac:dyDescent="0.2">
      <c r="A42" s="100"/>
      <c r="B42" s="73"/>
      <c r="C42" s="87" t="s">
        <v>5522</v>
      </c>
      <c r="D42" s="76" t="s">
        <v>51</v>
      </c>
      <c r="E42" s="13">
        <v>44439</v>
      </c>
      <c r="F42" s="74" t="s">
        <v>5399</v>
      </c>
      <c r="G42" s="13">
        <v>44440</v>
      </c>
      <c r="H42" s="75" t="s">
        <v>2282</v>
      </c>
      <c r="I42" s="15">
        <v>123</v>
      </c>
      <c r="J42" s="15">
        <v>14</v>
      </c>
      <c r="K42" s="15">
        <v>7</v>
      </c>
      <c r="L42" s="15">
        <v>2</v>
      </c>
      <c r="M42" s="81">
        <v>3.0135000000000001</v>
      </c>
      <c r="N42" s="70">
        <v>3</v>
      </c>
      <c r="O42" s="62">
        <v>3000</v>
      </c>
      <c r="P42" s="63">
        <f>Table22452368910111213141516171819202122242345678910111213141516171819202122232425262728293031323334353637383940414243444546[[#This Row],[PEMBULATAN]]*O42</f>
        <v>9000</v>
      </c>
    </row>
    <row r="43" spans="1:16" ht="33" customHeight="1" x14ac:dyDescent="0.2">
      <c r="A43" s="100"/>
      <c r="B43" s="73"/>
      <c r="C43" s="87" t="s">
        <v>5523</v>
      </c>
      <c r="D43" s="76" t="s">
        <v>51</v>
      </c>
      <c r="E43" s="13">
        <v>44439</v>
      </c>
      <c r="F43" s="74" t="s">
        <v>5399</v>
      </c>
      <c r="G43" s="13">
        <v>44440</v>
      </c>
      <c r="H43" s="75" t="s">
        <v>2282</v>
      </c>
      <c r="I43" s="15">
        <v>101</v>
      </c>
      <c r="J43" s="15">
        <v>10</v>
      </c>
      <c r="K43" s="15">
        <v>10</v>
      </c>
      <c r="L43" s="15">
        <v>1</v>
      </c>
      <c r="M43" s="81">
        <v>2.5249999999999999</v>
      </c>
      <c r="N43" s="70">
        <v>3</v>
      </c>
      <c r="O43" s="62">
        <v>3000</v>
      </c>
      <c r="P43" s="63">
        <f>Table22452368910111213141516171819202122242345678910111213141516171819202122232425262728293031323334353637383940414243444546[[#This Row],[PEMBULATAN]]*O43</f>
        <v>9000</v>
      </c>
    </row>
    <row r="44" spans="1:16" ht="33" customHeight="1" x14ac:dyDescent="0.2">
      <c r="A44" s="100"/>
      <c r="B44" s="73"/>
      <c r="C44" s="87" t="s">
        <v>5524</v>
      </c>
      <c r="D44" s="76" t="s">
        <v>51</v>
      </c>
      <c r="E44" s="13">
        <v>44439</v>
      </c>
      <c r="F44" s="74" t="s">
        <v>5399</v>
      </c>
      <c r="G44" s="13">
        <v>44440</v>
      </c>
      <c r="H44" s="75" t="s">
        <v>2282</v>
      </c>
      <c r="I44" s="15">
        <v>93</v>
      </c>
      <c r="J44" s="15">
        <v>9</v>
      </c>
      <c r="K44" s="15">
        <v>9</v>
      </c>
      <c r="L44" s="15">
        <v>1</v>
      </c>
      <c r="M44" s="81">
        <v>1.8832500000000001</v>
      </c>
      <c r="N44" s="70">
        <v>2</v>
      </c>
      <c r="O44" s="62">
        <v>3000</v>
      </c>
      <c r="P44" s="63">
        <f>Table22452368910111213141516171819202122242345678910111213141516171819202122232425262728293031323334353637383940414243444546[[#This Row],[PEMBULATAN]]*O44</f>
        <v>6000</v>
      </c>
    </row>
    <row r="45" spans="1:16" ht="33" customHeight="1" x14ac:dyDescent="0.2">
      <c r="A45" s="100"/>
      <c r="B45" s="73"/>
      <c r="C45" s="87" t="s">
        <v>5525</v>
      </c>
      <c r="D45" s="76" t="s">
        <v>51</v>
      </c>
      <c r="E45" s="13">
        <v>44439</v>
      </c>
      <c r="F45" s="74" t="s">
        <v>5399</v>
      </c>
      <c r="G45" s="13">
        <v>44440</v>
      </c>
      <c r="H45" s="75" t="s">
        <v>2282</v>
      </c>
      <c r="I45" s="15">
        <v>167</v>
      </c>
      <c r="J45" s="15">
        <v>14</v>
      </c>
      <c r="K45" s="15">
        <v>13</v>
      </c>
      <c r="L45" s="15">
        <v>5</v>
      </c>
      <c r="M45" s="81">
        <v>7.5984999999999996</v>
      </c>
      <c r="N45" s="70">
        <v>8</v>
      </c>
      <c r="O45" s="62">
        <v>3000</v>
      </c>
      <c r="P45" s="63">
        <f>Table22452368910111213141516171819202122242345678910111213141516171819202122232425262728293031323334353637383940414243444546[[#This Row],[PEMBULATAN]]*O45</f>
        <v>24000</v>
      </c>
    </row>
    <row r="46" spans="1:16" ht="33" customHeight="1" x14ac:dyDescent="0.2">
      <c r="A46" s="100"/>
      <c r="B46" s="73"/>
      <c r="C46" s="87" t="s">
        <v>5526</v>
      </c>
      <c r="D46" s="76" t="s">
        <v>51</v>
      </c>
      <c r="E46" s="13">
        <v>44439</v>
      </c>
      <c r="F46" s="74" t="s">
        <v>5399</v>
      </c>
      <c r="G46" s="13">
        <v>44440</v>
      </c>
      <c r="H46" s="75" t="s">
        <v>2282</v>
      </c>
      <c r="I46" s="15">
        <v>54</v>
      </c>
      <c r="J46" s="15">
        <v>46</v>
      </c>
      <c r="K46" s="15">
        <v>24</v>
      </c>
      <c r="L46" s="15">
        <v>2</v>
      </c>
      <c r="M46" s="81">
        <v>14.904</v>
      </c>
      <c r="N46" s="70">
        <v>15</v>
      </c>
      <c r="O46" s="62">
        <v>3000</v>
      </c>
      <c r="P46" s="63">
        <f>Table22452368910111213141516171819202122242345678910111213141516171819202122232425262728293031323334353637383940414243444546[[#This Row],[PEMBULATAN]]*O46</f>
        <v>45000</v>
      </c>
    </row>
    <row r="47" spans="1:16" ht="33" customHeight="1" x14ac:dyDescent="0.2">
      <c r="A47" s="100"/>
      <c r="B47" s="73"/>
      <c r="C47" s="87" t="s">
        <v>5527</v>
      </c>
      <c r="D47" s="76" t="s">
        <v>51</v>
      </c>
      <c r="E47" s="13">
        <v>44439</v>
      </c>
      <c r="F47" s="74" t="s">
        <v>5399</v>
      </c>
      <c r="G47" s="13">
        <v>44440</v>
      </c>
      <c r="H47" s="75" t="s">
        <v>2282</v>
      </c>
      <c r="I47" s="15">
        <v>57</v>
      </c>
      <c r="J47" s="15">
        <v>27</v>
      </c>
      <c r="K47" s="15">
        <v>18</v>
      </c>
      <c r="L47" s="15">
        <v>1</v>
      </c>
      <c r="M47" s="81">
        <v>6.9255000000000004</v>
      </c>
      <c r="N47" s="70">
        <v>7</v>
      </c>
      <c r="O47" s="62">
        <v>3000</v>
      </c>
      <c r="P47" s="63">
        <f>Table22452368910111213141516171819202122242345678910111213141516171819202122232425262728293031323334353637383940414243444546[[#This Row],[PEMBULATAN]]*O47</f>
        <v>21000</v>
      </c>
    </row>
    <row r="48" spans="1:16" ht="33" customHeight="1" x14ac:dyDescent="0.2">
      <c r="A48" s="100"/>
      <c r="B48" s="73"/>
      <c r="C48" s="87" t="s">
        <v>5528</v>
      </c>
      <c r="D48" s="76" t="s">
        <v>51</v>
      </c>
      <c r="E48" s="13">
        <v>44439</v>
      </c>
      <c r="F48" s="74" t="s">
        <v>5399</v>
      </c>
      <c r="G48" s="13">
        <v>44440</v>
      </c>
      <c r="H48" s="75" t="s">
        <v>2282</v>
      </c>
      <c r="I48" s="15">
        <v>30</v>
      </c>
      <c r="J48" s="15">
        <v>34</v>
      </c>
      <c r="K48" s="15">
        <v>24</v>
      </c>
      <c r="L48" s="15">
        <v>4</v>
      </c>
      <c r="M48" s="81">
        <v>6.12</v>
      </c>
      <c r="N48" s="70">
        <v>6</v>
      </c>
      <c r="O48" s="62">
        <v>3000</v>
      </c>
      <c r="P48" s="63">
        <f>Table22452368910111213141516171819202122242345678910111213141516171819202122232425262728293031323334353637383940414243444546[[#This Row],[PEMBULATAN]]*O48</f>
        <v>18000</v>
      </c>
    </row>
    <row r="49" spans="1:16" ht="33" customHeight="1" x14ac:dyDescent="0.2">
      <c r="A49" s="100"/>
      <c r="B49" s="73"/>
      <c r="C49" s="87" t="s">
        <v>5529</v>
      </c>
      <c r="D49" s="76" t="s">
        <v>51</v>
      </c>
      <c r="E49" s="13">
        <v>44439</v>
      </c>
      <c r="F49" s="74" t="s">
        <v>5399</v>
      </c>
      <c r="G49" s="13">
        <v>44440</v>
      </c>
      <c r="H49" s="75" t="s">
        <v>2282</v>
      </c>
      <c r="I49" s="15">
        <v>48</v>
      </c>
      <c r="J49" s="15">
        <v>48</v>
      </c>
      <c r="K49" s="15">
        <v>33</v>
      </c>
      <c r="L49" s="15">
        <v>1</v>
      </c>
      <c r="M49" s="81">
        <v>19.007999999999999</v>
      </c>
      <c r="N49" s="70">
        <v>19</v>
      </c>
      <c r="O49" s="62">
        <v>3000</v>
      </c>
      <c r="P49" s="63">
        <f>Table22452368910111213141516171819202122242345678910111213141516171819202122232425262728293031323334353637383940414243444546[[#This Row],[PEMBULATAN]]*O49</f>
        <v>57000</v>
      </c>
    </row>
    <row r="50" spans="1:16" ht="33" customHeight="1" x14ac:dyDescent="0.2">
      <c r="A50" s="100"/>
      <c r="B50" s="73"/>
      <c r="C50" s="87" t="s">
        <v>5530</v>
      </c>
      <c r="D50" s="76" t="s">
        <v>51</v>
      </c>
      <c r="E50" s="13">
        <v>44439</v>
      </c>
      <c r="F50" s="74" t="s">
        <v>5399</v>
      </c>
      <c r="G50" s="13">
        <v>44440</v>
      </c>
      <c r="H50" s="75" t="s">
        <v>2282</v>
      </c>
      <c r="I50" s="15">
        <v>36</v>
      </c>
      <c r="J50" s="15">
        <v>36</v>
      </c>
      <c r="K50" s="15">
        <v>22</v>
      </c>
      <c r="L50" s="15">
        <v>5</v>
      </c>
      <c r="M50" s="81">
        <v>7.1280000000000001</v>
      </c>
      <c r="N50" s="70">
        <v>7</v>
      </c>
      <c r="O50" s="62">
        <v>3000</v>
      </c>
      <c r="P50" s="63">
        <f>Table22452368910111213141516171819202122242345678910111213141516171819202122232425262728293031323334353637383940414243444546[[#This Row],[PEMBULATAN]]*O50</f>
        <v>21000</v>
      </c>
    </row>
    <row r="51" spans="1:16" ht="33" customHeight="1" x14ac:dyDescent="0.2">
      <c r="A51" s="100"/>
      <c r="B51" s="73"/>
      <c r="C51" s="87" t="s">
        <v>5531</v>
      </c>
      <c r="D51" s="76" t="s">
        <v>51</v>
      </c>
      <c r="E51" s="13">
        <v>44439</v>
      </c>
      <c r="F51" s="74" t="s">
        <v>5399</v>
      </c>
      <c r="G51" s="13">
        <v>44440</v>
      </c>
      <c r="H51" s="75" t="s">
        <v>2282</v>
      </c>
      <c r="I51" s="15">
        <v>31</v>
      </c>
      <c r="J51" s="15">
        <v>31</v>
      </c>
      <c r="K51" s="15">
        <v>31</v>
      </c>
      <c r="L51" s="15">
        <v>1</v>
      </c>
      <c r="M51" s="81">
        <v>7.4477500000000001</v>
      </c>
      <c r="N51" s="70">
        <v>7</v>
      </c>
      <c r="O51" s="62">
        <v>3000</v>
      </c>
      <c r="P51" s="63">
        <f>Table22452368910111213141516171819202122242345678910111213141516171819202122232425262728293031323334353637383940414243444546[[#This Row],[PEMBULATAN]]*O51</f>
        <v>21000</v>
      </c>
    </row>
    <row r="52" spans="1:16" ht="33" customHeight="1" x14ac:dyDescent="0.2">
      <c r="A52" s="100"/>
      <c r="B52" s="73"/>
      <c r="C52" s="87" t="s">
        <v>5532</v>
      </c>
      <c r="D52" s="76" t="s">
        <v>51</v>
      </c>
      <c r="E52" s="13">
        <v>44439</v>
      </c>
      <c r="F52" s="74" t="s">
        <v>5399</v>
      </c>
      <c r="G52" s="13">
        <v>44440</v>
      </c>
      <c r="H52" s="75" t="s">
        <v>2282</v>
      </c>
      <c r="I52" s="15">
        <v>151</v>
      </c>
      <c r="J52" s="15">
        <v>15</v>
      </c>
      <c r="K52" s="15">
        <v>8</v>
      </c>
      <c r="L52" s="15">
        <v>5</v>
      </c>
      <c r="M52" s="81">
        <v>4.53</v>
      </c>
      <c r="N52" s="70">
        <v>5</v>
      </c>
      <c r="O52" s="62">
        <v>3000</v>
      </c>
      <c r="P52" s="63">
        <f>Table22452368910111213141516171819202122242345678910111213141516171819202122232425262728293031323334353637383940414243444546[[#This Row],[PEMBULATAN]]*O52</f>
        <v>15000</v>
      </c>
    </row>
    <row r="53" spans="1:16" ht="33" customHeight="1" x14ac:dyDescent="0.2">
      <c r="A53" s="100"/>
      <c r="B53" s="73"/>
      <c r="C53" s="87" t="s">
        <v>5533</v>
      </c>
      <c r="D53" s="76" t="s">
        <v>51</v>
      </c>
      <c r="E53" s="13">
        <v>44439</v>
      </c>
      <c r="F53" s="74" t="s">
        <v>5399</v>
      </c>
      <c r="G53" s="13">
        <v>44440</v>
      </c>
      <c r="H53" s="75" t="s">
        <v>2282</v>
      </c>
      <c r="I53" s="15">
        <v>43</v>
      </c>
      <c r="J53" s="15">
        <v>33</v>
      </c>
      <c r="K53" s="15">
        <v>31</v>
      </c>
      <c r="L53" s="15">
        <v>1</v>
      </c>
      <c r="M53" s="81">
        <v>10.997249999999999</v>
      </c>
      <c r="N53" s="70">
        <v>11</v>
      </c>
      <c r="O53" s="62">
        <v>3000</v>
      </c>
      <c r="P53" s="63">
        <f>Table22452368910111213141516171819202122242345678910111213141516171819202122232425262728293031323334353637383940414243444546[[#This Row],[PEMBULATAN]]*O53</f>
        <v>33000</v>
      </c>
    </row>
    <row r="54" spans="1:16" ht="33" customHeight="1" x14ac:dyDescent="0.2">
      <c r="A54" s="100"/>
      <c r="B54" s="73"/>
      <c r="C54" s="87" t="s">
        <v>5534</v>
      </c>
      <c r="D54" s="76" t="s">
        <v>51</v>
      </c>
      <c r="E54" s="13">
        <v>44439</v>
      </c>
      <c r="F54" s="74" t="s">
        <v>5399</v>
      </c>
      <c r="G54" s="13">
        <v>44440</v>
      </c>
      <c r="H54" s="75" t="s">
        <v>2282</v>
      </c>
      <c r="I54" s="15">
        <v>45</v>
      </c>
      <c r="J54" s="15">
        <v>60</v>
      </c>
      <c r="K54" s="15">
        <v>15</v>
      </c>
      <c r="L54" s="15">
        <v>2</v>
      </c>
      <c r="M54" s="81">
        <v>10.125</v>
      </c>
      <c r="N54" s="70">
        <v>10</v>
      </c>
      <c r="O54" s="62">
        <v>3000</v>
      </c>
      <c r="P54" s="63">
        <f>Table22452368910111213141516171819202122242345678910111213141516171819202122232425262728293031323334353637383940414243444546[[#This Row],[PEMBULATAN]]*O54</f>
        <v>30000</v>
      </c>
    </row>
    <row r="55" spans="1:16" ht="33" customHeight="1" x14ac:dyDescent="0.2">
      <c r="A55" s="100"/>
      <c r="B55" s="73"/>
      <c r="C55" s="87" t="s">
        <v>5535</v>
      </c>
      <c r="D55" s="76" t="s">
        <v>51</v>
      </c>
      <c r="E55" s="13">
        <v>44439</v>
      </c>
      <c r="F55" s="74" t="s">
        <v>5399</v>
      </c>
      <c r="G55" s="13">
        <v>44440</v>
      </c>
      <c r="H55" s="75" t="s">
        <v>2282</v>
      </c>
      <c r="I55" s="15">
        <v>83</v>
      </c>
      <c r="J55" s="15">
        <v>56</v>
      </c>
      <c r="K55" s="15">
        <v>31</v>
      </c>
      <c r="L55" s="15">
        <v>8</v>
      </c>
      <c r="M55" s="81">
        <v>36.021999999999998</v>
      </c>
      <c r="N55" s="70">
        <v>36</v>
      </c>
      <c r="O55" s="62">
        <v>3000</v>
      </c>
      <c r="P55" s="63">
        <f>Table22452368910111213141516171819202122242345678910111213141516171819202122232425262728293031323334353637383940414243444546[[#This Row],[PEMBULATAN]]*O55</f>
        <v>108000</v>
      </c>
    </row>
    <row r="56" spans="1:16" ht="33" customHeight="1" x14ac:dyDescent="0.2">
      <c r="A56" s="100"/>
      <c r="B56" s="73"/>
      <c r="C56" s="87" t="s">
        <v>5536</v>
      </c>
      <c r="D56" s="76" t="s">
        <v>51</v>
      </c>
      <c r="E56" s="13">
        <v>44439</v>
      </c>
      <c r="F56" s="74" t="s">
        <v>5399</v>
      </c>
      <c r="G56" s="13">
        <v>44440</v>
      </c>
      <c r="H56" s="75" t="s">
        <v>2282</v>
      </c>
      <c r="I56" s="15">
        <v>71</v>
      </c>
      <c r="J56" s="15">
        <v>24</v>
      </c>
      <c r="K56" s="15">
        <v>7</v>
      </c>
      <c r="L56" s="15">
        <v>1</v>
      </c>
      <c r="M56" s="81">
        <v>2.9820000000000002</v>
      </c>
      <c r="N56" s="70">
        <v>3</v>
      </c>
      <c r="O56" s="62">
        <v>3000</v>
      </c>
      <c r="P56" s="63">
        <f>Table22452368910111213141516171819202122242345678910111213141516171819202122232425262728293031323334353637383940414243444546[[#This Row],[PEMBULATAN]]*O56</f>
        <v>9000</v>
      </c>
    </row>
    <row r="57" spans="1:16" ht="33" customHeight="1" x14ac:dyDescent="0.2">
      <c r="A57" s="100"/>
      <c r="B57" s="73"/>
      <c r="C57" s="87" t="s">
        <v>5537</v>
      </c>
      <c r="D57" s="76" t="s">
        <v>51</v>
      </c>
      <c r="E57" s="13">
        <v>44439</v>
      </c>
      <c r="F57" s="74" t="s">
        <v>5399</v>
      </c>
      <c r="G57" s="13">
        <v>44440</v>
      </c>
      <c r="H57" s="75" t="s">
        <v>2282</v>
      </c>
      <c r="I57" s="15">
        <v>42</v>
      </c>
      <c r="J57" s="15">
        <v>34</v>
      </c>
      <c r="K57" s="15">
        <v>27</v>
      </c>
      <c r="L57" s="15">
        <v>1</v>
      </c>
      <c r="M57" s="81">
        <v>9.6389999999999993</v>
      </c>
      <c r="N57" s="70">
        <v>10</v>
      </c>
      <c r="O57" s="62">
        <v>3000</v>
      </c>
      <c r="P57" s="63">
        <f>Table22452368910111213141516171819202122242345678910111213141516171819202122232425262728293031323334353637383940414243444546[[#This Row],[PEMBULATAN]]*O57</f>
        <v>30000</v>
      </c>
    </row>
    <row r="58" spans="1:16" ht="33" customHeight="1" x14ac:dyDescent="0.2">
      <c r="A58" s="100"/>
      <c r="B58" s="73"/>
      <c r="C58" s="87" t="s">
        <v>5538</v>
      </c>
      <c r="D58" s="76" t="s">
        <v>51</v>
      </c>
      <c r="E58" s="13">
        <v>44439</v>
      </c>
      <c r="F58" s="74" t="s">
        <v>5399</v>
      </c>
      <c r="G58" s="13">
        <v>44440</v>
      </c>
      <c r="H58" s="75" t="s">
        <v>2282</v>
      </c>
      <c r="I58" s="15">
        <v>47</v>
      </c>
      <c r="J58" s="15">
        <v>42</v>
      </c>
      <c r="K58" s="15">
        <v>35</v>
      </c>
      <c r="L58" s="15">
        <v>10</v>
      </c>
      <c r="M58" s="81">
        <v>17.272500000000001</v>
      </c>
      <c r="N58" s="70">
        <v>17</v>
      </c>
      <c r="O58" s="62">
        <v>3000</v>
      </c>
      <c r="P58" s="63">
        <f>Table22452368910111213141516171819202122242345678910111213141516171819202122232425262728293031323334353637383940414243444546[[#This Row],[PEMBULATAN]]*O58</f>
        <v>51000</v>
      </c>
    </row>
    <row r="59" spans="1:16" ht="33" customHeight="1" x14ac:dyDescent="0.2">
      <c r="A59" s="97"/>
      <c r="B59" s="73"/>
      <c r="C59" s="87" t="s">
        <v>5539</v>
      </c>
      <c r="D59" s="76" t="s">
        <v>51</v>
      </c>
      <c r="E59" s="13">
        <v>44439</v>
      </c>
      <c r="F59" s="74" t="s">
        <v>5399</v>
      </c>
      <c r="G59" s="13">
        <v>44440</v>
      </c>
      <c r="H59" s="75" t="s">
        <v>2282</v>
      </c>
      <c r="I59" s="15">
        <v>93</v>
      </c>
      <c r="J59" s="15">
        <v>3</v>
      </c>
      <c r="K59" s="15">
        <v>3</v>
      </c>
      <c r="L59" s="15">
        <v>1</v>
      </c>
      <c r="M59" s="81">
        <v>0.20924999999999999</v>
      </c>
      <c r="N59" s="70">
        <v>1</v>
      </c>
      <c r="O59" s="62">
        <v>3000</v>
      </c>
      <c r="P59" s="63">
        <f>Table22452368910111213141516171819202122242345678910111213141516171819202122232425262728293031323334353637383940414243444546[[#This Row],[PEMBULATAN]]*O59</f>
        <v>3000</v>
      </c>
    </row>
    <row r="60" spans="1:16" ht="33" customHeight="1" x14ac:dyDescent="0.2">
      <c r="A60" s="97"/>
      <c r="B60" s="73"/>
      <c r="C60" s="87" t="s">
        <v>5540</v>
      </c>
      <c r="D60" s="76" t="s">
        <v>51</v>
      </c>
      <c r="E60" s="13">
        <v>44439</v>
      </c>
      <c r="F60" s="74" t="s">
        <v>5399</v>
      </c>
      <c r="G60" s="13">
        <v>44440</v>
      </c>
      <c r="H60" s="75" t="s">
        <v>2282</v>
      </c>
      <c r="I60" s="15">
        <v>95</v>
      </c>
      <c r="J60" s="15">
        <v>10</v>
      </c>
      <c r="K60" s="15">
        <v>10</v>
      </c>
      <c r="L60" s="15">
        <v>2</v>
      </c>
      <c r="M60" s="81">
        <v>2.375</v>
      </c>
      <c r="N60" s="70">
        <v>2</v>
      </c>
      <c r="O60" s="62">
        <v>3000</v>
      </c>
      <c r="P60" s="63">
        <f>Table22452368910111213141516171819202122242345678910111213141516171819202122232425262728293031323334353637383940414243444546[[#This Row],[PEMBULATAN]]*O60</f>
        <v>6000</v>
      </c>
    </row>
    <row r="61" spans="1:16" ht="33" customHeight="1" x14ac:dyDescent="0.2">
      <c r="A61" s="97"/>
      <c r="B61" s="73"/>
      <c r="C61" s="87" t="s">
        <v>5541</v>
      </c>
      <c r="D61" s="76" t="s">
        <v>51</v>
      </c>
      <c r="E61" s="13">
        <v>44439</v>
      </c>
      <c r="F61" s="74" t="s">
        <v>5399</v>
      </c>
      <c r="G61" s="13">
        <v>44440</v>
      </c>
      <c r="H61" s="75" t="s">
        <v>2282</v>
      </c>
      <c r="I61" s="15">
        <v>103</v>
      </c>
      <c r="J61" s="15">
        <v>4</v>
      </c>
      <c r="K61" s="15">
        <v>4</v>
      </c>
      <c r="L61" s="15">
        <v>1</v>
      </c>
      <c r="M61" s="81">
        <v>0.41199999999999998</v>
      </c>
      <c r="N61" s="70">
        <v>1</v>
      </c>
      <c r="O61" s="62">
        <v>3000</v>
      </c>
      <c r="P61" s="63">
        <f>Table22452368910111213141516171819202122242345678910111213141516171819202122232425262728293031323334353637383940414243444546[[#This Row],[PEMBULATAN]]*O61</f>
        <v>3000</v>
      </c>
    </row>
    <row r="62" spans="1:16" ht="33" customHeight="1" x14ac:dyDescent="0.2">
      <c r="A62" s="97"/>
      <c r="B62" s="73"/>
      <c r="C62" s="87" t="s">
        <v>5542</v>
      </c>
      <c r="D62" s="76" t="s">
        <v>51</v>
      </c>
      <c r="E62" s="13">
        <v>44439</v>
      </c>
      <c r="F62" s="74" t="s">
        <v>5399</v>
      </c>
      <c r="G62" s="13">
        <v>44440</v>
      </c>
      <c r="H62" s="75" t="s">
        <v>2282</v>
      </c>
      <c r="I62" s="15">
        <v>102</v>
      </c>
      <c r="J62" s="15">
        <v>9</v>
      </c>
      <c r="K62" s="15">
        <v>7</v>
      </c>
      <c r="L62" s="15">
        <v>2</v>
      </c>
      <c r="M62" s="81">
        <v>1.6065</v>
      </c>
      <c r="N62" s="70">
        <v>2</v>
      </c>
      <c r="O62" s="62">
        <v>3000</v>
      </c>
      <c r="P62" s="63">
        <f>Table22452368910111213141516171819202122242345678910111213141516171819202122232425262728293031323334353637383940414243444546[[#This Row],[PEMBULATAN]]*O62</f>
        <v>6000</v>
      </c>
    </row>
    <row r="63" spans="1:16" ht="33" customHeight="1" x14ac:dyDescent="0.2">
      <c r="A63" s="97"/>
      <c r="B63" s="73"/>
      <c r="C63" s="87" t="s">
        <v>5543</v>
      </c>
      <c r="D63" s="76" t="s">
        <v>51</v>
      </c>
      <c r="E63" s="13">
        <v>44439</v>
      </c>
      <c r="F63" s="74" t="s">
        <v>5399</v>
      </c>
      <c r="G63" s="13">
        <v>44440</v>
      </c>
      <c r="H63" s="75" t="s">
        <v>2282</v>
      </c>
      <c r="I63" s="15">
        <v>105</v>
      </c>
      <c r="J63" s="15">
        <v>25</v>
      </c>
      <c r="K63" s="15">
        <v>14</v>
      </c>
      <c r="L63" s="15">
        <v>5</v>
      </c>
      <c r="M63" s="81">
        <v>9.1875</v>
      </c>
      <c r="N63" s="70">
        <v>9</v>
      </c>
      <c r="O63" s="62">
        <v>3000</v>
      </c>
      <c r="P63" s="63">
        <f>Table22452368910111213141516171819202122242345678910111213141516171819202122232425262728293031323334353637383940414243444546[[#This Row],[PEMBULATAN]]*O63</f>
        <v>27000</v>
      </c>
    </row>
    <row r="64" spans="1:16" ht="33" customHeight="1" x14ac:dyDescent="0.2">
      <c r="A64" s="97"/>
      <c r="B64" s="73"/>
      <c r="C64" s="87" t="s">
        <v>5544</v>
      </c>
      <c r="D64" s="76" t="s">
        <v>51</v>
      </c>
      <c r="E64" s="13">
        <v>44439</v>
      </c>
      <c r="F64" s="74" t="s">
        <v>5399</v>
      </c>
      <c r="G64" s="13">
        <v>44440</v>
      </c>
      <c r="H64" s="75" t="s">
        <v>2282</v>
      </c>
      <c r="I64" s="15">
        <v>125</v>
      </c>
      <c r="J64" s="15">
        <v>4</v>
      </c>
      <c r="K64" s="15">
        <v>4</v>
      </c>
      <c r="L64" s="15">
        <v>1</v>
      </c>
      <c r="M64" s="81">
        <v>0.5</v>
      </c>
      <c r="N64" s="70">
        <v>1</v>
      </c>
      <c r="O64" s="62">
        <v>3000</v>
      </c>
      <c r="P64" s="63">
        <f>Table22452368910111213141516171819202122242345678910111213141516171819202122232425262728293031323334353637383940414243444546[[#This Row],[PEMBULATAN]]*O64</f>
        <v>3000</v>
      </c>
    </row>
    <row r="65" spans="1:16" ht="33" customHeight="1" x14ac:dyDescent="0.2">
      <c r="A65" s="97"/>
      <c r="B65" s="73"/>
      <c r="C65" s="87" t="s">
        <v>5545</v>
      </c>
      <c r="D65" s="76" t="s">
        <v>51</v>
      </c>
      <c r="E65" s="13">
        <v>44439</v>
      </c>
      <c r="F65" s="74" t="s">
        <v>5399</v>
      </c>
      <c r="G65" s="13">
        <v>44440</v>
      </c>
      <c r="H65" s="75" t="s">
        <v>2282</v>
      </c>
      <c r="I65" s="15">
        <v>245</v>
      </c>
      <c r="J65" s="15">
        <v>21</v>
      </c>
      <c r="K65" s="15">
        <v>10</v>
      </c>
      <c r="L65" s="15">
        <v>6</v>
      </c>
      <c r="M65" s="81">
        <v>12.862500000000001</v>
      </c>
      <c r="N65" s="70">
        <v>13</v>
      </c>
      <c r="O65" s="62">
        <v>3000</v>
      </c>
      <c r="P65" s="63">
        <f>Table22452368910111213141516171819202122242345678910111213141516171819202122232425262728293031323334353637383940414243444546[[#This Row],[PEMBULATAN]]*O65</f>
        <v>39000</v>
      </c>
    </row>
    <row r="66" spans="1:16" ht="33" customHeight="1" x14ac:dyDescent="0.2">
      <c r="A66" s="97"/>
      <c r="B66" s="73"/>
      <c r="C66" s="87" t="s">
        <v>5546</v>
      </c>
      <c r="D66" s="76" t="s">
        <v>51</v>
      </c>
      <c r="E66" s="13">
        <v>44439</v>
      </c>
      <c r="F66" s="74" t="s">
        <v>5399</v>
      </c>
      <c r="G66" s="13">
        <v>44440</v>
      </c>
      <c r="H66" s="75" t="s">
        <v>2282</v>
      </c>
      <c r="I66" s="15">
        <v>84</v>
      </c>
      <c r="J66" s="15">
        <v>20</v>
      </c>
      <c r="K66" s="15">
        <v>10</v>
      </c>
      <c r="L66" s="15">
        <v>2</v>
      </c>
      <c r="M66" s="81">
        <v>4.2</v>
      </c>
      <c r="N66" s="70">
        <v>4</v>
      </c>
      <c r="O66" s="62">
        <v>3000</v>
      </c>
      <c r="P66" s="63">
        <f>Table22452368910111213141516171819202122242345678910111213141516171819202122232425262728293031323334353637383940414243444546[[#This Row],[PEMBULATAN]]*O66</f>
        <v>12000</v>
      </c>
    </row>
    <row r="67" spans="1:16" ht="33" customHeight="1" x14ac:dyDescent="0.2">
      <c r="A67" s="97"/>
      <c r="B67" s="73"/>
      <c r="C67" s="87" t="s">
        <v>5547</v>
      </c>
      <c r="D67" s="76" t="s">
        <v>51</v>
      </c>
      <c r="E67" s="13">
        <v>44439</v>
      </c>
      <c r="F67" s="74" t="s">
        <v>5399</v>
      </c>
      <c r="G67" s="13">
        <v>44440</v>
      </c>
      <c r="H67" s="75" t="s">
        <v>2282</v>
      </c>
      <c r="I67" s="15">
        <v>26</v>
      </c>
      <c r="J67" s="15">
        <v>26</v>
      </c>
      <c r="K67" s="15">
        <v>21</v>
      </c>
      <c r="L67" s="15">
        <v>6</v>
      </c>
      <c r="M67" s="81">
        <v>3.5489999999999999</v>
      </c>
      <c r="N67" s="70">
        <v>6</v>
      </c>
      <c r="O67" s="62">
        <v>3000</v>
      </c>
      <c r="P67" s="63">
        <f>Table22452368910111213141516171819202122242345678910111213141516171819202122232425262728293031323334353637383940414243444546[[#This Row],[PEMBULATAN]]*O67</f>
        <v>18000</v>
      </c>
    </row>
    <row r="68" spans="1:16" ht="33" customHeight="1" x14ac:dyDescent="0.2">
      <c r="A68" s="97"/>
      <c r="B68" s="73"/>
      <c r="C68" s="87" t="s">
        <v>5548</v>
      </c>
      <c r="D68" s="76" t="s">
        <v>51</v>
      </c>
      <c r="E68" s="13">
        <v>44439</v>
      </c>
      <c r="F68" s="74" t="s">
        <v>5399</v>
      </c>
      <c r="G68" s="13">
        <v>44440</v>
      </c>
      <c r="H68" s="75" t="s">
        <v>2282</v>
      </c>
      <c r="I68" s="15">
        <v>67</v>
      </c>
      <c r="J68" s="15">
        <v>65</v>
      </c>
      <c r="K68" s="15">
        <v>43</v>
      </c>
      <c r="L68" s="15">
        <v>20</v>
      </c>
      <c r="M68" s="81">
        <v>46.816249999999997</v>
      </c>
      <c r="N68" s="70">
        <v>47</v>
      </c>
      <c r="O68" s="62">
        <v>3000</v>
      </c>
      <c r="P68" s="63">
        <f>Table22452368910111213141516171819202122242345678910111213141516171819202122232425262728293031323334353637383940414243444546[[#This Row],[PEMBULATAN]]*O68</f>
        <v>141000</v>
      </c>
    </row>
    <row r="69" spans="1:16" ht="33" customHeight="1" x14ac:dyDescent="0.2">
      <c r="A69" s="97"/>
      <c r="B69" s="73"/>
      <c r="C69" s="87" t="s">
        <v>5549</v>
      </c>
      <c r="D69" s="76" t="s">
        <v>51</v>
      </c>
      <c r="E69" s="13">
        <v>44439</v>
      </c>
      <c r="F69" s="74" t="s">
        <v>5399</v>
      </c>
      <c r="G69" s="13">
        <v>44440</v>
      </c>
      <c r="H69" s="75" t="s">
        <v>2282</v>
      </c>
      <c r="I69" s="15">
        <v>97</v>
      </c>
      <c r="J69" s="15">
        <v>50</v>
      </c>
      <c r="K69" s="15">
        <v>20</v>
      </c>
      <c r="L69" s="15">
        <v>19</v>
      </c>
      <c r="M69" s="81">
        <v>24.25</v>
      </c>
      <c r="N69" s="70">
        <v>24</v>
      </c>
      <c r="O69" s="62">
        <v>3000</v>
      </c>
      <c r="P69" s="63">
        <f>Table22452368910111213141516171819202122242345678910111213141516171819202122232425262728293031323334353637383940414243444546[[#This Row],[PEMBULATAN]]*O69</f>
        <v>72000</v>
      </c>
    </row>
    <row r="70" spans="1:16" ht="33" customHeight="1" x14ac:dyDescent="0.2">
      <c r="A70" s="97"/>
      <c r="B70" s="73"/>
      <c r="C70" s="87" t="s">
        <v>5550</v>
      </c>
      <c r="D70" s="76" t="s">
        <v>51</v>
      </c>
      <c r="E70" s="13">
        <v>44439</v>
      </c>
      <c r="F70" s="74" t="s">
        <v>5399</v>
      </c>
      <c r="G70" s="13">
        <v>44440</v>
      </c>
      <c r="H70" s="75" t="s">
        <v>2282</v>
      </c>
      <c r="I70" s="15">
        <v>163</v>
      </c>
      <c r="J70" s="15">
        <v>74</v>
      </c>
      <c r="K70" s="15">
        <v>20</v>
      </c>
      <c r="L70" s="15">
        <v>31</v>
      </c>
      <c r="M70" s="81">
        <v>60.31</v>
      </c>
      <c r="N70" s="70">
        <v>60</v>
      </c>
      <c r="O70" s="62">
        <v>3000</v>
      </c>
      <c r="P70" s="63">
        <f>Table22452368910111213141516171819202122242345678910111213141516171819202122232425262728293031323334353637383940414243444546[[#This Row],[PEMBULATAN]]*O70</f>
        <v>180000</v>
      </c>
    </row>
    <row r="71" spans="1:16" ht="33" customHeight="1" x14ac:dyDescent="0.2">
      <c r="A71" s="97"/>
      <c r="B71" s="73"/>
      <c r="C71" s="87" t="s">
        <v>5551</v>
      </c>
      <c r="D71" s="76" t="s">
        <v>51</v>
      </c>
      <c r="E71" s="13">
        <v>44439</v>
      </c>
      <c r="F71" s="74" t="s">
        <v>5399</v>
      </c>
      <c r="G71" s="13">
        <v>44440</v>
      </c>
      <c r="H71" s="75" t="s">
        <v>2282</v>
      </c>
      <c r="I71" s="15">
        <v>109</v>
      </c>
      <c r="J71" s="15">
        <v>30</v>
      </c>
      <c r="K71" s="15">
        <v>31</v>
      </c>
      <c r="L71" s="15">
        <v>14</v>
      </c>
      <c r="M71" s="81">
        <v>25.342500000000001</v>
      </c>
      <c r="N71" s="70">
        <v>25</v>
      </c>
      <c r="O71" s="62">
        <v>3000</v>
      </c>
      <c r="P71" s="63">
        <f>Table22452368910111213141516171819202122242345678910111213141516171819202122232425262728293031323334353637383940414243444546[[#This Row],[PEMBULATAN]]*O71</f>
        <v>75000</v>
      </c>
    </row>
    <row r="72" spans="1:16" ht="33" customHeight="1" x14ac:dyDescent="0.2">
      <c r="A72" s="97"/>
      <c r="B72" s="73"/>
      <c r="C72" s="87" t="s">
        <v>5552</v>
      </c>
      <c r="D72" s="76" t="s">
        <v>51</v>
      </c>
      <c r="E72" s="13">
        <v>44439</v>
      </c>
      <c r="F72" s="74" t="s">
        <v>5399</v>
      </c>
      <c r="G72" s="13">
        <v>44440</v>
      </c>
      <c r="H72" s="75" t="s">
        <v>2282</v>
      </c>
      <c r="I72" s="15">
        <v>85</v>
      </c>
      <c r="J72" s="15">
        <v>52</v>
      </c>
      <c r="K72" s="15">
        <v>34</v>
      </c>
      <c r="L72" s="15">
        <v>8</v>
      </c>
      <c r="M72" s="81">
        <v>37.57</v>
      </c>
      <c r="N72" s="70">
        <v>38</v>
      </c>
      <c r="O72" s="62">
        <v>3000</v>
      </c>
      <c r="P72" s="63">
        <f>Table22452368910111213141516171819202122242345678910111213141516171819202122232425262728293031323334353637383940414243444546[[#This Row],[PEMBULATAN]]*O72</f>
        <v>114000</v>
      </c>
    </row>
    <row r="73" spans="1:16" ht="33" customHeight="1" x14ac:dyDescent="0.2">
      <c r="A73" s="97"/>
      <c r="B73" s="73"/>
      <c r="C73" s="87" t="s">
        <v>5553</v>
      </c>
      <c r="D73" s="76" t="s">
        <v>51</v>
      </c>
      <c r="E73" s="13">
        <v>44439</v>
      </c>
      <c r="F73" s="74" t="s">
        <v>5399</v>
      </c>
      <c r="G73" s="13">
        <v>44440</v>
      </c>
      <c r="H73" s="75" t="s">
        <v>2282</v>
      </c>
      <c r="I73" s="15">
        <v>55</v>
      </c>
      <c r="J73" s="15">
        <v>21</v>
      </c>
      <c r="K73" s="15">
        <v>21</v>
      </c>
      <c r="L73" s="15">
        <v>1</v>
      </c>
      <c r="M73" s="81">
        <v>6.0637499999999998</v>
      </c>
      <c r="N73" s="70">
        <v>6</v>
      </c>
      <c r="O73" s="62">
        <v>3000</v>
      </c>
      <c r="P73" s="63">
        <f>Table22452368910111213141516171819202122242345678910111213141516171819202122232425262728293031323334353637383940414243444546[[#This Row],[PEMBULATAN]]*O73</f>
        <v>18000</v>
      </c>
    </row>
    <row r="74" spans="1:16" ht="33" customHeight="1" x14ac:dyDescent="0.2">
      <c r="A74" s="97"/>
      <c r="B74" s="73"/>
      <c r="C74" s="87" t="s">
        <v>5554</v>
      </c>
      <c r="D74" s="76" t="s">
        <v>51</v>
      </c>
      <c r="E74" s="13">
        <v>44439</v>
      </c>
      <c r="F74" s="74" t="s">
        <v>5399</v>
      </c>
      <c r="G74" s="13">
        <v>44440</v>
      </c>
      <c r="H74" s="75" t="s">
        <v>2282</v>
      </c>
      <c r="I74" s="15">
        <v>82</v>
      </c>
      <c r="J74" s="15">
        <v>55</v>
      </c>
      <c r="K74" s="15">
        <v>20</v>
      </c>
      <c r="L74" s="15">
        <v>9</v>
      </c>
      <c r="M74" s="81">
        <v>22.55</v>
      </c>
      <c r="N74" s="70">
        <v>23</v>
      </c>
      <c r="O74" s="62">
        <v>3000</v>
      </c>
      <c r="P74" s="63">
        <f>Table22452368910111213141516171819202122242345678910111213141516171819202122232425262728293031323334353637383940414243444546[[#This Row],[PEMBULATAN]]*O74</f>
        <v>69000</v>
      </c>
    </row>
    <row r="75" spans="1:16" ht="33" customHeight="1" x14ac:dyDescent="0.2">
      <c r="A75" s="97"/>
      <c r="B75" s="73"/>
      <c r="C75" s="87" t="s">
        <v>5555</v>
      </c>
      <c r="D75" s="76" t="s">
        <v>51</v>
      </c>
      <c r="E75" s="13">
        <v>44439</v>
      </c>
      <c r="F75" s="74" t="s">
        <v>5399</v>
      </c>
      <c r="G75" s="13">
        <v>44440</v>
      </c>
      <c r="H75" s="75" t="s">
        <v>2282</v>
      </c>
      <c r="I75" s="15">
        <v>82</v>
      </c>
      <c r="J75" s="15">
        <v>51</v>
      </c>
      <c r="K75" s="15">
        <v>30</v>
      </c>
      <c r="L75" s="15">
        <v>11</v>
      </c>
      <c r="M75" s="81">
        <v>31.364999999999998</v>
      </c>
      <c r="N75" s="70">
        <v>31</v>
      </c>
      <c r="O75" s="62">
        <v>3000</v>
      </c>
      <c r="P75" s="63">
        <f>Table22452368910111213141516171819202122242345678910111213141516171819202122232425262728293031323334353637383940414243444546[[#This Row],[PEMBULATAN]]*O75</f>
        <v>93000</v>
      </c>
    </row>
    <row r="76" spans="1:16" ht="33" customHeight="1" x14ac:dyDescent="0.2">
      <c r="A76" s="97"/>
      <c r="B76" s="73"/>
      <c r="C76" s="87" t="s">
        <v>5556</v>
      </c>
      <c r="D76" s="76" t="s">
        <v>51</v>
      </c>
      <c r="E76" s="13">
        <v>44439</v>
      </c>
      <c r="F76" s="74" t="s">
        <v>5399</v>
      </c>
      <c r="G76" s="13">
        <v>44440</v>
      </c>
      <c r="H76" s="75" t="s">
        <v>2282</v>
      </c>
      <c r="I76" s="15">
        <v>82</v>
      </c>
      <c r="J76" s="15">
        <v>60</v>
      </c>
      <c r="K76" s="15">
        <v>33</v>
      </c>
      <c r="L76" s="15">
        <v>17</v>
      </c>
      <c r="M76" s="81">
        <v>40.590000000000003</v>
      </c>
      <c r="N76" s="70">
        <v>41</v>
      </c>
      <c r="O76" s="62">
        <v>3000</v>
      </c>
      <c r="P76" s="63">
        <f>Table22452368910111213141516171819202122242345678910111213141516171819202122232425262728293031323334353637383940414243444546[[#This Row],[PEMBULATAN]]*O76</f>
        <v>123000</v>
      </c>
    </row>
    <row r="77" spans="1:16" ht="33" customHeight="1" x14ac:dyDescent="0.2">
      <c r="A77" s="97"/>
      <c r="B77" s="73"/>
      <c r="C77" s="87" t="s">
        <v>5557</v>
      </c>
      <c r="D77" s="76" t="s">
        <v>51</v>
      </c>
      <c r="E77" s="13">
        <v>44439</v>
      </c>
      <c r="F77" s="74" t="s">
        <v>5399</v>
      </c>
      <c r="G77" s="13">
        <v>44440</v>
      </c>
      <c r="H77" s="75" t="s">
        <v>2282</v>
      </c>
      <c r="I77" s="15">
        <v>91</v>
      </c>
      <c r="J77" s="15">
        <v>60</v>
      </c>
      <c r="K77" s="15">
        <v>52</v>
      </c>
      <c r="L77" s="15">
        <v>8</v>
      </c>
      <c r="M77" s="81">
        <v>70.98</v>
      </c>
      <c r="N77" s="70">
        <v>71</v>
      </c>
      <c r="O77" s="62">
        <v>3000</v>
      </c>
      <c r="P77" s="63">
        <f>Table22452368910111213141516171819202122242345678910111213141516171819202122232425262728293031323334353637383940414243444546[[#This Row],[PEMBULATAN]]*O77</f>
        <v>213000</v>
      </c>
    </row>
    <row r="78" spans="1:16" ht="33" customHeight="1" x14ac:dyDescent="0.2">
      <c r="A78" s="97"/>
      <c r="B78" s="73"/>
      <c r="C78" s="87" t="s">
        <v>5558</v>
      </c>
      <c r="D78" s="76" t="s">
        <v>51</v>
      </c>
      <c r="E78" s="13">
        <v>44439</v>
      </c>
      <c r="F78" s="74" t="s">
        <v>5399</v>
      </c>
      <c r="G78" s="13">
        <v>44440</v>
      </c>
      <c r="H78" s="75" t="s">
        <v>2282</v>
      </c>
      <c r="I78" s="15">
        <v>82</v>
      </c>
      <c r="J78" s="15">
        <v>63</v>
      </c>
      <c r="K78" s="15">
        <v>33</v>
      </c>
      <c r="L78" s="15">
        <v>8</v>
      </c>
      <c r="M78" s="81">
        <v>42.619500000000002</v>
      </c>
      <c r="N78" s="70">
        <v>43</v>
      </c>
      <c r="O78" s="62">
        <v>3000</v>
      </c>
      <c r="P78" s="63">
        <f>Table22452368910111213141516171819202122242345678910111213141516171819202122232425262728293031323334353637383940414243444546[[#This Row],[PEMBULATAN]]*O78</f>
        <v>129000</v>
      </c>
    </row>
    <row r="79" spans="1:16" ht="33" customHeight="1" x14ac:dyDescent="0.2">
      <c r="A79" s="97"/>
      <c r="B79" s="73"/>
      <c r="C79" s="87" t="s">
        <v>5559</v>
      </c>
      <c r="D79" s="76" t="s">
        <v>51</v>
      </c>
      <c r="E79" s="13">
        <v>44439</v>
      </c>
      <c r="F79" s="74" t="s">
        <v>5399</v>
      </c>
      <c r="G79" s="13">
        <v>44440</v>
      </c>
      <c r="H79" s="75" t="s">
        <v>2282</v>
      </c>
      <c r="I79" s="15">
        <v>80</v>
      </c>
      <c r="J79" s="15">
        <v>55</v>
      </c>
      <c r="K79" s="15">
        <v>25</v>
      </c>
      <c r="L79" s="15">
        <v>9</v>
      </c>
      <c r="M79" s="81">
        <v>27.5</v>
      </c>
      <c r="N79" s="70">
        <v>28</v>
      </c>
      <c r="O79" s="62">
        <v>3000</v>
      </c>
      <c r="P79" s="63">
        <f>Table22452368910111213141516171819202122242345678910111213141516171819202122232425262728293031323334353637383940414243444546[[#This Row],[PEMBULATAN]]*O79</f>
        <v>84000</v>
      </c>
    </row>
    <row r="80" spans="1:16" ht="33" customHeight="1" x14ac:dyDescent="0.2">
      <c r="A80" s="97"/>
      <c r="B80" s="73"/>
      <c r="C80" s="87" t="s">
        <v>5560</v>
      </c>
      <c r="D80" s="76" t="s">
        <v>51</v>
      </c>
      <c r="E80" s="13">
        <v>44439</v>
      </c>
      <c r="F80" s="74" t="s">
        <v>5399</v>
      </c>
      <c r="G80" s="13">
        <v>44440</v>
      </c>
      <c r="H80" s="75" t="s">
        <v>2282</v>
      </c>
      <c r="I80" s="15">
        <v>61</v>
      </c>
      <c r="J80" s="15">
        <v>61</v>
      </c>
      <c r="K80" s="15">
        <v>24</v>
      </c>
      <c r="L80" s="15">
        <v>7</v>
      </c>
      <c r="M80" s="81">
        <v>22.326000000000001</v>
      </c>
      <c r="N80" s="70">
        <v>22</v>
      </c>
      <c r="O80" s="62">
        <v>3000</v>
      </c>
      <c r="P80" s="63">
        <f>Table22452368910111213141516171819202122242345678910111213141516171819202122232425262728293031323334353637383940414243444546[[#This Row],[PEMBULATAN]]*O80</f>
        <v>66000</v>
      </c>
    </row>
    <row r="81" spans="1:16" ht="33" customHeight="1" x14ac:dyDescent="0.2">
      <c r="A81" s="97"/>
      <c r="B81" s="73"/>
      <c r="C81" s="87" t="s">
        <v>5561</v>
      </c>
      <c r="D81" s="76" t="s">
        <v>51</v>
      </c>
      <c r="E81" s="13">
        <v>44439</v>
      </c>
      <c r="F81" s="74" t="s">
        <v>5399</v>
      </c>
      <c r="G81" s="13">
        <v>44440</v>
      </c>
      <c r="H81" s="75" t="s">
        <v>2282</v>
      </c>
      <c r="I81" s="15">
        <v>92</v>
      </c>
      <c r="J81" s="15">
        <v>58</v>
      </c>
      <c r="K81" s="15">
        <v>43</v>
      </c>
      <c r="L81" s="15">
        <v>16</v>
      </c>
      <c r="M81" s="81">
        <v>57.362000000000002</v>
      </c>
      <c r="N81" s="70">
        <v>57</v>
      </c>
      <c r="O81" s="62">
        <v>3000</v>
      </c>
      <c r="P81" s="63">
        <f>Table22452368910111213141516171819202122242345678910111213141516171819202122232425262728293031323334353637383940414243444546[[#This Row],[PEMBULATAN]]*O81</f>
        <v>171000</v>
      </c>
    </row>
    <row r="82" spans="1:16" ht="33" customHeight="1" x14ac:dyDescent="0.2">
      <c r="A82" s="97"/>
      <c r="B82" s="73"/>
      <c r="C82" s="87" t="s">
        <v>5562</v>
      </c>
      <c r="D82" s="76" t="s">
        <v>51</v>
      </c>
      <c r="E82" s="13">
        <v>44439</v>
      </c>
      <c r="F82" s="74" t="s">
        <v>5399</v>
      </c>
      <c r="G82" s="13">
        <v>44440</v>
      </c>
      <c r="H82" s="75" t="s">
        <v>2282</v>
      </c>
      <c r="I82" s="15">
        <v>43</v>
      </c>
      <c r="J82" s="15">
        <v>52</v>
      </c>
      <c r="K82" s="15">
        <v>23</v>
      </c>
      <c r="L82" s="15">
        <v>15</v>
      </c>
      <c r="M82" s="81">
        <v>12.856999999999999</v>
      </c>
      <c r="N82" s="70">
        <v>15</v>
      </c>
      <c r="O82" s="62">
        <v>3000</v>
      </c>
      <c r="P82" s="63">
        <f>Table22452368910111213141516171819202122242345678910111213141516171819202122232425262728293031323334353637383940414243444546[[#This Row],[PEMBULATAN]]*O82</f>
        <v>45000</v>
      </c>
    </row>
    <row r="83" spans="1:16" ht="33" customHeight="1" x14ac:dyDescent="0.2">
      <c r="A83" s="97"/>
      <c r="B83" s="73"/>
      <c r="C83" s="87" t="s">
        <v>5563</v>
      </c>
      <c r="D83" s="76" t="s">
        <v>51</v>
      </c>
      <c r="E83" s="13">
        <v>44439</v>
      </c>
      <c r="F83" s="74" t="s">
        <v>5399</v>
      </c>
      <c r="G83" s="13">
        <v>44440</v>
      </c>
      <c r="H83" s="75" t="s">
        <v>2282</v>
      </c>
      <c r="I83" s="15">
        <v>58</v>
      </c>
      <c r="J83" s="15">
        <v>47</v>
      </c>
      <c r="K83" s="15">
        <v>36</v>
      </c>
      <c r="L83" s="15">
        <v>12</v>
      </c>
      <c r="M83" s="81">
        <v>24.533999999999999</v>
      </c>
      <c r="N83" s="70">
        <v>25</v>
      </c>
      <c r="O83" s="62">
        <v>3000</v>
      </c>
      <c r="P83" s="63">
        <f>Table22452368910111213141516171819202122242345678910111213141516171819202122232425262728293031323334353637383940414243444546[[#This Row],[PEMBULATAN]]*O83</f>
        <v>75000</v>
      </c>
    </row>
    <row r="84" spans="1:16" ht="33" customHeight="1" x14ac:dyDescent="0.2">
      <c r="A84" s="97"/>
      <c r="B84" s="73"/>
      <c r="C84" s="87" t="s">
        <v>5564</v>
      </c>
      <c r="D84" s="76" t="s">
        <v>51</v>
      </c>
      <c r="E84" s="13">
        <v>44439</v>
      </c>
      <c r="F84" s="74" t="s">
        <v>5399</v>
      </c>
      <c r="G84" s="13">
        <v>44440</v>
      </c>
      <c r="H84" s="75" t="s">
        <v>2282</v>
      </c>
      <c r="I84" s="15">
        <v>60</v>
      </c>
      <c r="J84" s="15">
        <v>60</v>
      </c>
      <c r="K84" s="15">
        <v>40</v>
      </c>
      <c r="L84" s="15">
        <v>9</v>
      </c>
      <c r="M84" s="81">
        <v>36</v>
      </c>
      <c r="N84" s="70">
        <v>36</v>
      </c>
      <c r="O84" s="62">
        <v>3000</v>
      </c>
      <c r="P84" s="63">
        <f>Table22452368910111213141516171819202122242345678910111213141516171819202122232425262728293031323334353637383940414243444546[[#This Row],[PEMBULATAN]]*O84</f>
        <v>108000</v>
      </c>
    </row>
    <row r="85" spans="1:16" ht="33" customHeight="1" x14ac:dyDescent="0.2">
      <c r="A85" s="97"/>
      <c r="B85" s="73"/>
      <c r="C85" s="87" t="s">
        <v>5565</v>
      </c>
      <c r="D85" s="76" t="s">
        <v>51</v>
      </c>
      <c r="E85" s="13">
        <v>44439</v>
      </c>
      <c r="F85" s="74" t="s">
        <v>5399</v>
      </c>
      <c r="G85" s="13">
        <v>44440</v>
      </c>
      <c r="H85" s="75" t="s">
        <v>2282</v>
      </c>
      <c r="I85" s="15">
        <v>85</v>
      </c>
      <c r="J85" s="15">
        <v>60</v>
      </c>
      <c r="K85" s="15">
        <v>32</v>
      </c>
      <c r="L85" s="15">
        <v>10</v>
      </c>
      <c r="M85" s="81">
        <v>40.799999999999997</v>
      </c>
      <c r="N85" s="70">
        <v>41</v>
      </c>
      <c r="O85" s="62">
        <v>3000</v>
      </c>
      <c r="P85" s="63">
        <f>Table22452368910111213141516171819202122242345678910111213141516171819202122232425262728293031323334353637383940414243444546[[#This Row],[PEMBULATAN]]*O85</f>
        <v>123000</v>
      </c>
    </row>
    <row r="86" spans="1:16" ht="33" customHeight="1" x14ac:dyDescent="0.2">
      <c r="A86" s="97"/>
      <c r="B86" s="73"/>
      <c r="C86" s="87" t="s">
        <v>5566</v>
      </c>
      <c r="D86" s="76" t="s">
        <v>51</v>
      </c>
      <c r="E86" s="13">
        <v>44439</v>
      </c>
      <c r="F86" s="74" t="s">
        <v>5399</v>
      </c>
      <c r="G86" s="13">
        <v>44440</v>
      </c>
      <c r="H86" s="75" t="s">
        <v>2282</v>
      </c>
      <c r="I86" s="15">
        <v>61</v>
      </c>
      <c r="J86" s="15">
        <v>61</v>
      </c>
      <c r="K86" s="15">
        <v>25</v>
      </c>
      <c r="L86" s="15">
        <v>7</v>
      </c>
      <c r="M86" s="81">
        <v>23.256250000000001</v>
      </c>
      <c r="N86" s="70">
        <v>23</v>
      </c>
      <c r="O86" s="62">
        <v>3000</v>
      </c>
      <c r="P86" s="63">
        <f>Table22452368910111213141516171819202122242345678910111213141516171819202122232425262728293031323334353637383940414243444546[[#This Row],[PEMBULATAN]]*O86</f>
        <v>69000</v>
      </c>
    </row>
    <row r="87" spans="1:16" ht="33" customHeight="1" x14ac:dyDescent="0.2">
      <c r="A87" s="97"/>
      <c r="B87" s="73"/>
      <c r="C87" s="87" t="s">
        <v>5567</v>
      </c>
      <c r="D87" s="76" t="s">
        <v>51</v>
      </c>
      <c r="E87" s="13">
        <v>44439</v>
      </c>
      <c r="F87" s="74" t="s">
        <v>5399</v>
      </c>
      <c r="G87" s="13">
        <v>44440</v>
      </c>
      <c r="H87" s="75" t="s">
        <v>2282</v>
      </c>
      <c r="I87" s="15">
        <v>80</v>
      </c>
      <c r="J87" s="15">
        <v>50</v>
      </c>
      <c r="K87" s="15">
        <v>26</v>
      </c>
      <c r="L87" s="15">
        <v>7</v>
      </c>
      <c r="M87" s="81">
        <v>26</v>
      </c>
      <c r="N87" s="70">
        <v>26</v>
      </c>
      <c r="O87" s="62">
        <v>3000</v>
      </c>
      <c r="P87" s="63">
        <f>Table22452368910111213141516171819202122242345678910111213141516171819202122232425262728293031323334353637383940414243444546[[#This Row],[PEMBULATAN]]*O87</f>
        <v>78000</v>
      </c>
    </row>
    <row r="88" spans="1:16" ht="33" customHeight="1" x14ac:dyDescent="0.2">
      <c r="A88" s="97"/>
      <c r="B88" s="73"/>
      <c r="C88" s="87" t="s">
        <v>5568</v>
      </c>
      <c r="D88" s="76" t="s">
        <v>51</v>
      </c>
      <c r="E88" s="13">
        <v>44439</v>
      </c>
      <c r="F88" s="74" t="s">
        <v>5399</v>
      </c>
      <c r="G88" s="13">
        <v>44440</v>
      </c>
      <c r="H88" s="75" t="s">
        <v>2282</v>
      </c>
      <c r="I88" s="15">
        <v>47</v>
      </c>
      <c r="J88" s="15">
        <v>40</v>
      </c>
      <c r="K88" s="15">
        <v>40</v>
      </c>
      <c r="L88" s="15">
        <v>8</v>
      </c>
      <c r="M88" s="81">
        <v>18.8</v>
      </c>
      <c r="N88" s="70">
        <v>19</v>
      </c>
      <c r="O88" s="62">
        <v>3000</v>
      </c>
      <c r="P88" s="63">
        <f>Table22452368910111213141516171819202122242345678910111213141516171819202122232425262728293031323334353637383940414243444546[[#This Row],[PEMBULATAN]]*O88</f>
        <v>57000</v>
      </c>
    </row>
    <row r="89" spans="1:16" ht="33" customHeight="1" x14ac:dyDescent="0.2">
      <c r="A89" s="97"/>
      <c r="B89" s="73"/>
      <c r="C89" s="87" t="s">
        <v>5569</v>
      </c>
      <c r="D89" s="76" t="s">
        <v>51</v>
      </c>
      <c r="E89" s="13">
        <v>44439</v>
      </c>
      <c r="F89" s="74" t="s">
        <v>5399</v>
      </c>
      <c r="G89" s="13">
        <v>44440</v>
      </c>
      <c r="H89" s="75" t="s">
        <v>2282</v>
      </c>
      <c r="I89" s="15">
        <v>55</v>
      </c>
      <c r="J89" s="15">
        <v>65</v>
      </c>
      <c r="K89" s="15">
        <v>22</v>
      </c>
      <c r="L89" s="15">
        <v>6</v>
      </c>
      <c r="M89" s="81">
        <v>19.662500000000001</v>
      </c>
      <c r="N89" s="70">
        <v>20</v>
      </c>
      <c r="O89" s="62">
        <v>3000</v>
      </c>
      <c r="P89" s="63">
        <f>Table22452368910111213141516171819202122242345678910111213141516171819202122232425262728293031323334353637383940414243444546[[#This Row],[PEMBULATAN]]*O89</f>
        <v>60000</v>
      </c>
    </row>
    <row r="90" spans="1:16" ht="33" customHeight="1" x14ac:dyDescent="0.2">
      <c r="A90" s="97"/>
      <c r="B90" s="73"/>
      <c r="C90" s="87" t="s">
        <v>5570</v>
      </c>
      <c r="D90" s="76" t="s">
        <v>51</v>
      </c>
      <c r="E90" s="13">
        <v>44439</v>
      </c>
      <c r="F90" s="74" t="s">
        <v>5399</v>
      </c>
      <c r="G90" s="13">
        <v>44440</v>
      </c>
      <c r="H90" s="75" t="s">
        <v>2282</v>
      </c>
      <c r="I90" s="15">
        <v>47</v>
      </c>
      <c r="J90" s="15">
        <v>47</v>
      </c>
      <c r="K90" s="15">
        <v>30</v>
      </c>
      <c r="L90" s="15">
        <v>9</v>
      </c>
      <c r="M90" s="81">
        <v>16.567499999999999</v>
      </c>
      <c r="N90" s="70">
        <v>17</v>
      </c>
      <c r="O90" s="62">
        <v>3000</v>
      </c>
      <c r="P90" s="63">
        <f>Table22452368910111213141516171819202122242345678910111213141516171819202122232425262728293031323334353637383940414243444546[[#This Row],[PEMBULATAN]]*O90</f>
        <v>51000</v>
      </c>
    </row>
    <row r="91" spans="1:16" ht="33" customHeight="1" x14ac:dyDescent="0.2">
      <c r="A91" s="97"/>
      <c r="B91" s="73"/>
      <c r="C91" s="87" t="s">
        <v>5571</v>
      </c>
      <c r="D91" s="76" t="s">
        <v>51</v>
      </c>
      <c r="E91" s="13">
        <v>44439</v>
      </c>
      <c r="F91" s="74" t="s">
        <v>5399</v>
      </c>
      <c r="G91" s="13">
        <v>44440</v>
      </c>
      <c r="H91" s="75" t="s">
        <v>2282</v>
      </c>
      <c r="I91" s="15">
        <v>88</v>
      </c>
      <c r="J91" s="15">
        <v>53</v>
      </c>
      <c r="K91" s="15">
        <v>36</v>
      </c>
      <c r="L91" s="15">
        <v>13</v>
      </c>
      <c r="M91" s="81">
        <v>41.975999999999999</v>
      </c>
      <c r="N91" s="70">
        <v>42</v>
      </c>
      <c r="O91" s="62">
        <v>3000</v>
      </c>
      <c r="P91" s="63">
        <f>Table22452368910111213141516171819202122242345678910111213141516171819202122232425262728293031323334353637383940414243444546[[#This Row],[PEMBULATAN]]*O91</f>
        <v>126000</v>
      </c>
    </row>
    <row r="92" spans="1:16" ht="33" customHeight="1" x14ac:dyDescent="0.2">
      <c r="A92" s="97"/>
      <c r="B92" s="73"/>
      <c r="C92" s="87" t="s">
        <v>5572</v>
      </c>
      <c r="D92" s="76" t="s">
        <v>51</v>
      </c>
      <c r="E92" s="13">
        <v>44439</v>
      </c>
      <c r="F92" s="74" t="s">
        <v>5399</v>
      </c>
      <c r="G92" s="13">
        <v>44440</v>
      </c>
      <c r="H92" s="75" t="s">
        <v>2282</v>
      </c>
      <c r="I92" s="15">
        <v>95</v>
      </c>
      <c r="J92" s="15">
        <v>70</v>
      </c>
      <c r="K92" s="15">
        <v>40</v>
      </c>
      <c r="L92" s="15">
        <v>25</v>
      </c>
      <c r="M92" s="81">
        <v>66.5</v>
      </c>
      <c r="N92" s="70">
        <v>67</v>
      </c>
      <c r="O92" s="62">
        <v>3000</v>
      </c>
      <c r="P92" s="63">
        <f>Table22452368910111213141516171819202122242345678910111213141516171819202122232425262728293031323334353637383940414243444546[[#This Row],[PEMBULATAN]]*O92</f>
        <v>201000</v>
      </c>
    </row>
    <row r="93" spans="1:16" ht="33" customHeight="1" x14ac:dyDescent="0.2">
      <c r="A93" s="97"/>
      <c r="B93" s="73"/>
      <c r="C93" s="87" t="s">
        <v>5573</v>
      </c>
      <c r="D93" s="76" t="s">
        <v>51</v>
      </c>
      <c r="E93" s="13">
        <v>44439</v>
      </c>
      <c r="F93" s="74" t="s">
        <v>5399</v>
      </c>
      <c r="G93" s="13">
        <v>44440</v>
      </c>
      <c r="H93" s="75" t="s">
        <v>2282</v>
      </c>
      <c r="I93" s="15">
        <v>90</v>
      </c>
      <c r="J93" s="15">
        <v>55</v>
      </c>
      <c r="K93" s="15">
        <v>23</v>
      </c>
      <c r="L93" s="15">
        <v>9</v>
      </c>
      <c r="M93" s="81">
        <v>28.462499999999999</v>
      </c>
      <c r="N93" s="70">
        <v>28</v>
      </c>
      <c r="O93" s="62">
        <v>3000</v>
      </c>
      <c r="P93" s="63">
        <f>Table22452368910111213141516171819202122242345678910111213141516171819202122232425262728293031323334353637383940414243444546[[#This Row],[PEMBULATAN]]*O93</f>
        <v>84000</v>
      </c>
    </row>
    <row r="94" spans="1:16" ht="33" customHeight="1" x14ac:dyDescent="0.2">
      <c r="A94" s="97"/>
      <c r="B94" s="73"/>
      <c r="C94" s="87" t="s">
        <v>5574</v>
      </c>
      <c r="D94" s="76" t="s">
        <v>51</v>
      </c>
      <c r="E94" s="13">
        <v>44439</v>
      </c>
      <c r="F94" s="74" t="s">
        <v>5399</v>
      </c>
      <c r="G94" s="13">
        <v>44440</v>
      </c>
      <c r="H94" s="75" t="s">
        <v>2282</v>
      </c>
      <c r="I94" s="15">
        <v>90</v>
      </c>
      <c r="J94" s="15">
        <v>60</v>
      </c>
      <c r="K94" s="15">
        <v>33</v>
      </c>
      <c r="L94" s="15">
        <v>25</v>
      </c>
      <c r="M94" s="81">
        <v>44.55</v>
      </c>
      <c r="N94" s="70">
        <v>45</v>
      </c>
      <c r="O94" s="62">
        <v>3000</v>
      </c>
      <c r="P94" s="63">
        <f>Table22452368910111213141516171819202122242345678910111213141516171819202122232425262728293031323334353637383940414243444546[[#This Row],[PEMBULATAN]]*O94</f>
        <v>135000</v>
      </c>
    </row>
    <row r="95" spans="1:16" ht="33" customHeight="1" x14ac:dyDescent="0.2">
      <c r="A95" s="97"/>
      <c r="B95" s="73"/>
      <c r="C95" s="87" t="s">
        <v>5575</v>
      </c>
      <c r="D95" s="76" t="s">
        <v>51</v>
      </c>
      <c r="E95" s="13">
        <v>44439</v>
      </c>
      <c r="F95" s="74" t="s">
        <v>5399</v>
      </c>
      <c r="G95" s="13">
        <v>44440</v>
      </c>
      <c r="H95" s="75" t="s">
        <v>2282</v>
      </c>
      <c r="I95" s="15">
        <v>46</v>
      </c>
      <c r="J95" s="15">
        <v>34</v>
      </c>
      <c r="K95" s="15">
        <v>18</v>
      </c>
      <c r="L95" s="15">
        <v>10</v>
      </c>
      <c r="M95" s="81">
        <v>7.0380000000000003</v>
      </c>
      <c r="N95" s="70">
        <v>10</v>
      </c>
      <c r="O95" s="62">
        <v>3000</v>
      </c>
      <c r="P95" s="63">
        <f>Table22452368910111213141516171819202122242345678910111213141516171819202122232425262728293031323334353637383940414243444546[[#This Row],[PEMBULATAN]]*O95</f>
        <v>30000</v>
      </c>
    </row>
    <row r="96" spans="1:16" ht="33" customHeight="1" x14ac:dyDescent="0.2">
      <c r="A96" s="97"/>
      <c r="B96" s="73"/>
      <c r="C96" s="87" t="s">
        <v>5576</v>
      </c>
      <c r="D96" s="76" t="s">
        <v>51</v>
      </c>
      <c r="E96" s="13">
        <v>44439</v>
      </c>
      <c r="F96" s="74" t="s">
        <v>5399</v>
      </c>
      <c r="G96" s="13">
        <v>44440</v>
      </c>
      <c r="H96" s="75" t="s">
        <v>2282</v>
      </c>
      <c r="I96" s="15">
        <v>57</v>
      </c>
      <c r="J96" s="15">
        <v>41</v>
      </c>
      <c r="K96" s="15">
        <v>25</v>
      </c>
      <c r="L96" s="15">
        <v>9</v>
      </c>
      <c r="M96" s="81">
        <v>14.606249999999999</v>
      </c>
      <c r="N96" s="70">
        <v>15</v>
      </c>
      <c r="O96" s="62">
        <v>3000</v>
      </c>
      <c r="P96" s="63">
        <f>Table22452368910111213141516171819202122242345678910111213141516171819202122232425262728293031323334353637383940414243444546[[#This Row],[PEMBULATAN]]*O96</f>
        <v>45000</v>
      </c>
    </row>
    <row r="97" spans="1:16" ht="33" customHeight="1" x14ac:dyDescent="0.2">
      <c r="A97" s="97"/>
      <c r="B97" s="73"/>
      <c r="C97" s="87" t="s">
        <v>5577</v>
      </c>
      <c r="D97" s="76" t="s">
        <v>51</v>
      </c>
      <c r="E97" s="13">
        <v>44439</v>
      </c>
      <c r="F97" s="74" t="s">
        <v>5399</v>
      </c>
      <c r="G97" s="13">
        <v>44440</v>
      </c>
      <c r="H97" s="75" t="s">
        <v>2282</v>
      </c>
      <c r="I97" s="15">
        <v>88</v>
      </c>
      <c r="J97" s="15">
        <v>58</v>
      </c>
      <c r="K97" s="15">
        <v>32</v>
      </c>
      <c r="L97" s="15">
        <v>20</v>
      </c>
      <c r="M97" s="81">
        <v>40.832000000000001</v>
      </c>
      <c r="N97" s="70">
        <v>41</v>
      </c>
      <c r="O97" s="62">
        <v>3000</v>
      </c>
      <c r="P97" s="63">
        <f>Table22452368910111213141516171819202122242345678910111213141516171819202122232425262728293031323334353637383940414243444546[[#This Row],[PEMBULATAN]]*O97</f>
        <v>123000</v>
      </c>
    </row>
    <row r="98" spans="1:16" ht="33" customHeight="1" x14ac:dyDescent="0.2">
      <c r="A98" s="97"/>
      <c r="B98" s="73"/>
      <c r="C98" s="87" t="s">
        <v>5578</v>
      </c>
      <c r="D98" s="76" t="s">
        <v>51</v>
      </c>
      <c r="E98" s="13">
        <v>44439</v>
      </c>
      <c r="F98" s="74" t="s">
        <v>5399</v>
      </c>
      <c r="G98" s="13">
        <v>44440</v>
      </c>
      <c r="H98" s="75" t="s">
        <v>2282</v>
      </c>
      <c r="I98" s="15">
        <v>70</v>
      </c>
      <c r="J98" s="15">
        <v>58</v>
      </c>
      <c r="K98" s="15">
        <v>29</v>
      </c>
      <c r="L98" s="15">
        <v>5</v>
      </c>
      <c r="M98" s="81">
        <v>29.434999999999999</v>
      </c>
      <c r="N98" s="70">
        <v>29</v>
      </c>
      <c r="O98" s="62">
        <v>3000</v>
      </c>
      <c r="P98" s="63">
        <f>Table22452368910111213141516171819202122242345678910111213141516171819202122232425262728293031323334353637383940414243444546[[#This Row],[PEMBULATAN]]*O98</f>
        <v>87000</v>
      </c>
    </row>
    <row r="99" spans="1:16" ht="33" customHeight="1" x14ac:dyDescent="0.2">
      <c r="A99" s="97"/>
      <c r="B99" s="73"/>
      <c r="C99" s="87" t="s">
        <v>5579</v>
      </c>
      <c r="D99" s="76" t="s">
        <v>51</v>
      </c>
      <c r="E99" s="13">
        <v>44439</v>
      </c>
      <c r="F99" s="74" t="s">
        <v>5399</v>
      </c>
      <c r="G99" s="13">
        <v>44440</v>
      </c>
      <c r="H99" s="75" t="s">
        <v>2282</v>
      </c>
      <c r="I99" s="15">
        <v>56</v>
      </c>
      <c r="J99" s="15">
        <v>46</v>
      </c>
      <c r="K99" s="15">
        <v>40</v>
      </c>
      <c r="L99" s="15">
        <v>19</v>
      </c>
      <c r="M99" s="81">
        <v>25.76</v>
      </c>
      <c r="N99" s="70">
        <v>26</v>
      </c>
      <c r="O99" s="62">
        <v>3000</v>
      </c>
      <c r="P99" s="63">
        <f>Table22452368910111213141516171819202122242345678910111213141516171819202122232425262728293031323334353637383940414243444546[[#This Row],[PEMBULATAN]]*O99</f>
        <v>78000</v>
      </c>
    </row>
    <row r="100" spans="1:16" ht="33" customHeight="1" x14ac:dyDescent="0.2">
      <c r="A100" s="97"/>
      <c r="B100" s="73"/>
      <c r="C100" s="87" t="s">
        <v>5580</v>
      </c>
      <c r="D100" s="76" t="s">
        <v>51</v>
      </c>
      <c r="E100" s="13">
        <v>44439</v>
      </c>
      <c r="F100" s="74" t="s">
        <v>5399</v>
      </c>
      <c r="G100" s="13">
        <v>44440</v>
      </c>
      <c r="H100" s="75" t="s">
        <v>2282</v>
      </c>
      <c r="I100" s="15">
        <v>70</v>
      </c>
      <c r="J100" s="15">
        <v>50</v>
      </c>
      <c r="K100" s="15">
        <v>30</v>
      </c>
      <c r="L100" s="15">
        <v>9</v>
      </c>
      <c r="M100" s="81">
        <v>26.25</v>
      </c>
      <c r="N100" s="70">
        <v>26</v>
      </c>
      <c r="O100" s="62">
        <v>3000</v>
      </c>
      <c r="P100" s="63">
        <f>Table22452368910111213141516171819202122242345678910111213141516171819202122232425262728293031323334353637383940414243444546[[#This Row],[PEMBULATAN]]*O100</f>
        <v>78000</v>
      </c>
    </row>
    <row r="101" spans="1:16" ht="33" customHeight="1" x14ac:dyDescent="0.2">
      <c r="A101" s="97"/>
      <c r="B101" s="73"/>
      <c r="C101" s="87" t="s">
        <v>5581</v>
      </c>
      <c r="D101" s="76" t="s">
        <v>51</v>
      </c>
      <c r="E101" s="13">
        <v>44439</v>
      </c>
      <c r="F101" s="74" t="s">
        <v>5399</v>
      </c>
      <c r="G101" s="13">
        <v>44440</v>
      </c>
      <c r="H101" s="75" t="s">
        <v>2282</v>
      </c>
      <c r="I101" s="15">
        <v>50</v>
      </c>
      <c r="J101" s="15">
        <v>50</v>
      </c>
      <c r="K101" s="15">
        <v>25</v>
      </c>
      <c r="L101" s="15">
        <v>6</v>
      </c>
      <c r="M101" s="81">
        <v>15.625</v>
      </c>
      <c r="N101" s="70">
        <v>16</v>
      </c>
      <c r="O101" s="62">
        <v>3000</v>
      </c>
      <c r="P101" s="63">
        <f>Table22452368910111213141516171819202122242345678910111213141516171819202122232425262728293031323334353637383940414243444546[[#This Row],[PEMBULATAN]]*O101</f>
        <v>48000</v>
      </c>
    </row>
    <row r="102" spans="1:16" ht="33" customHeight="1" x14ac:dyDescent="0.2">
      <c r="A102" s="97"/>
      <c r="B102" s="73"/>
      <c r="C102" s="87" t="s">
        <v>5582</v>
      </c>
      <c r="D102" s="76" t="s">
        <v>51</v>
      </c>
      <c r="E102" s="13">
        <v>44439</v>
      </c>
      <c r="F102" s="74" t="s">
        <v>5399</v>
      </c>
      <c r="G102" s="13">
        <v>44440</v>
      </c>
      <c r="H102" s="75" t="s">
        <v>2282</v>
      </c>
      <c r="I102" s="15">
        <v>70</v>
      </c>
      <c r="J102" s="15">
        <v>60</v>
      </c>
      <c r="K102" s="15">
        <v>25</v>
      </c>
      <c r="L102" s="15">
        <v>10</v>
      </c>
      <c r="M102" s="81">
        <v>26.25</v>
      </c>
      <c r="N102" s="70">
        <v>26</v>
      </c>
      <c r="O102" s="62">
        <v>3000</v>
      </c>
      <c r="P102" s="63">
        <f>Table22452368910111213141516171819202122242345678910111213141516171819202122232425262728293031323334353637383940414243444546[[#This Row],[PEMBULATAN]]*O102</f>
        <v>78000</v>
      </c>
    </row>
    <row r="103" spans="1:16" ht="33" customHeight="1" x14ac:dyDescent="0.2">
      <c r="A103" s="97"/>
      <c r="B103" s="73"/>
      <c r="C103" s="87" t="s">
        <v>5583</v>
      </c>
      <c r="D103" s="76" t="s">
        <v>51</v>
      </c>
      <c r="E103" s="13">
        <v>44439</v>
      </c>
      <c r="F103" s="74" t="s">
        <v>5399</v>
      </c>
      <c r="G103" s="13">
        <v>44440</v>
      </c>
      <c r="H103" s="75" t="s">
        <v>2282</v>
      </c>
      <c r="I103" s="15">
        <v>100</v>
      </c>
      <c r="J103" s="15">
        <v>52</v>
      </c>
      <c r="K103" s="15">
        <v>35</v>
      </c>
      <c r="L103" s="15">
        <v>16</v>
      </c>
      <c r="M103" s="81">
        <v>45.5</v>
      </c>
      <c r="N103" s="70">
        <v>46</v>
      </c>
      <c r="O103" s="62">
        <v>3000</v>
      </c>
      <c r="P103" s="63">
        <f>Table22452368910111213141516171819202122242345678910111213141516171819202122232425262728293031323334353637383940414243444546[[#This Row],[PEMBULATAN]]*O103</f>
        <v>138000</v>
      </c>
    </row>
    <row r="104" spans="1:16" ht="33" customHeight="1" x14ac:dyDescent="0.2">
      <c r="A104" s="97"/>
      <c r="B104" s="73"/>
      <c r="C104" s="87" t="s">
        <v>5584</v>
      </c>
      <c r="D104" s="76" t="s">
        <v>51</v>
      </c>
      <c r="E104" s="13">
        <v>44439</v>
      </c>
      <c r="F104" s="74" t="s">
        <v>5399</v>
      </c>
      <c r="G104" s="13">
        <v>44440</v>
      </c>
      <c r="H104" s="75" t="s">
        <v>2282</v>
      </c>
      <c r="I104" s="15">
        <v>41</v>
      </c>
      <c r="J104" s="15">
        <v>30</v>
      </c>
      <c r="K104" s="15">
        <v>15</v>
      </c>
      <c r="L104" s="15">
        <v>4</v>
      </c>
      <c r="M104" s="81">
        <v>4.6124999999999998</v>
      </c>
      <c r="N104" s="70">
        <v>5</v>
      </c>
      <c r="O104" s="62">
        <v>3000</v>
      </c>
      <c r="P104" s="63">
        <f>Table22452368910111213141516171819202122242345678910111213141516171819202122232425262728293031323334353637383940414243444546[[#This Row],[PEMBULATAN]]*O104</f>
        <v>15000</v>
      </c>
    </row>
    <row r="105" spans="1:16" ht="33" customHeight="1" x14ac:dyDescent="0.2">
      <c r="A105" s="97"/>
      <c r="B105" s="73"/>
      <c r="C105" s="87" t="s">
        <v>5585</v>
      </c>
      <c r="D105" s="76" t="s">
        <v>51</v>
      </c>
      <c r="E105" s="13">
        <v>44439</v>
      </c>
      <c r="F105" s="74" t="s">
        <v>5399</v>
      </c>
      <c r="G105" s="13">
        <v>44440</v>
      </c>
      <c r="H105" s="75" t="s">
        <v>2282</v>
      </c>
      <c r="I105" s="15">
        <v>71</v>
      </c>
      <c r="J105" s="15">
        <v>62</v>
      </c>
      <c r="K105" s="15">
        <v>31</v>
      </c>
      <c r="L105" s="15">
        <v>26</v>
      </c>
      <c r="M105" s="81">
        <v>34.115499999999997</v>
      </c>
      <c r="N105" s="70">
        <v>34</v>
      </c>
      <c r="O105" s="62">
        <v>3000</v>
      </c>
      <c r="P105" s="63">
        <f>Table22452368910111213141516171819202122242345678910111213141516171819202122232425262728293031323334353637383940414243444546[[#This Row],[PEMBULATAN]]*O105</f>
        <v>102000</v>
      </c>
    </row>
    <row r="106" spans="1:16" ht="33" customHeight="1" x14ac:dyDescent="0.2">
      <c r="A106" s="97"/>
      <c r="B106" s="73"/>
      <c r="C106" s="87" t="s">
        <v>5586</v>
      </c>
      <c r="D106" s="76" t="s">
        <v>51</v>
      </c>
      <c r="E106" s="13">
        <v>44439</v>
      </c>
      <c r="F106" s="74" t="s">
        <v>5399</v>
      </c>
      <c r="G106" s="13">
        <v>44440</v>
      </c>
      <c r="H106" s="75" t="s">
        <v>2282</v>
      </c>
      <c r="I106" s="15">
        <v>64</v>
      </c>
      <c r="J106" s="15">
        <v>30</v>
      </c>
      <c r="K106" s="15">
        <v>5</v>
      </c>
      <c r="L106" s="15">
        <v>2</v>
      </c>
      <c r="M106" s="81">
        <v>2.4</v>
      </c>
      <c r="N106" s="70">
        <v>2</v>
      </c>
      <c r="O106" s="62">
        <v>3000</v>
      </c>
      <c r="P106" s="63">
        <f>Table22452368910111213141516171819202122242345678910111213141516171819202122232425262728293031323334353637383940414243444546[[#This Row],[PEMBULATAN]]*O106</f>
        <v>6000</v>
      </c>
    </row>
    <row r="107" spans="1:16" ht="33" customHeight="1" x14ac:dyDescent="0.2">
      <c r="A107" s="97"/>
      <c r="B107" s="73"/>
      <c r="C107" s="87" t="s">
        <v>5587</v>
      </c>
      <c r="D107" s="76" t="s">
        <v>51</v>
      </c>
      <c r="E107" s="13">
        <v>44439</v>
      </c>
      <c r="F107" s="74" t="s">
        <v>5399</v>
      </c>
      <c r="G107" s="13">
        <v>44440</v>
      </c>
      <c r="H107" s="75" t="s">
        <v>2282</v>
      </c>
      <c r="I107" s="15">
        <v>101</v>
      </c>
      <c r="J107" s="15">
        <v>53</v>
      </c>
      <c r="K107" s="15">
        <v>35</v>
      </c>
      <c r="L107" s="15">
        <v>17</v>
      </c>
      <c r="M107" s="81">
        <v>46.838749999999997</v>
      </c>
      <c r="N107" s="70">
        <v>47</v>
      </c>
      <c r="O107" s="62">
        <v>3000</v>
      </c>
      <c r="P107" s="63">
        <f>Table22452368910111213141516171819202122242345678910111213141516171819202122232425262728293031323334353637383940414243444546[[#This Row],[PEMBULATAN]]*O107</f>
        <v>141000</v>
      </c>
    </row>
    <row r="108" spans="1:16" ht="33" customHeight="1" x14ac:dyDescent="0.2">
      <c r="A108" s="97"/>
      <c r="B108" s="73"/>
      <c r="C108" s="87" t="s">
        <v>5588</v>
      </c>
      <c r="D108" s="76" t="s">
        <v>51</v>
      </c>
      <c r="E108" s="13">
        <v>44439</v>
      </c>
      <c r="F108" s="74" t="s">
        <v>5399</v>
      </c>
      <c r="G108" s="13">
        <v>44440</v>
      </c>
      <c r="H108" s="75" t="s">
        <v>2282</v>
      </c>
      <c r="I108" s="15">
        <v>70</v>
      </c>
      <c r="J108" s="15">
        <v>50</v>
      </c>
      <c r="K108" s="15">
        <v>34</v>
      </c>
      <c r="L108" s="15">
        <v>10</v>
      </c>
      <c r="M108" s="81">
        <v>29.75</v>
      </c>
      <c r="N108" s="70">
        <v>30</v>
      </c>
      <c r="O108" s="62">
        <v>3000</v>
      </c>
      <c r="P108" s="63">
        <f>Table22452368910111213141516171819202122242345678910111213141516171819202122232425262728293031323334353637383940414243444546[[#This Row],[PEMBULATAN]]*O108</f>
        <v>90000</v>
      </c>
    </row>
    <row r="109" spans="1:16" ht="33" customHeight="1" x14ac:dyDescent="0.2">
      <c r="A109" s="97"/>
      <c r="B109" s="73"/>
      <c r="C109" s="87" t="s">
        <v>5589</v>
      </c>
      <c r="D109" s="76" t="s">
        <v>51</v>
      </c>
      <c r="E109" s="13">
        <v>44439</v>
      </c>
      <c r="F109" s="74" t="s">
        <v>5399</v>
      </c>
      <c r="G109" s="13">
        <v>44440</v>
      </c>
      <c r="H109" s="75" t="s">
        <v>2282</v>
      </c>
      <c r="I109" s="15">
        <v>97</v>
      </c>
      <c r="J109" s="15">
        <v>14</v>
      </c>
      <c r="K109" s="15">
        <v>6</v>
      </c>
      <c r="L109" s="15">
        <v>1</v>
      </c>
      <c r="M109" s="81">
        <v>2.0369999999999999</v>
      </c>
      <c r="N109" s="70">
        <v>2</v>
      </c>
      <c r="O109" s="62">
        <v>3000</v>
      </c>
      <c r="P109" s="63">
        <f>Table22452368910111213141516171819202122242345678910111213141516171819202122232425262728293031323334353637383940414243444546[[#This Row],[PEMBULATAN]]*O109</f>
        <v>6000</v>
      </c>
    </row>
    <row r="110" spans="1:16" ht="33" customHeight="1" x14ac:dyDescent="0.2">
      <c r="A110" s="97"/>
      <c r="B110" s="73"/>
      <c r="C110" s="87" t="s">
        <v>5590</v>
      </c>
      <c r="D110" s="76" t="s">
        <v>51</v>
      </c>
      <c r="E110" s="13">
        <v>44439</v>
      </c>
      <c r="F110" s="74" t="s">
        <v>5399</v>
      </c>
      <c r="G110" s="13">
        <v>44440</v>
      </c>
      <c r="H110" s="75" t="s">
        <v>2282</v>
      </c>
      <c r="I110" s="15">
        <v>100</v>
      </c>
      <c r="J110" s="15">
        <v>60</v>
      </c>
      <c r="K110" s="15">
        <v>30</v>
      </c>
      <c r="L110" s="15">
        <v>15</v>
      </c>
      <c r="M110" s="81">
        <v>45</v>
      </c>
      <c r="N110" s="70">
        <v>45</v>
      </c>
      <c r="O110" s="62">
        <v>3000</v>
      </c>
      <c r="P110" s="63">
        <f>Table22452368910111213141516171819202122242345678910111213141516171819202122232425262728293031323334353637383940414243444546[[#This Row],[PEMBULATAN]]*O110</f>
        <v>135000</v>
      </c>
    </row>
    <row r="111" spans="1:16" ht="33" customHeight="1" x14ac:dyDescent="0.2">
      <c r="A111" s="97"/>
      <c r="B111" s="73"/>
      <c r="C111" s="87" t="s">
        <v>5591</v>
      </c>
      <c r="D111" s="76" t="s">
        <v>51</v>
      </c>
      <c r="E111" s="13">
        <v>44439</v>
      </c>
      <c r="F111" s="74" t="s">
        <v>5399</v>
      </c>
      <c r="G111" s="13">
        <v>44440</v>
      </c>
      <c r="H111" s="75" t="s">
        <v>2282</v>
      </c>
      <c r="I111" s="15">
        <v>85</v>
      </c>
      <c r="J111" s="15">
        <v>65</v>
      </c>
      <c r="K111" s="15">
        <v>22</v>
      </c>
      <c r="L111" s="15">
        <v>10</v>
      </c>
      <c r="M111" s="81">
        <v>30.387499999999999</v>
      </c>
      <c r="N111" s="70">
        <v>30</v>
      </c>
      <c r="O111" s="62">
        <v>3000</v>
      </c>
      <c r="P111" s="63">
        <f>Table22452368910111213141516171819202122242345678910111213141516171819202122232425262728293031323334353637383940414243444546[[#This Row],[PEMBULATAN]]*O111</f>
        <v>90000</v>
      </c>
    </row>
    <row r="112" spans="1:16" ht="33" customHeight="1" x14ac:dyDescent="0.2">
      <c r="A112" s="97"/>
      <c r="B112" s="73"/>
      <c r="C112" s="87" t="s">
        <v>5592</v>
      </c>
      <c r="D112" s="76" t="s">
        <v>51</v>
      </c>
      <c r="E112" s="13">
        <v>44439</v>
      </c>
      <c r="F112" s="74" t="s">
        <v>5399</v>
      </c>
      <c r="G112" s="13">
        <v>44440</v>
      </c>
      <c r="H112" s="75" t="s">
        <v>2282</v>
      </c>
      <c r="I112" s="15">
        <v>93</v>
      </c>
      <c r="J112" s="15">
        <v>50</v>
      </c>
      <c r="K112" s="15">
        <v>28</v>
      </c>
      <c r="L112" s="15">
        <v>31</v>
      </c>
      <c r="M112" s="81">
        <v>32.549999999999997</v>
      </c>
      <c r="N112" s="70">
        <v>33</v>
      </c>
      <c r="O112" s="62">
        <v>3000</v>
      </c>
      <c r="P112" s="63">
        <f>Table22452368910111213141516171819202122242345678910111213141516171819202122232425262728293031323334353637383940414243444546[[#This Row],[PEMBULATAN]]*O112</f>
        <v>99000</v>
      </c>
    </row>
    <row r="113" spans="1:16" ht="33" customHeight="1" x14ac:dyDescent="0.2">
      <c r="A113" s="97"/>
      <c r="B113" s="73"/>
      <c r="C113" s="87" t="s">
        <v>5593</v>
      </c>
      <c r="D113" s="76" t="s">
        <v>51</v>
      </c>
      <c r="E113" s="13">
        <v>44439</v>
      </c>
      <c r="F113" s="74" t="s">
        <v>5399</v>
      </c>
      <c r="G113" s="13">
        <v>44440</v>
      </c>
      <c r="H113" s="75" t="s">
        <v>2282</v>
      </c>
      <c r="I113" s="15">
        <v>55</v>
      </c>
      <c r="J113" s="15">
        <v>35</v>
      </c>
      <c r="K113" s="15">
        <v>25</v>
      </c>
      <c r="L113" s="15">
        <v>4</v>
      </c>
      <c r="M113" s="81">
        <v>12.03125</v>
      </c>
      <c r="N113" s="70">
        <v>12</v>
      </c>
      <c r="O113" s="62">
        <v>3000</v>
      </c>
      <c r="P113" s="63">
        <f>Table22452368910111213141516171819202122242345678910111213141516171819202122232425262728293031323334353637383940414243444546[[#This Row],[PEMBULATAN]]*O113</f>
        <v>36000</v>
      </c>
    </row>
    <row r="114" spans="1:16" ht="33" customHeight="1" x14ac:dyDescent="0.2">
      <c r="A114" s="97"/>
      <c r="B114" s="73"/>
      <c r="C114" s="87" t="s">
        <v>5594</v>
      </c>
      <c r="D114" s="76" t="s">
        <v>51</v>
      </c>
      <c r="E114" s="13">
        <v>44439</v>
      </c>
      <c r="F114" s="74" t="s">
        <v>5399</v>
      </c>
      <c r="G114" s="13">
        <v>44440</v>
      </c>
      <c r="H114" s="75" t="s">
        <v>2282</v>
      </c>
      <c r="I114" s="15">
        <v>60</v>
      </c>
      <c r="J114" s="15">
        <v>50</v>
      </c>
      <c r="K114" s="15">
        <v>25</v>
      </c>
      <c r="L114" s="15">
        <v>6</v>
      </c>
      <c r="M114" s="81">
        <v>18.75</v>
      </c>
      <c r="N114" s="70">
        <v>19</v>
      </c>
      <c r="O114" s="62">
        <v>3000</v>
      </c>
      <c r="P114" s="63">
        <f>Table22452368910111213141516171819202122242345678910111213141516171819202122232425262728293031323334353637383940414243444546[[#This Row],[PEMBULATAN]]*O114</f>
        <v>57000</v>
      </c>
    </row>
    <row r="115" spans="1:16" ht="33" customHeight="1" x14ac:dyDescent="0.2">
      <c r="A115" s="97"/>
      <c r="B115" s="73"/>
      <c r="C115" s="87" t="s">
        <v>5595</v>
      </c>
      <c r="D115" s="76" t="s">
        <v>51</v>
      </c>
      <c r="E115" s="13">
        <v>44439</v>
      </c>
      <c r="F115" s="74" t="s">
        <v>5399</v>
      </c>
      <c r="G115" s="13">
        <v>44440</v>
      </c>
      <c r="H115" s="75" t="s">
        <v>2282</v>
      </c>
      <c r="I115" s="15">
        <v>78</v>
      </c>
      <c r="J115" s="15">
        <v>61</v>
      </c>
      <c r="K115" s="15">
        <v>37</v>
      </c>
      <c r="L115" s="15">
        <v>13</v>
      </c>
      <c r="M115" s="81">
        <v>44.011499999999998</v>
      </c>
      <c r="N115" s="70">
        <v>44</v>
      </c>
      <c r="O115" s="62">
        <v>3000</v>
      </c>
      <c r="P115" s="63">
        <f>Table22452368910111213141516171819202122242345678910111213141516171819202122232425262728293031323334353637383940414243444546[[#This Row],[PEMBULATAN]]*O115</f>
        <v>132000</v>
      </c>
    </row>
    <row r="116" spans="1:16" ht="33" customHeight="1" x14ac:dyDescent="0.2">
      <c r="A116" s="97"/>
      <c r="B116" s="73"/>
      <c r="C116" s="87" t="s">
        <v>5596</v>
      </c>
      <c r="D116" s="76" t="s">
        <v>51</v>
      </c>
      <c r="E116" s="13">
        <v>44439</v>
      </c>
      <c r="F116" s="74" t="s">
        <v>5399</v>
      </c>
      <c r="G116" s="13">
        <v>44440</v>
      </c>
      <c r="H116" s="75" t="s">
        <v>2282</v>
      </c>
      <c r="I116" s="15">
        <v>52</v>
      </c>
      <c r="J116" s="15">
        <v>36</v>
      </c>
      <c r="K116" s="15">
        <v>23</v>
      </c>
      <c r="L116" s="15">
        <v>7</v>
      </c>
      <c r="M116" s="81">
        <v>10.763999999999999</v>
      </c>
      <c r="N116" s="70">
        <v>11</v>
      </c>
      <c r="O116" s="62">
        <v>3000</v>
      </c>
      <c r="P116" s="63">
        <f>Table22452368910111213141516171819202122242345678910111213141516171819202122232425262728293031323334353637383940414243444546[[#This Row],[PEMBULATAN]]*O116</f>
        <v>33000</v>
      </c>
    </row>
    <row r="117" spans="1:16" ht="33" customHeight="1" x14ac:dyDescent="0.2">
      <c r="A117" s="97"/>
      <c r="B117" s="73"/>
      <c r="C117" s="87" t="s">
        <v>5597</v>
      </c>
      <c r="D117" s="76" t="s">
        <v>51</v>
      </c>
      <c r="E117" s="13">
        <v>44439</v>
      </c>
      <c r="F117" s="74" t="s">
        <v>5399</v>
      </c>
      <c r="G117" s="13">
        <v>44440</v>
      </c>
      <c r="H117" s="75" t="s">
        <v>2282</v>
      </c>
      <c r="I117" s="15">
        <v>38</v>
      </c>
      <c r="J117" s="15">
        <v>30</v>
      </c>
      <c r="K117" s="15">
        <v>33</v>
      </c>
      <c r="L117" s="15">
        <v>6</v>
      </c>
      <c r="M117" s="81">
        <v>9.4049999999999994</v>
      </c>
      <c r="N117" s="70">
        <v>9</v>
      </c>
      <c r="O117" s="62">
        <v>3000</v>
      </c>
      <c r="P117" s="63">
        <f>Table22452368910111213141516171819202122242345678910111213141516171819202122232425262728293031323334353637383940414243444546[[#This Row],[PEMBULATAN]]*O117</f>
        <v>27000</v>
      </c>
    </row>
    <row r="118" spans="1:16" ht="33" customHeight="1" x14ac:dyDescent="0.2">
      <c r="A118" s="97"/>
      <c r="B118" s="73"/>
      <c r="C118" s="87" t="s">
        <v>5598</v>
      </c>
      <c r="D118" s="76" t="s">
        <v>51</v>
      </c>
      <c r="E118" s="13">
        <v>44439</v>
      </c>
      <c r="F118" s="74" t="s">
        <v>5399</v>
      </c>
      <c r="G118" s="13">
        <v>44440</v>
      </c>
      <c r="H118" s="75" t="s">
        <v>2282</v>
      </c>
      <c r="I118" s="15">
        <v>80</v>
      </c>
      <c r="J118" s="15">
        <v>54</v>
      </c>
      <c r="K118" s="15">
        <v>37</v>
      </c>
      <c r="L118" s="15">
        <v>8</v>
      </c>
      <c r="M118" s="81">
        <v>39.96</v>
      </c>
      <c r="N118" s="70">
        <v>40</v>
      </c>
      <c r="O118" s="62">
        <v>3000</v>
      </c>
      <c r="P118" s="63">
        <f>Table22452368910111213141516171819202122242345678910111213141516171819202122232425262728293031323334353637383940414243444546[[#This Row],[PEMBULATAN]]*O118</f>
        <v>120000</v>
      </c>
    </row>
    <row r="119" spans="1:16" ht="33" customHeight="1" x14ac:dyDescent="0.2">
      <c r="A119" s="97"/>
      <c r="B119" s="73"/>
      <c r="C119" s="87" t="s">
        <v>5599</v>
      </c>
      <c r="D119" s="76" t="s">
        <v>51</v>
      </c>
      <c r="E119" s="13">
        <v>44439</v>
      </c>
      <c r="F119" s="74" t="s">
        <v>5399</v>
      </c>
      <c r="G119" s="13">
        <v>44440</v>
      </c>
      <c r="H119" s="75" t="s">
        <v>2282</v>
      </c>
      <c r="I119" s="15">
        <v>59</v>
      </c>
      <c r="J119" s="15">
        <v>37</v>
      </c>
      <c r="K119" s="15">
        <v>18</v>
      </c>
      <c r="L119" s="15">
        <v>5</v>
      </c>
      <c r="M119" s="81">
        <v>9.8234999999999992</v>
      </c>
      <c r="N119" s="70">
        <v>10</v>
      </c>
      <c r="O119" s="62">
        <v>3000</v>
      </c>
      <c r="P119" s="63">
        <f>Table22452368910111213141516171819202122242345678910111213141516171819202122232425262728293031323334353637383940414243444546[[#This Row],[PEMBULATAN]]*O119</f>
        <v>30000</v>
      </c>
    </row>
    <row r="120" spans="1:16" ht="33" customHeight="1" x14ac:dyDescent="0.2">
      <c r="A120" s="97"/>
      <c r="B120" s="73"/>
      <c r="C120" s="87" t="s">
        <v>5600</v>
      </c>
      <c r="D120" s="76" t="s">
        <v>51</v>
      </c>
      <c r="E120" s="13">
        <v>44439</v>
      </c>
      <c r="F120" s="74" t="s">
        <v>5399</v>
      </c>
      <c r="G120" s="13">
        <v>44440</v>
      </c>
      <c r="H120" s="75" t="s">
        <v>2282</v>
      </c>
      <c r="I120" s="15">
        <v>50</v>
      </c>
      <c r="J120" s="15">
        <v>60</v>
      </c>
      <c r="K120" s="15">
        <v>20</v>
      </c>
      <c r="L120" s="15">
        <v>3</v>
      </c>
      <c r="M120" s="81">
        <v>15</v>
      </c>
      <c r="N120" s="70">
        <v>15</v>
      </c>
      <c r="O120" s="62">
        <v>3000</v>
      </c>
      <c r="P120" s="63">
        <f>Table22452368910111213141516171819202122242345678910111213141516171819202122232425262728293031323334353637383940414243444546[[#This Row],[PEMBULATAN]]*O120</f>
        <v>45000</v>
      </c>
    </row>
    <row r="121" spans="1:16" ht="33" customHeight="1" x14ac:dyDescent="0.2">
      <c r="A121" s="97"/>
      <c r="B121" s="73"/>
      <c r="C121" s="87" t="s">
        <v>5601</v>
      </c>
      <c r="D121" s="76" t="s">
        <v>51</v>
      </c>
      <c r="E121" s="13">
        <v>44439</v>
      </c>
      <c r="F121" s="74" t="s">
        <v>5399</v>
      </c>
      <c r="G121" s="13">
        <v>44440</v>
      </c>
      <c r="H121" s="75" t="s">
        <v>2282</v>
      </c>
      <c r="I121" s="15">
        <v>70</v>
      </c>
      <c r="J121" s="15">
        <v>60</v>
      </c>
      <c r="K121" s="15">
        <v>30</v>
      </c>
      <c r="L121" s="15">
        <v>4</v>
      </c>
      <c r="M121" s="81">
        <v>31.5</v>
      </c>
      <c r="N121" s="70">
        <v>32</v>
      </c>
      <c r="O121" s="62">
        <v>3000</v>
      </c>
      <c r="P121" s="63">
        <f>Table22452368910111213141516171819202122242345678910111213141516171819202122232425262728293031323334353637383940414243444546[[#This Row],[PEMBULATAN]]*O121</f>
        <v>96000</v>
      </c>
    </row>
    <row r="122" spans="1:16" ht="33" customHeight="1" x14ac:dyDescent="0.2">
      <c r="A122" s="97"/>
      <c r="B122" s="73"/>
      <c r="C122" s="87" t="s">
        <v>5602</v>
      </c>
      <c r="D122" s="76" t="s">
        <v>51</v>
      </c>
      <c r="E122" s="13">
        <v>44439</v>
      </c>
      <c r="F122" s="74" t="s">
        <v>5399</v>
      </c>
      <c r="G122" s="13">
        <v>44440</v>
      </c>
      <c r="H122" s="75" t="s">
        <v>2282</v>
      </c>
      <c r="I122" s="15">
        <v>55</v>
      </c>
      <c r="J122" s="15">
        <v>50</v>
      </c>
      <c r="K122" s="15">
        <v>20</v>
      </c>
      <c r="L122" s="15">
        <v>6</v>
      </c>
      <c r="M122" s="81">
        <v>13.75</v>
      </c>
      <c r="N122" s="70">
        <v>14</v>
      </c>
      <c r="O122" s="62">
        <v>3000</v>
      </c>
      <c r="P122" s="63">
        <f>Table22452368910111213141516171819202122242345678910111213141516171819202122232425262728293031323334353637383940414243444546[[#This Row],[PEMBULATAN]]*O122</f>
        <v>42000</v>
      </c>
    </row>
    <row r="123" spans="1:16" ht="33" customHeight="1" x14ac:dyDescent="0.2">
      <c r="A123" s="97"/>
      <c r="B123" s="73"/>
      <c r="C123" s="87" t="s">
        <v>5603</v>
      </c>
      <c r="D123" s="76" t="s">
        <v>51</v>
      </c>
      <c r="E123" s="13">
        <v>44439</v>
      </c>
      <c r="F123" s="74" t="s">
        <v>5399</v>
      </c>
      <c r="G123" s="13">
        <v>44440</v>
      </c>
      <c r="H123" s="75" t="s">
        <v>2282</v>
      </c>
      <c r="I123" s="15">
        <v>75</v>
      </c>
      <c r="J123" s="15">
        <v>65</v>
      </c>
      <c r="K123" s="15">
        <v>15</v>
      </c>
      <c r="L123" s="15">
        <v>13</v>
      </c>
      <c r="M123" s="81">
        <v>18.28125</v>
      </c>
      <c r="N123" s="70">
        <v>18</v>
      </c>
      <c r="O123" s="62">
        <v>3000</v>
      </c>
      <c r="P123" s="63">
        <f>Table22452368910111213141516171819202122242345678910111213141516171819202122232425262728293031323334353637383940414243444546[[#This Row],[PEMBULATAN]]*O123</f>
        <v>54000</v>
      </c>
    </row>
    <row r="124" spans="1:16" ht="33" customHeight="1" x14ac:dyDescent="0.2">
      <c r="A124" s="97"/>
      <c r="B124" s="73"/>
      <c r="C124" s="87" t="s">
        <v>5604</v>
      </c>
      <c r="D124" s="76" t="s">
        <v>51</v>
      </c>
      <c r="E124" s="13">
        <v>44439</v>
      </c>
      <c r="F124" s="74" t="s">
        <v>5399</v>
      </c>
      <c r="G124" s="13">
        <v>44440</v>
      </c>
      <c r="H124" s="75" t="s">
        <v>2282</v>
      </c>
      <c r="I124" s="15">
        <v>43</v>
      </c>
      <c r="J124" s="15">
        <v>32</v>
      </c>
      <c r="K124" s="15">
        <v>32</v>
      </c>
      <c r="L124" s="15">
        <v>2</v>
      </c>
      <c r="M124" s="81">
        <v>11.007999999999999</v>
      </c>
      <c r="N124" s="70">
        <v>11</v>
      </c>
      <c r="O124" s="62">
        <v>3000</v>
      </c>
      <c r="P124" s="63">
        <f>Table22452368910111213141516171819202122242345678910111213141516171819202122232425262728293031323334353637383940414243444546[[#This Row],[PEMBULATAN]]*O124</f>
        <v>33000</v>
      </c>
    </row>
    <row r="125" spans="1:16" ht="33" customHeight="1" x14ac:dyDescent="0.2">
      <c r="A125" s="97"/>
      <c r="B125" s="73"/>
      <c r="C125" s="87" t="s">
        <v>5605</v>
      </c>
      <c r="D125" s="76" t="s">
        <v>51</v>
      </c>
      <c r="E125" s="13">
        <v>44439</v>
      </c>
      <c r="F125" s="74" t="s">
        <v>5399</v>
      </c>
      <c r="G125" s="13">
        <v>44440</v>
      </c>
      <c r="H125" s="75" t="s">
        <v>2282</v>
      </c>
      <c r="I125" s="15">
        <v>90</v>
      </c>
      <c r="J125" s="15">
        <v>51</v>
      </c>
      <c r="K125" s="15">
        <v>28</v>
      </c>
      <c r="L125" s="15">
        <v>20</v>
      </c>
      <c r="M125" s="81">
        <v>32.130000000000003</v>
      </c>
      <c r="N125" s="70">
        <v>32</v>
      </c>
      <c r="O125" s="62">
        <v>3000</v>
      </c>
      <c r="P125" s="63">
        <f>Table22452368910111213141516171819202122242345678910111213141516171819202122232425262728293031323334353637383940414243444546[[#This Row],[PEMBULATAN]]*O125</f>
        <v>96000</v>
      </c>
    </row>
    <row r="126" spans="1:16" ht="33" customHeight="1" x14ac:dyDescent="0.2">
      <c r="A126" s="97"/>
      <c r="B126" s="73"/>
      <c r="C126" s="87" t="s">
        <v>5606</v>
      </c>
      <c r="D126" s="76" t="s">
        <v>51</v>
      </c>
      <c r="E126" s="13">
        <v>44439</v>
      </c>
      <c r="F126" s="74" t="s">
        <v>5399</v>
      </c>
      <c r="G126" s="13">
        <v>44440</v>
      </c>
      <c r="H126" s="75" t="s">
        <v>2282</v>
      </c>
      <c r="I126" s="15">
        <v>65</v>
      </c>
      <c r="J126" s="15">
        <v>55</v>
      </c>
      <c r="K126" s="15">
        <v>14</v>
      </c>
      <c r="L126" s="15">
        <v>6</v>
      </c>
      <c r="M126" s="81">
        <v>12.512499999999999</v>
      </c>
      <c r="N126" s="70">
        <v>13</v>
      </c>
      <c r="O126" s="62">
        <v>3000</v>
      </c>
      <c r="P126" s="63">
        <f>Table22452368910111213141516171819202122242345678910111213141516171819202122232425262728293031323334353637383940414243444546[[#This Row],[PEMBULATAN]]*O126</f>
        <v>39000</v>
      </c>
    </row>
    <row r="127" spans="1:16" ht="33" customHeight="1" x14ac:dyDescent="0.2">
      <c r="A127" s="97"/>
      <c r="B127" s="73"/>
      <c r="C127" s="87" t="s">
        <v>5607</v>
      </c>
      <c r="D127" s="76" t="s">
        <v>51</v>
      </c>
      <c r="E127" s="13">
        <v>44439</v>
      </c>
      <c r="F127" s="74" t="s">
        <v>5399</v>
      </c>
      <c r="G127" s="13">
        <v>44440</v>
      </c>
      <c r="H127" s="75" t="s">
        <v>2282</v>
      </c>
      <c r="I127" s="15">
        <v>50</v>
      </c>
      <c r="J127" s="15">
        <v>40</v>
      </c>
      <c r="K127" s="15">
        <v>30</v>
      </c>
      <c r="L127" s="15">
        <v>3</v>
      </c>
      <c r="M127" s="81">
        <v>15</v>
      </c>
      <c r="N127" s="70">
        <v>15</v>
      </c>
      <c r="O127" s="62">
        <v>3000</v>
      </c>
      <c r="P127" s="63">
        <f>Table22452368910111213141516171819202122242345678910111213141516171819202122232425262728293031323334353637383940414243444546[[#This Row],[PEMBULATAN]]*O127</f>
        <v>45000</v>
      </c>
    </row>
    <row r="128" spans="1:16" ht="33" customHeight="1" x14ac:dyDescent="0.2">
      <c r="A128" s="97"/>
      <c r="B128" s="73"/>
      <c r="C128" s="87" t="s">
        <v>5608</v>
      </c>
      <c r="D128" s="76" t="s">
        <v>51</v>
      </c>
      <c r="E128" s="13">
        <v>44439</v>
      </c>
      <c r="F128" s="74" t="s">
        <v>5399</v>
      </c>
      <c r="G128" s="13">
        <v>44440</v>
      </c>
      <c r="H128" s="75" t="s">
        <v>2282</v>
      </c>
      <c r="I128" s="15">
        <v>65</v>
      </c>
      <c r="J128" s="15">
        <v>60</v>
      </c>
      <c r="K128" s="15">
        <v>39</v>
      </c>
      <c r="L128" s="15">
        <v>9</v>
      </c>
      <c r="M128" s="81">
        <v>38.024999999999999</v>
      </c>
      <c r="N128" s="70">
        <v>38</v>
      </c>
      <c r="O128" s="62">
        <v>3000</v>
      </c>
      <c r="P128" s="63">
        <f>Table22452368910111213141516171819202122242345678910111213141516171819202122232425262728293031323334353637383940414243444546[[#This Row],[PEMBULATAN]]*O128</f>
        <v>114000</v>
      </c>
    </row>
    <row r="129" spans="1:16" ht="33" customHeight="1" x14ac:dyDescent="0.2">
      <c r="A129" s="97"/>
      <c r="B129" s="73"/>
      <c r="C129" s="87" t="s">
        <v>5609</v>
      </c>
      <c r="D129" s="76" t="s">
        <v>51</v>
      </c>
      <c r="E129" s="13">
        <v>44439</v>
      </c>
      <c r="F129" s="74" t="s">
        <v>5399</v>
      </c>
      <c r="G129" s="13">
        <v>44440</v>
      </c>
      <c r="H129" s="75" t="s">
        <v>2282</v>
      </c>
      <c r="I129" s="15">
        <v>51</v>
      </c>
      <c r="J129" s="15">
        <v>36</v>
      </c>
      <c r="K129" s="15">
        <v>34</v>
      </c>
      <c r="L129" s="15">
        <v>5</v>
      </c>
      <c r="M129" s="81">
        <v>15.606</v>
      </c>
      <c r="N129" s="70">
        <v>16</v>
      </c>
      <c r="O129" s="62">
        <v>3000</v>
      </c>
      <c r="P129" s="63">
        <f>Table22452368910111213141516171819202122242345678910111213141516171819202122232425262728293031323334353637383940414243444546[[#This Row],[PEMBULATAN]]*O129</f>
        <v>48000</v>
      </c>
    </row>
    <row r="130" spans="1:16" ht="33" customHeight="1" x14ac:dyDescent="0.2">
      <c r="A130" s="97"/>
      <c r="B130" s="73"/>
      <c r="C130" s="87" t="s">
        <v>5610</v>
      </c>
      <c r="D130" s="76" t="s">
        <v>51</v>
      </c>
      <c r="E130" s="13">
        <v>44439</v>
      </c>
      <c r="F130" s="74" t="s">
        <v>5399</v>
      </c>
      <c r="G130" s="13">
        <v>44440</v>
      </c>
      <c r="H130" s="75" t="s">
        <v>2282</v>
      </c>
      <c r="I130" s="15">
        <v>96</v>
      </c>
      <c r="J130" s="15">
        <v>52</v>
      </c>
      <c r="K130" s="15">
        <v>37</v>
      </c>
      <c r="L130" s="15">
        <v>29</v>
      </c>
      <c r="M130" s="81">
        <v>46.176000000000002</v>
      </c>
      <c r="N130" s="70">
        <v>46</v>
      </c>
      <c r="O130" s="62">
        <v>3000</v>
      </c>
      <c r="P130" s="63">
        <f>Table22452368910111213141516171819202122242345678910111213141516171819202122232425262728293031323334353637383940414243444546[[#This Row],[PEMBULATAN]]*O130</f>
        <v>138000</v>
      </c>
    </row>
    <row r="131" spans="1:16" ht="33" customHeight="1" x14ac:dyDescent="0.2">
      <c r="A131" s="97"/>
      <c r="B131" s="73"/>
      <c r="C131" s="87" t="s">
        <v>5611</v>
      </c>
      <c r="D131" s="76" t="s">
        <v>51</v>
      </c>
      <c r="E131" s="13">
        <v>44439</v>
      </c>
      <c r="F131" s="74" t="s">
        <v>5399</v>
      </c>
      <c r="G131" s="13">
        <v>44440</v>
      </c>
      <c r="H131" s="75" t="s">
        <v>2282</v>
      </c>
      <c r="I131" s="15">
        <v>90</v>
      </c>
      <c r="J131" s="15">
        <v>70</v>
      </c>
      <c r="K131" s="15">
        <v>27</v>
      </c>
      <c r="L131" s="15">
        <v>9</v>
      </c>
      <c r="M131" s="81">
        <v>42.524999999999999</v>
      </c>
      <c r="N131" s="70">
        <v>43</v>
      </c>
      <c r="O131" s="62">
        <v>3000</v>
      </c>
      <c r="P131" s="63">
        <f>Table22452368910111213141516171819202122242345678910111213141516171819202122232425262728293031323334353637383940414243444546[[#This Row],[PEMBULATAN]]*O131</f>
        <v>129000</v>
      </c>
    </row>
    <row r="132" spans="1:16" ht="33" customHeight="1" x14ac:dyDescent="0.2">
      <c r="A132" s="97"/>
      <c r="B132" s="73"/>
      <c r="C132" s="87" t="s">
        <v>5612</v>
      </c>
      <c r="D132" s="76" t="s">
        <v>51</v>
      </c>
      <c r="E132" s="13">
        <v>44439</v>
      </c>
      <c r="F132" s="74" t="s">
        <v>5399</v>
      </c>
      <c r="G132" s="13">
        <v>44440</v>
      </c>
      <c r="H132" s="75" t="s">
        <v>2282</v>
      </c>
      <c r="I132" s="15">
        <v>60</v>
      </c>
      <c r="J132" s="15">
        <v>55</v>
      </c>
      <c r="K132" s="15">
        <v>35</v>
      </c>
      <c r="L132" s="15">
        <v>5</v>
      </c>
      <c r="M132" s="81">
        <v>28.875</v>
      </c>
      <c r="N132" s="70">
        <v>29</v>
      </c>
      <c r="O132" s="62">
        <v>3000</v>
      </c>
      <c r="P132" s="63">
        <f>Table22452368910111213141516171819202122242345678910111213141516171819202122232425262728293031323334353637383940414243444546[[#This Row],[PEMBULATAN]]*O132</f>
        <v>87000</v>
      </c>
    </row>
    <row r="133" spans="1:16" ht="33" customHeight="1" x14ac:dyDescent="0.2">
      <c r="A133" s="97"/>
      <c r="B133" s="73"/>
      <c r="C133" s="87" t="s">
        <v>5613</v>
      </c>
      <c r="D133" s="76" t="s">
        <v>51</v>
      </c>
      <c r="E133" s="13">
        <v>44439</v>
      </c>
      <c r="F133" s="74" t="s">
        <v>5399</v>
      </c>
      <c r="G133" s="13">
        <v>44440</v>
      </c>
      <c r="H133" s="75" t="s">
        <v>2282</v>
      </c>
      <c r="I133" s="15">
        <v>70</v>
      </c>
      <c r="J133" s="15">
        <v>60</v>
      </c>
      <c r="K133" s="15">
        <v>33</v>
      </c>
      <c r="L133" s="15">
        <v>10</v>
      </c>
      <c r="M133" s="81">
        <v>34.65</v>
      </c>
      <c r="N133" s="70">
        <v>35</v>
      </c>
      <c r="O133" s="62">
        <v>3000</v>
      </c>
      <c r="P133" s="63">
        <f>Table22452368910111213141516171819202122242345678910111213141516171819202122232425262728293031323334353637383940414243444546[[#This Row],[PEMBULATAN]]*O133</f>
        <v>105000</v>
      </c>
    </row>
    <row r="134" spans="1:16" ht="33" customHeight="1" x14ac:dyDescent="0.2">
      <c r="A134" s="97"/>
      <c r="B134" s="73"/>
      <c r="C134" s="87" t="s">
        <v>5614</v>
      </c>
      <c r="D134" s="76" t="s">
        <v>51</v>
      </c>
      <c r="E134" s="13">
        <v>44439</v>
      </c>
      <c r="F134" s="74" t="s">
        <v>5399</v>
      </c>
      <c r="G134" s="13">
        <v>44440</v>
      </c>
      <c r="H134" s="75" t="s">
        <v>2282</v>
      </c>
      <c r="I134" s="15">
        <v>87</v>
      </c>
      <c r="J134" s="15">
        <v>34</v>
      </c>
      <c r="K134" s="15">
        <v>6</v>
      </c>
      <c r="L134" s="15">
        <v>1</v>
      </c>
      <c r="M134" s="81">
        <v>4.4370000000000003</v>
      </c>
      <c r="N134" s="70">
        <v>4</v>
      </c>
      <c r="O134" s="62">
        <v>3000</v>
      </c>
      <c r="P134" s="63">
        <f>Table22452368910111213141516171819202122242345678910111213141516171819202122232425262728293031323334353637383940414243444546[[#This Row],[PEMBULATAN]]*O134</f>
        <v>12000</v>
      </c>
    </row>
    <row r="135" spans="1:16" ht="33" customHeight="1" x14ac:dyDescent="0.2">
      <c r="A135" s="97"/>
      <c r="B135" s="73"/>
      <c r="C135" s="87" t="s">
        <v>5615</v>
      </c>
      <c r="D135" s="76" t="s">
        <v>51</v>
      </c>
      <c r="E135" s="13">
        <v>44439</v>
      </c>
      <c r="F135" s="74" t="s">
        <v>5399</v>
      </c>
      <c r="G135" s="13">
        <v>44440</v>
      </c>
      <c r="H135" s="75" t="s">
        <v>2282</v>
      </c>
      <c r="I135" s="15">
        <v>59</v>
      </c>
      <c r="J135" s="15">
        <v>40</v>
      </c>
      <c r="K135" s="15">
        <v>25</v>
      </c>
      <c r="L135" s="15">
        <v>10</v>
      </c>
      <c r="M135" s="81">
        <v>14.75</v>
      </c>
      <c r="N135" s="70">
        <v>15</v>
      </c>
      <c r="O135" s="62">
        <v>3000</v>
      </c>
      <c r="P135" s="63">
        <f>Table22452368910111213141516171819202122242345678910111213141516171819202122232425262728293031323334353637383940414243444546[[#This Row],[PEMBULATAN]]*O135</f>
        <v>45000</v>
      </c>
    </row>
    <row r="136" spans="1:16" ht="33" customHeight="1" x14ac:dyDescent="0.2">
      <c r="A136" s="97"/>
      <c r="B136" s="73"/>
      <c r="C136" s="87" t="s">
        <v>5616</v>
      </c>
      <c r="D136" s="76" t="s">
        <v>51</v>
      </c>
      <c r="E136" s="13">
        <v>44439</v>
      </c>
      <c r="F136" s="74" t="s">
        <v>5399</v>
      </c>
      <c r="G136" s="13">
        <v>44440</v>
      </c>
      <c r="H136" s="75" t="s">
        <v>2282</v>
      </c>
      <c r="I136" s="15">
        <v>92</v>
      </c>
      <c r="J136" s="15">
        <v>56</v>
      </c>
      <c r="K136" s="15">
        <v>28</v>
      </c>
      <c r="L136" s="15">
        <v>37</v>
      </c>
      <c r="M136" s="81">
        <v>36.064</v>
      </c>
      <c r="N136" s="70">
        <v>37</v>
      </c>
      <c r="O136" s="62">
        <v>3000</v>
      </c>
      <c r="P136" s="63">
        <f>Table22452368910111213141516171819202122242345678910111213141516171819202122232425262728293031323334353637383940414243444546[[#This Row],[PEMBULATAN]]*O136</f>
        <v>111000</v>
      </c>
    </row>
    <row r="137" spans="1:16" ht="33" customHeight="1" x14ac:dyDescent="0.2">
      <c r="A137" s="97"/>
      <c r="B137" s="73"/>
      <c r="C137" s="87" t="s">
        <v>5617</v>
      </c>
      <c r="D137" s="76" t="s">
        <v>51</v>
      </c>
      <c r="E137" s="13">
        <v>44439</v>
      </c>
      <c r="F137" s="74" t="s">
        <v>5399</v>
      </c>
      <c r="G137" s="13">
        <v>44440</v>
      </c>
      <c r="H137" s="75" t="s">
        <v>2282</v>
      </c>
      <c r="I137" s="15">
        <v>60</v>
      </c>
      <c r="J137" s="15">
        <v>60</v>
      </c>
      <c r="K137" s="15">
        <v>15</v>
      </c>
      <c r="L137" s="15">
        <v>10</v>
      </c>
      <c r="M137" s="81">
        <v>13.5</v>
      </c>
      <c r="N137" s="70">
        <v>14</v>
      </c>
      <c r="O137" s="62">
        <v>3000</v>
      </c>
      <c r="P137" s="63">
        <f>Table22452368910111213141516171819202122242345678910111213141516171819202122232425262728293031323334353637383940414243444546[[#This Row],[PEMBULATAN]]*O137</f>
        <v>42000</v>
      </c>
    </row>
    <row r="138" spans="1:16" ht="33" customHeight="1" x14ac:dyDescent="0.2">
      <c r="A138" s="97"/>
      <c r="B138" s="73"/>
      <c r="C138" s="87" t="s">
        <v>5618</v>
      </c>
      <c r="D138" s="76" t="s">
        <v>51</v>
      </c>
      <c r="E138" s="13">
        <v>44439</v>
      </c>
      <c r="F138" s="74" t="s">
        <v>5399</v>
      </c>
      <c r="G138" s="13">
        <v>44440</v>
      </c>
      <c r="H138" s="75" t="s">
        <v>2282</v>
      </c>
      <c r="I138" s="15">
        <v>168</v>
      </c>
      <c r="J138" s="15">
        <v>44</v>
      </c>
      <c r="K138" s="15">
        <v>16</v>
      </c>
      <c r="L138" s="15">
        <v>36</v>
      </c>
      <c r="M138" s="81">
        <v>29.568000000000001</v>
      </c>
      <c r="N138" s="70">
        <v>36</v>
      </c>
      <c r="O138" s="62">
        <v>3000</v>
      </c>
      <c r="P138" s="63">
        <f>Table22452368910111213141516171819202122242345678910111213141516171819202122232425262728293031323334353637383940414243444546[[#This Row],[PEMBULATAN]]*O138</f>
        <v>108000</v>
      </c>
    </row>
    <row r="139" spans="1:16" ht="33" customHeight="1" x14ac:dyDescent="0.2">
      <c r="A139" s="97"/>
      <c r="B139" s="73"/>
      <c r="C139" s="87" t="s">
        <v>5619</v>
      </c>
      <c r="D139" s="76" t="s">
        <v>51</v>
      </c>
      <c r="E139" s="13">
        <v>44439</v>
      </c>
      <c r="F139" s="74" t="s">
        <v>5399</v>
      </c>
      <c r="G139" s="13">
        <v>44440</v>
      </c>
      <c r="H139" s="75" t="s">
        <v>2282</v>
      </c>
      <c r="I139" s="15">
        <v>30</v>
      </c>
      <c r="J139" s="15">
        <v>38</v>
      </c>
      <c r="K139" s="15">
        <v>15</v>
      </c>
      <c r="L139" s="15">
        <v>1</v>
      </c>
      <c r="M139" s="81">
        <v>4.2750000000000004</v>
      </c>
      <c r="N139" s="70">
        <v>4</v>
      </c>
      <c r="O139" s="62">
        <v>3000</v>
      </c>
      <c r="P139" s="63">
        <f>Table22452368910111213141516171819202122242345678910111213141516171819202122232425262728293031323334353637383940414243444546[[#This Row],[PEMBULATAN]]*O139</f>
        <v>12000</v>
      </c>
    </row>
    <row r="140" spans="1:16" ht="33" customHeight="1" x14ac:dyDescent="0.2">
      <c r="A140" s="97"/>
      <c r="B140" s="73"/>
      <c r="C140" s="87" t="s">
        <v>5620</v>
      </c>
      <c r="D140" s="76" t="s">
        <v>51</v>
      </c>
      <c r="E140" s="13">
        <v>44439</v>
      </c>
      <c r="F140" s="74" t="s">
        <v>5399</v>
      </c>
      <c r="G140" s="13">
        <v>44440</v>
      </c>
      <c r="H140" s="75" t="s">
        <v>2282</v>
      </c>
      <c r="I140" s="15">
        <v>56</v>
      </c>
      <c r="J140" s="15">
        <v>45</v>
      </c>
      <c r="K140" s="15">
        <v>31</v>
      </c>
      <c r="L140" s="15">
        <v>5</v>
      </c>
      <c r="M140" s="81">
        <v>19.53</v>
      </c>
      <c r="N140" s="70">
        <v>20</v>
      </c>
      <c r="O140" s="62">
        <v>3000</v>
      </c>
      <c r="P140" s="63">
        <f>Table22452368910111213141516171819202122242345678910111213141516171819202122232425262728293031323334353637383940414243444546[[#This Row],[PEMBULATAN]]*O140</f>
        <v>60000</v>
      </c>
    </row>
    <row r="141" spans="1:16" ht="33" customHeight="1" x14ac:dyDescent="0.2">
      <c r="A141" s="97"/>
      <c r="B141" s="73"/>
      <c r="C141" s="87" t="s">
        <v>5621</v>
      </c>
      <c r="D141" s="76" t="s">
        <v>51</v>
      </c>
      <c r="E141" s="13">
        <v>44439</v>
      </c>
      <c r="F141" s="74" t="s">
        <v>5399</v>
      </c>
      <c r="G141" s="13">
        <v>44440</v>
      </c>
      <c r="H141" s="75" t="s">
        <v>2282</v>
      </c>
      <c r="I141" s="15">
        <v>44</v>
      </c>
      <c r="J141" s="15">
        <v>32</v>
      </c>
      <c r="K141" s="15">
        <v>20</v>
      </c>
      <c r="L141" s="15">
        <v>4</v>
      </c>
      <c r="M141" s="81">
        <v>7.04</v>
      </c>
      <c r="N141" s="70">
        <v>7</v>
      </c>
      <c r="O141" s="62">
        <v>3000</v>
      </c>
      <c r="P141" s="63">
        <f>Table22452368910111213141516171819202122242345678910111213141516171819202122232425262728293031323334353637383940414243444546[[#This Row],[PEMBULATAN]]*O141</f>
        <v>21000</v>
      </c>
    </row>
    <row r="142" spans="1:16" ht="33" customHeight="1" x14ac:dyDescent="0.2">
      <c r="A142" s="97"/>
      <c r="B142" s="73"/>
      <c r="C142" s="87" t="s">
        <v>5622</v>
      </c>
      <c r="D142" s="76" t="s">
        <v>51</v>
      </c>
      <c r="E142" s="13">
        <v>44439</v>
      </c>
      <c r="F142" s="74" t="s">
        <v>5399</v>
      </c>
      <c r="G142" s="13">
        <v>44440</v>
      </c>
      <c r="H142" s="75" t="s">
        <v>2282</v>
      </c>
      <c r="I142" s="15">
        <v>90</v>
      </c>
      <c r="J142" s="15">
        <v>63</v>
      </c>
      <c r="K142" s="15">
        <v>35</v>
      </c>
      <c r="L142" s="15">
        <v>28</v>
      </c>
      <c r="M142" s="81">
        <v>49.612499999999997</v>
      </c>
      <c r="N142" s="70">
        <v>50</v>
      </c>
      <c r="O142" s="62">
        <v>3000</v>
      </c>
      <c r="P142" s="63">
        <f>Table22452368910111213141516171819202122242345678910111213141516171819202122232425262728293031323334353637383940414243444546[[#This Row],[PEMBULATAN]]*O142</f>
        <v>150000</v>
      </c>
    </row>
    <row r="143" spans="1:16" ht="33" customHeight="1" x14ac:dyDescent="0.2">
      <c r="A143" s="97"/>
      <c r="B143" s="73"/>
      <c r="C143" s="87" t="s">
        <v>5623</v>
      </c>
      <c r="D143" s="76" t="s">
        <v>51</v>
      </c>
      <c r="E143" s="13">
        <v>44439</v>
      </c>
      <c r="F143" s="74" t="s">
        <v>5399</v>
      </c>
      <c r="G143" s="13">
        <v>44440</v>
      </c>
      <c r="H143" s="75" t="s">
        <v>2282</v>
      </c>
      <c r="I143" s="15">
        <v>71</v>
      </c>
      <c r="J143" s="15">
        <v>53</v>
      </c>
      <c r="K143" s="15">
        <v>34</v>
      </c>
      <c r="L143" s="15">
        <v>10</v>
      </c>
      <c r="M143" s="81">
        <v>31.985499999999998</v>
      </c>
      <c r="N143" s="70">
        <v>32</v>
      </c>
      <c r="O143" s="62">
        <v>3000</v>
      </c>
      <c r="P143" s="63">
        <f>Table22452368910111213141516171819202122242345678910111213141516171819202122232425262728293031323334353637383940414243444546[[#This Row],[PEMBULATAN]]*O143</f>
        <v>96000</v>
      </c>
    </row>
    <row r="144" spans="1:16" ht="33" customHeight="1" x14ac:dyDescent="0.2">
      <c r="A144" s="97"/>
      <c r="B144" s="73"/>
      <c r="C144" s="87" t="s">
        <v>5624</v>
      </c>
      <c r="D144" s="76" t="s">
        <v>51</v>
      </c>
      <c r="E144" s="13">
        <v>44439</v>
      </c>
      <c r="F144" s="74" t="s">
        <v>5399</v>
      </c>
      <c r="G144" s="13">
        <v>44440</v>
      </c>
      <c r="H144" s="75" t="s">
        <v>2282</v>
      </c>
      <c r="I144" s="15">
        <v>81</v>
      </c>
      <c r="J144" s="15">
        <v>56</v>
      </c>
      <c r="K144" s="15">
        <v>36</v>
      </c>
      <c r="L144" s="15">
        <v>19</v>
      </c>
      <c r="M144" s="81">
        <v>40.823999999999998</v>
      </c>
      <c r="N144" s="70">
        <v>41</v>
      </c>
      <c r="O144" s="62">
        <v>3000</v>
      </c>
      <c r="P144" s="63">
        <f>Table22452368910111213141516171819202122242345678910111213141516171819202122232425262728293031323334353637383940414243444546[[#This Row],[PEMBULATAN]]*O144</f>
        <v>123000</v>
      </c>
    </row>
    <row r="145" spans="1:16" ht="33" customHeight="1" x14ac:dyDescent="0.2">
      <c r="A145" s="97"/>
      <c r="B145" s="73"/>
      <c r="C145" s="87" t="s">
        <v>5625</v>
      </c>
      <c r="D145" s="76" t="s">
        <v>51</v>
      </c>
      <c r="E145" s="13">
        <v>44439</v>
      </c>
      <c r="F145" s="74" t="s">
        <v>5399</v>
      </c>
      <c r="G145" s="13">
        <v>44440</v>
      </c>
      <c r="H145" s="75" t="s">
        <v>2282</v>
      </c>
      <c r="I145" s="15">
        <v>100</v>
      </c>
      <c r="J145" s="15">
        <v>50</v>
      </c>
      <c r="K145" s="15">
        <v>27</v>
      </c>
      <c r="L145" s="15">
        <v>20</v>
      </c>
      <c r="M145" s="81">
        <v>33.75</v>
      </c>
      <c r="N145" s="70">
        <v>34</v>
      </c>
      <c r="O145" s="62">
        <v>3000</v>
      </c>
      <c r="P145" s="63">
        <f>Table22452368910111213141516171819202122242345678910111213141516171819202122232425262728293031323334353637383940414243444546[[#This Row],[PEMBULATAN]]*O145</f>
        <v>102000</v>
      </c>
    </row>
    <row r="146" spans="1:16" ht="33" customHeight="1" x14ac:dyDescent="0.2">
      <c r="A146" s="97"/>
      <c r="B146" s="73"/>
      <c r="C146" s="87" t="s">
        <v>5626</v>
      </c>
      <c r="D146" s="76" t="s">
        <v>51</v>
      </c>
      <c r="E146" s="13">
        <v>44439</v>
      </c>
      <c r="F146" s="74" t="s">
        <v>5399</v>
      </c>
      <c r="G146" s="13">
        <v>44440</v>
      </c>
      <c r="H146" s="75" t="s">
        <v>2282</v>
      </c>
      <c r="I146" s="15">
        <v>95</v>
      </c>
      <c r="J146" s="15">
        <v>68</v>
      </c>
      <c r="K146" s="15">
        <v>34</v>
      </c>
      <c r="L146" s="15">
        <v>15</v>
      </c>
      <c r="M146" s="81">
        <v>54.91</v>
      </c>
      <c r="N146" s="70">
        <v>55</v>
      </c>
      <c r="O146" s="62">
        <v>3000</v>
      </c>
      <c r="P146" s="63">
        <f>Table22452368910111213141516171819202122242345678910111213141516171819202122232425262728293031323334353637383940414243444546[[#This Row],[PEMBULATAN]]*O146</f>
        <v>165000</v>
      </c>
    </row>
    <row r="147" spans="1:16" ht="33" customHeight="1" x14ac:dyDescent="0.2">
      <c r="A147" s="97"/>
      <c r="B147" s="73"/>
      <c r="C147" s="87" t="s">
        <v>5627</v>
      </c>
      <c r="D147" s="76" t="s">
        <v>51</v>
      </c>
      <c r="E147" s="13">
        <v>44439</v>
      </c>
      <c r="F147" s="74" t="s">
        <v>5399</v>
      </c>
      <c r="G147" s="13">
        <v>44440</v>
      </c>
      <c r="H147" s="75" t="s">
        <v>2282</v>
      </c>
      <c r="I147" s="15">
        <v>85</v>
      </c>
      <c r="J147" s="15">
        <v>60</v>
      </c>
      <c r="K147" s="15">
        <v>26</v>
      </c>
      <c r="L147" s="15">
        <v>6</v>
      </c>
      <c r="M147" s="81">
        <v>33.15</v>
      </c>
      <c r="N147" s="70">
        <v>33</v>
      </c>
      <c r="O147" s="62">
        <v>3000</v>
      </c>
      <c r="P147" s="63">
        <f>Table22452368910111213141516171819202122242345678910111213141516171819202122232425262728293031323334353637383940414243444546[[#This Row],[PEMBULATAN]]*O147</f>
        <v>99000</v>
      </c>
    </row>
    <row r="148" spans="1:16" ht="33" customHeight="1" x14ac:dyDescent="0.2">
      <c r="A148" s="97"/>
      <c r="B148" s="73"/>
      <c r="C148" s="87" t="s">
        <v>5628</v>
      </c>
      <c r="D148" s="76" t="s">
        <v>51</v>
      </c>
      <c r="E148" s="13">
        <v>44439</v>
      </c>
      <c r="F148" s="74" t="s">
        <v>5399</v>
      </c>
      <c r="G148" s="13">
        <v>44440</v>
      </c>
      <c r="H148" s="75" t="s">
        <v>2282</v>
      </c>
      <c r="I148" s="15">
        <v>62</v>
      </c>
      <c r="J148" s="15">
        <v>40</v>
      </c>
      <c r="K148" s="15">
        <v>20</v>
      </c>
      <c r="L148" s="15">
        <v>2</v>
      </c>
      <c r="M148" s="81">
        <v>12.4</v>
      </c>
      <c r="N148" s="70">
        <v>12</v>
      </c>
      <c r="O148" s="62">
        <v>3000</v>
      </c>
      <c r="P148" s="63">
        <f>Table22452368910111213141516171819202122242345678910111213141516171819202122232425262728293031323334353637383940414243444546[[#This Row],[PEMBULATAN]]*O148</f>
        <v>36000</v>
      </c>
    </row>
    <row r="149" spans="1:16" ht="33" customHeight="1" x14ac:dyDescent="0.2">
      <c r="A149" s="97"/>
      <c r="B149" s="73"/>
      <c r="C149" s="87" t="s">
        <v>5629</v>
      </c>
      <c r="D149" s="76" t="s">
        <v>51</v>
      </c>
      <c r="E149" s="13">
        <v>44439</v>
      </c>
      <c r="F149" s="74" t="s">
        <v>5399</v>
      </c>
      <c r="G149" s="13">
        <v>44440</v>
      </c>
      <c r="H149" s="75" t="s">
        <v>2282</v>
      </c>
      <c r="I149" s="15">
        <v>40</v>
      </c>
      <c r="J149" s="15">
        <v>60</v>
      </c>
      <c r="K149" s="15">
        <v>25</v>
      </c>
      <c r="L149" s="15">
        <v>2</v>
      </c>
      <c r="M149" s="81">
        <v>15</v>
      </c>
      <c r="N149" s="70">
        <v>15</v>
      </c>
      <c r="O149" s="62">
        <v>3000</v>
      </c>
      <c r="P149" s="63">
        <f>Table22452368910111213141516171819202122242345678910111213141516171819202122232425262728293031323334353637383940414243444546[[#This Row],[PEMBULATAN]]*O149</f>
        <v>45000</v>
      </c>
    </row>
    <row r="150" spans="1:16" ht="33" customHeight="1" x14ac:dyDescent="0.2">
      <c r="A150" s="97"/>
      <c r="B150" s="73"/>
      <c r="C150" s="87" t="s">
        <v>5630</v>
      </c>
      <c r="D150" s="76" t="s">
        <v>51</v>
      </c>
      <c r="E150" s="13">
        <v>44439</v>
      </c>
      <c r="F150" s="74" t="s">
        <v>5399</v>
      </c>
      <c r="G150" s="13">
        <v>44440</v>
      </c>
      <c r="H150" s="75" t="s">
        <v>2282</v>
      </c>
      <c r="I150" s="15">
        <v>95</v>
      </c>
      <c r="J150" s="15">
        <v>58</v>
      </c>
      <c r="K150" s="15">
        <v>32</v>
      </c>
      <c r="L150" s="15">
        <v>18</v>
      </c>
      <c r="M150" s="81">
        <v>44.08</v>
      </c>
      <c r="N150" s="70">
        <v>44</v>
      </c>
      <c r="O150" s="62">
        <v>3000</v>
      </c>
      <c r="P150" s="63">
        <f>Table22452368910111213141516171819202122242345678910111213141516171819202122232425262728293031323334353637383940414243444546[[#This Row],[PEMBULATAN]]*O150</f>
        <v>132000</v>
      </c>
    </row>
    <row r="151" spans="1:16" ht="33" customHeight="1" x14ac:dyDescent="0.2">
      <c r="A151" s="97"/>
      <c r="B151" s="73"/>
      <c r="C151" s="87" t="s">
        <v>5631</v>
      </c>
      <c r="D151" s="76" t="s">
        <v>51</v>
      </c>
      <c r="E151" s="13">
        <v>44439</v>
      </c>
      <c r="F151" s="74" t="s">
        <v>5399</v>
      </c>
      <c r="G151" s="13">
        <v>44440</v>
      </c>
      <c r="H151" s="75" t="s">
        <v>2282</v>
      </c>
      <c r="I151" s="15">
        <v>32</v>
      </c>
      <c r="J151" s="15">
        <v>30</v>
      </c>
      <c r="K151" s="15">
        <v>28</v>
      </c>
      <c r="L151" s="15">
        <v>1</v>
      </c>
      <c r="M151" s="81">
        <v>6.72</v>
      </c>
      <c r="N151" s="70">
        <v>7</v>
      </c>
      <c r="O151" s="62">
        <v>3000</v>
      </c>
      <c r="P151" s="63">
        <f>Table22452368910111213141516171819202122242345678910111213141516171819202122232425262728293031323334353637383940414243444546[[#This Row],[PEMBULATAN]]*O151</f>
        <v>21000</v>
      </c>
    </row>
    <row r="152" spans="1:16" ht="33" customHeight="1" x14ac:dyDescent="0.2">
      <c r="A152" s="97"/>
      <c r="B152" s="73"/>
      <c r="C152" s="87" t="s">
        <v>5632</v>
      </c>
      <c r="D152" s="76" t="s">
        <v>51</v>
      </c>
      <c r="E152" s="13">
        <v>44439</v>
      </c>
      <c r="F152" s="74" t="s">
        <v>5399</v>
      </c>
      <c r="G152" s="13">
        <v>44440</v>
      </c>
      <c r="H152" s="75" t="s">
        <v>2282</v>
      </c>
      <c r="I152" s="15">
        <v>80</v>
      </c>
      <c r="J152" s="15">
        <v>53</v>
      </c>
      <c r="K152" s="15">
        <v>30</v>
      </c>
      <c r="L152" s="15">
        <v>11</v>
      </c>
      <c r="M152" s="81">
        <v>31.8</v>
      </c>
      <c r="N152" s="70">
        <v>32</v>
      </c>
      <c r="O152" s="62">
        <v>3000</v>
      </c>
      <c r="P152" s="63">
        <f>Table22452368910111213141516171819202122242345678910111213141516171819202122232425262728293031323334353637383940414243444546[[#This Row],[PEMBULATAN]]*O152</f>
        <v>96000</v>
      </c>
    </row>
    <row r="153" spans="1:16" ht="33" customHeight="1" x14ac:dyDescent="0.2">
      <c r="A153" s="97"/>
      <c r="B153" s="73"/>
      <c r="C153" s="87" t="s">
        <v>5633</v>
      </c>
      <c r="D153" s="76" t="s">
        <v>51</v>
      </c>
      <c r="E153" s="13">
        <v>44439</v>
      </c>
      <c r="F153" s="74" t="s">
        <v>5399</v>
      </c>
      <c r="G153" s="13">
        <v>44440</v>
      </c>
      <c r="H153" s="75" t="s">
        <v>2282</v>
      </c>
      <c r="I153" s="15">
        <v>78</v>
      </c>
      <c r="J153" s="15">
        <v>23</v>
      </c>
      <c r="K153" s="15">
        <v>14</v>
      </c>
      <c r="L153" s="15">
        <v>2</v>
      </c>
      <c r="M153" s="81">
        <v>6.2789999999999999</v>
      </c>
      <c r="N153" s="70">
        <v>6</v>
      </c>
      <c r="O153" s="62">
        <v>3000</v>
      </c>
      <c r="P153" s="63">
        <f>Table22452368910111213141516171819202122242345678910111213141516171819202122232425262728293031323334353637383940414243444546[[#This Row],[PEMBULATAN]]*O153</f>
        <v>18000</v>
      </c>
    </row>
    <row r="154" spans="1:16" ht="33" customHeight="1" x14ac:dyDescent="0.2">
      <c r="A154" s="97"/>
      <c r="B154" s="73"/>
      <c r="C154" s="87" t="s">
        <v>5634</v>
      </c>
      <c r="D154" s="76" t="s">
        <v>51</v>
      </c>
      <c r="E154" s="13">
        <v>44439</v>
      </c>
      <c r="F154" s="74" t="s">
        <v>5399</v>
      </c>
      <c r="G154" s="13">
        <v>44440</v>
      </c>
      <c r="H154" s="75" t="s">
        <v>2282</v>
      </c>
      <c r="I154" s="15">
        <v>95</v>
      </c>
      <c r="J154" s="15">
        <v>60</v>
      </c>
      <c r="K154" s="15">
        <v>25</v>
      </c>
      <c r="L154" s="15">
        <v>10</v>
      </c>
      <c r="M154" s="81">
        <v>35.625</v>
      </c>
      <c r="N154" s="70">
        <v>36</v>
      </c>
      <c r="O154" s="62">
        <v>3000</v>
      </c>
      <c r="P154" s="63">
        <f>Table22452368910111213141516171819202122242345678910111213141516171819202122232425262728293031323334353637383940414243444546[[#This Row],[PEMBULATAN]]*O154</f>
        <v>108000</v>
      </c>
    </row>
    <row r="155" spans="1:16" ht="33" customHeight="1" x14ac:dyDescent="0.2">
      <c r="A155" s="97"/>
      <c r="B155" s="73"/>
      <c r="C155" s="87" t="s">
        <v>5635</v>
      </c>
      <c r="D155" s="76" t="s">
        <v>51</v>
      </c>
      <c r="E155" s="13">
        <v>44439</v>
      </c>
      <c r="F155" s="74" t="s">
        <v>5399</v>
      </c>
      <c r="G155" s="13">
        <v>44440</v>
      </c>
      <c r="H155" s="75" t="s">
        <v>2282</v>
      </c>
      <c r="I155" s="15">
        <v>30</v>
      </c>
      <c r="J155" s="15">
        <v>40</v>
      </c>
      <c r="K155" s="15">
        <v>13</v>
      </c>
      <c r="L155" s="15">
        <v>1</v>
      </c>
      <c r="M155" s="81">
        <v>3.9</v>
      </c>
      <c r="N155" s="70">
        <v>4</v>
      </c>
      <c r="O155" s="62">
        <v>3000</v>
      </c>
      <c r="P155" s="63">
        <f>Table22452368910111213141516171819202122242345678910111213141516171819202122232425262728293031323334353637383940414243444546[[#This Row],[PEMBULATAN]]*O155</f>
        <v>12000</v>
      </c>
    </row>
    <row r="156" spans="1:16" ht="33" customHeight="1" x14ac:dyDescent="0.2">
      <c r="A156" s="97"/>
      <c r="B156" s="73"/>
      <c r="C156" s="87" t="s">
        <v>5636</v>
      </c>
      <c r="D156" s="76" t="s">
        <v>51</v>
      </c>
      <c r="E156" s="13">
        <v>44439</v>
      </c>
      <c r="F156" s="74" t="s">
        <v>5399</v>
      </c>
      <c r="G156" s="13">
        <v>44440</v>
      </c>
      <c r="H156" s="75" t="s">
        <v>2282</v>
      </c>
      <c r="I156" s="15">
        <v>53</v>
      </c>
      <c r="J156" s="15">
        <v>48</v>
      </c>
      <c r="K156" s="15">
        <v>25</v>
      </c>
      <c r="L156" s="15">
        <v>4</v>
      </c>
      <c r="M156" s="81">
        <v>15.9</v>
      </c>
      <c r="N156" s="70">
        <v>16</v>
      </c>
      <c r="O156" s="62">
        <v>3000</v>
      </c>
      <c r="P156" s="63">
        <f>Table22452368910111213141516171819202122242345678910111213141516171819202122232425262728293031323334353637383940414243444546[[#This Row],[PEMBULATAN]]*O156</f>
        <v>48000</v>
      </c>
    </row>
    <row r="157" spans="1:16" ht="33" customHeight="1" x14ac:dyDescent="0.2">
      <c r="A157" s="97"/>
      <c r="B157" s="73"/>
      <c r="C157" s="87" t="s">
        <v>5637</v>
      </c>
      <c r="D157" s="76" t="s">
        <v>51</v>
      </c>
      <c r="E157" s="13">
        <v>44439</v>
      </c>
      <c r="F157" s="74" t="s">
        <v>5399</v>
      </c>
      <c r="G157" s="13">
        <v>44440</v>
      </c>
      <c r="H157" s="75" t="s">
        <v>2282</v>
      </c>
      <c r="I157" s="15">
        <v>50</v>
      </c>
      <c r="J157" s="15">
        <v>36</v>
      </c>
      <c r="K157" s="15">
        <v>23</v>
      </c>
      <c r="L157" s="15">
        <v>3</v>
      </c>
      <c r="M157" s="81">
        <v>10.35</v>
      </c>
      <c r="N157" s="70">
        <v>10</v>
      </c>
      <c r="O157" s="62">
        <v>3000</v>
      </c>
      <c r="P157" s="63">
        <f>Table22452368910111213141516171819202122242345678910111213141516171819202122232425262728293031323334353637383940414243444546[[#This Row],[PEMBULATAN]]*O157</f>
        <v>30000</v>
      </c>
    </row>
    <row r="158" spans="1:16" ht="33" customHeight="1" x14ac:dyDescent="0.2">
      <c r="A158" s="97"/>
      <c r="B158" s="73"/>
      <c r="C158" s="87" t="s">
        <v>5638</v>
      </c>
      <c r="D158" s="76" t="s">
        <v>51</v>
      </c>
      <c r="E158" s="13">
        <v>44439</v>
      </c>
      <c r="F158" s="74" t="s">
        <v>5399</v>
      </c>
      <c r="G158" s="13">
        <v>44440</v>
      </c>
      <c r="H158" s="75" t="s">
        <v>2282</v>
      </c>
      <c r="I158" s="15">
        <v>45</v>
      </c>
      <c r="J158" s="15">
        <v>40</v>
      </c>
      <c r="K158" s="15">
        <v>19</v>
      </c>
      <c r="L158" s="15">
        <v>2</v>
      </c>
      <c r="M158" s="81">
        <v>8.5500000000000007</v>
      </c>
      <c r="N158" s="70">
        <v>9</v>
      </c>
      <c r="O158" s="62">
        <v>3000</v>
      </c>
      <c r="P158" s="63">
        <f>Table22452368910111213141516171819202122242345678910111213141516171819202122232425262728293031323334353637383940414243444546[[#This Row],[PEMBULATAN]]*O158</f>
        <v>27000</v>
      </c>
    </row>
    <row r="159" spans="1:16" ht="33" customHeight="1" x14ac:dyDescent="0.2">
      <c r="A159" s="97"/>
      <c r="B159" s="73"/>
      <c r="C159" s="87" t="s">
        <v>5639</v>
      </c>
      <c r="D159" s="76" t="s">
        <v>51</v>
      </c>
      <c r="E159" s="13">
        <v>44439</v>
      </c>
      <c r="F159" s="74" t="s">
        <v>5399</v>
      </c>
      <c r="G159" s="13">
        <v>44440</v>
      </c>
      <c r="H159" s="75" t="s">
        <v>2282</v>
      </c>
      <c r="I159" s="15">
        <v>97</v>
      </c>
      <c r="J159" s="15">
        <v>60</v>
      </c>
      <c r="K159" s="15">
        <v>33</v>
      </c>
      <c r="L159" s="15">
        <v>15</v>
      </c>
      <c r="M159" s="81">
        <v>48.015000000000001</v>
      </c>
      <c r="N159" s="70">
        <v>48</v>
      </c>
      <c r="O159" s="62">
        <v>3000</v>
      </c>
      <c r="P159" s="63">
        <f>Table22452368910111213141516171819202122242345678910111213141516171819202122232425262728293031323334353637383940414243444546[[#This Row],[PEMBULATAN]]*O159</f>
        <v>144000</v>
      </c>
    </row>
    <row r="160" spans="1:16" ht="33" customHeight="1" x14ac:dyDescent="0.2">
      <c r="A160" s="97"/>
      <c r="B160" s="73"/>
      <c r="C160" s="87" t="s">
        <v>5640</v>
      </c>
      <c r="D160" s="76" t="s">
        <v>51</v>
      </c>
      <c r="E160" s="13">
        <v>44439</v>
      </c>
      <c r="F160" s="74" t="s">
        <v>5399</v>
      </c>
      <c r="G160" s="13">
        <v>44440</v>
      </c>
      <c r="H160" s="75" t="s">
        <v>2282</v>
      </c>
      <c r="I160" s="15">
        <v>70</v>
      </c>
      <c r="J160" s="15">
        <v>55</v>
      </c>
      <c r="K160" s="15">
        <v>23</v>
      </c>
      <c r="L160" s="15">
        <v>11</v>
      </c>
      <c r="M160" s="81">
        <v>22.137499999999999</v>
      </c>
      <c r="N160" s="70">
        <v>22</v>
      </c>
      <c r="O160" s="62">
        <v>3000</v>
      </c>
      <c r="P160" s="63">
        <f>Table22452368910111213141516171819202122242345678910111213141516171819202122232425262728293031323334353637383940414243444546[[#This Row],[PEMBULATAN]]*O160</f>
        <v>66000</v>
      </c>
    </row>
    <row r="161" spans="1:16" ht="33" customHeight="1" x14ac:dyDescent="0.2">
      <c r="A161" s="97"/>
      <c r="B161" s="73"/>
      <c r="C161" s="87" t="s">
        <v>5641</v>
      </c>
      <c r="D161" s="76" t="s">
        <v>51</v>
      </c>
      <c r="E161" s="13">
        <v>44439</v>
      </c>
      <c r="F161" s="74" t="s">
        <v>5399</v>
      </c>
      <c r="G161" s="13">
        <v>44440</v>
      </c>
      <c r="H161" s="75" t="s">
        <v>2282</v>
      </c>
      <c r="I161" s="15">
        <v>52</v>
      </c>
      <c r="J161" s="15">
        <v>60</v>
      </c>
      <c r="K161" s="15">
        <v>23</v>
      </c>
      <c r="L161" s="15">
        <v>5</v>
      </c>
      <c r="M161" s="81">
        <v>17.940000000000001</v>
      </c>
      <c r="N161" s="70">
        <v>18</v>
      </c>
      <c r="O161" s="62">
        <v>3000</v>
      </c>
      <c r="P161" s="63">
        <f>Table22452368910111213141516171819202122242345678910111213141516171819202122232425262728293031323334353637383940414243444546[[#This Row],[PEMBULATAN]]*O161</f>
        <v>54000</v>
      </c>
    </row>
    <row r="162" spans="1:16" ht="33" customHeight="1" x14ac:dyDescent="0.2">
      <c r="A162" s="97"/>
      <c r="B162" s="73"/>
      <c r="C162" s="87" t="s">
        <v>5642</v>
      </c>
      <c r="D162" s="76" t="s">
        <v>51</v>
      </c>
      <c r="E162" s="13">
        <v>44439</v>
      </c>
      <c r="F162" s="74" t="s">
        <v>5399</v>
      </c>
      <c r="G162" s="13">
        <v>44440</v>
      </c>
      <c r="H162" s="75" t="s">
        <v>2282</v>
      </c>
      <c r="I162" s="15">
        <v>85</v>
      </c>
      <c r="J162" s="15">
        <v>55</v>
      </c>
      <c r="K162" s="15">
        <v>15</v>
      </c>
      <c r="L162" s="15">
        <v>6</v>
      </c>
      <c r="M162" s="81">
        <v>17.53125</v>
      </c>
      <c r="N162" s="70">
        <v>18</v>
      </c>
      <c r="O162" s="62">
        <v>3000</v>
      </c>
      <c r="P162" s="63">
        <f>Table22452368910111213141516171819202122242345678910111213141516171819202122232425262728293031323334353637383940414243444546[[#This Row],[PEMBULATAN]]*O162</f>
        <v>54000</v>
      </c>
    </row>
    <row r="163" spans="1:16" ht="33" customHeight="1" x14ac:dyDescent="0.2">
      <c r="A163" s="97"/>
      <c r="B163" s="73"/>
      <c r="C163" s="87" t="s">
        <v>5643</v>
      </c>
      <c r="D163" s="76" t="s">
        <v>51</v>
      </c>
      <c r="E163" s="13">
        <v>44439</v>
      </c>
      <c r="F163" s="74" t="s">
        <v>5399</v>
      </c>
      <c r="G163" s="13">
        <v>44440</v>
      </c>
      <c r="H163" s="75" t="s">
        <v>2282</v>
      </c>
      <c r="I163" s="15">
        <v>74</v>
      </c>
      <c r="J163" s="15">
        <v>58</v>
      </c>
      <c r="K163" s="15">
        <v>10</v>
      </c>
      <c r="L163" s="15">
        <v>7</v>
      </c>
      <c r="M163" s="81">
        <v>10.73</v>
      </c>
      <c r="N163" s="70">
        <v>11</v>
      </c>
      <c r="O163" s="62">
        <v>3000</v>
      </c>
      <c r="P163" s="63">
        <f>Table22452368910111213141516171819202122242345678910111213141516171819202122232425262728293031323334353637383940414243444546[[#This Row],[PEMBULATAN]]*O163</f>
        <v>33000</v>
      </c>
    </row>
    <row r="164" spans="1:16" ht="33" customHeight="1" x14ac:dyDescent="0.2">
      <c r="A164" s="97"/>
      <c r="B164" s="73"/>
      <c r="C164" s="87" t="s">
        <v>5644</v>
      </c>
      <c r="D164" s="76" t="s">
        <v>51</v>
      </c>
      <c r="E164" s="13">
        <v>44439</v>
      </c>
      <c r="F164" s="74" t="s">
        <v>5399</v>
      </c>
      <c r="G164" s="13">
        <v>44440</v>
      </c>
      <c r="H164" s="75" t="s">
        <v>2282</v>
      </c>
      <c r="I164" s="15">
        <v>70</v>
      </c>
      <c r="J164" s="15">
        <v>51</v>
      </c>
      <c r="K164" s="15">
        <v>28</v>
      </c>
      <c r="L164" s="15">
        <v>9</v>
      </c>
      <c r="M164" s="81">
        <v>24.99</v>
      </c>
      <c r="N164" s="70">
        <v>25</v>
      </c>
      <c r="O164" s="62">
        <v>3000</v>
      </c>
      <c r="P164" s="63">
        <f>Table22452368910111213141516171819202122242345678910111213141516171819202122232425262728293031323334353637383940414243444546[[#This Row],[PEMBULATAN]]*O164</f>
        <v>75000</v>
      </c>
    </row>
    <row r="165" spans="1:16" ht="33" customHeight="1" x14ac:dyDescent="0.2">
      <c r="A165" s="97"/>
      <c r="B165" s="73"/>
      <c r="C165" s="87" t="s">
        <v>5645</v>
      </c>
      <c r="D165" s="76" t="s">
        <v>51</v>
      </c>
      <c r="E165" s="13">
        <v>44439</v>
      </c>
      <c r="F165" s="74" t="s">
        <v>5399</v>
      </c>
      <c r="G165" s="13">
        <v>44440</v>
      </c>
      <c r="H165" s="75" t="s">
        <v>2282</v>
      </c>
      <c r="I165" s="15">
        <v>92</v>
      </c>
      <c r="J165" s="15">
        <v>63</v>
      </c>
      <c r="K165" s="15">
        <v>20</v>
      </c>
      <c r="L165" s="15">
        <v>12</v>
      </c>
      <c r="M165" s="81">
        <v>28.98</v>
      </c>
      <c r="N165" s="70">
        <v>29</v>
      </c>
      <c r="O165" s="62">
        <v>3000</v>
      </c>
      <c r="P165" s="63">
        <f>Table22452368910111213141516171819202122242345678910111213141516171819202122232425262728293031323334353637383940414243444546[[#This Row],[PEMBULATAN]]*O165</f>
        <v>87000</v>
      </c>
    </row>
    <row r="166" spans="1:16" ht="33" customHeight="1" x14ac:dyDescent="0.2">
      <c r="A166" s="97"/>
      <c r="B166" s="73"/>
      <c r="C166" s="87" t="s">
        <v>5646</v>
      </c>
      <c r="D166" s="76" t="s">
        <v>51</v>
      </c>
      <c r="E166" s="13">
        <v>44439</v>
      </c>
      <c r="F166" s="74" t="s">
        <v>5399</v>
      </c>
      <c r="G166" s="13">
        <v>44440</v>
      </c>
      <c r="H166" s="75" t="s">
        <v>2282</v>
      </c>
      <c r="I166" s="15">
        <v>98</v>
      </c>
      <c r="J166" s="15">
        <v>65</v>
      </c>
      <c r="K166" s="15">
        <v>40</v>
      </c>
      <c r="L166" s="15">
        <v>18</v>
      </c>
      <c r="M166" s="81">
        <v>63.7</v>
      </c>
      <c r="N166" s="70">
        <v>64</v>
      </c>
      <c r="O166" s="62">
        <v>3000</v>
      </c>
      <c r="P166" s="63">
        <f>Table22452368910111213141516171819202122242345678910111213141516171819202122232425262728293031323334353637383940414243444546[[#This Row],[PEMBULATAN]]*O166</f>
        <v>192000</v>
      </c>
    </row>
    <row r="167" spans="1:16" ht="33" customHeight="1" x14ac:dyDescent="0.2">
      <c r="A167" s="97"/>
      <c r="B167" s="73"/>
      <c r="C167" s="87" t="s">
        <v>5647</v>
      </c>
      <c r="D167" s="76" t="s">
        <v>51</v>
      </c>
      <c r="E167" s="13">
        <v>44439</v>
      </c>
      <c r="F167" s="74" t="s">
        <v>5399</v>
      </c>
      <c r="G167" s="13">
        <v>44440</v>
      </c>
      <c r="H167" s="75" t="s">
        <v>2282</v>
      </c>
      <c r="I167" s="15">
        <v>95</v>
      </c>
      <c r="J167" s="15">
        <v>65</v>
      </c>
      <c r="K167" s="15">
        <v>20</v>
      </c>
      <c r="L167" s="15">
        <v>9</v>
      </c>
      <c r="M167" s="81">
        <v>30.875</v>
      </c>
      <c r="N167" s="70">
        <v>31</v>
      </c>
      <c r="O167" s="62">
        <v>3000</v>
      </c>
      <c r="P167" s="63">
        <f>Table22452368910111213141516171819202122242345678910111213141516171819202122232425262728293031323334353637383940414243444546[[#This Row],[PEMBULATAN]]*O167</f>
        <v>93000</v>
      </c>
    </row>
    <row r="168" spans="1:16" ht="33" customHeight="1" x14ac:dyDescent="0.2">
      <c r="A168" s="97"/>
      <c r="B168" s="73"/>
      <c r="C168" s="87" t="s">
        <v>5648</v>
      </c>
      <c r="D168" s="76" t="s">
        <v>51</v>
      </c>
      <c r="E168" s="13">
        <v>44439</v>
      </c>
      <c r="F168" s="74" t="s">
        <v>5399</v>
      </c>
      <c r="G168" s="13">
        <v>44440</v>
      </c>
      <c r="H168" s="75" t="s">
        <v>2282</v>
      </c>
      <c r="I168" s="15">
        <v>32</v>
      </c>
      <c r="J168" s="15">
        <v>32</v>
      </c>
      <c r="K168" s="15">
        <v>15</v>
      </c>
      <c r="L168" s="15">
        <v>3</v>
      </c>
      <c r="M168" s="81">
        <v>3.84</v>
      </c>
      <c r="N168" s="70">
        <v>4</v>
      </c>
      <c r="O168" s="62">
        <v>3000</v>
      </c>
      <c r="P168" s="63">
        <f>Table22452368910111213141516171819202122242345678910111213141516171819202122232425262728293031323334353637383940414243444546[[#This Row],[PEMBULATAN]]*O168</f>
        <v>12000</v>
      </c>
    </row>
    <row r="169" spans="1:16" ht="33" customHeight="1" x14ac:dyDescent="0.2">
      <c r="A169" s="97"/>
      <c r="B169" s="73"/>
      <c r="C169" s="87" t="s">
        <v>5649</v>
      </c>
      <c r="D169" s="76" t="s">
        <v>51</v>
      </c>
      <c r="E169" s="13">
        <v>44439</v>
      </c>
      <c r="F169" s="74" t="s">
        <v>5399</v>
      </c>
      <c r="G169" s="13">
        <v>44440</v>
      </c>
      <c r="H169" s="75" t="s">
        <v>2282</v>
      </c>
      <c r="I169" s="15">
        <v>60</v>
      </c>
      <c r="J169" s="15">
        <v>40</v>
      </c>
      <c r="K169" s="15">
        <v>28</v>
      </c>
      <c r="L169" s="15">
        <v>10</v>
      </c>
      <c r="M169" s="81">
        <v>16.8</v>
      </c>
      <c r="N169" s="70">
        <v>17</v>
      </c>
      <c r="O169" s="62">
        <v>3000</v>
      </c>
      <c r="P169" s="63">
        <f>Table22452368910111213141516171819202122242345678910111213141516171819202122232425262728293031323334353637383940414243444546[[#This Row],[PEMBULATAN]]*O169</f>
        <v>51000</v>
      </c>
    </row>
    <row r="170" spans="1:16" ht="33" customHeight="1" x14ac:dyDescent="0.2">
      <c r="A170" s="97"/>
      <c r="B170" s="73"/>
      <c r="C170" s="87" t="s">
        <v>5650</v>
      </c>
      <c r="D170" s="76" t="s">
        <v>51</v>
      </c>
      <c r="E170" s="13">
        <v>44439</v>
      </c>
      <c r="F170" s="74" t="s">
        <v>5399</v>
      </c>
      <c r="G170" s="13">
        <v>44440</v>
      </c>
      <c r="H170" s="75" t="s">
        <v>2282</v>
      </c>
      <c r="I170" s="15">
        <v>93</v>
      </c>
      <c r="J170" s="15">
        <v>63</v>
      </c>
      <c r="K170" s="15">
        <v>28</v>
      </c>
      <c r="L170" s="15">
        <v>32</v>
      </c>
      <c r="M170" s="81">
        <v>41.012999999999998</v>
      </c>
      <c r="N170" s="70">
        <v>41</v>
      </c>
      <c r="O170" s="62">
        <v>3000</v>
      </c>
      <c r="P170" s="63">
        <f>Table22452368910111213141516171819202122242345678910111213141516171819202122232425262728293031323334353637383940414243444546[[#This Row],[PEMBULATAN]]*O170</f>
        <v>123000</v>
      </c>
    </row>
    <row r="171" spans="1:16" ht="33" customHeight="1" x14ac:dyDescent="0.2">
      <c r="A171" s="97"/>
      <c r="B171" s="73"/>
      <c r="C171" s="87" t="s">
        <v>5651</v>
      </c>
      <c r="D171" s="76" t="s">
        <v>51</v>
      </c>
      <c r="E171" s="13">
        <v>44439</v>
      </c>
      <c r="F171" s="74" t="s">
        <v>5399</v>
      </c>
      <c r="G171" s="13">
        <v>44440</v>
      </c>
      <c r="H171" s="75" t="s">
        <v>2282</v>
      </c>
      <c r="I171" s="15">
        <v>83</v>
      </c>
      <c r="J171" s="15">
        <v>50</v>
      </c>
      <c r="K171" s="15">
        <v>35</v>
      </c>
      <c r="L171" s="15">
        <v>20</v>
      </c>
      <c r="M171" s="81">
        <v>36.3125</v>
      </c>
      <c r="N171" s="70">
        <v>36</v>
      </c>
      <c r="O171" s="62">
        <v>3000</v>
      </c>
      <c r="P171" s="63">
        <f>Table22452368910111213141516171819202122242345678910111213141516171819202122232425262728293031323334353637383940414243444546[[#This Row],[PEMBULATAN]]*O171</f>
        <v>108000</v>
      </c>
    </row>
    <row r="172" spans="1:16" ht="33" customHeight="1" x14ac:dyDescent="0.2">
      <c r="A172" s="97"/>
      <c r="B172" s="73"/>
      <c r="C172" s="87" t="s">
        <v>5652</v>
      </c>
      <c r="D172" s="76" t="s">
        <v>51</v>
      </c>
      <c r="E172" s="13">
        <v>44439</v>
      </c>
      <c r="F172" s="74" t="s">
        <v>5399</v>
      </c>
      <c r="G172" s="13">
        <v>44440</v>
      </c>
      <c r="H172" s="75" t="s">
        <v>2282</v>
      </c>
      <c r="I172" s="15">
        <v>100</v>
      </c>
      <c r="J172" s="15">
        <v>55</v>
      </c>
      <c r="K172" s="15">
        <v>25</v>
      </c>
      <c r="L172" s="15">
        <v>13</v>
      </c>
      <c r="M172" s="81">
        <v>34.375</v>
      </c>
      <c r="N172" s="70">
        <v>34</v>
      </c>
      <c r="O172" s="62">
        <v>3000</v>
      </c>
      <c r="P172" s="63">
        <f>Table22452368910111213141516171819202122242345678910111213141516171819202122232425262728293031323334353637383940414243444546[[#This Row],[PEMBULATAN]]*O172</f>
        <v>102000</v>
      </c>
    </row>
    <row r="173" spans="1:16" ht="33" customHeight="1" x14ac:dyDescent="0.2">
      <c r="A173" s="97"/>
      <c r="B173" s="73"/>
      <c r="C173" s="87" t="s">
        <v>5653</v>
      </c>
      <c r="D173" s="76" t="s">
        <v>51</v>
      </c>
      <c r="E173" s="13">
        <v>44439</v>
      </c>
      <c r="F173" s="74" t="s">
        <v>5399</v>
      </c>
      <c r="G173" s="13">
        <v>44440</v>
      </c>
      <c r="H173" s="75" t="s">
        <v>2282</v>
      </c>
      <c r="I173" s="15">
        <v>66</v>
      </c>
      <c r="J173" s="15">
        <v>60</v>
      </c>
      <c r="K173" s="15">
        <v>20</v>
      </c>
      <c r="L173" s="15">
        <v>15</v>
      </c>
      <c r="M173" s="81">
        <v>19.8</v>
      </c>
      <c r="N173" s="70">
        <v>20</v>
      </c>
      <c r="O173" s="62">
        <v>3000</v>
      </c>
      <c r="P173" s="63">
        <f>Table22452368910111213141516171819202122242345678910111213141516171819202122232425262728293031323334353637383940414243444546[[#This Row],[PEMBULATAN]]*O173</f>
        <v>60000</v>
      </c>
    </row>
    <row r="174" spans="1:16" ht="33" customHeight="1" x14ac:dyDescent="0.2">
      <c r="A174" s="97"/>
      <c r="B174" s="73"/>
      <c r="C174" s="87" t="s">
        <v>5654</v>
      </c>
      <c r="D174" s="76" t="s">
        <v>51</v>
      </c>
      <c r="E174" s="13">
        <v>44439</v>
      </c>
      <c r="F174" s="74" t="s">
        <v>5399</v>
      </c>
      <c r="G174" s="13">
        <v>44440</v>
      </c>
      <c r="H174" s="75" t="s">
        <v>2282</v>
      </c>
      <c r="I174" s="15">
        <v>100</v>
      </c>
      <c r="J174" s="15">
        <v>60</v>
      </c>
      <c r="K174" s="15">
        <v>30</v>
      </c>
      <c r="L174" s="15">
        <v>11</v>
      </c>
      <c r="M174" s="81">
        <v>45</v>
      </c>
      <c r="N174" s="70">
        <v>45</v>
      </c>
      <c r="O174" s="62">
        <v>3000</v>
      </c>
      <c r="P174" s="63">
        <f>Table22452368910111213141516171819202122242345678910111213141516171819202122232425262728293031323334353637383940414243444546[[#This Row],[PEMBULATAN]]*O174</f>
        <v>135000</v>
      </c>
    </row>
    <row r="175" spans="1:16" ht="33" customHeight="1" x14ac:dyDescent="0.2">
      <c r="A175" s="97"/>
      <c r="B175" s="73"/>
      <c r="C175" s="87" t="s">
        <v>5655</v>
      </c>
      <c r="D175" s="76" t="s">
        <v>51</v>
      </c>
      <c r="E175" s="13">
        <v>44439</v>
      </c>
      <c r="F175" s="74" t="s">
        <v>5399</v>
      </c>
      <c r="G175" s="13">
        <v>44440</v>
      </c>
      <c r="H175" s="75" t="s">
        <v>2282</v>
      </c>
      <c r="I175" s="15">
        <v>65</v>
      </c>
      <c r="J175" s="15">
        <v>60</v>
      </c>
      <c r="K175" s="15">
        <v>13</v>
      </c>
      <c r="L175" s="15">
        <v>13</v>
      </c>
      <c r="M175" s="81">
        <v>12.675000000000001</v>
      </c>
      <c r="N175" s="70">
        <v>13</v>
      </c>
      <c r="O175" s="62">
        <v>3000</v>
      </c>
      <c r="P175" s="63">
        <f>Table22452368910111213141516171819202122242345678910111213141516171819202122232425262728293031323334353637383940414243444546[[#This Row],[PEMBULATAN]]*O175</f>
        <v>39000</v>
      </c>
    </row>
    <row r="176" spans="1:16" ht="33" customHeight="1" x14ac:dyDescent="0.2">
      <c r="A176" s="97"/>
      <c r="B176" s="73"/>
      <c r="C176" s="87" t="s">
        <v>5656</v>
      </c>
      <c r="D176" s="76" t="s">
        <v>51</v>
      </c>
      <c r="E176" s="13">
        <v>44439</v>
      </c>
      <c r="F176" s="74" t="s">
        <v>5399</v>
      </c>
      <c r="G176" s="13">
        <v>44440</v>
      </c>
      <c r="H176" s="75" t="s">
        <v>2282</v>
      </c>
      <c r="I176" s="15">
        <v>95</v>
      </c>
      <c r="J176" s="15">
        <v>60</v>
      </c>
      <c r="K176" s="15">
        <v>35</v>
      </c>
      <c r="L176" s="15">
        <v>8</v>
      </c>
      <c r="M176" s="81">
        <v>49.875</v>
      </c>
      <c r="N176" s="70">
        <v>50</v>
      </c>
      <c r="O176" s="62">
        <v>3000</v>
      </c>
      <c r="P176" s="63">
        <f>Table22452368910111213141516171819202122242345678910111213141516171819202122232425262728293031323334353637383940414243444546[[#This Row],[PEMBULATAN]]*O176</f>
        <v>150000</v>
      </c>
    </row>
    <row r="177" spans="1:16" ht="33" customHeight="1" x14ac:dyDescent="0.2">
      <c r="A177" s="97"/>
      <c r="B177" s="73"/>
      <c r="C177" s="87" t="s">
        <v>5657</v>
      </c>
      <c r="D177" s="76" t="s">
        <v>51</v>
      </c>
      <c r="E177" s="13">
        <v>44439</v>
      </c>
      <c r="F177" s="74" t="s">
        <v>5399</v>
      </c>
      <c r="G177" s="13">
        <v>44440</v>
      </c>
      <c r="H177" s="75" t="s">
        <v>2282</v>
      </c>
      <c r="I177" s="15">
        <v>97</v>
      </c>
      <c r="J177" s="15">
        <v>77</v>
      </c>
      <c r="K177" s="15">
        <v>27</v>
      </c>
      <c r="L177" s="15">
        <v>31</v>
      </c>
      <c r="M177" s="81">
        <v>50.415750000000003</v>
      </c>
      <c r="N177" s="70">
        <v>50</v>
      </c>
      <c r="O177" s="62">
        <v>3000</v>
      </c>
      <c r="P177" s="63">
        <f>Table22452368910111213141516171819202122242345678910111213141516171819202122232425262728293031323334353637383940414243444546[[#This Row],[PEMBULATAN]]*O177</f>
        <v>150000</v>
      </c>
    </row>
    <row r="178" spans="1:16" ht="33" customHeight="1" x14ac:dyDescent="0.2">
      <c r="A178" s="97"/>
      <c r="B178" s="73"/>
      <c r="C178" s="87" t="s">
        <v>5658</v>
      </c>
      <c r="D178" s="76" t="s">
        <v>51</v>
      </c>
      <c r="E178" s="13">
        <v>44439</v>
      </c>
      <c r="F178" s="74" t="s">
        <v>5399</v>
      </c>
      <c r="G178" s="13">
        <v>44440</v>
      </c>
      <c r="H178" s="75" t="s">
        <v>2282</v>
      </c>
      <c r="I178" s="15">
        <v>95</v>
      </c>
      <c r="J178" s="15">
        <v>55</v>
      </c>
      <c r="K178" s="15">
        <v>25</v>
      </c>
      <c r="L178" s="15">
        <v>24</v>
      </c>
      <c r="M178" s="81">
        <v>32.65625</v>
      </c>
      <c r="N178" s="70">
        <v>33</v>
      </c>
      <c r="O178" s="62">
        <v>3000</v>
      </c>
      <c r="P178" s="63">
        <f>Table22452368910111213141516171819202122242345678910111213141516171819202122232425262728293031323334353637383940414243444546[[#This Row],[PEMBULATAN]]*O178</f>
        <v>99000</v>
      </c>
    </row>
    <row r="179" spans="1:16" ht="33" customHeight="1" x14ac:dyDescent="0.2">
      <c r="A179" s="97"/>
      <c r="B179" s="73"/>
      <c r="C179" s="87" t="s">
        <v>5659</v>
      </c>
      <c r="D179" s="76" t="s">
        <v>51</v>
      </c>
      <c r="E179" s="13">
        <v>44439</v>
      </c>
      <c r="F179" s="74" t="s">
        <v>5399</v>
      </c>
      <c r="G179" s="13">
        <v>44440</v>
      </c>
      <c r="H179" s="75" t="s">
        <v>2282</v>
      </c>
      <c r="I179" s="15">
        <v>95</v>
      </c>
      <c r="J179" s="15">
        <v>60</v>
      </c>
      <c r="K179" s="15">
        <v>15</v>
      </c>
      <c r="L179" s="15">
        <v>13</v>
      </c>
      <c r="M179" s="81">
        <v>21.375</v>
      </c>
      <c r="N179" s="70">
        <v>21</v>
      </c>
      <c r="O179" s="62">
        <v>3000</v>
      </c>
      <c r="P179" s="63">
        <f>Table22452368910111213141516171819202122242345678910111213141516171819202122232425262728293031323334353637383940414243444546[[#This Row],[PEMBULATAN]]*O179</f>
        <v>63000</v>
      </c>
    </row>
    <row r="180" spans="1:16" ht="33" customHeight="1" x14ac:dyDescent="0.2">
      <c r="A180" s="97"/>
      <c r="B180" s="73"/>
      <c r="C180" s="87" t="s">
        <v>5660</v>
      </c>
      <c r="D180" s="76" t="s">
        <v>51</v>
      </c>
      <c r="E180" s="13">
        <v>44439</v>
      </c>
      <c r="F180" s="74" t="s">
        <v>5399</v>
      </c>
      <c r="G180" s="13">
        <v>44440</v>
      </c>
      <c r="H180" s="75" t="s">
        <v>2282</v>
      </c>
      <c r="I180" s="15">
        <v>93</v>
      </c>
      <c r="J180" s="15">
        <v>55</v>
      </c>
      <c r="K180" s="15">
        <v>45</v>
      </c>
      <c r="L180" s="15">
        <v>18</v>
      </c>
      <c r="M180" s="81">
        <v>57.543750000000003</v>
      </c>
      <c r="N180" s="70">
        <v>58</v>
      </c>
      <c r="O180" s="62">
        <v>3000</v>
      </c>
      <c r="P180" s="63">
        <f>Table22452368910111213141516171819202122242345678910111213141516171819202122232425262728293031323334353637383940414243444546[[#This Row],[PEMBULATAN]]*O180</f>
        <v>174000</v>
      </c>
    </row>
    <row r="181" spans="1:16" ht="33" customHeight="1" x14ac:dyDescent="0.2">
      <c r="A181" s="97"/>
      <c r="B181" s="73"/>
      <c r="C181" s="87" t="s">
        <v>5661</v>
      </c>
      <c r="D181" s="76" t="s">
        <v>51</v>
      </c>
      <c r="E181" s="13">
        <v>44439</v>
      </c>
      <c r="F181" s="74" t="s">
        <v>5399</v>
      </c>
      <c r="G181" s="13">
        <v>44440</v>
      </c>
      <c r="H181" s="75" t="s">
        <v>2282</v>
      </c>
      <c r="I181" s="15">
        <v>60</v>
      </c>
      <c r="J181" s="15">
        <v>60</v>
      </c>
      <c r="K181" s="15">
        <v>15</v>
      </c>
      <c r="L181" s="15">
        <v>3</v>
      </c>
      <c r="M181" s="81">
        <v>13.5</v>
      </c>
      <c r="N181" s="70">
        <v>14</v>
      </c>
      <c r="O181" s="62">
        <v>3000</v>
      </c>
      <c r="P181" s="63">
        <f>Table22452368910111213141516171819202122242345678910111213141516171819202122232425262728293031323334353637383940414243444546[[#This Row],[PEMBULATAN]]*O181</f>
        <v>42000</v>
      </c>
    </row>
    <row r="182" spans="1:16" ht="33" customHeight="1" x14ac:dyDescent="0.2">
      <c r="A182" s="97"/>
      <c r="B182" s="73"/>
      <c r="C182" s="87" t="s">
        <v>5662</v>
      </c>
      <c r="D182" s="76" t="s">
        <v>51</v>
      </c>
      <c r="E182" s="13">
        <v>44439</v>
      </c>
      <c r="F182" s="74" t="s">
        <v>5399</v>
      </c>
      <c r="G182" s="13">
        <v>44440</v>
      </c>
      <c r="H182" s="75" t="s">
        <v>2282</v>
      </c>
      <c r="I182" s="15">
        <v>90</v>
      </c>
      <c r="J182" s="15">
        <v>55</v>
      </c>
      <c r="K182" s="15">
        <v>45</v>
      </c>
      <c r="L182" s="15">
        <v>14</v>
      </c>
      <c r="M182" s="81">
        <v>55.6875</v>
      </c>
      <c r="N182" s="70">
        <v>56</v>
      </c>
      <c r="O182" s="62">
        <v>3000</v>
      </c>
      <c r="P182" s="63">
        <f>Table22452368910111213141516171819202122242345678910111213141516171819202122232425262728293031323334353637383940414243444546[[#This Row],[PEMBULATAN]]*O182</f>
        <v>168000</v>
      </c>
    </row>
    <row r="183" spans="1:16" ht="33" customHeight="1" x14ac:dyDescent="0.2">
      <c r="A183" s="97"/>
      <c r="B183" s="73"/>
      <c r="C183" s="87" t="s">
        <v>5663</v>
      </c>
      <c r="D183" s="76" t="s">
        <v>51</v>
      </c>
      <c r="E183" s="13">
        <v>44439</v>
      </c>
      <c r="F183" s="74" t="s">
        <v>5399</v>
      </c>
      <c r="G183" s="13">
        <v>44440</v>
      </c>
      <c r="H183" s="75" t="s">
        <v>2282</v>
      </c>
      <c r="I183" s="15">
        <v>83</v>
      </c>
      <c r="J183" s="15">
        <v>60</v>
      </c>
      <c r="K183" s="15">
        <v>33</v>
      </c>
      <c r="L183" s="15">
        <v>16</v>
      </c>
      <c r="M183" s="81">
        <v>41.085000000000001</v>
      </c>
      <c r="N183" s="70">
        <v>41</v>
      </c>
      <c r="O183" s="62">
        <v>3000</v>
      </c>
      <c r="P183" s="63">
        <f>Table22452368910111213141516171819202122242345678910111213141516171819202122232425262728293031323334353637383940414243444546[[#This Row],[PEMBULATAN]]*O183</f>
        <v>123000</v>
      </c>
    </row>
    <row r="184" spans="1:16" ht="33" customHeight="1" x14ac:dyDescent="0.2">
      <c r="A184" s="97"/>
      <c r="B184" s="73"/>
      <c r="C184" s="87" t="s">
        <v>5664</v>
      </c>
      <c r="D184" s="76" t="s">
        <v>51</v>
      </c>
      <c r="E184" s="13">
        <v>44439</v>
      </c>
      <c r="F184" s="74" t="s">
        <v>5399</v>
      </c>
      <c r="G184" s="13">
        <v>44440</v>
      </c>
      <c r="H184" s="75" t="s">
        <v>2282</v>
      </c>
      <c r="I184" s="15">
        <v>80</v>
      </c>
      <c r="J184" s="15">
        <v>60</v>
      </c>
      <c r="K184" s="15">
        <v>20</v>
      </c>
      <c r="L184" s="15">
        <v>21</v>
      </c>
      <c r="M184" s="81">
        <v>24</v>
      </c>
      <c r="N184" s="70">
        <v>24</v>
      </c>
      <c r="O184" s="62">
        <v>3000</v>
      </c>
      <c r="P184" s="63">
        <f>Table22452368910111213141516171819202122242345678910111213141516171819202122232425262728293031323334353637383940414243444546[[#This Row],[PEMBULATAN]]*O184</f>
        <v>72000</v>
      </c>
    </row>
    <row r="185" spans="1:16" ht="33" customHeight="1" x14ac:dyDescent="0.2">
      <c r="A185" s="97"/>
      <c r="B185" s="73"/>
      <c r="C185" s="87" t="s">
        <v>5665</v>
      </c>
      <c r="D185" s="76" t="s">
        <v>51</v>
      </c>
      <c r="E185" s="13">
        <v>44439</v>
      </c>
      <c r="F185" s="74" t="s">
        <v>5399</v>
      </c>
      <c r="G185" s="13">
        <v>44440</v>
      </c>
      <c r="H185" s="75" t="s">
        <v>2282</v>
      </c>
      <c r="I185" s="15">
        <v>60</v>
      </c>
      <c r="J185" s="15">
        <v>50</v>
      </c>
      <c r="K185" s="15">
        <v>34</v>
      </c>
      <c r="L185" s="15">
        <v>8</v>
      </c>
      <c r="M185" s="81">
        <v>25.5</v>
      </c>
      <c r="N185" s="70">
        <v>26</v>
      </c>
      <c r="O185" s="62">
        <v>3000</v>
      </c>
      <c r="P185" s="63">
        <f>Table22452368910111213141516171819202122242345678910111213141516171819202122232425262728293031323334353637383940414243444546[[#This Row],[PEMBULATAN]]*O185</f>
        <v>78000</v>
      </c>
    </row>
    <row r="186" spans="1:16" ht="33" customHeight="1" x14ac:dyDescent="0.2">
      <c r="A186" s="97"/>
      <c r="B186" s="73"/>
      <c r="C186" s="87" t="s">
        <v>5666</v>
      </c>
      <c r="D186" s="76" t="s">
        <v>51</v>
      </c>
      <c r="E186" s="13">
        <v>44439</v>
      </c>
      <c r="F186" s="74" t="s">
        <v>5399</v>
      </c>
      <c r="G186" s="13">
        <v>44440</v>
      </c>
      <c r="H186" s="75" t="s">
        <v>2282</v>
      </c>
      <c r="I186" s="15">
        <v>42</v>
      </c>
      <c r="J186" s="15">
        <v>63</v>
      </c>
      <c r="K186" s="15">
        <v>23</v>
      </c>
      <c r="L186" s="15">
        <v>12</v>
      </c>
      <c r="M186" s="81">
        <v>15.214499999999999</v>
      </c>
      <c r="N186" s="70">
        <v>15</v>
      </c>
      <c r="O186" s="62">
        <v>3000</v>
      </c>
      <c r="P186" s="63">
        <f>Table22452368910111213141516171819202122242345678910111213141516171819202122232425262728293031323334353637383940414243444546[[#This Row],[PEMBULATAN]]*O186</f>
        <v>45000</v>
      </c>
    </row>
    <row r="187" spans="1:16" ht="33" customHeight="1" x14ac:dyDescent="0.2">
      <c r="A187" s="97"/>
      <c r="B187" s="73"/>
      <c r="C187" s="87" t="s">
        <v>5667</v>
      </c>
      <c r="D187" s="76" t="s">
        <v>51</v>
      </c>
      <c r="E187" s="13">
        <v>44439</v>
      </c>
      <c r="F187" s="74" t="s">
        <v>5399</v>
      </c>
      <c r="G187" s="13">
        <v>44440</v>
      </c>
      <c r="H187" s="75" t="s">
        <v>2282</v>
      </c>
      <c r="I187" s="15">
        <v>80</v>
      </c>
      <c r="J187" s="15">
        <v>60</v>
      </c>
      <c r="K187" s="15">
        <v>38</v>
      </c>
      <c r="L187" s="15">
        <v>9</v>
      </c>
      <c r="M187" s="81">
        <v>45.6</v>
      </c>
      <c r="N187" s="70">
        <v>46</v>
      </c>
      <c r="O187" s="62">
        <v>3000</v>
      </c>
      <c r="P187" s="63">
        <f>Table22452368910111213141516171819202122242345678910111213141516171819202122232425262728293031323334353637383940414243444546[[#This Row],[PEMBULATAN]]*O187</f>
        <v>138000</v>
      </c>
    </row>
    <row r="188" spans="1:16" ht="33" customHeight="1" x14ac:dyDescent="0.2">
      <c r="A188" s="97"/>
      <c r="B188" s="73"/>
      <c r="C188" s="87" t="s">
        <v>5668</v>
      </c>
      <c r="D188" s="76" t="s">
        <v>51</v>
      </c>
      <c r="E188" s="13">
        <v>44439</v>
      </c>
      <c r="F188" s="74" t="s">
        <v>5399</v>
      </c>
      <c r="G188" s="13">
        <v>44440</v>
      </c>
      <c r="H188" s="75" t="s">
        <v>2282</v>
      </c>
      <c r="I188" s="15">
        <v>75</v>
      </c>
      <c r="J188" s="15">
        <v>50</v>
      </c>
      <c r="K188" s="15">
        <v>26</v>
      </c>
      <c r="L188" s="15">
        <v>10</v>
      </c>
      <c r="M188" s="81">
        <v>24.375</v>
      </c>
      <c r="N188" s="70">
        <v>24</v>
      </c>
      <c r="O188" s="62">
        <v>3000</v>
      </c>
      <c r="P188" s="63">
        <f>Table22452368910111213141516171819202122242345678910111213141516171819202122232425262728293031323334353637383940414243444546[[#This Row],[PEMBULATAN]]*O188</f>
        <v>72000</v>
      </c>
    </row>
    <row r="189" spans="1:16" ht="33" customHeight="1" x14ac:dyDescent="0.2">
      <c r="A189" s="97"/>
      <c r="B189" s="73"/>
      <c r="C189" s="87" t="s">
        <v>5669</v>
      </c>
      <c r="D189" s="76" t="s">
        <v>51</v>
      </c>
      <c r="E189" s="13">
        <v>44439</v>
      </c>
      <c r="F189" s="74" t="s">
        <v>5399</v>
      </c>
      <c r="G189" s="13">
        <v>44440</v>
      </c>
      <c r="H189" s="75" t="s">
        <v>2282</v>
      </c>
      <c r="I189" s="15">
        <v>85</v>
      </c>
      <c r="J189" s="15">
        <v>60</v>
      </c>
      <c r="K189" s="15">
        <v>27</v>
      </c>
      <c r="L189" s="15">
        <v>27</v>
      </c>
      <c r="M189" s="81">
        <v>34.424999999999997</v>
      </c>
      <c r="N189" s="70">
        <v>34</v>
      </c>
      <c r="O189" s="62">
        <v>3000</v>
      </c>
      <c r="P189" s="63">
        <f>Table22452368910111213141516171819202122242345678910111213141516171819202122232425262728293031323334353637383940414243444546[[#This Row],[PEMBULATAN]]*O189</f>
        <v>102000</v>
      </c>
    </row>
    <row r="190" spans="1:16" ht="33" customHeight="1" x14ac:dyDescent="0.2">
      <c r="A190" s="97"/>
      <c r="B190" s="73"/>
      <c r="C190" s="87" t="s">
        <v>5670</v>
      </c>
      <c r="D190" s="76" t="s">
        <v>51</v>
      </c>
      <c r="E190" s="13">
        <v>44439</v>
      </c>
      <c r="F190" s="74" t="s">
        <v>5399</v>
      </c>
      <c r="G190" s="13">
        <v>44440</v>
      </c>
      <c r="H190" s="75" t="s">
        <v>2282</v>
      </c>
      <c r="I190" s="15">
        <v>52</v>
      </c>
      <c r="J190" s="15">
        <v>40</v>
      </c>
      <c r="K190" s="15">
        <v>8</v>
      </c>
      <c r="L190" s="15">
        <v>2</v>
      </c>
      <c r="M190" s="81">
        <v>4.16</v>
      </c>
      <c r="N190" s="70">
        <v>4</v>
      </c>
      <c r="O190" s="62">
        <v>3000</v>
      </c>
      <c r="P190" s="63">
        <f>Table22452368910111213141516171819202122242345678910111213141516171819202122232425262728293031323334353637383940414243444546[[#This Row],[PEMBULATAN]]*O190</f>
        <v>12000</v>
      </c>
    </row>
    <row r="191" spans="1:16" ht="33" customHeight="1" x14ac:dyDescent="0.2">
      <c r="A191" s="97"/>
      <c r="B191" s="73"/>
      <c r="C191" s="87" t="s">
        <v>5671</v>
      </c>
      <c r="D191" s="76" t="s">
        <v>51</v>
      </c>
      <c r="E191" s="13">
        <v>44439</v>
      </c>
      <c r="F191" s="74" t="s">
        <v>5399</v>
      </c>
      <c r="G191" s="13">
        <v>44440</v>
      </c>
      <c r="H191" s="75" t="s">
        <v>2282</v>
      </c>
      <c r="I191" s="15">
        <v>80</v>
      </c>
      <c r="J191" s="15">
        <v>60</v>
      </c>
      <c r="K191" s="15">
        <v>33</v>
      </c>
      <c r="L191" s="15">
        <v>27</v>
      </c>
      <c r="M191" s="81">
        <v>39.6</v>
      </c>
      <c r="N191" s="70">
        <v>40</v>
      </c>
      <c r="O191" s="62">
        <v>3000</v>
      </c>
      <c r="P191" s="63">
        <f>Table22452368910111213141516171819202122242345678910111213141516171819202122232425262728293031323334353637383940414243444546[[#This Row],[PEMBULATAN]]*O191</f>
        <v>120000</v>
      </c>
    </row>
    <row r="192" spans="1:16" ht="33" customHeight="1" x14ac:dyDescent="0.2">
      <c r="A192" s="97"/>
      <c r="B192" s="73"/>
      <c r="C192" s="87" t="s">
        <v>5672</v>
      </c>
      <c r="D192" s="76" t="s">
        <v>51</v>
      </c>
      <c r="E192" s="13">
        <v>44439</v>
      </c>
      <c r="F192" s="74" t="s">
        <v>5399</v>
      </c>
      <c r="G192" s="13">
        <v>44440</v>
      </c>
      <c r="H192" s="75" t="s">
        <v>2282</v>
      </c>
      <c r="I192" s="15">
        <v>70</v>
      </c>
      <c r="J192" s="15">
        <v>25</v>
      </c>
      <c r="K192" s="15">
        <v>20</v>
      </c>
      <c r="L192" s="15">
        <v>4</v>
      </c>
      <c r="M192" s="81">
        <v>8.75</v>
      </c>
      <c r="N192" s="70">
        <v>9</v>
      </c>
      <c r="O192" s="62">
        <v>3000</v>
      </c>
      <c r="P192" s="63">
        <f>Table22452368910111213141516171819202122242345678910111213141516171819202122232425262728293031323334353637383940414243444546[[#This Row],[PEMBULATAN]]*O192</f>
        <v>27000</v>
      </c>
    </row>
    <row r="193" spans="1:16" ht="33" customHeight="1" x14ac:dyDescent="0.2">
      <c r="A193" s="97"/>
      <c r="B193" s="73"/>
      <c r="C193" s="87" t="s">
        <v>5673</v>
      </c>
      <c r="D193" s="76" t="s">
        <v>51</v>
      </c>
      <c r="E193" s="13">
        <v>44439</v>
      </c>
      <c r="F193" s="74" t="s">
        <v>5399</v>
      </c>
      <c r="G193" s="13">
        <v>44440</v>
      </c>
      <c r="H193" s="75" t="s">
        <v>2282</v>
      </c>
      <c r="I193" s="15">
        <v>88</v>
      </c>
      <c r="J193" s="15">
        <v>65</v>
      </c>
      <c r="K193" s="15">
        <v>28</v>
      </c>
      <c r="L193" s="15">
        <v>11</v>
      </c>
      <c r="M193" s="81">
        <v>40.04</v>
      </c>
      <c r="N193" s="70">
        <v>40</v>
      </c>
      <c r="O193" s="62">
        <v>3000</v>
      </c>
      <c r="P193" s="63">
        <f>Table22452368910111213141516171819202122242345678910111213141516171819202122232425262728293031323334353637383940414243444546[[#This Row],[PEMBULATAN]]*O193</f>
        <v>120000</v>
      </c>
    </row>
    <row r="194" spans="1:16" ht="33" customHeight="1" x14ac:dyDescent="0.2">
      <c r="A194" s="97"/>
      <c r="B194" s="73"/>
      <c r="C194" s="87" t="s">
        <v>5674</v>
      </c>
      <c r="D194" s="76" t="s">
        <v>51</v>
      </c>
      <c r="E194" s="13">
        <v>44439</v>
      </c>
      <c r="F194" s="74" t="s">
        <v>5399</v>
      </c>
      <c r="G194" s="13">
        <v>44440</v>
      </c>
      <c r="H194" s="75" t="s">
        <v>2282</v>
      </c>
      <c r="I194" s="15">
        <v>41</v>
      </c>
      <c r="J194" s="15">
        <v>31</v>
      </c>
      <c r="K194" s="15">
        <v>27</v>
      </c>
      <c r="L194" s="15">
        <v>5</v>
      </c>
      <c r="M194" s="81">
        <v>8.57925</v>
      </c>
      <c r="N194" s="70">
        <v>9</v>
      </c>
      <c r="O194" s="62">
        <v>3000</v>
      </c>
      <c r="P194" s="63">
        <f>Table22452368910111213141516171819202122242345678910111213141516171819202122232425262728293031323334353637383940414243444546[[#This Row],[PEMBULATAN]]*O194</f>
        <v>27000</v>
      </c>
    </row>
    <row r="195" spans="1:16" ht="33" customHeight="1" x14ac:dyDescent="0.2">
      <c r="A195" s="97"/>
      <c r="B195" s="73"/>
      <c r="C195" s="87" t="s">
        <v>5675</v>
      </c>
      <c r="D195" s="76" t="s">
        <v>51</v>
      </c>
      <c r="E195" s="13">
        <v>44439</v>
      </c>
      <c r="F195" s="74" t="s">
        <v>5399</v>
      </c>
      <c r="G195" s="13">
        <v>44440</v>
      </c>
      <c r="H195" s="75" t="s">
        <v>2282</v>
      </c>
      <c r="I195" s="15">
        <v>90</v>
      </c>
      <c r="J195" s="15">
        <v>60</v>
      </c>
      <c r="K195" s="15">
        <v>28</v>
      </c>
      <c r="L195" s="15">
        <v>27</v>
      </c>
      <c r="M195" s="81">
        <v>37.799999999999997</v>
      </c>
      <c r="N195" s="70">
        <v>38</v>
      </c>
      <c r="O195" s="62">
        <v>3000</v>
      </c>
      <c r="P195" s="63">
        <f>Table22452368910111213141516171819202122242345678910111213141516171819202122232425262728293031323334353637383940414243444546[[#This Row],[PEMBULATAN]]*O195</f>
        <v>114000</v>
      </c>
    </row>
    <row r="196" spans="1:16" ht="33" customHeight="1" x14ac:dyDescent="0.2">
      <c r="A196" s="97"/>
      <c r="B196" s="73"/>
      <c r="C196" s="87" t="s">
        <v>5676</v>
      </c>
      <c r="D196" s="76" t="s">
        <v>51</v>
      </c>
      <c r="E196" s="13">
        <v>44439</v>
      </c>
      <c r="F196" s="74" t="s">
        <v>5399</v>
      </c>
      <c r="G196" s="13">
        <v>44440</v>
      </c>
      <c r="H196" s="75" t="s">
        <v>2282</v>
      </c>
      <c r="I196" s="15">
        <v>61</v>
      </c>
      <c r="J196" s="15">
        <v>61</v>
      </c>
      <c r="K196" s="15">
        <v>10</v>
      </c>
      <c r="L196" s="15">
        <v>2</v>
      </c>
      <c r="M196" s="81">
        <v>9.3025000000000002</v>
      </c>
      <c r="N196" s="70">
        <v>9</v>
      </c>
      <c r="O196" s="62">
        <v>3000</v>
      </c>
      <c r="P196" s="63">
        <f>Table22452368910111213141516171819202122242345678910111213141516171819202122232425262728293031323334353637383940414243444546[[#This Row],[PEMBULATAN]]*O196</f>
        <v>27000</v>
      </c>
    </row>
    <row r="197" spans="1:16" ht="33" customHeight="1" x14ac:dyDescent="0.2">
      <c r="A197" s="97"/>
      <c r="B197" s="73"/>
      <c r="C197" s="87" t="s">
        <v>5677</v>
      </c>
      <c r="D197" s="76" t="s">
        <v>51</v>
      </c>
      <c r="E197" s="13">
        <v>44439</v>
      </c>
      <c r="F197" s="74" t="s">
        <v>5399</v>
      </c>
      <c r="G197" s="13">
        <v>44440</v>
      </c>
      <c r="H197" s="75" t="s">
        <v>2282</v>
      </c>
      <c r="I197" s="15">
        <v>33</v>
      </c>
      <c r="J197" s="15">
        <v>33</v>
      </c>
      <c r="K197" s="15">
        <v>30</v>
      </c>
      <c r="L197" s="15">
        <v>5</v>
      </c>
      <c r="M197" s="81">
        <v>8.1675000000000004</v>
      </c>
      <c r="N197" s="70">
        <v>8</v>
      </c>
      <c r="O197" s="62">
        <v>3000</v>
      </c>
      <c r="P197" s="63">
        <f>Table22452368910111213141516171819202122242345678910111213141516171819202122232425262728293031323334353637383940414243444546[[#This Row],[PEMBULATAN]]*O197</f>
        <v>24000</v>
      </c>
    </row>
    <row r="198" spans="1:16" ht="33" customHeight="1" x14ac:dyDescent="0.2">
      <c r="A198" s="97"/>
      <c r="B198" s="73"/>
      <c r="C198" s="87" t="s">
        <v>5678</v>
      </c>
      <c r="D198" s="76" t="s">
        <v>51</v>
      </c>
      <c r="E198" s="13">
        <v>44439</v>
      </c>
      <c r="F198" s="74" t="s">
        <v>5399</v>
      </c>
      <c r="G198" s="13">
        <v>44440</v>
      </c>
      <c r="H198" s="75" t="s">
        <v>2282</v>
      </c>
      <c r="I198" s="15">
        <v>80</v>
      </c>
      <c r="J198" s="15">
        <v>80</v>
      </c>
      <c r="K198" s="15">
        <v>18</v>
      </c>
      <c r="L198" s="15">
        <v>15</v>
      </c>
      <c r="M198" s="81">
        <v>28.8</v>
      </c>
      <c r="N198" s="70">
        <v>29</v>
      </c>
      <c r="O198" s="62">
        <v>3000</v>
      </c>
      <c r="P198" s="63">
        <f>Table22452368910111213141516171819202122242345678910111213141516171819202122232425262728293031323334353637383940414243444546[[#This Row],[PEMBULATAN]]*O198</f>
        <v>87000</v>
      </c>
    </row>
    <row r="199" spans="1:16" ht="33" customHeight="1" x14ac:dyDescent="0.2">
      <c r="A199" s="97"/>
      <c r="B199" s="73"/>
      <c r="C199" s="87" t="s">
        <v>5679</v>
      </c>
      <c r="D199" s="76" t="s">
        <v>51</v>
      </c>
      <c r="E199" s="13">
        <v>44439</v>
      </c>
      <c r="F199" s="74" t="s">
        <v>5399</v>
      </c>
      <c r="G199" s="13">
        <v>44440</v>
      </c>
      <c r="H199" s="75" t="s">
        <v>2282</v>
      </c>
      <c r="I199" s="15">
        <v>44</v>
      </c>
      <c r="J199" s="15">
        <v>46</v>
      </c>
      <c r="K199" s="15">
        <v>35</v>
      </c>
      <c r="L199" s="15">
        <v>15</v>
      </c>
      <c r="M199" s="81">
        <v>17.71</v>
      </c>
      <c r="N199" s="70">
        <v>18</v>
      </c>
      <c r="O199" s="62">
        <v>3000</v>
      </c>
      <c r="P199" s="63">
        <f>Table22452368910111213141516171819202122242345678910111213141516171819202122232425262728293031323334353637383940414243444546[[#This Row],[PEMBULATAN]]*O199</f>
        <v>54000</v>
      </c>
    </row>
    <row r="200" spans="1:16" ht="33" customHeight="1" x14ac:dyDescent="0.2">
      <c r="A200" s="97"/>
      <c r="B200" s="73"/>
      <c r="C200" s="87" t="s">
        <v>5680</v>
      </c>
      <c r="D200" s="76" t="s">
        <v>51</v>
      </c>
      <c r="E200" s="13">
        <v>44439</v>
      </c>
      <c r="F200" s="74" t="s">
        <v>5399</v>
      </c>
      <c r="G200" s="13">
        <v>44440</v>
      </c>
      <c r="H200" s="75" t="s">
        <v>2282</v>
      </c>
      <c r="I200" s="15">
        <v>90</v>
      </c>
      <c r="J200" s="15">
        <v>60</v>
      </c>
      <c r="K200" s="15">
        <v>32</v>
      </c>
      <c r="L200" s="15">
        <v>14</v>
      </c>
      <c r="M200" s="81">
        <v>43.2</v>
      </c>
      <c r="N200" s="70">
        <v>43</v>
      </c>
      <c r="O200" s="62">
        <v>3000</v>
      </c>
      <c r="P200" s="63">
        <f>Table22452368910111213141516171819202122242345678910111213141516171819202122232425262728293031323334353637383940414243444546[[#This Row],[PEMBULATAN]]*O200</f>
        <v>129000</v>
      </c>
    </row>
    <row r="201" spans="1:16" ht="33" customHeight="1" x14ac:dyDescent="0.2">
      <c r="A201" s="97"/>
      <c r="B201" s="73"/>
      <c r="C201" s="87" t="s">
        <v>5681</v>
      </c>
      <c r="D201" s="76" t="s">
        <v>51</v>
      </c>
      <c r="E201" s="13">
        <v>44439</v>
      </c>
      <c r="F201" s="74" t="s">
        <v>5399</v>
      </c>
      <c r="G201" s="13">
        <v>44440</v>
      </c>
      <c r="H201" s="75" t="s">
        <v>2282</v>
      </c>
      <c r="I201" s="15">
        <v>85</v>
      </c>
      <c r="J201" s="15">
        <v>55</v>
      </c>
      <c r="K201" s="15">
        <v>33</v>
      </c>
      <c r="L201" s="15">
        <v>17</v>
      </c>
      <c r="M201" s="81">
        <v>38.568750000000001</v>
      </c>
      <c r="N201" s="70">
        <v>39</v>
      </c>
      <c r="O201" s="62">
        <v>3000</v>
      </c>
      <c r="P201" s="63">
        <f>Table22452368910111213141516171819202122242345678910111213141516171819202122232425262728293031323334353637383940414243444546[[#This Row],[PEMBULATAN]]*O201</f>
        <v>117000</v>
      </c>
    </row>
    <row r="202" spans="1:16" ht="33" customHeight="1" x14ac:dyDescent="0.2">
      <c r="A202" s="97"/>
      <c r="B202" s="73"/>
      <c r="C202" s="87" t="s">
        <v>5682</v>
      </c>
      <c r="D202" s="76" t="s">
        <v>51</v>
      </c>
      <c r="E202" s="13">
        <v>44439</v>
      </c>
      <c r="F202" s="74" t="s">
        <v>5399</v>
      </c>
      <c r="G202" s="13">
        <v>44440</v>
      </c>
      <c r="H202" s="75" t="s">
        <v>2282</v>
      </c>
      <c r="I202" s="15">
        <v>70</v>
      </c>
      <c r="J202" s="15">
        <v>50</v>
      </c>
      <c r="K202" s="15">
        <v>35</v>
      </c>
      <c r="L202" s="15">
        <v>8</v>
      </c>
      <c r="M202" s="81">
        <v>30.625</v>
      </c>
      <c r="N202" s="70">
        <v>31</v>
      </c>
      <c r="O202" s="62">
        <v>3000</v>
      </c>
      <c r="P202" s="63">
        <f>Table22452368910111213141516171819202122242345678910111213141516171819202122232425262728293031323334353637383940414243444546[[#This Row],[PEMBULATAN]]*O202</f>
        <v>93000</v>
      </c>
    </row>
    <row r="203" spans="1:16" ht="33" customHeight="1" x14ac:dyDescent="0.2">
      <c r="A203" s="97"/>
      <c r="B203" s="73"/>
      <c r="C203" s="87" t="s">
        <v>5683</v>
      </c>
      <c r="D203" s="76" t="s">
        <v>51</v>
      </c>
      <c r="E203" s="13">
        <v>44439</v>
      </c>
      <c r="F203" s="74" t="s">
        <v>5399</v>
      </c>
      <c r="G203" s="13">
        <v>44440</v>
      </c>
      <c r="H203" s="75" t="s">
        <v>2282</v>
      </c>
      <c r="I203" s="15">
        <v>40</v>
      </c>
      <c r="J203" s="15">
        <v>36</v>
      </c>
      <c r="K203" s="15">
        <v>30</v>
      </c>
      <c r="L203" s="15">
        <v>9</v>
      </c>
      <c r="M203" s="81">
        <v>10.8</v>
      </c>
      <c r="N203" s="70">
        <v>11</v>
      </c>
      <c r="O203" s="62">
        <v>3000</v>
      </c>
      <c r="P203" s="63">
        <f>Table22452368910111213141516171819202122242345678910111213141516171819202122232425262728293031323334353637383940414243444546[[#This Row],[PEMBULATAN]]*O203</f>
        <v>33000</v>
      </c>
    </row>
    <row r="204" spans="1:16" ht="33" customHeight="1" x14ac:dyDescent="0.2">
      <c r="A204" s="97"/>
      <c r="B204" s="73"/>
      <c r="C204" s="87" t="s">
        <v>5684</v>
      </c>
      <c r="D204" s="76" t="s">
        <v>51</v>
      </c>
      <c r="E204" s="13">
        <v>44439</v>
      </c>
      <c r="F204" s="74" t="s">
        <v>5399</v>
      </c>
      <c r="G204" s="13">
        <v>44440</v>
      </c>
      <c r="H204" s="75" t="s">
        <v>2282</v>
      </c>
      <c r="I204" s="15">
        <v>72</v>
      </c>
      <c r="J204" s="15">
        <v>50</v>
      </c>
      <c r="K204" s="15">
        <v>18</v>
      </c>
      <c r="L204" s="15">
        <v>7</v>
      </c>
      <c r="M204" s="81">
        <v>16.2</v>
      </c>
      <c r="N204" s="70">
        <v>16</v>
      </c>
      <c r="O204" s="62">
        <v>3000</v>
      </c>
      <c r="P204" s="63">
        <f>Table22452368910111213141516171819202122242345678910111213141516171819202122232425262728293031323334353637383940414243444546[[#This Row],[PEMBULATAN]]*O204</f>
        <v>48000</v>
      </c>
    </row>
    <row r="205" spans="1:16" ht="33" customHeight="1" x14ac:dyDescent="0.2">
      <c r="A205" s="97"/>
      <c r="B205" s="73"/>
      <c r="C205" s="87" t="s">
        <v>5685</v>
      </c>
      <c r="D205" s="76" t="s">
        <v>51</v>
      </c>
      <c r="E205" s="13">
        <v>44439</v>
      </c>
      <c r="F205" s="74" t="s">
        <v>5399</v>
      </c>
      <c r="G205" s="13">
        <v>44440</v>
      </c>
      <c r="H205" s="75" t="s">
        <v>2282</v>
      </c>
      <c r="I205" s="15">
        <v>68</v>
      </c>
      <c r="J205" s="15">
        <v>25</v>
      </c>
      <c r="K205" s="15">
        <v>18</v>
      </c>
      <c r="L205" s="15">
        <v>5</v>
      </c>
      <c r="M205" s="81">
        <v>7.65</v>
      </c>
      <c r="N205" s="70">
        <v>8</v>
      </c>
      <c r="O205" s="62">
        <v>3000</v>
      </c>
      <c r="P205" s="63">
        <f>Table22452368910111213141516171819202122242345678910111213141516171819202122232425262728293031323334353637383940414243444546[[#This Row],[PEMBULATAN]]*O205</f>
        <v>24000</v>
      </c>
    </row>
    <row r="206" spans="1:16" ht="33" customHeight="1" x14ac:dyDescent="0.2">
      <c r="A206" s="97"/>
      <c r="B206" s="73"/>
      <c r="C206" s="87" t="s">
        <v>5686</v>
      </c>
      <c r="D206" s="76" t="s">
        <v>51</v>
      </c>
      <c r="E206" s="13">
        <v>44439</v>
      </c>
      <c r="F206" s="74" t="s">
        <v>5399</v>
      </c>
      <c r="G206" s="13">
        <v>44440</v>
      </c>
      <c r="H206" s="75" t="s">
        <v>2282</v>
      </c>
      <c r="I206" s="15">
        <v>46</v>
      </c>
      <c r="J206" s="15">
        <v>30</v>
      </c>
      <c r="K206" s="15">
        <v>27</v>
      </c>
      <c r="L206" s="15">
        <v>8</v>
      </c>
      <c r="M206" s="81">
        <v>9.3149999999999995</v>
      </c>
      <c r="N206" s="70">
        <v>9</v>
      </c>
      <c r="O206" s="62">
        <v>3000</v>
      </c>
      <c r="P206" s="63">
        <f>Table22452368910111213141516171819202122242345678910111213141516171819202122232425262728293031323334353637383940414243444546[[#This Row],[PEMBULATAN]]*O206</f>
        <v>27000</v>
      </c>
    </row>
    <row r="207" spans="1:16" ht="33" customHeight="1" x14ac:dyDescent="0.2">
      <c r="A207" s="97"/>
      <c r="B207" s="73"/>
      <c r="C207" s="87" t="s">
        <v>5687</v>
      </c>
      <c r="D207" s="76" t="s">
        <v>51</v>
      </c>
      <c r="E207" s="13">
        <v>44439</v>
      </c>
      <c r="F207" s="74" t="s">
        <v>5399</v>
      </c>
      <c r="G207" s="13">
        <v>44440</v>
      </c>
      <c r="H207" s="75" t="s">
        <v>2282</v>
      </c>
      <c r="I207" s="15">
        <v>85</v>
      </c>
      <c r="J207" s="15">
        <v>60</v>
      </c>
      <c r="K207" s="15">
        <v>30</v>
      </c>
      <c r="L207" s="15">
        <v>16</v>
      </c>
      <c r="M207" s="81">
        <v>38.25</v>
      </c>
      <c r="N207" s="70">
        <v>38</v>
      </c>
      <c r="O207" s="62">
        <v>3000</v>
      </c>
      <c r="P207" s="63">
        <f>Table22452368910111213141516171819202122242345678910111213141516171819202122232425262728293031323334353637383940414243444546[[#This Row],[PEMBULATAN]]*O207</f>
        <v>114000</v>
      </c>
    </row>
    <row r="208" spans="1:16" ht="33" customHeight="1" x14ac:dyDescent="0.2">
      <c r="A208" s="97"/>
      <c r="B208" s="73"/>
      <c r="C208" s="87" t="s">
        <v>5688</v>
      </c>
      <c r="D208" s="76" t="s">
        <v>51</v>
      </c>
      <c r="E208" s="13">
        <v>44439</v>
      </c>
      <c r="F208" s="74" t="s">
        <v>5399</v>
      </c>
      <c r="G208" s="13">
        <v>44440</v>
      </c>
      <c r="H208" s="75" t="s">
        <v>2282</v>
      </c>
      <c r="I208" s="15">
        <v>85</v>
      </c>
      <c r="J208" s="15">
        <v>60</v>
      </c>
      <c r="K208" s="15">
        <v>50</v>
      </c>
      <c r="L208" s="15">
        <v>17</v>
      </c>
      <c r="M208" s="81">
        <v>63.75</v>
      </c>
      <c r="N208" s="70">
        <v>64</v>
      </c>
      <c r="O208" s="62">
        <v>3000</v>
      </c>
      <c r="P208" s="63">
        <f>Table22452368910111213141516171819202122242345678910111213141516171819202122232425262728293031323334353637383940414243444546[[#This Row],[PEMBULATAN]]*O208</f>
        <v>192000</v>
      </c>
    </row>
    <row r="209" spans="1:16" ht="33" customHeight="1" x14ac:dyDescent="0.2">
      <c r="A209" s="97"/>
      <c r="B209" s="73"/>
      <c r="C209" s="87" t="s">
        <v>5689</v>
      </c>
      <c r="D209" s="76" t="s">
        <v>51</v>
      </c>
      <c r="E209" s="13">
        <v>44439</v>
      </c>
      <c r="F209" s="74" t="s">
        <v>5399</v>
      </c>
      <c r="G209" s="13">
        <v>44440</v>
      </c>
      <c r="H209" s="75" t="s">
        <v>2282</v>
      </c>
      <c r="I209" s="15">
        <v>80</v>
      </c>
      <c r="J209" s="15">
        <v>62</v>
      </c>
      <c r="K209" s="15">
        <v>37</v>
      </c>
      <c r="L209" s="15">
        <v>26</v>
      </c>
      <c r="M209" s="81">
        <v>45.88</v>
      </c>
      <c r="N209" s="70">
        <v>46</v>
      </c>
      <c r="O209" s="62">
        <v>3000</v>
      </c>
      <c r="P209" s="63">
        <f>Table22452368910111213141516171819202122242345678910111213141516171819202122232425262728293031323334353637383940414243444546[[#This Row],[PEMBULATAN]]*O209</f>
        <v>138000</v>
      </c>
    </row>
    <row r="210" spans="1:16" ht="33" customHeight="1" x14ac:dyDescent="0.2">
      <c r="A210" s="97"/>
      <c r="B210" s="73"/>
      <c r="C210" s="87" t="s">
        <v>5690</v>
      </c>
      <c r="D210" s="76" t="s">
        <v>51</v>
      </c>
      <c r="E210" s="13">
        <v>44439</v>
      </c>
      <c r="F210" s="74" t="s">
        <v>5399</v>
      </c>
      <c r="G210" s="13">
        <v>44440</v>
      </c>
      <c r="H210" s="75" t="s">
        <v>2282</v>
      </c>
      <c r="I210" s="15">
        <v>52</v>
      </c>
      <c r="J210" s="15">
        <v>62</v>
      </c>
      <c r="K210" s="15">
        <v>30</v>
      </c>
      <c r="L210" s="15">
        <v>7</v>
      </c>
      <c r="M210" s="81">
        <v>24.18</v>
      </c>
      <c r="N210" s="70">
        <v>24</v>
      </c>
      <c r="O210" s="62">
        <v>3000</v>
      </c>
      <c r="P210" s="63">
        <f>Table22452368910111213141516171819202122242345678910111213141516171819202122232425262728293031323334353637383940414243444546[[#This Row],[PEMBULATAN]]*O210</f>
        <v>72000</v>
      </c>
    </row>
    <row r="211" spans="1:16" ht="33" customHeight="1" x14ac:dyDescent="0.2">
      <c r="A211" s="97"/>
      <c r="B211" s="73"/>
      <c r="C211" s="87" t="s">
        <v>5691</v>
      </c>
      <c r="D211" s="76" t="s">
        <v>51</v>
      </c>
      <c r="E211" s="13">
        <v>44439</v>
      </c>
      <c r="F211" s="74" t="s">
        <v>5399</v>
      </c>
      <c r="G211" s="13">
        <v>44440</v>
      </c>
      <c r="H211" s="75" t="s">
        <v>2282</v>
      </c>
      <c r="I211" s="15">
        <v>52</v>
      </c>
      <c r="J211" s="15">
        <v>60</v>
      </c>
      <c r="K211" s="15">
        <v>20</v>
      </c>
      <c r="L211" s="15">
        <v>7</v>
      </c>
      <c r="M211" s="81">
        <v>15.6</v>
      </c>
      <c r="N211" s="70">
        <v>16</v>
      </c>
      <c r="O211" s="62">
        <v>3000</v>
      </c>
      <c r="P211" s="63">
        <f>Table22452368910111213141516171819202122242345678910111213141516171819202122232425262728293031323334353637383940414243444546[[#This Row],[PEMBULATAN]]*O211</f>
        <v>48000</v>
      </c>
    </row>
    <row r="212" spans="1:16" ht="33" customHeight="1" x14ac:dyDescent="0.2">
      <c r="A212" s="97"/>
      <c r="B212" s="73"/>
      <c r="C212" s="87" t="s">
        <v>5692</v>
      </c>
      <c r="D212" s="76" t="s">
        <v>51</v>
      </c>
      <c r="E212" s="13">
        <v>44439</v>
      </c>
      <c r="F212" s="74" t="s">
        <v>5399</v>
      </c>
      <c r="G212" s="13">
        <v>44440</v>
      </c>
      <c r="H212" s="75" t="s">
        <v>2282</v>
      </c>
      <c r="I212" s="15">
        <v>70</v>
      </c>
      <c r="J212" s="15">
        <v>60</v>
      </c>
      <c r="K212" s="15">
        <v>30</v>
      </c>
      <c r="L212" s="15">
        <v>8</v>
      </c>
      <c r="M212" s="81">
        <v>31.5</v>
      </c>
      <c r="N212" s="70">
        <v>32</v>
      </c>
      <c r="O212" s="62">
        <v>3000</v>
      </c>
      <c r="P212" s="63">
        <f>Table22452368910111213141516171819202122242345678910111213141516171819202122232425262728293031323334353637383940414243444546[[#This Row],[PEMBULATAN]]*O212</f>
        <v>96000</v>
      </c>
    </row>
    <row r="213" spans="1:16" ht="33" customHeight="1" x14ac:dyDescent="0.2">
      <c r="A213" s="97"/>
      <c r="B213" s="73"/>
      <c r="C213" s="87" t="s">
        <v>5693</v>
      </c>
      <c r="D213" s="76" t="s">
        <v>51</v>
      </c>
      <c r="E213" s="13">
        <v>44439</v>
      </c>
      <c r="F213" s="74" t="s">
        <v>5399</v>
      </c>
      <c r="G213" s="13">
        <v>44440</v>
      </c>
      <c r="H213" s="75" t="s">
        <v>2282</v>
      </c>
      <c r="I213" s="15">
        <v>82</v>
      </c>
      <c r="J213" s="15">
        <v>62</v>
      </c>
      <c r="K213" s="15">
        <v>10</v>
      </c>
      <c r="L213" s="15">
        <v>6</v>
      </c>
      <c r="M213" s="81">
        <v>12.71</v>
      </c>
      <c r="N213" s="70">
        <v>13</v>
      </c>
      <c r="O213" s="62">
        <v>3000</v>
      </c>
      <c r="P213" s="63">
        <f>Table22452368910111213141516171819202122242345678910111213141516171819202122232425262728293031323334353637383940414243444546[[#This Row],[PEMBULATAN]]*O213</f>
        <v>39000</v>
      </c>
    </row>
    <row r="214" spans="1:16" ht="33" customHeight="1" x14ac:dyDescent="0.2">
      <c r="A214" s="97"/>
      <c r="B214" s="73"/>
      <c r="C214" s="87" t="s">
        <v>5694</v>
      </c>
      <c r="D214" s="76" t="s">
        <v>51</v>
      </c>
      <c r="E214" s="13">
        <v>44439</v>
      </c>
      <c r="F214" s="74" t="s">
        <v>5399</v>
      </c>
      <c r="G214" s="13">
        <v>44440</v>
      </c>
      <c r="H214" s="75" t="s">
        <v>2282</v>
      </c>
      <c r="I214" s="15">
        <v>78</v>
      </c>
      <c r="J214" s="15">
        <v>65</v>
      </c>
      <c r="K214" s="15">
        <v>7</v>
      </c>
      <c r="L214" s="15">
        <v>5</v>
      </c>
      <c r="M214" s="81">
        <v>8.8725000000000005</v>
      </c>
      <c r="N214" s="70">
        <v>9</v>
      </c>
      <c r="O214" s="62">
        <v>3000</v>
      </c>
      <c r="P214" s="63">
        <f>Table22452368910111213141516171819202122242345678910111213141516171819202122232425262728293031323334353637383940414243444546[[#This Row],[PEMBULATAN]]*O214</f>
        <v>27000</v>
      </c>
    </row>
    <row r="215" spans="1:16" ht="33" customHeight="1" x14ac:dyDescent="0.2">
      <c r="A215" s="97"/>
      <c r="B215" s="73"/>
      <c r="C215" s="87" t="s">
        <v>5695</v>
      </c>
      <c r="D215" s="76" t="s">
        <v>51</v>
      </c>
      <c r="E215" s="13">
        <v>44439</v>
      </c>
      <c r="F215" s="74" t="s">
        <v>5399</v>
      </c>
      <c r="G215" s="13">
        <v>44440</v>
      </c>
      <c r="H215" s="75" t="s">
        <v>2282</v>
      </c>
      <c r="I215" s="15">
        <v>138</v>
      </c>
      <c r="J215" s="15">
        <v>25</v>
      </c>
      <c r="K215" s="15">
        <v>23</v>
      </c>
      <c r="L215" s="15">
        <v>5</v>
      </c>
      <c r="M215" s="81">
        <v>19.837499999999999</v>
      </c>
      <c r="N215" s="70">
        <v>20</v>
      </c>
      <c r="O215" s="62">
        <v>3000</v>
      </c>
      <c r="P215" s="63">
        <f>Table22452368910111213141516171819202122242345678910111213141516171819202122232425262728293031323334353637383940414243444546[[#This Row],[PEMBULATAN]]*O215</f>
        <v>60000</v>
      </c>
    </row>
    <row r="216" spans="1:16" ht="33" customHeight="1" x14ac:dyDescent="0.2">
      <c r="A216" s="97"/>
      <c r="B216" s="73"/>
      <c r="C216" s="87" t="s">
        <v>5696</v>
      </c>
      <c r="D216" s="76" t="s">
        <v>51</v>
      </c>
      <c r="E216" s="13">
        <v>44439</v>
      </c>
      <c r="F216" s="74" t="s">
        <v>5399</v>
      </c>
      <c r="G216" s="13">
        <v>44440</v>
      </c>
      <c r="H216" s="75" t="s">
        <v>2282</v>
      </c>
      <c r="I216" s="15">
        <v>70</v>
      </c>
      <c r="J216" s="15">
        <v>60</v>
      </c>
      <c r="K216" s="15">
        <v>25</v>
      </c>
      <c r="L216" s="15">
        <v>6</v>
      </c>
      <c r="M216" s="81">
        <v>26.25</v>
      </c>
      <c r="N216" s="70">
        <v>26</v>
      </c>
      <c r="O216" s="62">
        <v>3000</v>
      </c>
      <c r="P216" s="63">
        <f>Table22452368910111213141516171819202122242345678910111213141516171819202122232425262728293031323334353637383940414243444546[[#This Row],[PEMBULATAN]]*O216</f>
        <v>78000</v>
      </c>
    </row>
    <row r="217" spans="1:16" ht="33" customHeight="1" x14ac:dyDescent="0.2">
      <c r="A217" s="97"/>
      <c r="B217" s="73"/>
      <c r="C217" s="87" t="s">
        <v>5697</v>
      </c>
      <c r="D217" s="76" t="s">
        <v>51</v>
      </c>
      <c r="E217" s="13">
        <v>44439</v>
      </c>
      <c r="F217" s="74" t="s">
        <v>5399</v>
      </c>
      <c r="G217" s="13">
        <v>44440</v>
      </c>
      <c r="H217" s="75" t="s">
        <v>2282</v>
      </c>
      <c r="I217" s="15">
        <v>95</v>
      </c>
      <c r="J217" s="15">
        <v>60</v>
      </c>
      <c r="K217" s="15">
        <v>25</v>
      </c>
      <c r="L217" s="15">
        <v>24</v>
      </c>
      <c r="M217" s="81">
        <v>35.625</v>
      </c>
      <c r="N217" s="70">
        <v>36</v>
      </c>
      <c r="O217" s="62">
        <v>3000</v>
      </c>
      <c r="P217" s="63">
        <f>Table22452368910111213141516171819202122242345678910111213141516171819202122232425262728293031323334353637383940414243444546[[#This Row],[PEMBULATAN]]*O217</f>
        <v>108000</v>
      </c>
    </row>
    <row r="218" spans="1:16" ht="33" customHeight="1" x14ac:dyDescent="0.2">
      <c r="A218" s="97"/>
      <c r="B218" s="73"/>
      <c r="C218" s="87" t="s">
        <v>5698</v>
      </c>
      <c r="D218" s="76" t="s">
        <v>51</v>
      </c>
      <c r="E218" s="13">
        <v>44439</v>
      </c>
      <c r="F218" s="74" t="s">
        <v>5399</v>
      </c>
      <c r="G218" s="13">
        <v>44440</v>
      </c>
      <c r="H218" s="75" t="s">
        <v>2282</v>
      </c>
      <c r="I218" s="15">
        <v>90</v>
      </c>
      <c r="J218" s="15">
        <v>65</v>
      </c>
      <c r="K218" s="15">
        <v>25</v>
      </c>
      <c r="L218" s="15">
        <v>14</v>
      </c>
      <c r="M218" s="81">
        <v>36.5625</v>
      </c>
      <c r="N218" s="70">
        <v>37</v>
      </c>
      <c r="O218" s="62">
        <v>3000</v>
      </c>
      <c r="P218" s="63">
        <f>Table22452368910111213141516171819202122242345678910111213141516171819202122232425262728293031323334353637383940414243444546[[#This Row],[PEMBULATAN]]*O218</f>
        <v>111000</v>
      </c>
    </row>
    <row r="219" spans="1:16" ht="33" customHeight="1" x14ac:dyDescent="0.2">
      <c r="A219" s="97"/>
      <c r="B219" s="73"/>
      <c r="C219" s="87" t="s">
        <v>5699</v>
      </c>
      <c r="D219" s="76" t="s">
        <v>51</v>
      </c>
      <c r="E219" s="13">
        <v>44439</v>
      </c>
      <c r="F219" s="74" t="s">
        <v>5399</v>
      </c>
      <c r="G219" s="13">
        <v>44440</v>
      </c>
      <c r="H219" s="75" t="s">
        <v>2282</v>
      </c>
      <c r="I219" s="15">
        <v>105</v>
      </c>
      <c r="J219" s="15">
        <v>50</v>
      </c>
      <c r="K219" s="15">
        <v>25</v>
      </c>
      <c r="L219" s="15">
        <v>24</v>
      </c>
      <c r="M219" s="81">
        <v>32.8125</v>
      </c>
      <c r="N219" s="70">
        <v>33</v>
      </c>
      <c r="O219" s="62">
        <v>3000</v>
      </c>
      <c r="P219" s="63">
        <f>Table22452368910111213141516171819202122242345678910111213141516171819202122232425262728293031323334353637383940414243444546[[#This Row],[PEMBULATAN]]*O219</f>
        <v>99000</v>
      </c>
    </row>
    <row r="220" spans="1:16" ht="33" customHeight="1" x14ac:dyDescent="0.2">
      <c r="A220" s="97"/>
      <c r="B220" s="73"/>
      <c r="C220" s="87" t="s">
        <v>5700</v>
      </c>
      <c r="D220" s="76" t="s">
        <v>51</v>
      </c>
      <c r="E220" s="13">
        <v>44439</v>
      </c>
      <c r="F220" s="74" t="s">
        <v>5399</v>
      </c>
      <c r="G220" s="13">
        <v>44440</v>
      </c>
      <c r="H220" s="75" t="s">
        <v>2282</v>
      </c>
      <c r="I220" s="15">
        <v>110</v>
      </c>
      <c r="J220" s="15">
        <v>53</v>
      </c>
      <c r="K220" s="15">
        <v>62</v>
      </c>
      <c r="L220" s="15">
        <v>15</v>
      </c>
      <c r="M220" s="81">
        <v>90.364999999999995</v>
      </c>
      <c r="N220" s="70">
        <v>90</v>
      </c>
      <c r="O220" s="62">
        <v>3000</v>
      </c>
      <c r="P220" s="63">
        <f>Table22452368910111213141516171819202122242345678910111213141516171819202122232425262728293031323334353637383940414243444546[[#This Row],[PEMBULATAN]]*O220</f>
        <v>270000</v>
      </c>
    </row>
    <row r="221" spans="1:16" ht="33" customHeight="1" x14ac:dyDescent="0.2">
      <c r="A221" s="97"/>
      <c r="B221" s="73"/>
      <c r="C221" s="87" t="s">
        <v>5701</v>
      </c>
      <c r="D221" s="76" t="s">
        <v>51</v>
      </c>
      <c r="E221" s="13">
        <v>44439</v>
      </c>
      <c r="F221" s="74" t="s">
        <v>5399</v>
      </c>
      <c r="G221" s="13">
        <v>44440</v>
      </c>
      <c r="H221" s="75" t="s">
        <v>2282</v>
      </c>
      <c r="I221" s="15">
        <v>95</v>
      </c>
      <c r="J221" s="15">
        <v>60</v>
      </c>
      <c r="K221" s="15">
        <v>20</v>
      </c>
      <c r="L221" s="15">
        <v>11</v>
      </c>
      <c r="M221" s="81">
        <v>28.5</v>
      </c>
      <c r="N221" s="70">
        <v>29</v>
      </c>
      <c r="O221" s="62">
        <v>3000</v>
      </c>
      <c r="P221" s="63">
        <f>Table22452368910111213141516171819202122242345678910111213141516171819202122232425262728293031323334353637383940414243444546[[#This Row],[PEMBULATAN]]*O221</f>
        <v>87000</v>
      </c>
    </row>
    <row r="222" spans="1:16" ht="33" customHeight="1" x14ac:dyDescent="0.2">
      <c r="A222" s="97"/>
      <c r="B222" s="73"/>
      <c r="C222" s="87" t="s">
        <v>5702</v>
      </c>
      <c r="D222" s="76" t="s">
        <v>51</v>
      </c>
      <c r="E222" s="13">
        <v>44439</v>
      </c>
      <c r="F222" s="74" t="s">
        <v>5399</v>
      </c>
      <c r="G222" s="13">
        <v>44440</v>
      </c>
      <c r="H222" s="75" t="s">
        <v>2282</v>
      </c>
      <c r="I222" s="15">
        <v>65</v>
      </c>
      <c r="J222" s="15">
        <v>60</v>
      </c>
      <c r="K222" s="15">
        <v>33</v>
      </c>
      <c r="L222" s="15">
        <v>27</v>
      </c>
      <c r="M222" s="81">
        <v>32.174999999999997</v>
      </c>
      <c r="N222" s="70">
        <v>32</v>
      </c>
      <c r="O222" s="62">
        <v>3000</v>
      </c>
      <c r="P222" s="63">
        <f>Table22452368910111213141516171819202122242345678910111213141516171819202122232425262728293031323334353637383940414243444546[[#This Row],[PEMBULATAN]]*O222</f>
        <v>96000</v>
      </c>
    </row>
    <row r="223" spans="1:16" ht="33" customHeight="1" x14ac:dyDescent="0.2">
      <c r="A223" s="97"/>
      <c r="B223" s="73"/>
      <c r="C223" s="87" t="s">
        <v>5703</v>
      </c>
      <c r="D223" s="76" t="s">
        <v>51</v>
      </c>
      <c r="E223" s="13">
        <v>44439</v>
      </c>
      <c r="F223" s="74" t="s">
        <v>5399</v>
      </c>
      <c r="G223" s="13">
        <v>44440</v>
      </c>
      <c r="H223" s="75" t="s">
        <v>2282</v>
      </c>
      <c r="I223" s="15">
        <v>92</v>
      </c>
      <c r="J223" s="15">
        <v>60</v>
      </c>
      <c r="K223" s="15">
        <v>35</v>
      </c>
      <c r="L223" s="15">
        <v>29</v>
      </c>
      <c r="M223" s="81">
        <v>48.3</v>
      </c>
      <c r="N223" s="70">
        <v>48</v>
      </c>
      <c r="O223" s="62">
        <v>3000</v>
      </c>
      <c r="P223" s="63">
        <f>Table22452368910111213141516171819202122242345678910111213141516171819202122232425262728293031323334353637383940414243444546[[#This Row],[PEMBULATAN]]*O223</f>
        <v>144000</v>
      </c>
    </row>
    <row r="224" spans="1:16" ht="33" customHeight="1" x14ac:dyDescent="0.2">
      <c r="A224" s="97"/>
      <c r="B224" s="73"/>
      <c r="C224" s="87" t="s">
        <v>5704</v>
      </c>
      <c r="D224" s="76" t="s">
        <v>51</v>
      </c>
      <c r="E224" s="13">
        <v>44439</v>
      </c>
      <c r="F224" s="74" t="s">
        <v>5399</v>
      </c>
      <c r="G224" s="13">
        <v>44440</v>
      </c>
      <c r="H224" s="75" t="s">
        <v>2282</v>
      </c>
      <c r="I224" s="15">
        <v>92</v>
      </c>
      <c r="J224" s="15">
        <v>62</v>
      </c>
      <c r="K224" s="15">
        <v>32</v>
      </c>
      <c r="L224" s="15">
        <v>15</v>
      </c>
      <c r="M224" s="81">
        <v>45.631999999999998</v>
      </c>
      <c r="N224" s="70">
        <v>46</v>
      </c>
      <c r="O224" s="62">
        <v>3000</v>
      </c>
      <c r="P224" s="63">
        <f>Table22452368910111213141516171819202122242345678910111213141516171819202122232425262728293031323334353637383940414243444546[[#This Row],[PEMBULATAN]]*O224</f>
        <v>138000</v>
      </c>
    </row>
    <row r="225" spans="1:16" ht="33" customHeight="1" x14ac:dyDescent="0.2">
      <c r="A225" s="97"/>
      <c r="B225" s="73"/>
      <c r="C225" s="87" t="s">
        <v>5705</v>
      </c>
      <c r="D225" s="76" t="s">
        <v>51</v>
      </c>
      <c r="E225" s="13">
        <v>44439</v>
      </c>
      <c r="F225" s="74" t="s">
        <v>5399</v>
      </c>
      <c r="G225" s="13">
        <v>44440</v>
      </c>
      <c r="H225" s="75" t="s">
        <v>2282</v>
      </c>
      <c r="I225" s="15">
        <v>90</v>
      </c>
      <c r="J225" s="15">
        <v>55</v>
      </c>
      <c r="K225" s="15">
        <v>40</v>
      </c>
      <c r="L225" s="15">
        <v>19</v>
      </c>
      <c r="M225" s="81">
        <v>49.5</v>
      </c>
      <c r="N225" s="70">
        <v>50</v>
      </c>
      <c r="O225" s="62">
        <v>3000</v>
      </c>
      <c r="P225" s="63">
        <f>Table22452368910111213141516171819202122242345678910111213141516171819202122232425262728293031323334353637383940414243444546[[#This Row],[PEMBULATAN]]*O225</f>
        <v>150000</v>
      </c>
    </row>
    <row r="226" spans="1:16" ht="22.5" customHeight="1" x14ac:dyDescent="0.2">
      <c r="A226" s="121" t="s">
        <v>31</v>
      </c>
      <c r="B226" s="122"/>
      <c r="C226" s="122"/>
      <c r="D226" s="122"/>
      <c r="E226" s="122"/>
      <c r="F226" s="122"/>
      <c r="G226" s="122"/>
      <c r="H226" s="122"/>
      <c r="I226" s="122"/>
      <c r="J226" s="122"/>
      <c r="K226" s="122"/>
      <c r="L226" s="123"/>
      <c r="M226" s="77">
        <f>SUBTOTAL(109,Table22452368910111213141516171819202122242345678910111213141516171819202122232425262728293031323334353637383940414243444546[KG VOLUME])</f>
        <v>5505.482500000001</v>
      </c>
      <c r="N226" s="66">
        <f>SUM(N3:N225)</f>
        <v>5552</v>
      </c>
      <c r="O226" s="124">
        <f>SUM(P3:P225)</f>
        <v>16656000</v>
      </c>
      <c r="P226" s="125"/>
    </row>
    <row r="227" spans="1:16" ht="22.5" customHeight="1" x14ac:dyDescent="0.2">
      <c r="A227" s="82"/>
      <c r="B227" s="54" t="s">
        <v>43</v>
      </c>
      <c r="C227" s="53"/>
      <c r="D227" s="55" t="s">
        <v>44</v>
      </c>
      <c r="E227" s="82"/>
      <c r="F227" s="82"/>
      <c r="G227" s="82"/>
      <c r="H227" s="82"/>
      <c r="I227" s="82"/>
      <c r="J227" s="82"/>
      <c r="K227" s="82"/>
      <c r="L227" s="82"/>
      <c r="M227" s="83"/>
      <c r="N227" s="85" t="s">
        <v>50</v>
      </c>
      <c r="O227" s="84"/>
      <c r="P227" s="84">
        <f>O226*10%</f>
        <v>1665600</v>
      </c>
    </row>
    <row r="228" spans="1:16" ht="22.5" customHeight="1" thickBot="1" x14ac:dyDescent="0.25">
      <c r="A228" s="82"/>
      <c r="B228" s="54"/>
      <c r="C228" s="53"/>
      <c r="D228" s="55"/>
      <c r="E228" s="82"/>
      <c r="F228" s="82"/>
      <c r="G228" s="82"/>
      <c r="H228" s="82"/>
      <c r="I228" s="82"/>
      <c r="J228" s="82"/>
      <c r="K228" s="82"/>
      <c r="L228" s="82"/>
      <c r="M228" s="83"/>
      <c r="N228" s="98" t="s">
        <v>58</v>
      </c>
      <c r="O228" s="99"/>
      <c r="P228" s="99">
        <f>O226-P227</f>
        <v>14990400</v>
      </c>
    </row>
    <row r="229" spans="1:16" x14ac:dyDescent="0.2">
      <c r="A229" s="11"/>
      <c r="H229" s="61"/>
      <c r="N229" s="60" t="s">
        <v>32</v>
      </c>
      <c r="P229" s="67">
        <f>P228*1%</f>
        <v>149904</v>
      </c>
    </row>
    <row r="230" spans="1:16" ht="15.75" thickBot="1" x14ac:dyDescent="0.25">
      <c r="A230" s="11"/>
      <c r="H230" s="61"/>
      <c r="N230" s="60" t="s">
        <v>56</v>
      </c>
      <c r="P230" s="69">
        <f>P228*2%</f>
        <v>299808</v>
      </c>
    </row>
    <row r="231" spans="1:16" x14ac:dyDescent="0.2">
      <c r="A231" s="11"/>
      <c r="H231" s="61"/>
      <c r="N231" s="64" t="s">
        <v>33</v>
      </c>
      <c r="O231" s="65"/>
      <c r="P231" s="68">
        <f>P228+P229-P230</f>
        <v>14840496</v>
      </c>
    </row>
    <row r="232" spans="1:16" x14ac:dyDescent="0.2">
      <c r="B232" s="54"/>
      <c r="C232" s="53"/>
      <c r="D232" s="55"/>
    </row>
    <row r="234" spans="1:16" x14ac:dyDescent="0.2">
      <c r="A234" s="11"/>
      <c r="H234" s="61"/>
      <c r="P234" s="69"/>
    </row>
    <row r="235" spans="1:16" x14ac:dyDescent="0.2">
      <c r="A235" s="11"/>
      <c r="H235" s="61"/>
      <c r="O235" s="56"/>
      <c r="P235" s="69"/>
    </row>
    <row r="236" spans="1:16" s="3" customFormat="1" x14ac:dyDescent="0.25">
      <c r="A236" s="11"/>
      <c r="B236" s="2"/>
      <c r="C236" s="2"/>
      <c r="E236" s="12"/>
      <c r="H236" s="61"/>
      <c r="N236" s="14"/>
      <c r="O236" s="14"/>
      <c r="P236" s="14"/>
    </row>
    <row r="237" spans="1:16" s="3" customFormat="1" x14ac:dyDescent="0.25">
      <c r="A237" s="11"/>
      <c r="B237" s="2"/>
      <c r="C237" s="2"/>
      <c r="E237" s="12"/>
      <c r="H237" s="61"/>
      <c r="N237" s="14"/>
      <c r="O237" s="14"/>
      <c r="P237" s="14"/>
    </row>
    <row r="238" spans="1:16" s="3" customFormat="1" x14ac:dyDescent="0.25">
      <c r="A238" s="11"/>
      <c r="B238" s="2"/>
      <c r="C238" s="2"/>
      <c r="E238" s="12"/>
      <c r="H238" s="61"/>
      <c r="N238" s="14"/>
      <c r="O238" s="14"/>
      <c r="P238" s="14"/>
    </row>
    <row r="239" spans="1:16" s="3" customFormat="1" x14ac:dyDescent="0.25">
      <c r="A239" s="11"/>
      <c r="B239" s="2"/>
      <c r="C239" s="2"/>
      <c r="E239" s="12"/>
      <c r="H239" s="61"/>
      <c r="N239" s="14"/>
      <c r="O239" s="14"/>
      <c r="P239" s="14"/>
    </row>
    <row r="240" spans="1:16" s="3" customFormat="1" x14ac:dyDescent="0.25">
      <c r="A240" s="11"/>
      <c r="B240" s="2"/>
      <c r="C240" s="2"/>
      <c r="E240" s="12"/>
      <c r="H240" s="61"/>
      <c r="N240" s="14"/>
      <c r="O240" s="14"/>
      <c r="P240" s="14"/>
    </row>
    <row r="241" spans="1:16" s="3" customFormat="1" x14ac:dyDescent="0.25">
      <c r="A241" s="11"/>
      <c r="B241" s="2"/>
      <c r="C241" s="2"/>
      <c r="E241" s="12"/>
      <c r="H241" s="61"/>
      <c r="N241" s="14"/>
      <c r="O241" s="14"/>
      <c r="P241" s="14"/>
    </row>
    <row r="242" spans="1:16" s="3" customFormat="1" x14ac:dyDescent="0.25">
      <c r="A242" s="11"/>
      <c r="B242" s="2"/>
      <c r="C242" s="2"/>
      <c r="E242" s="12"/>
      <c r="H242" s="61"/>
      <c r="N242" s="14"/>
      <c r="O242" s="14"/>
      <c r="P242" s="14"/>
    </row>
    <row r="243" spans="1:16" s="3" customFormat="1" x14ac:dyDescent="0.25">
      <c r="A243" s="11"/>
      <c r="B243" s="2"/>
      <c r="C243" s="2"/>
      <c r="E243" s="12"/>
      <c r="H243" s="61"/>
      <c r="N243" s="14"/>
      <c r="O243" s="14"/>
      <c r="P243" s="14"/>
    </row>
    <row r="244" spans="1:16" s="3" customFormat="1" x14ac:dyDescent="0.25">
      <c r="A244" s="11"/>
      <c r="B244" s="2"/>
      <c r="C244" s="2"/>
      <c r="E244" s="12"/>
      <c r="H244" s="61"/>
      <c r="N244" s="14"/>
      <c r="O244" s="14"/>
      <c r="P244" s="14"/>
    </row>
    <row r="245" spans="1:16" s="3" customFormat="1" x14ac:dyDescent="0.25">
      <c r="A245" s="11"/>
      <c r="B245" s="2"/>
      <c r="C245" s="2"/>
      <c r="E245" s="12"/>
      <c r="H245" s="61"/>
      <c r="N245" s="14"/>
      <c r="O245" s="14"/>
      <c r="P245" s="14"/>
    </row>
    <row r="246" spans="1:16" s="3" customFormat="1" x14ac:dyDescent="0.25">
      <c r="A246" s="11"/>
      <c r="B246" s="2"/>
      <c r="C246" s="2"/>
      <c r="E246" s="12"/>
      <c r="H246" s="61"/>
      <c r="N246" s="14"/>
      <c r="O246" s="14"/>
      <c r="P246" s="14"/>
    </row>
    <row r="247" spans="1:16" s="3" customFormat="1" x14ac:dyDescent="0.25">
      <c r="A247" s="11"/>
      <c r="B247" s="2"/>
      <c r="C247" s="2"/>
      <c r="E247" s="12"/>
      <c r="H247" s="61"/>
      <c r="N247" s="14"/>
      <c r="O247" s="14"/>
      <c r="P247" s="14"/>
    </row>
  </sheetData>
  <mergeCells count="2">
    <mergeCell ref="A226:L226"/>
    <mergeCell ref="O226:P226"/>
  </mergeCells>
  <conditionalFormatting sqref="B3">
    <cfRule type="duplicateValues" dxfId="119" priority="1"/>
  </conditionalFormatting>
  <conditionalFormatting sqref="B4:B225">
    <cfRule type="duplicateValues" dxfId="118" priority="104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3"/>
  <sheetViews>
    <sheetView zoomScale="110" zoomScaleNormal="110" workbookViewId="0">
      <pane xSplit="3" ySplit="2" topLeftCell="D282" activePane="bottomRight" state="frozen"/>
      <selection activeCell="H5" sqref="H5"/>
      <selection pane="topRight" activeCell="H5" sqref="H5"/>
      <selection pane="bottomLeft" activeCell="H5" sqref="H5"/>
      <selection pane="bottomRight" activeCell="N281" sqref="N3:N281"/>
    </sheetView>
  </sheetViews>
  <sheetFormatPr defaultRowHeight="15" x14ac:dyDescent="0.2"/>
  <cols>
    <col min="1" max="1" width="8" style="4" customWidth="1"/>
    <col min="2" max="2" width="19.5703125" style="2" customWidth="1"/>
    <col min="3" max="3" width="15.5703125" style="2" customWidth="1"/>
    <col min="4" max="4" width="10.7109375" style="3" customWidth="1"/>
    <col min="5" max="5" width="8" style="12" customWidth="1"/>
    <col min="6" max="6" width="10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3.75" customHeight="1" x14ac:dyDescent="0.2">
      <c r="A3" s="96" t="s">
        <v>6255</v>
      </c>
      <c r="B3" s="72" t="s">
        <v>5706</v>
      </c>
      <c r="C3" s="9" t="s">
        <v>5707</v>
      </c>
      <c r="D3" s="74" t="s">
        <v>52</v>
      </c>
      <c r="E3" s="13">
        <v>44439</v>
      </c>
      <c r="F3" s="74" t="s">
        <v>5399</v>
      </c>
      <c r="G3" s="13">
        <v>44440</v>
      </c>
      <c r="H3" s="10" t="s">
        <v>2282</v>
      </c>
      <c r="I3" s="1">
        <v>33</v>
      </c>
      <c r="J3" s="1">
        <v>28</v>
      </c>
      <c r="K3" s="1">
        <v>24</v>
      </c>
      <c r="L3" s="1">
        <v>8</v>
      </c>
      <c r="M3" s="80">
        <v>5.5439999999999996</v>
      </c>
      <c r="N3" s="8">
        <v>8</v>
      </c>
      <c r="O3" s="62">
        <v>3000</v>
      </c>
      <c r="P3" s="63">
        <f>Table2245236891011121314151617181920212224234567891011121314151617181920212223242526272829303132333435363738394041424344454647[[#This Row],[PEMBULATAN]]*O3</f>
        <v>24000</v>
      </c>
    </row>
    <row r="4" spans="1:16" ht="33.75" customHeight="1" x14ac:dyDescent="0.2">
      <c r="A4" s="100"/>
      <c r="B4" s="73"/>
      <c r="C4" s="9" t="s">
        <v>5708</v>
      </c>
      <c r="D4" s="74" t="s">
        <v>52</v>
      </c>
      <c r="E4" s="13">
        <v>44439</v>
      </c>
      <c r="F4" s="74" t="s">
        <v>5399</v>
      </c>
      <c r="G4" s="13">
        <v>44440</v>
      </c>
      <c r="H4" s="10" t="s">
        <v>2282</v>
      </c>
      <c r="I4" s="1">
        <v>95</v>
      </c>
      <c r="J4" s="1">
        <v>46</v>
      </c>
      <c r="K4" s="1">
        <v>45</v>
      </c>
      <c r="L4" s="1">
        <v>28</v>
      </c>
      <c r="M4" s="80">
        <v>49.162500000000001</v>
      </c>
      <c r="N4" s="8">
        <v>49</v>
      </c>
      <c r="O4" s="62">
        <v>3000</v>
      </c>
      <c r="P4" s="63">
        <f>Table2245236891011121314151617181920212224234567891011121314151617181920212223242526272829303132333435363738394041424344454647[[#This Row],[PEMBULATAN]]*O4</f>
        <v>147000</v>
      </c>
    </row>
    <row r="5" spans="1:16" ht="33.75" customHeight="1" x14ac:dyDescent="0.2">
      <c r="A5" s="100"/>
      <c r="B5" s="73"/>
      <c r="C5" s="87" t="s">
        <v>5709</v>
      </c>
      <c r="D5" s="76" t="s">
        <v>52</v>
      </c>
      <c r="E5" s="13">
        <v>44439</v>
      </c>
      <c r="F5" s="74" t="s">
        <v>5399</v>
      </c>
      <c r="G5" s="13">
        <v>44440</v>
      </c>
      <c r="H5" s="75" t="s">
        <v>2282</v>
      </c>
      <c r="I5" s="15">
        <v>42</v>
      </c>
      <c r="J5" s="15">
        <v>24</v>
      </c>
      <c r="K5" s="15">
        <v>15</v>
      </c>
      <c r="L5" s="15">
        <v>15</v>
      </c>
      <c r="M5" s="81">
        <v>3.78</v>
      </c>
      <c r="N5" s="70">
        <v>15</v>
      </c>
      <c r="O5" s="62">
        <v>3000</v>
      </c>
      <c r="P5" s="63">
        <f>Table2245236891011121314151617181920212224234567891011121314151617181920212223242526272829303132333435363738394041424344454647[[#This Row],[PEMBULATAN]]*O5</f>
        <v>45000</v>
      </c>
    </row>
    <row r="6" spans="1:16" ht="33.75" customHeight="1" x14ac:dyDescent="0.2">
      <c r="A6" s="100"/>
      <c r="B6" s="73"/>
      <c r="C6" s="87" t="s">
        <v>5710</v>
      </c>
      <c r="D6" s="76" t="s">
        <v>52</v>
      </c>
      <c r="E6" s="13">
        <v>44439</v>
      </c>
      <c r="F6" s="74" t="s">
        <v>5399</v>
      </c>
      <c r="G6" s="13">
        <v>44440</v>
      </c>
      <c r="H6" s="75" t="s">
        <v>2282</v>
      </c>
      <c r="I6" s="15">
        <v>50</v>
      </c>
      <c r="J6" s="15">
        <v>40</v>
      </c>
      <c r="K6" s="15">
        <v>18</v>
      </c>
      <c r="L6" s="15">
        <v>5</v>
      </c>
      <c r="M6" s="81">
        <v>9</v>
      </c>
      <c r="N6" s="70">
        <v>9</v>
      </c>
      <c r="O6" s="62">
        <v>3000</v>
      </c>
      <c r="P6" s="63">
        <f>Table2245236891011121314151617181920212224234567891011121314151617181920212223242526272829303132333435363738394041424344454647[[#This Row],[PEMBULATAN]]*O6</f>
        <v>27000</v>
      </c>
    </row>
    <row r="7" spans="1:16" ht="33.75" customHeight="1" x14ac:dyDescent="0.2">
      <c r="A7" s="100"/>
      <c r="B7" s="73"/>
      <c r="C7" s="87" t="s">
        <v>5711</v>
      </c>
      <c r="D7" s="76" t="s">
        <v>52</v>
      </c>
      <c r="E7" s="13">
        <v>44439</v>
      </c>
      <c r="F7" s="74" t="s">
        <v>5399</v>
      </c>
      <c r="G7" s="13">
        <v>44440</v>
      </c>
      <c r="H7" s="75" t="s">
        <v>2282</v>
      </c>
      <c r="I7" s="15">
        <v>38</v>
      </c>
      <c r="J7" s="15">
        <v>25</v>
      </c>
      <c r="K7" s="15">
        <v>10</v>
      </c>
      <c r="L7" s="15">
        <v>4</v>
      </c>
      <c r="M7" s="81">
        <v>2.375</v>
      </c>
      <c r="N7" s="70">
        <v>4</v>
      </c>
      <c r="O7" s="62">
        <v>3000</v>
      </c>
      <c r="P7" s="63">
        <f>Table2245236891011121314151617181920212224234567891011121314151617181920212223242526272829303132333435363738394041424344454647[[#This Row],[PEMBULATAN]]*O7</f>
        <v>12000</v>
      </c>
    </row>
    <row r="8" spans="1:16" ht="33.75" customHeight="1" x14ac:dyDescent="0.2">
      <c r="A8" s="100"/>
      <c r="B8" s="73"/>
      <c r="C8" s="87" t="s">
        <v>5712</v>
      </c>
      <c r="D8" s="76" t="s">
        <v>52</v>
      </c>
      <c r="E8" s="13">
        <v>44439</v>
      </c>
      <c r="F8" s="74" t="s">
        <v>5399</v>
      </c>
      <c r="G8" s="13">
        <v>44440</v>
      </c>
      <c r="H8" s="75" t="s">
        <v>2282</v>
      </c>
      <c r="I8" s="15">
        <v>74</v>
      </c>
      <c r="J8" s="15">
        <v>38</v>
      </c>
      <c r="K8" s="15">
        <v>32</v>
      </c>
      <c r="L8" s="15">
        <v>25</v>
      </c>
      <c r="M8" s="81">
        <v>22.495999999999999</v>
      </c>
      <c r="N8" s="70">
        <v>25</v>
      </c>
      <c r="O8" s="62">
        <v>3000</v>
      </c>
      <c r="P8" s="63">
        <f>Table2245236891011121314151617181920212224234567891011121314151617181920212223242526272829303132333435363738394041424344454647[[#This Row],[PEMBULATAN]]*O8</f>
        <v>75000</v>
      </c>
    </row>
    <row r="9" spans="1:16" ht="33.75" customHeight="1" x14ac:dyDescent="0.2">
      <c r="A9" s="100"/>
      <c r="B9" s="73"/>
      <c r="C9" s="87" t="s">
        <v>5713</v>
      </c>
      <c r="D9" s="76" t="s">
        <v>52</v>
      </c>
      <c r="E9" s="13">
        <v>44439</v>
      </c>
      <c r="F9" s="74" t="s">
        <v>5399</v>
      </c>
      <c r="G9" s="13">
        <v>44440</v>
      </c>
      <c r="H9" s="75" t="s">
        <v>2282</v>
      </c>
      <c r="I9" s="15">
        <v>73</v>
      </c>
      <c r="J9" s="15">
        <v>61</v>
      </c>
      <c r="K9" s="15">
        <v>35</v>
      </c>
      <c r="L9" s="15">
        <v>23</v>
      </c>
      <c r="M9" s="81">
        <v>38.963749999999997</v>
      </c>
      <c r="N9" s="70">
        <v>39</v>
      </c>
      <c r="O9" s="62">
        <v>3000</v>
      </c>
      <c r="P9" s="63">
        <f>Table2245236891011121314151617181920212224234567891011121314151617181920212223242526272829303132333435363738394041424344454647[[#This Row],[PEMBULATAN]]*O9</f>
        <v>117000</v>
      </c>
    </row>
    <row r="10" spans="1:16" ht="33.75" customHeight="1" x14ac:dyDescent="0.2">
      <c r="A10" s="100"/>
      <c r="B10" s="73"/>
      <c r="C10" s="87" t="s">
        <v>5714</v>
      </c>
      <c r="D10" s="76" t="s">
        <v>52</v>
      </c>
      <c r="E10" s="13">
        <v>44439</v>
      </c>
      <c r="F10" s="74" t="s">
        <v>5399</v>
      </c>
      <c r="G10" s="13">
        <v>44440</v>
      </c>
      <c r="H10" s="75" t="s">
        <v>2282</v>
      </c>
      <c r="I10" s="15">
        <v>54</v>
      </c>
      <c r="J10" s="15">
        <v>43</v>
      </c>
      <c r="K10" s="15">
        <v>26</v>
      </c>
      <c r="L10" s="15">
        <v>9</v>
      </c>
      <c r="M10" s="81">
        <v>15.093</v>
      </c>
      <c r="N10" s="70">
        <v>15</v>
      </c>
      <c r="O10" s="62">
        <v>3000</v>
      </c>
      <c r="P10" s="63">
        <f>Table2245236891011121314151617181920212224234567891011121314151617181920212223242526272829303132333435363738394041424344454647[[#This Row],[PEMBULATAN]]*O10</f>
        <v>45000</v>
      </c>
    </row>
    <row r="11" spans="1:16" ht="33.75" customHeight="1" x14ac:dyDescent="0.2">
      <c r="A11" s="100"/>
      <c r="B11" s="88"/>
      <c r="C11" s="87" t="s">
        <v>5715</v>
      </c>
      <c r="D11" s="76" t="s">
        <v>52</v>
      </c>
      <c r="E11" s="13">
        <v>44439</v>
      </c>
      <c r="F11" s="74" t="s">
        <v>5399</v>
      </c>
      <c r="G11" s="13">
        <v>44440</v>
      </c>
      <c r="H11" s="75" t="s">
        <v>2282</v>
      </c>
      <c r="I11" s="15">
        <v>40</v>
      </c>
      <c r="J11" s="15">
        <v>32</v>
      </c>
      <c r="K11" s="15">
        <v>28</v>
      </c>
      <c r="L11" s="15">
        <v>6</v>
      </c>
      <c r="M11" s="81">
        <v>8.9600000000000009</v>
      </c>
      <c r="N11" s="70">
        <v>9</v>
      </c>
      <c r="O11" s="62">
        <v>3000</v>
      </c>
      <c r="P11" s="63">
        <f>Table2245236891011121314151617181920212224234567891011121314151617181920212223242526272829303132333435363738394041424344454647[[#This Row],[PEMBULATAN]]*O11</f>
        <v>27000</v>
      </c>
    </row>
    <row r="12" spans="1:16" ht="33.75" customHeight="1" x14ac:dyDescent="0.2">
      <c r="A12" s="100"/>
      <c r="B12" s="73" t="s">
        <v>5716</v>
      </c>
      <c r="C12" s="87" t="s">
        <v>5717</v>
      </c>
      <c r="D12" s="76" t="s">
        <v>52</v>
      </c>
      <c r="E12" s="13">
        <v>44439</v>
      </c>
      <c r="F12" s="74" t="s">
        <v>5399</v>
      </c>
      <c r="G12" s="13">
        <v>44440</v>
      </c>
      <c r="H12" s="75" t="s">
        <v>2282</v>
      </c>
      <c r="I12" s="15">
        <v>84</v>
      </c>
      <c r="J12" s="15">
        <v>80</v>
      </c>
      <c r="K12" s="15">
        <v>27</v>
      </c>
      <c r="L12" s="15">
        <v>21</v>
      </c>
      <c r="M12" s="81">
        <v>45.36</v>
      </c>
      <c r="N12" s="70">
        <v>45</v>
      </c>
      <c r="O12" s="62">
        <v>3000</v>
      </c>
      <c r="P12" s="63">
        <f>Table2245236891011121314151617181920212224234567891011121314151617181920212223242526272829303132333435363738394041424344454647[[#This Row],[PEMBULATAN]]*O12</f>
        <v>135000</v>
      </c>
    </row>
    <row r="13" spans="1:16" ht="33.75" customHeight="1" x14ac:dyDescent="0.2">
      <c r="A13" s="100"/>
      <c r="B13" s="73"/>
      <c r="C13" s="87" t="s">
        <v>5718</v>
      </c>
      <c r="D13" s="76" t="s">
        <v>52</v>
      </c>
      <c r="E13" s="13">
        <v>44439</v>
      </c>
      <c r="F13" s="74" t="s">
        <v>5399</v>
      </c>
      <c r="G13" s="13">
        <v>44440</v>
      </c>
      <c r="H13" s="75" t="s">
        <v>2282</v>
      </c>
      <c r="I13" s="15">
        <v>82</v>
      </c>
      <c r="J13" s="15">
        <v>62</v>
      </c>
      <c r="K13" s="15">
        <v>30</v>
      </c>
      <c r="L13" s="15">
        <v>22</v>
      </c>
      <c r="M13" s="81">
        <v>38.130000000000003</v>
      </c>
      <c r="N13" s="70">
        <v>38</v>
      </c>
      <c r="O13" s="62">
        <v>3000</v>
      </c>
      <c r="P13" s="63">
        <f>Table2245236891011121314151617181920212224234567891011121314151617181920212223242526272829303132333435363738394041424344454647[[#This Row],[PEMBULATAN]]*O13</f>
        <v>114000</v>
      </c>
    </row>
    <row r="14" spans="1:16" ht="33.75" customHeight="1" x14ac:dyDescent="0.2">
      <c r="A14" s="100"/>
      <c r="B14" s="73"/>
      <c r="C14" s="87" t="s">
        <v>5719</v>
      </c>
      <c r="D14" s="76" t="s">
        <v>52</v>
      </c>
      <c r="E14" s="13">
        <v>44439</v>
      </c>
      <c r="F14" s="74" t="s">
        <v>5399</v>
      </c>
      <c r="G14" s="13">
        <v>44440</v>
      </c>
      <c r="H14" s="75" t="s">
        <v>2282</v>
      </c>
      <c r="I14" s="15">
        <v>19</v>
      </c>
      <c r="J14" s="15">
        <v>70</v>
      </c>
      <c r="K14" s="15">
        <v>25</v>
      </c>
      <c r="L14" s="15">
        <v>18</v>
      </c>
      <c r="M14" s="81">
        <v>8.3125</v>
      </c>
      <c r="N14" s="70">
        <v>18</v>
      </c>
      <c r="O14" s="62">
        <v>3000</v>
      </c>
      <c r="P14" s="63">
        <f>Table2245236891011121314151617181920212224234567891011121314151617181920212223242526272829303132333435363738394041424344454647[[#This Row],[PEMBULATAN]]*O14</f>
        <v>54000</v>
      </c>
    </row>
    <row r="15" spans="1:16" ht="33.75" customHeight="1" x14ac:dyDescent="0.2">
      <c r="A15" s="100"/>
      <c r="B15" s="73"/>
      <c r="C15" s="87" t="s">
        <v>5720</v>
      </c>
      <c r="D15" s="76" t="s">
        <v>52</v>
      </c>
      <c r="E15" s="13">
        <v>44439</v>
      </c>
      <c r="F15" s="74" t="s">
        <v>5399</v>
      </c>
      <c r="G15" s="13">
        <v>44440</v>
      </c>
      <c r="H15" s="75" t="s">
        <v>2282</v>
      </c>
      <c r="I15" s="15">
        <v>90</v>
      </c>
      <c r="J15" s="15">
        <v>56</v>
      </c>
      <c r="K15" s="15">
        <v>35</v>
      </c>
      <c r="L15" s="15">
        <v>25</v>
      </c>
      <c r="M15" s="81">
        <v>44.1</v>
      </c>
      <c r="N15" s="70">
        <v>44</v>
      </c>
      <c r="O15" s="62">
        <v>3000</v>
      </c>
      <c r="P15" s="63">
        <f>Table2245236891011121314151617181920212224234567891011121314151617181920212223242526272829303132333435363738394041424344454647[[#This Row],[PEMBULATAN]]*O15</f>
        <v>132000</v>
      </c>
    </row>
    <row r="16" spans="1:16" ht="33.75" customHeight="1" x14ac:dyDescent="0.2">
      <c r="A16" s="100"/>
      <c r="B16" s="73"/>
      <c r="C16" s="87" t="s">
        <v>5721</v>
      </c>
      <c r="D16" s="76" t="s">
        <v>52</v>
      </c>
      <c r="E16" s="13">
        <v>44439</v>
      </c>
      <c r="F16" s="74" t="s">
        <v>5399</v>
      </c>
      <c r="G16" s="13">
        <v>44440</v>
      </c>
      <c r="H16" s="75" t="s">
        <v>2282</v>
      </c>
      <c r="I16" s="15">
        <v>60</v>
      </c>
      <c r="J16" s="15">
        <v>56</v>
      </c>
      <c r="K16" s="15">
        <v>23</v>
      </c>
      <c r="L16" s="15">
        <v>10</v>
      </c>
      <c r="M16" s="81">
        <v>19.32</v>
      </c>
      <c r="N16" s="70">
        <v>19</v>
      </c>
      <c r="O16" s="62">
        <v>3000</v>
      </c>
      <c r="P16" s="63">
        <f>Table2245236891011121314151617181920212224234567891011121314151617181920212223242526272829303132333435363738394041424344454647[[#This Row],[PEMBULATAN]]*O16</f>
        <v>57000</v>
      </c>
    </row>
    <row r="17" spans="1:16" ht="33.75" customHeight="1" x14ac:dyDescent="0.2">
      <c r="A17" s="100"/>
      <c r="B17" s="73"/>
      <c r="C17" s="87" t="s">
        <v>5722</v>
      </c>
      <c r="D17" s="76" t="s">
        <v>52</v>
      </c>
      <c r="E17" s="13">
        <v>44439</v>
      </c>
      <c r="F17" s="74" t="s">
        <v>5399</v>
      </c>
      <c r="G17" s="13">
        <v>44440</v>
      </c>
      <c r="H17" s="75" t="s">
        <v>2282</v>
      </c>
      <c r="I17" s="15">
        <v>80</v>
      </c>
      <c r="J17" s="15">
        <v>64</v>
      </c>
      <c r="K17" s="15">
        <v>37</v>
      </c>
      <c r="L17" s="15">
        <v>12</v>
      </c>
      <c r="M17" s="81">
        <v>47.36</v>
      </c>
      <c r="N17" s="70">
        <v>47</v>
      </c>
      <c r="O17" s="62">
        <v>3000</v>
      </c>
      <c r="P17" s="63">
        <f>Table2245236891011121314151617181920212224234567891011121314151617181920212223242526272829303132333435363738394041424344454647[[#This Row],[PEMBULATAN]]*O17</f>
        <v>141000</v>
      </c>
    </row>
    <row r="18" spans="1:16" ht="33.75" customHeight="1" x14ac:dyDescent="0.2">
      <c r="A18" s="100"/>
      <c r="B18" s="73"/>
      <c r="C18" s="87" t="s">
        <v>5723</v>
      </c>
      <c r="D18" s="76" t="s">
        <v>52</v>
      </c>
      <c r="E18" s="13">
        <v>44439</v>
      </c>
      <c r="F18" s="74" t="s">
        <v>5399</v>
      </c>
      <c r="G18" s="13">
        <v>44440</v>
      </c>
      <c r="H18" s="75" t="s">
        <v>2282</v>
      </c>
      <c r="I18" s="15">
        <v>84</v>
      </c>
      <c r="J18" s="15">
        <v>60</v>
      </c>
      <c r="K18" s="15">
        <v>33</v>
      </c>
      <c r="L18" s="15">
        <v>19</v>
      </c>
      <c r="M18" s="81">
        <v>41.58</v>
      </c>
      <c r="N18" s="70">
        <v>42</v>
      </c>
      <c r="O18" s="62">
        <v>3000</v>
      </c>
      <c r="P18" s="63">
        <f>Table2245236891011121314151617181920212224234567891011121314151617181920212223242526272829303132333435363738394041424344454647[[#This Row],[PEMBULATAN]]*O18</f>
        <v>126000</v>
      </c>
    </row>
    <row r="19" spans="1:16" ht="33.75" customHeight="1" x14ac:dyDescent="0.2">
      <c r="A19" s="100"/>
      <c r="B19" s="73"/>
      <c r="C19" s="87" t="s">
        <v>5724</v>
      </c>
      <c r="D19" s="76" t="s">
        <v>52</v>
      </c>
      <c r="E19" s="13">
        <v>44439</v>
      </c>
      <c r="F19" s="74" t="s">
        <v>5399</v>
      </c>
      <c r="G19" s="13">
        <v>44440</v>
      </c>
      <c r="H19" s="75" t="s">
        <v>2282</v>
      </c>
      <c r="I19" s="15">
        <v>37</v>
      </c>
      <c r="J19" s="15">
        <v>40</v>
      </c>
      <c r="K19" s="15">
        <v>22</v>
      </c>
      <c r="L19" s="15">
        <v>5</v>
      </c>
      <c r="M19" s="81">
        <v>8.14</v>
      </c>
      <c r="N19" s="70">
        <v>8</v>
      </c>
      <c r="O19" s="62">
        <v>3000</v>
      </c>
      <c r="P19" s="63">
        <f>Table2245236891011121314151617181920212224234567891011121314151617181920212223242526272829303132333435363738394041424344454647[[#This Row],[PEMBULATAN]]*O19</f>
        <v>24000</v>
      </c>
    </row>
    <row r="20" spans="1:16" ht="33.75" customHeight="1" x14ac:dyDescent="0.2">
      <c r="A20" s="100"/>
      <c r="B20" s="73"/>
      <c r="C20" s="87" t="s">
        <v>5725</v>
      </c>
      <c r="D20" s="76" t="s">
        <v>52</v>
      </c>
      <c r="E20" s="13">
        <v>44439</v>
      </c>
      <c r="F20" s="74" t="s">
        <v>5399</v>
      </c>
      <c r="G20" s="13">
        <v>44440</v>
      </c>
      <c r="H20" s="75" t="s">
        <v>2282</v>
      </c>
      <c r="I20" s="15">
        <v>14</v>
      </c>
      <c r="J20" s="15">
        <v>30</v>
      </c>
      <c r="K20" s="15">
        <v>21</v>
      </c>
      <c r="L20" s="15">
        <v>4</v>
      </c>
      <c r="M20" s="81">
        <v>2.2050000000000001</v>
      </c>
      <c r="N20" s="70">
        <v>4</v>
      </c>
      <c r="O20" s="62">
        <v>3000</v>
      </c>
      <c r="P20" s="63">
        <f>Table2245236891011121314151617181920212224234567891011121314151617181920212223242526272829303132333435363738394041424344454647[[#This Row],[PEMBULATAN]]*O20</f>
        <v>12000</v>
      </c>
    </row>
    <row r="21" spans="1:16" ht="33.75" customHeight="1" x14ac:dyDescent="0.2">
      <c r="A21" s="100"/>
      <c r="B21" s="73"/>
      <c r="C21" s="87" t="s">
        <v>5726</v>
      </c>
      <c r="D21" s="76" t="s">
        <v>52</v>
      </c>
      <c r="E21" s="13">
        <v>44439</v>
      </c>
      <c r="F21" s="74" t="s">
        <v>5399</v>
      </c>
      <c r="G21" s="13">
        <v>44440</v>
      </c>
      <c r="H21" s="75" t="s">
        <v>2282</v>
      </c>
      <c r="I21" s="15">
        <v>60</v>
      </c>
      <c r="J21" s="15">
        <v>76</v>
      </c>
      <c r="K21" s="15">
        <v>23</v>
      </c>
      <c r="L21" s="15">
        <v>13</v>
      </c>
      <c r="M21" s="81">
        <v>26.22</v>
      </c>
      <c r="N21" s="70">
        <v>26</v>
      </c>
      <c r="O21" s="62">
        <v>3000</v>
      </c>
      <c r="P21" s="63">
        <f>Table2245236891011121314151617181920212224234567891011121314151617181920212223242526272829303132333435363738394041424344454647[[#This Row],[PEMBULATAN]]*O21</f>
        <v>78000</v>
      </c>
    </row>
    <row r="22" spans="1:16" ht="33.75" customHeight="1" x14ac:dyDescent="0.2">
      <c r="A22" s="100"/>
      <c r="B22" s="73"/>
      <c r="C22" s="87" t="s">
        <v>5727</v>
      </c>
      <c r="D22" s="76" t="s">
        <v>52</v>
      </c>
      <c r="E22" s="13">
        <v>44439</v>
      </c>
      <c r="F22" s="74" t="s">
        <v>5399</v>
      </c>
      <c r="G22" s="13">
        <v>44440</v>
      </c>
      <c r="H22" s="75" t="s">
        <v>2282</v>
      </c>
      <c r="I22" s="15">
        <v>83</v>
      </c>
      <c r="J22" s="15">
        <v>57</v>
      </c>
      <c r="K22" s="15">
        <v>26</v>
      </c>
      <c r="L22" s="15">
        <v>12</v>
      </c>
      <c r="M22" s="81">
        <v>30.7515</v>
      </c>
      <c r="N22" s="70">
        <v>31</v>
      </c>
      <c r="O22" s="62">
        <v>3000</v>
      </c>
      <c r="P22" s="63">
        <f>Table2245236891011121314151617181920212224234567891011121314151617181920212223242526272829303132333435363738394041424344454647[[#This Row],[PEMBULATAN]]*O22</f>
        <v>93000</v>
      </c>
    </row>
    <row r="23" spans="1:16" ht="33.75" customHeight="1" x14ac:dyDescent="0.2">
      <c r="A23" s="100"/>
      <c r="B23" s="73"/>
      <c r="C23" s="87" t="s">
        <v>5728</v>
      </c>
      <c r="D23" s="76" t="s">
        <v>52</v>
      </c>
      <c r="E23" s="13">
        <v>44439</v>
      </c>
      <c r="F23" s="74" t="s">
        <v>5399</v>
      </c>
      <c r="G23" s="13">
        <v>44440</v>
      </c>
      <c r="H23" s="75" t="s">
        <v>2282</v>
      </c>
      <c r="I23" s="15">
        <v>93</v>
      </c>
      <c r="J23" s="15">
        <v>57</v>
      </c>
      <c r="K23" s="15">
        <v>20</v>
      </c>
      <c r="L23" s="15">
        <v>24</v>
      </c>
      <c r="M23" s="81">
        <v>26.504999999999999</v>
      </c>
      <c r="N23" s="70">
        <v>27</v>
      </c>
      <c r="O23" s="62">
        <v>3000</v>
      </c>
      <c r="P23" s="63">
        <f>Table2245236891011121314151617181920212224234567891011121314151617181920212223242526272829303132333435363738394041424344454647[[#This Row],[PEMBULATAN]]*O23</f>
        <v>81000</v>
      </c>
    </row>
    <row r="24" spans="1:16" ht="33.75" customHeight="1" x14ac:dyDescent="0.2">
      <c r="A24" s="100"/>
      <c r="B24" s="73"/>
      <c r="C24" s="87" t="s">
        <v>5729</v>
      </c>
      <c r="D24" s="76" t="s">
        <v>52</v>
      </c>
      <c r="E24" s="13">
        <v>44439</v>
      </c>
      <c r="F24" s="74" t="s">
        <v>5399</v>
      </c>
      <c r="G24" s="13">
        <v>44440</v>
      </c>
      <c r="H24" s="75" t="s">
        <v>2282</v>
      </c>
      <c r="I24" s="15">
        <v>88</v>
      </c>
      <c r="J24" s="15">
        <v>53</v>
      </c>
      <c r="K24" s="15">
        <v>40</v>
      </c>
      <c r="L24" s="15">
        <v>14</v>
      </c>
      <c r="M24" s="81">
        <v>46.64</v>
      </c>
      <c r="N24" s="70">
        <v>47</v>
      </c>
      <c r="O24" s="62">
        <v>3000</v>
      </c>
      <c r="P24" s="63">
        <f>Table2245236891011121314151617181920212224234567891011121314151617181920212223242526272829303132333435363738394041424344454647[[#This Row],[PEMBULATAN]]*O24</f>
        <v>141000</v>
      </c>
    </row>
    <row r="25" spans="1:16" ht="33.75" customHeight="1" x14ac:dyDescent="0.2">
      <c r="A25" s="100"/>
      <c r="B25" s="73"/>
      <c r="C25" s="87" t="s">
        <v>5730</v>
      </c>
      <c r="D25" s="76" t="s">
        <v>52</v>
      </c>
      <c r="E25" s="13">
        <v>44439</v>
      </c>
      <c r="F25" s="74" t="s">
        <v>5399</v>
      </c>
      <c r="G25" s="13">
        <v>44440</v>
      </c>
      <c r="H25" s="75" t="s">
        <v>2282</v>
      </c>
      <c r="I25" s="15">
        <v>81</v>
      </c>
      <c r="J25" s="15">
        <v>60</v>
      </c>
      <c r="K25" s="15">
        <v>30</v>
      </c>
      <c r="L25" s="15">
        <v>16</v>
      </c>
      <c r="M25" s="81">
        <v>36.450000000000003</v>
      </c>
      <c r="N25" s="70">
        <v>36</v>
      </c>
      <c r="O25" s="62">
        <v>3000</v>
      </c>
      <c r="P25" s="63">
        <f>Table2245236891011121314151617181920212224234567891011121314151617181920212223242526272829303132333435363738394041424344454647[[#This Row],[PEMBULATAN]]*O25</f>
        <v>108000</v>
      </c>
    </row>
    <row r="26" spans="1:16" ht="33.75" customHeight="1" x14ac:dyDescent="0.2">
      <c r="A26" s="100"/>
      <c r="B26" s="73"/>
      <c r="C26" s="87" t="s">
        <v>5731</v>
      </c>
      <c r="D26" s="76" t="s">
        <v>52</v>
      </c>
      <c r="E26" s="13">
        <v>44439</v>
      </c>
      <c r="F26" s="74" t="s">
        <v>5399</v>
      </c>
      <c r="G26" s="13">
        <v>44440</v>
      </c>
      <c r="H26" s="75" t="s">
        <v>2282</v>
      </c>
      <c r="I26" s="15">
        <v>50</v>
      </c>
      <c r="J26" s="15">
        <v>30</v>
      </c>
      <c r="K26" s="15">
        <v>20</v>
      </c>
      <c r="L26" s="15">
        <v>2</v>
      </c>
      <c r="M26" s="81">
        <v>7.5</v>
      </c>
      <c r="N26" s="70">
        <v>8</v>
      </c>
      <c r="O26" s="62">
        <v>3000</v>
      </c>
      <c r="P26" s="63">
        <f>Table2245236891011121314151617181920212224234567891011121314151617181920212223242526272829303132333435363738394041424344454647[[#This Row],[PEMBULATAN]]*O26</f>
        <v>24000</v>
      </c>
    </row>
    <row r="27" spans="1:16" ht="33.75" customHeight="1" x14ac:dyDescent="0.2">
      <c r="A27" s="100"/>
      <c r="B27" s="73"/>
      <c r="C27" s="87" t="s">
        <v>5732</v>
      </c>
      <c r="D27" s="76" t="s">
        <v>52</v>
      </c>
      <c r="E27" s="13">
        <v>44439</v>
      </c>
      <c r="F27" s="74" t="s">
        <v>5399</v>
      </c>
      <c r="G27" s="13">
        <v>44440</v>
      </c>
      <c r="H27" s="75" t="s">
        <v>2282</v>
      </c>
      <c r="I27" s="15">
        <v>90</v>
      </c>
      <c r="J27" s="15">
        <v>61</v>
      </c>
      <c r="K27" s="15">
        <v>30</v>
      </c>
      <c r="L27" s="15">
        <v>12</v>
      </c>
      <c r="M27" s="81">
        <v>41.174999999999997</v>
      </c>
      <c r="N27" s="70">
        <v>41</v>
      </c>
      <c r="O27" s="62">
        <v>3000</v>
      </c>
      <c r="P27" s="63">
        <f>Table2245236891011121314151617181920212224234567891011121314151617181920212223242526272829303132333435363738394041424344454647[[#This Row],[PEMBULATAN]]*O27</f>
        <v>123000</v>
      </c>
    </row>
    <row r="28" spans="1:16" ht="33.75" customHeight="1" x14ac:dyDescent="0.2">
      <c r="A28" s="100"/>
      <c r="B28" s="73"/>
      <c r="C28" s="87" t="s">
        <v>5733</v>
      </c>
      <c r="D28" s="76" t="s">
        <v>52</v>
      </c>
      <c r="E28" s="13">
        <v>44439</v>
      </c>
      <c r="F28" s="74" t="s">
        <v>5399</v>
      </c>
      <c r="G28" s="13">
        <v>44440</v>
      </c>
      <c r="H28" s="75" t="s">
        <v>2282</v>
      </c>
      <c r="I28" s="15">
        <v>7</v>
      </c>
      <c r="J28" s="15">
        <v>37</v>
      </c>
      <c r="K28" s="15">
        <v>20</v>
      </c>
      <c r="L28" s="15">
        <v>5</v>
      </c>
      <c r="M28" s="81">
        <v>1.2949999999999999</v>
      </c>
      <c r="N28" s="70">
        <v>5</v>
      </c>
      <c r="O28" s="62">
        <v>3000</v>
      </c>
      <c r="P28" s="63">
        <f>Table2245236891011121314151617181920212224234567891011121314151617181920212223242526272829303132333435363738394041424344454647[[#This Row],[PEMBULATAN]]*O28</f>
        <v>15000</v>
      </c>
    </row>
    <row r="29" spans="1:16" ht="33.75" customHeight="1" x14ac:dyDescent="0.2">
      <c r="A29" s="100"/>
      <c r="B29" s="73"/>
      <c r="C29" s="87" t="s">
        <v>5734</v>
      </c>
      <c r="D29" s="76" t="s">
        <v>52</v>
      </c>
      <c r="E29" s="13">
        <v>44439</v>
      </c>
      <c r="F29" s="74" t="s">
        <v>5399</v>
      </c>
      <c r="G29" s="13">
        <v>44440</v>
      </c>
      <c r="H29" s="75" t="s">
        <v>2282</v>
      </c>
      <c r="I29" s="15">
        <v>57</v>
      </c>
      <c r="J29" s="15">
        <v>34</v>
      </c>
      <c r="K29" s="15">
        <v>22</v>
      </c>
      <c r="L29" s="15">
        <v>11</v>
      </c>
      <c r="M29" s="81">
        <v>10.659000000000001</v>
      </c>
      <c r="N29" s="70">
        <v>11</v>
      </c>
      <c r="O29" s="62">
        <v>3000</v>
      </c>
      <c r="P29" s="63">
        <f>Table2245236891011121314151617181920212224234567891011121314151617181920212223242526272829303132333435363738394041424344454647[[#This Row],[PEMBULATAN]]*O29</f>
        <v>33000</v>
      </c>
    </row>
    <row r="30" spans="1:16" ht="33.75" customHeight="1" x14ac:dyDescent="0.2">
      <c r="A30" s="100"/>
      <c r="B30" s="73"/>
      <c r="C30" s="87" t="s">
        <v>5735</v>
      </c>
      <c r="D30" s="76" t="s">
        <v>52</v>
      </c>
      <c r="E30" s="13">
        <v>44439</v>
      </c>
      <c r="F30" s="74" t="s">
        <v>5399</v>
      </c>
      <c r="G30" s="13">
        <v>44440</v>
      </c>
      <c r="H30" s="75" t="s">
        <v>2282</v>
      </c>
      <c r="I30" s="15">
        <v>83</v>
      </c>
      <c r="J30" s="15">
        <v>53</v>
      </c>
      <c r="K30" s="15">
        <v>38</v>
      </c>
      <c r="L30" s="15">
        <v>29</v>
      </c>
      <c r="M30" s="81">
        <v>41.790500000000002</v>
      </c>
      <c r="N30" s="70">
        <v>42</v>
      </c>
      <c r="O30" s="62">
        <v>3000</v>
      </c>
      <c r="P30" s="63">
        <f>Table2245236891011121314151617181920212224234567891011121314151617181920212223242526272829303132333435363738394041424344454647[[#This Row],[PEMBULATAN]]*O30</f>
        <v>126000</v>
      </c>
    </row>
    <row r="31" spans="1:16" ht="33.75" customHeight="1" x14ac:dyDescent="0.2">
      <c r="A31" s="100"/>
      <c r="B31" s="73"/>
      <c r="C31" s="87" t="s">
        <v>5736</v>
      </c>
      <c r="D31" s="76" t="s">
        <v>52</v>
      </c>
      <c r="E31" s="13">
        <v>44439</v>
      </c>
      <c r="F31" s="74" t="s">
        <v>5399</v>
      </c>
      <c r="G31" s="13">
        <v>44440</v>
      </c>
      <c r="H31" s="75" t="s">
        <v>2282</v>
      </c>
      <c r="I31" s="15">
        <v>103</v>
      </c>
      <c r="J31" s="15">
        <v>57</v>
      </c>
      <c r="K31" s="15">
        <v>40</v>
      </c>
      <c r="L31" s="15">
        <v>25</v>
      </c>
      <c r="M31" s="81">
        <v>58.71</v>
      </c>
      <c r="N31" s="70">
        <v>59</v>
      </c>
      <c r="O31" s="62">
        <v>3000</v>
      </c>
      <c r="P31" s="63">
        <f>Table2245236891011121314151617181920212224234567891011121314151617181920212223242526272829303132333435363738394041424344454647[[#This Row],[PEMBULATAN]]*O31</f>
        <v>177000</v>
      </c>
    </row>
    <row r="32" spans="1:16" ht="33.75" customHeight="1" x14ac:dyDescent="0.2">
      <c r="A32" s="100"/>
      <c r="B32" s="73"/>
      <c r="C32" s="87" t="s">
        <v>5737</v>
      </c>
      <c r="D32" s="76" t="s">
        <v>52</v>
      </c>
      <c r="E32" s="13">
        <v>44439</v>
      </c>
      <c r="F32" s="74" t="s">
        <v>5399</v>
      </c>
      <c r="G32" s="13">
        <v>44440</v>
      </c>
      <c r="H32" s="75" t="s">
        <v>2282</v>
      </c>
      <c r="I32" s="15">
        <v>91</v>
      </c>
      <c r="J32" s="15">
        <v>63</v>
      </c>
      <c r="K32" s="15">
        <v>34</v>
      </c>
      <c r="L32" s="15">
        <v>25</v>
      </c>
      <c r="M32" s="81">
        <v>48.730499999999999</v>
      </c>
      <c r="N32" s="70">
        <v>49</v>
      </c>
      <c r="O32" s="62">
        <v>3000</v>
      </c>
      <c r="P32" s="63">
        <f>Table2245236891011121314151617181920212224234567891011121314151617181920212223242526272829303132333435363738394041424344454647[[#This Row],[PEMBULATAN]]*O32</f>
        <v>147000</v>
      </c>
    </row>
    <row r="33" spans="1:16" ht="33.75" customHeight="1" x14ac:dyDescent="0.2">
      <c r="A33" s="100"/>
      <c r="B33" s="73"/>
      <c r="C33" s="87" t="s">
        <v>5738</v>
      </c>
      <c r="D33" s="76" t="s">
        <v>52</v>
      </c>
      <c r="E33" s="13">
        <v>44439</v>
      </c>
      <c r="F33" s="74" t="s">
        <v>5399</v>
      </c>
      <c r="G33" s="13">
        <v>44440</v>
      </c>
      <c r="H33" s="75" t="s">
        <v>2282</v>
      </c>
      <c r="I33" s="15">
        <v>92</v>
      </c>
      <c r="J33" s="15">
        <v>30</v>
      </c>
      <c r="K33" s="15">
        <v>34</v>
      </c>
      <c r="L33" s="15">
        <v>16</v>
      </c>
      <c r="M33" s="81">
        <v>23.46</v>
      </c>
      <c r="N33" s="70">
        <v>23</v>
      </c>
      <c r="O33" s="62">
        <v>3000</v>
      </c>
      <c r="P33" s="63">
        <f>Table2245236891011121314151617181920212224234567891011121314151617181920212223242526272829303132333435363738394041424344454647[[#This Row],[PEMBULATAN]]*O33</f>
        <v>69000</v>
      </c>
    </row>
    <row r="34" spans="1:16" ht="33.75" customHeight="1" x14ac:dyDescent="0.2">
      <c r="A34" s="100"/>
      <c r="B34" s="73"/>
      <c r="C34" s="87" t="s">
        <v>5739</v>
      </c>
      <c r="D34" s="76" t="s">
        <v>52</v>
      </c>
      <c r="E34" s="13">
        <v>44439</v>
      </c>
      <c r="F34" s="74" t="s">
        <v>5399</v>
      </c>
      <c r="G34" s="13">
        <v>44440</v>
      </c>
      <c r="H34" s="75" t="s">
        <v>2282</v>
      </c>
      <c r="I34" s="15">
        <v>95</v>
      </c>
      <c r="J34" s="15">
        <v>60</v>
      </c>
      <c r="K34" s="15">
        <v>43</v>
      </c>
      <c r="L34" s="15">
        <v>25</v>
      </c>
      <c r="M34" s="81">
        <v>61.274999999999999</v>
      </c>
      <c r="N34" s="70">
        <v>61</v>
      </c>
      <c r="O34" s="62">
        <v>3000</v>
      </c>
      <c r="P34" s="63">
        <f>Table2245236891011121314151617181920212224234567891011121314151617181920212223242526272829303132333435363738394041424344454647[[#This Row],[PEMBULATAN]]*O34</f>
        <v>183000</v>
      </c>
    </row>
    <row r="35" spans="1:16" ht="33.75" customHeight="1" x14ac:dyDescent="0.2">
      <c r="A35" s="100"/>
      <c r="B35" s="73"/>
      <c r="C35" s="87" t="s">
        <v>5740</v>
      </c>
      <c r="D35" s="76" t="s">
        <v>52</v>
      </c>
      <c r="E35" s="13">
        <v>44439</v>
      </c>
      <c r="F35" s="74" t="s">
        <v>5399</v>
      </c>
      <c r="G35" s="13">
        <v>44440</v>
      </c>
      <c r="H35" s="75" t="s">
        <v>2282</v>
      </c>
      <c r="I35" s="15">
        <v>86</v>
      </c>
      <c r="J35" s="15">
        <v>60</v>
      </c>
      <c r="K35" s="15">
        <v>30</v>
      </c>
      <c r="L35" s="15">
        <v>15</v>
      </c>
      <c r="M35" s="81">
        <v>38.700000000000003</v>
      </c>
      <c r="N35" s="70">
        <v>39</v>
      </c>
      <c r="O35" s="62">
        <v>3000</v>
      </c>
      <c r="P35" s="63">
        <f>Table2245236891011121314151617181920212224234567891011121314151617181920212223242526272829303132333435363738394041424344454647[[#This Row],[PEMBULATAN]]*O35</f>
        <v>117000</v>
      </c>
    </row>
    <row r="36" spans="1:16" ht="33.75" customHeight="1" x14ac:dyDescent="0.2">
      <c r="A36" s="100"/>
      <c r="B36" s="73"/>
      <c r="C36" s="87" t="s">
        <v>5741</v>
      </c>
      <c r="D36" s="76" t="s">
        <v>52</v>
      </c>
      <c r="E36" s="13">
        <v>44439</v>
      </c>
      <c r="F36" s="74" t="s">
        <v>5399</v>
      </c>
      <c r="G36" s="13">
        <v>44440</v>
      </c>
      <c r="H36" s="75" t="s">
        <v>2282</v>
      </c>
      <c r="I36" s="15">
        <v>91</v>
      </c>
      <c r="J36" s="15">
        <v>55</v>
      </c>
      <c r="K36" s="15">
        <v>38</v>
      </c>
      <c r="L36" s="15">
        <v>22</v>
      </c>
      <c r="M36" s="81">
        <v>47.547499999999999</v>
      </c>
      <c r="N36" s="70">
        <v>48</v>
      </c>
      <c r="O36" s="62">
        <v>3000</v>
      </c>
      <c r="P36" s="63">
        <f>Table2245236891011121314151617181920212224234567891011121314151617181920212223242526272829303132333435363738394041424344454647[[#This Row],[PEMBULATAN]]*O36</f>
        <v>144000</v>
      </c>
    </row>
    <row r="37" spans="1:16" ht="33.75" customHeight="1" x14ac:dyDescent="0.2">
      <c r="A37" s="100"/>
      <c r="B37" s="73"/>
      <c r="C37" s="87" t="s">
        <v>5742</v>
      </c>
      <c r="D37" s="76" t="s">
        <v>52</v>
      </c>
      <c r="E37" s="13">
        <v>44439</v>
      </c>
      <c r="F37" s="74" t="s">
        <v>5399</v>
      </c>
      <c r="G37" s="13">
        <v>44440</v>
      </c>
      <c r="H37" s="75" t="s">
        <v>2282</v>
      </c>
      <c r="I37" s="15">
        <v>83</v>
      </c>
      <c r="J37" s="15">
        <v>62</v>
      </c>
      <c r="K37" s="15">
        <v>35</v>
      </c>
      <c r="L37" s="15">
        <v>20</v>
      </c>
      <c r="M37" s="81">
        <v>45.027500000000003</v>
      </c>
      <c r="N37" s="70">
        <v>45</v>
      </c>
      <c r="O37" s="62">
        <v>3000</v>
      </c>
      <c r="P37" s="63">
        <f>Table2245236891011121314151617181920212224234567891011121314151617181920212223242526272829303132333435363738394041424344454647[[#This Row],[PEMBULATAN]]*O37</f>
        <v>135000</v>
      </c>
    </row>
    <row r="38" spans="1:16" ht="33.75" customHeight="1" x14ac:dyDescent="0.2">
      <c r="A38" s="100"/>
      <c r="B38" s="73"/>
      <c r="C38" s="87" t="s">
        <v>5743</v>
      </c>
      <c r="D38" s="76" t="s">
        <v>52</v>
      </c>
      <c r="E38" s="13">
        <v>44439</v>
      </c>
      <c r="F38" s="74" t="s">
        <v>5399</v>
      </c>
      <c r="G38" s="13">
        <v>44440</v>
      </c>
      <c r="H38" s="75" t="s">
        <v>2282</v>
      </c>
      <c r="I38" s="15">
        <v>51</v>
      </c>
      <c r="J38" s="15">
        <v>30</v>
      </c>
      <c r="K38" s="15">
        <v>23</v>
      </c>
      <c r="L38" s="15">
        <v>8</v>
      </c>
      <c r="M38" s="81">
        <v>8.7974999999999994</v>
      </c>
      <c r="N38" s="70">
        <v>9</v>
      </c>
      <c r="O38" s="62">
        <v>3000</v>
      </c>
      <c r="P38" s="63">
        <f>Table2245236891011121314151617181920212224234567891011121314151617181920212223242526272829303132333435363738394041424344454647[[#This Row],[PEMBULATAN]]*O38</f>
        <v>27000</v>
      </c>
    </row>
    <row r="39" spans="1:16" ht="33.75" customHeight="1" x14ac:dyDescent="0.2">
      <c r="A39" s="100"/>
      <c r="B39" s="73"/>
      <c r="C39" s="87" t="s">
        <v>5744</v>
      </c>
      <c r="D39" s="76" t="s">
        <v>52</v>
      </c>
      <c r="E39" s="13">
        <v>44439</v>
      </c>
      <c r="F39" s="74" t="s">
        <v>5399</v>
      </c>
      <c r="G39" s="13">
        <v>44440</v>
      </c>
      <c r="H39" s="75" t="s">
        <v>2282</v>
      </c>
      <c r="I39" s="15">
        <v>72</v>
      </c>
      <c r="J39" s="15">
        <v>60</v>
      </c>
      <c r="K39" s="15">
        <v>22</v>
      </c>
      <c r="L39" s="15">
        <v>9</v>
      </c>
      <c r="M39" s="81">
        <v>23.76</v>
      </c>
      <c r="N39" s="70">
        <v>24</v>
      </c>
      <c r="O39" s="62">
        <v>3000</v>
      </c>
      <c r="P39" s="63">
        <f>Table2245236891011121314151617181920212224234567891011121314151617181920212223242526272829303132333435363738394041424344454647[[#This Row],[PEMBULATAN]]*O39</f>
        <v>72000</v>
      </c>
    </row>
    <row r="40" spans="1:16" ht="33.75" customHeight="1" x14ac:dyDescent="0.2">
      <c r="A40" s="100"/>
      <c r="B40" s="73"/>
      <c r="C40" s="87" t="s">
        <v>5745</v>
      </c>
      <c r="D40" s="76" t="s">
        <v>52</v>
      </c>
      <c r="E40" s="13">
        <v>44439</v>
      </c>
      <c r="F40" s="74" t="s">
        <v>5399</v>
      </c>
      <c r="G40" s="13">
        <v>44440</v>
      </c>
      <c r="H40" s="75" t="s">
        <v>2282</v>
      </c>
      <c r="I40" s="15">
        <v>70</v>
      </c>
      <c r="J40" s="15">
        <v>31</v>
      </c>
      <c r="K40" s="15">
        <v>20</v>
      </c>
      <c r="L40" s="15">
        <v>23</v>
      </c>
      <c r="M40" s="81">
        <v>10.85</v>
      </c>
      <c r="N40" s="70">
        <v>23</v>
      </c>
      <c r="O40" s="62">
        <v>3000</v>
      </c>
      <c r="P40" s="63">
        <f>Table2245236891011121314151617181920212224234567891011121314151617181920212223242526272829303132333435363738394041424344454647[[#This Row],[PEMBULATAN]]*O40</f>
        <v>69000</v>
      </c>
    </row>
    <row r="41" spans="1:16" ht="33.75" customHeight="1" x14ac:dyDescent="0.2">
      <c r="A41" s="100"/>
      <c r="B41" s="73"/>
      <c r="C41" s="87" t="s">
        <v>5746</v>
      </c>
      <c r="D41" s="76" t="s">
        <v>52</v>
      </c>
      <c r="E41" s="13">
        <v>44439</v>
      </c>
      <c r="F41" s="74" t="s">
        <v>5399</v>
      </c>
      <c r="G41" s="13">
        <v>44440</v>
      </c>
      <c r="H41" s="75" t="s">
        <v>2282</v>
      </c>
      <c r="I41" s="15">
        <v>70</v>
      </c>
      <c r="J41" s="15">
        <v>60</v>
      </c>
      <c r="K41" s="15">
        <v>23</v>
      </c>
      <c r="L41" s="15">
        <v>8</v>
      </c>
      <c r="M41" s="81">
        <v>24.15</v>
      </c>
      <c r="N41" s="70">
        <v>24</v>
      </c>
      <c r="O41" s="62">
        <v>3000</v>
      </c>
      <c r="P41" s="63">
        <f>Table2245236891011121314151617181920212224234567891011121314151617181920212223242526272829303132333435363738394041424344454647[[#This Row],[PEMBULATAN]]*O41</f>
        <v>72000</v>
      </c>
    </row>
    <row r="42" spans="1:16" ht="33.75" customHeight="1" x14ac:dyDescent="0.2">
      <c r="A42" s="100"/>
      <c r="B42" s="73"/>
      <c r="C42" s="87" t="s">
        <v>5747</v>
      </c>
      <c r="D42" s="76" t="s">
        <v>52</v>
      </c>
      <c r="E42" s="13">
        <v>44439</v>
      </c>
      <c r="F42" s="74" t="s">
        <v>5399</v>
      </c>
      <c r="G42" s="13">
        <v>44440</v>
      </c>
      <c r="H42" s="75" t="s">
        <v>2282</v>
      </c>
      <c r="I42" s="15">
        <v>76</v>
      </c>
      <c r="J42" s="15">
        <v>54</v>
      </c>
      <c r="K42" s="15">
        <v>38</v>
      </c>
      <c r="L42" s="15">
        <v>16</v>
      </c>
      <c r="M42" s="81">
        <v>38.988</v>
      </c>
      <c r="N42" s="70">
        <v>39</v>
      </c>
      <c r="O42" s="62">
        <v>3000</v>
      </c>
      <c r="P42" s="63">
        <f>Table2245236891011121314151617181920212224234567891011121314151617181920212223242526272829303132333435363738394041424344454647[[#This Row],[PEMBULATAN]]*O42</f>
        <v>117000</v>
      </c>
    </row>
    <row r="43" spans="1:16" ht="33.75" customHeight="1" x14ac:dyDescent="0.2">
      <c r="A43" s="100"/>
      <c r="B43" s="73"/>
      <c r="C43" s="87" t="s">
        <v>5748</v>
      </c>
      <c r="D43" s="76" t="s">
        <v>52</v>
      </c>
      <c r="E43" s="13">
        <v>44439</v>
      </c>
      <c r="F43" s="74" t="s">
        <v>5399</v>
      </c>
      <c r="G43" s="13">
        <v>44440</v>
      </c>
      <c r="H43" s="75" t="s">
        <v>2282</v>
      </c>
      <c r="I43" s="15">
        <v>70</v>
      </c>
      <c r="J43" s="15">
        <v>53</v>
      </c>
      <c r="K43" s="15">
        <v>30</v>
      </c>
      <c r="L43" s="15">
        <v>12</v>
      </c>
      <c r="M43" s="81">
        <v>27.824999999999999</v>
      </c>
      <c r="N43" s="70">
        <v>28</v>
      </c>
      <c r="O43" s="62">
        <v>3000</v>
      </c>
      <c r="P43" s="63">
        <f>Table2245236891011121314151617181920212224234567891011121314151617181920212223242526272829303132333435363738394041424344454647[[#This Row],[PEMBULATAN]]*O43</f>
        <v>84000</v>
      </c>
    </row>
    <row r="44" spans="1:16" ht="33.75" customHeight="1" x14ac:dyDescent="0.2">
      <c r="A44" s="100"/>
      <c r="B44" s="73"/>
      <c r="C44" s="87" t="s">
        <v>5749</v>
      </c>
      <c r="D44" s="76" t="s">
        <v>52</v>
      </c>
      <c r="E44" s="13">
        <v>44439</v>
      </c>
      <c r="F44" s="74" t="s">
        <v>5399</v>
      </c>
      <c r="G44" s="13">
        <v>44440</v>
      </c>
      <c r="H44" s="75" t="s">
        <v>2282</v>
      </c>
      <c r="I44" s="15">
        <v>90</v>
      </c>
      <c r="J44" s="15">
        <v>57</v>
      </c>
      <c r="K44" s="15">
        <v>40</v>
      </c>
      <c r="L44" s="15">
        <v>25</v>
      </c>
      <c r="M44" s="81">
        <v>51.3</v>
      </c>
      <c r="N44" s="70">
        <v>51</v>
      </c>
      <c r="O44" s="62">
        <v>3000</v>
      </c>
      <c r="P44" s="63">
        <f>Table2245236891011121314151617181920212224234567891011121314151617181920212223242526272829303132333435363738394041424344454647[[#This Row],[PEMBULATAN]]*O44</f>
        <v>153000</v>
      </c>
    </row>
    <row r="45" spans="1:16" ht="33.75" customHeight="1" x14ac:dyDescent="0.2">
      <c r="A45" s="100"/>
      <c r="B45" s="73"/>
      <c r="C45" s="87" t="s">
        <v>5750</v>
      </c>
      <c r="D45" s="76" t="s">
        <v>52</v>
      </c>
      <c r="E45" s="13">
        <v>44439</v>
      </c>
      <c r="F45" s="74" t="s">
        <v>5399</v>
      </c>
      <c r="G45" s="13">
        <v>44440</v>
      </c>
      <c r="H45" s="75" t="s">
        <v>2282</v>
      </c>
      <c r="I45" s="15">
        <v>90</v>
      </c>
      <c r="J45" s="15">
        <v>52</v>
      </c>
      <c r="K45" s="15">
        <v>36</v>
      </c>
      <c r="L45" s="15">
        <v>18</v>
      </c>
      <c r="M45" s="81">
        <v>42.12</v>
      </c>
      <c r="N45" s="70">
        <v>42</v>
      </c>
      <c r="O45" s="62">
        <v>3000</v>
      </c>
      <c r="P45" s="63">
        <f>Table2245236891011121314151617181920212224234567891011121314151617181920212223242526272829303132333435363738394041424344454647[[#This Row],[PEMBULATAN]]*O45</f>
        <v>126000</v>
      </c>
    </row>
    <row r="46" spans="1:16" ht="33.75" customHeight="1" x14ac:dyDescent="0.2">
      <c r="A46" s="100"/>
      <c r="B46" s="73"/>
      <c r="C46" s="87" t="s">
        <v>5751</v>
      </c>
      <c r="D46" s="76" t="s">
        <v>52</v>
      </c>
      <c r="E46" s="13">
        <v>44439</v>
      </c>
      <c r="F46" s="74" t="s">
        <v>5399</v>
      </c>
      <c r="G46" s="13">
        <v>44440</v>
      </c>
      <c r="H46" s="75" t="s">
        <v>2282</v>
      </c>
      <c r="I46" s="15">
        <v>90</v>
      </c>
      <c r="J46" s="15">
        <v>51</v>
      </c>
      <c r="K46" s="15">
        <v>23</v>
      </c>
      <c r="L46" s="15">
        <v>16</v>
      </c>
      <c r="M46" s="81">
        <v>26.392499999999998</v>
      </c>
      <c r="N46" s="70">
        <v>26</v>
      </c>
      <c r="O46" s="62">
        <v>3000</v>
      </c>
      <c r="P46" s="63">
        <f>Table2245236891011121314151617181920212224234567891011121314151617181920212223242526272829303132333435363738394041424344454647[[#This Row],[PEMBULATAN]]*O46</f>
        <v>78000</v>
      </c>
    </row>
    <row r="47" spans="1:16" ht="33.75" customHeight="1" x14ac:dyDescent="0.2">
      <c r="A47" s="100"/>
      <c r="B47" s="73"/>
      <c r="C47" s="87" t="s">
        <v>5752</v>
      </c>
      <c r="D47" s="76" t="s">
        <v>52</v>
      </c>
      <c r="E47" s="13">
        <v>44439</v>
      </c>
      <c r="F47" s="74" t="s">
        <v>5399</v>
      </c>
      <c r="G47" s="13">
        <v>44440</v>
      </c>
      <c r="H47" s="75" t="s">
        <v>2282</v>
      </c>
      <c r="I47" s="15">
        <v>20</v>
      </c>
      <c r="J47" s="15">
        <v>20</v>
      </c>
      <c r="K47" s="15">
        <v>15</v>
      </c>
      <c r="L47" s="15">
        <v>1</v>
      </c>
      <c r="M47" s="81">
        <v>1.5</v>
      </c>
      <c r="N47" s="70">
        <v>2</v>
      </c>
      <c r="O47" s="62">
        <v>3000</v>
      </c>
      <c r="P47" s="63">
        <f>Table2245236891011121314151617181920212224234567891011121314151617181920212223242526272829303132333435363738394041424344454647[[#This Row],[PEMBULATAN]]*O47</f>
        <v>6000</v>
      </c>
    </row>
    <row r="48" spans="1:16" ht="33.75" customHeight="1" x14ac:dyDescent="0.2">
      <c r="A48" s="100"/>
      <c r="B48" s="73"/>
      <c r="C48" s="87" t="s">
        <v>5753</v>
      </c>
      <c r="D48" s="76" t="s">
        <v>52</v>
      </c>
      <c r="E48" s="13">
        <v>44439</v>
      </c>
      <c r="F48" s="74" t="s">
        <v>5399</v>
      </c>
      <c r="G48" s="13">
        <v>44440</v>
      </c>
      <c r="H48" s="75" t="s">
        <v>2282</v>
      </c>
      <c r="I48" s="15">
        <v>52</v>
      </c>
      <c r="J48" s="15">
        <v>30</v>
      </c>
      <c r="K48" s="15">
        <v>15</v>
      </c>
      <c r="L48" s="15">
        <v>3</v>
      </c>
      <c r="M48" s="81">
        <v>5.85</v>
      </c>
      <c r="N48" s="70">
        <v>6</v>
      </c>
      <c r="O48" s="62">
        <v>3000</v>
      </c>
      <c r="P48" s="63">
        <f>Table2245236891011121314151617181920212224234567891011121314151617181920212223242526272829303132333435363738394041424344454647[[#This Row],[PEMBULATAN]]*O48</f>
        <v>18000</v>
      </c>
    </row>
    <row r="49" spans="1:16" ht="33.75" customHeight="1" x14ac:dyDescent="0.2">
      <c r="A49" s="100"/>
      <c r="B49" s="73"/>
      <c r="C49" s="87" t="s">
        <v>5754</v>
      </c>
      <c r="D49" s="76" t="s">
        <v>52</v>
      </c>
      <c r="E49" s="13">
        <v>44439</v>
      </c>
      <c r="F49" s="74" t="s">
        <v>5399</v>
      </c>
      <c r="G49" s="13">
        <v>44440</v>
      </c>
      <c r="H49" s="75" t="s">
        <v>2282</v>
      </c>
      <c r="I49" s="15">
        <v>74</v>
      </c>
      <c r="J49" s="15">
        <v>56</v>
      </c>
      <c r="K49" s="15">
        <v>33</v>
      </c>
      <c r="L49" s="15">
        <v>17</v>
      </c>
      <c r="M49" s="81">
        <v>34.188000000000002</v>
      </c>
      <c r="N49" s="70">
        <v>34</v>
      </c>
      <c r="O49" s="62">
        <v>3000</v>
      </c>
      <c r="P49" s="63">
        <f>Table2245236891011121314151617181920212224234567891011121314151617181920212223242526272829303132333435363738394041424344454647[[#This Row],[PEMBULATAN]]*O49</f>
        <v>102000</v>
      </c>
    </row>
    <row r="50" spans="1:16" ht="33.75" customHeight="1" x14ac:dyDescent="0.2">
      <c r="A50" s="100"/>
      <c r="B50" s="73"/>
      <c r="C50" s="87" t="s">
        <v>5755</v>
      </c>
      <c r="D50" s="76" t="s">
        <v>52</v>
      </c>
      <c r="E50" s="13">
        <v>44439</v>
      </c>
      <c r="F50" s="74" t="s">
        <v>5399</v>
      </c>
      <c r="G50" s="13">
        <v>44440</v>
      </c>
      <c r="H50" s="75" t="s">
        <v>2282</v>
      </c>
      <c r="I50" s="15">
        <v>86</v>
      </c>
      <c r="J50" s="15">
        <v>60</v>
      </c>
      <c r="K50" s="15">
        <v>40</v>
      </c>
      <c r="L50" s="15">
        <v>26</v>
      </c>
      <c r="M50" s="81">
        <v>51.6</v>
      </c>
      <c r="N50" s="70">
        <v>52</v>
      </c>
      <c r="O50" s="62">
        <v>3000</v>
      </c>
      <c r="P50" s="63">
        <f>Table2245236891011121314151617181920212224234567891011121314151617181920212223242526272829303132333435363738394041424344454647[[#This Row],[PEMBULATAN]]*O50</f>
        <v>156000</v>
      </c>
    </row>
    <row r="51" spans="1:16" ht="33.75" customHeight="1" x14ac:dyDescent="0.2">
      <c r="A51" s="100"/>
      <c r="B51" s="73"/>
      <c r="C51" s="87" t="s">
        <v>5756</v>
      </c>
      <c r="D51" s="76" t="s">
        <v>52</v>
      </c>
      <c r="E51" s="13">
        <v>44439</v>
      </c>
      <c r="F51" s="74" t="s">
        <v>5399</v>
      </c>
      <c r="G51" s="13">
        <v>44440</v>
      </c>
      <c r="H51" s="75" t="s">
        <v>2282</v>
      </c>
      <c r="I51" s="15">
        <v>92</v>
      </c>
      <c r="J51" s="15">
        <v>57</v>
      </c>
      <c r="K51" s="15">
        <v>38</v>
      </c>
      <c r="L51" s="15">
        <v>15</v>
      </c>
      <c r="M51" s="81">
        <v>49.817999999999998</v>
      </c>
      <c r="N51" s="70">
        <v>50</v>
      </c>
      <c r="O51" s="62">
        <v>3000</v>
      </c>
      <c r="P51" s="63">
        <f>Table2245236891011121314151617181920212224234567891011121314151617181920212223242526272829303132333435363738394041424344454647[[#This Row],[PEMBULATAN]]*O51</f>
        <v>150000</v>
      </c>
    </row>
    <row r="52" spans="1:16" ht="33.75" customHeight="1" x14ac:dyDescent="0.2">
      <c r="A52" s="100"/>
      <c r="B52" s="73"/>
      <c r="C52" s="87" t="s">
        <v>5757</v>
      </c>
      <c r="D52" s="76" t="s">
        <v>52</v>
      </c>
      <c r="E52" s="13">
        <v>44439</v>
      </c>
      <c r="F52" s="74" t="s">
        <v>5399</v>
      </c>
      <c r="G52" s="13">
        <v>44440</v>
      </c>
      <c r="H52" s="75" t="s">
        <v>2282</v>
      </c>
      <c r="I52" s="15">
        <v>73</v>
      </c>
      <c r="J52" s="15">
        <v>61</v>
      </c>
      <c r="K52" s="15">
        <v>33</v>
      </c>
      <c r="L52" s="15">
        <v>22</v>
      </c>
      <c r="M52" s="81">
        <v>36.737250000000003</v>
      </c>
      <c r="N52" s="70">
        <v>37</v>
      </c>
      <c r="O52" s="62">
        <v>3000</v>
      </c>
      <c r="P52" s="63">
        <f>Table2245236891011121314151617181920212224234567891011121314151617181920212223242526272829303132333435363738394041424344454647[[#This Row],[PEMBULATAN]]*O52</f>
        <v>111000</v>
      </c>
    </row>
    <row r="53" spans="1:16" ht="33.75" customHeight="1" x14ac:dyDescent="0.2">
      <c r="A53" s="100"/>
      <c r="B53" s="73"/>
      <c r="C53" s="87" t="s">
        <v>5758</v>
      </c>
      <c r="D53" s="76" t="s">
        <v>52</v>
      </c>
      <c r="E53" s="13">
        <v>44439</v>
      </c>
      <c r="F53" s="74" t="s">
        <v>5399</v>
      </c>
      <c r="G53" s="13">
        <v>44440</v>
      </c>
      <c r="H53" s="75" t="s">
        <v>2282</v>
      </c>
      <c r="I53" s="15">
        <v>78</v>
      </c>
      <c r="J53" s="15">
        <v>58</v>
      </c>
      <c r="K53" s="15">
        <v>36</v>
      </c>
      <c r="L53" s="15">
        <v>12</v>
      </c>
      <c r="M53" s="81">
        <v>40.716000000000001</v>
      </c>
      <c r="N53" s="70">
        <v>41</v>
      </c>
      <c r="O53" s="62">
        <v>3000</v>
      </c>
      <c r="P53" s="63">
        <f>Table2245236891011121314151617181920212224234567891011121314151617181920212223242526272829303132333435363738394041424344454647[[#This Row],[PEMBULATAN]]*O53</f>
        <v>123000</v>
      </c>
    </row>
    <row r="54" spans="1:16" ht="33.75" customHeight="1" x14ac:dyDescent="0.2">
      <c r="A54" s="100"/>
      <c r="B54" s="73"/>
      <c r="C54" s="87" t="s">
        <v>5759</v>
      </c>
      <c r="D54" s="76" t="s">
        <v>52</v>
      </c>
      <c r="E54" s="13">
        <v>44439</v>
      </c>
      <c r="F54" s="74" t="s">
        <v>5399</v>
      </c>
      <c r="G54" s="13">
        <v>44440</v>
      </c>
      <c r="H54" s="75" t="s">
        <v>2282</v>
      </c>
      <c r="I54" s="15">
        <v>66</v>
      </c>
      <c r="J54" s="15">
        <v>50</v>
      </c>
      <c r="K54" s="15">
        <v>30</v>
      </c>
      <c r="L54" s="15">
        <v>10</v>
      </c>
      <c r="M54" s="81">
        <v>24.75</v>
      </c>
      <c r="N54" s="70">
        <v>25</v>
      </c>
      <c r="O54" s="62">
        <v>3000</v>
      </c>
      <c r="P54" s="63">
        <f>Table2245236891011121314151617181920212224234567891011121314151617181920212223242526272829303132333435363738394041424344454647[[#This Row],[PEMBULATAN]]*O54</f>
        <v>75000</v>
      </c>
    </row>
    <row r="55" spans="1:16" ht="33.75" customHeight="1" x14ac:dyDescent="0.2">
      <c r="A55" s="100"/>
      <c r="B55" s="73"/>
      <c r="C55" s="87" t="s">
        <v>5760</v>
      </c>
      <c r="D55" s="76" t="s">
        <v>52</v>
      </c>
      <c r="E55" s="13">
        <v>44439</v>
      </c>
      <c r="F55" s="74" t="s">
        <v>5399</v>
      </c>
      <c r="G55" s="13">
        <v>44440</v>
      </c>
      <c r="H55" s="75" t="s">
        <v>2282</v>
      </c>
      <c r="I55" s="15">
        <v>90</v>
      </c>
      <c r="J55" s="15">
        <v>51</v>
      </c>
      <c r="K55" s="15">
        <v>41</v>
      </c>
      <c r="L55" s="15">
        <v>21</v>
      </c>
      <c r="M55" s="81">
        <v>47.047499999999999</v>
      </c>
      <c r="N55" s="70">
        <v>47</v>
      </c>
      <c r="O55" s="62">
        <v>3000</v>
      </c>
      <c r="P55" s="63">
        <f>Table2245236891011121314151617181920212224234567891011121314151617181920212223242526272829303132333435363738394041424344454647[[#This Row],[PEMBULATAN]]*O55</f>
        <v>141000</v>
      </c>
    </row>
    <row r="56" spans="1:16" ht="33.75" customHeight="1" x14ac:dyDescent="0.2">
      <c r="A56" s="100"/>
      <c r="B56" s="73"/>
      <c r="C56" s="87" t="s">
        <v>5761</v>
      </c>
      <c r="D56" s="76" t="s">
        <v>52</v>
      </c>
      <c r="E56" s="13">
        <v>44439</v>
      </c>
      <c r="F56" s="74" t="s">
        <v>5399</v>
      </c>
      <c r="G56" s="13">
        <v>44440</v>
      </c>
      <c r="H56" s="75" t="s">
        <v>2282</v>
      </c>
      <c r="I56" s="15">
        <v>52</v>
      </c>
      <c r="J56" s="15">
        <v>40</v>
      </c>
      <c r="K56" s="15">
        <v>21</v>
      </c>
      <c r="L56" s="15">
        <v>4</v>
      </c>
      <c r="M56" s="81">
        <v>10.92</v>
      </c>
      <c r="N56" s="70">
        <v>11</v>
      </c>
      <c r="O56" s="62">
        <v>3000</v>
      </c>
      <c r="P56" s="63">
        <f>Table2245236891011121314151617181920212224234567891011121314151617181920212223242526272829303132333435363738394041424344454647[[#This Row],[PEMBULATAN]]*O56</f>
        <v>33000</v>
      </c>
    </row>
    <row r="57" spans="1:16" ht="33.75" customHeight="1" x14ac:dyDescent="0.2">
      <c r="A57" s="100"/>
      <c r="B57" s="73"/>
      <c r="C57" s="87" t="s">
        <v>5762</v>
      </c>
      <c r="D57" s="76" t="s">
        <v>52</v>
      </c>
      <c r="E57" s="13">
        <v>44439</v>
      </c>
      <c r="F57" s="74" t="s">
        <v>5399</v>
      </c>
      <c r="G57" s="13">
        <v>44440</v>
      </c>
      <c r="H57" s="75" t="s">
        <v>2282</v>
      </c>
      <c r="I57" s="15">
        <v>60</v>
      </c>
      <c r="J57" s="15">
        <v>60</v>
      </c>
      <c r="K57" s="15">
        <v>32</v>
      </c>
      <c r="L57" s="15">
        <v>7</v>
      </c>
      <c r="M57" s="81">
        <v>28.8</v>
      </c>
      <c r="N57" s="70">
        <v>29</v>
      </c>
      <c r="O57" s="62">
        <v>3000</v>
      </c>
      <c r="P57" s="63">
        <f>Table2245236891011121314151617181920212224234567891011121314151617181920212223242526272829303132333435363738394041424344454647[[#This Row],[PEMBULATAN]]*O57</f>
        <v>87000</v>
      </c>
    </row>
    <row r="58" spans="1:16" ht="33.75" customHeight="1" x14ac:dyDescent="0.2">
      <c r="A58" s="100"/>
      <c r="B58" s="73"/>
      <c r="C58" s="87" t="s">
        <v>5763</v>
      </c>
      <c r="D58" s="76" t="s">
        <v>52</v>
      </c>
      <c r="E58" s="13">
        <v>44439</v>
      </c>
      <c r="F58" s="74" t="s">
        <v>5399</v>
      </c>
      <c r="G58" s="13">
        <v>44440</v>
      </c>
      <c r="H58" s="75" t="s">
        <v>2282</v>
      </c>
      <c r="I58" s="15">
        <v>70</v>
      </c>
      <c r="J58" s="15">
        <v>60</v>
      </c>
      <c r="K58" s="15">
        <v>22</v>
      </c>
      <c r="L58" s="15">
        <v>12</v>
      </c>
      <c r="M58" s="81">
        <v>23.1</v>
      </c>
      <c r="N58" s="70">
        <v>23</v>
      </c>
      <c r="O58" s="62">
        <v>3000</v>
      </c>
      <c r="P58" s="63">
        <f>Table2245236891011121314151617181920212224234567891011121314151617181920212223242526272829303132333435363738394041424344454647[[#This Row],[PEMBULATAN]]*O58</f>
        <v>69000</v>
      </c>
    </row>
    <row r="59" spans="1:16" ht="33.75" customHeight="1" x14ac:dyDescent="0.2">
      <c r="A59" s="100"/>
      <c r="B59" s="73"/>
      <c r="C59" s="87" t="s">
        <v>5764</v>
      </c>
      <c r="D59" s="76" t="s">
        <v>52</v>
      </c>
      <c r="E59" s="13">
        <v>44439</v>
      </c>
      <c r="F59" s="74" t="s">
        <v>5399</v>
      </c>
      <c r="G59" s="13">
        <v>44440</v>
      </c>
      <c r="H59" s="75" t="s">
        <v>2282</v>
      </c>
      <c r="I59" s="15">
        <v>32</v>
      </c>
      <c r="J59" s="15">
        <v>32</v>
      </c>
      <c r="K59" s="15">
        <v>33</v>
      </c>
      <c r="L59" s="15">
        <v>4</v>
      </c>
      <c r="M59" s="81">
        <v>8.4480000000000004</v>
      </c>
      <c r="N59" s="70">
        <v>8</v>
      </c>
      <c r="O59" s="62">
        <v>3000</v>
      </c>
      <c r="P59" s="63">
        <f>Table2245236891011121314151617181920212224234567891011121314151617181920212223242526272829303132333435363738394041424344454647[[#This Row],[PEMBULATAN]]*O59</f>
        <v>24000</v>
      </c>
    </row>
    <row r="60" spans="1:16" ht="33.75" customHeight="1" x14ac:dyDescent="0.2">
      <c r="A60" s="100"/>
      <c r="B60" s="73"/>
      <c r="C60" s="87" t="s">
        <v>5765</v>
      </c>
      <c r="D60" s="76" t="s">
        <v>52</v>
      </c>
      <c r="E60" s="13">
        <v>44439</v>
      </c>
      <c r="F60" s="74" t="s">
        <v>5399</v>
      </c>
      <c r="G60" s="13">
        <v>44440</v>
      </c>
      <c r="H60" s="75" t="s">
        <v>2282</v>
      </c>
      <c r="I60" s="15">
        <v>97</v>
      </c>
      <c r="J60" s="15">
        <v>58</v>
      </c>
      <c r="K60" s="15">
        <v>35</v>
      </c>
      <c r="L60" s="15">
        <v>22</v>
      </c>
      <c r="M60" s="81">
        <v>49.227499999999999</v>
      </c>
      <c r="N60" s="70">
        <v>49</v>
      </c>
      <c r="O60" s="62">
        <v>3000</v>
      </c>
      <c r="P60" s="63">
        <f>Table2245236891011121314151617181920212224234567891011121314151617181920212223242526272829303132333435363738394041424344454647[[#This Row],[PEMBULATAN]]*O60</f>
        <v>147000</v>
      </c>
    </row>
    <row r="61" spans="1:16" ht="33.75" customHeight="1" x14ac:dyDescent="0.2">
      <c r="A61" s="100"/>
      <c r="B61" s="73"/>
      <c r="C61" s="87" t="s">
        <v>5766</v>
      </c>
      <c r="D61" s="76" t="s">
        <v>52</v>
      </c>
      <c r="E61" s="13">
        <v>44439</v>
      </c>
      <c r="F61" s="74" t="s">
        <v>5399</v>
      </c>
      <c r="G61" s="13">
        <v>44440</v>
      </c>
      <c r="H61" s="75" t="s">
        <v>2282</v>
      </c>
      <c r="I61" s="15">
        <v>82</v>
      </c>
      <c r="J61" s="15">
        <v>61</v>
      </c>
      <c r="K61" s="15">
        <v>30</v>
      </c>
      <c r="L61" s="15">
        <v>18</v>
      </c>
      <c r="M61" s="81">
        <v>37.515000000000001</v>
      </c>
      <c r="N61" s="70">
        <v>38</v>
      </c>
      <c r="O61" s="62">
        <v>3000</v>
      </c>
      <c r="P61" s="63">
        <f>Table2245236891011121314151617181920212224234567891011121314151617181920212223242526272829303132333435363738394041424344454647[[#This Row],[PEMBULATAN]]*O61</f>
        <v>114000</v>
      </c>
    </row>
    <row r="62" spans="1:16" ht="33.75" customHeight="1" x14ac:dyDescent="0.2">
      <c r="A62" s="100"/>
      <c r="B62" s="73"/>
      <c r="C62" s="87" t="s">
        <v>5767</v>
      </c>
      <c r="D62" s="76" t="s">
        <v>52</v>
      </c>
      <c r="E62" s="13">
        <v>44439</v>
      </c>
      <c r="F62" s="74" t="s">
        <v>5399</v>
      </c>
      <c r="G62" s="13">
        <v>44440</v>
      </c>
      <c r="H62" s="75" t="s">
        <v>2282</v>
      </c>
      <c r="I62" s="15">
        <v>72</v>
      </c>
      <c r="J62" s="15">
        <v>61</v>
      </c>
      <c r="K62" s="15">
        <v>28</v>
      </c>
      <c r="L62" s="15">
        <v>25</v>
      </c>
      <c r="M62" s="81">
        <v>30.744</v>
      </c>
      <c r="N62" s="70">
        <v>31</v>
      </c>
      <c r="O62" s="62">
        <v>3000</v>
      </c>
      <c r="P62" s="63">
        <f>Table2245236891011121314151617181920212224234567891011121314151617181920212223242526272829303132333435363738394041424344454647[[#This Row],[PEMBULATAN]]*O62</f>
        <v>93000</v>
      </c>
    </row>
    <row r="63" spans="1:16" ht="33.75" customHeight="1" x14ac:dyDescent="0.2">
      <c r="A63" s="100"/>
      <c r="B63" s="73"/>
      <c r="C63" s="87" t="s">
        <v>5768</v>
      </c>
      <c r="D63" s="76" t="s">
        <v>52</v>
      </c>
      <c r="E63" s="13">
        <v>44439</v>
      </c>
      <c r="F63" s="74" t="s">
        <v>5399</v>
      </c>
      <c r="G63" s="13">
        <v>44440</v>
      </c>
      <c r="H63" s="75" t="s">
        <v>2282</v>
      </c>
      <c r="I63" s="15">
        <v>80</v>
      </c>
      <c r="J63" s="15">
        <v>62</v>
      </c>
      <c r="K63" s="15">
        <v>21</v>
      </c>
      <c r="L63" s="15">
        <v>18</v>
      </c>
      <c r="M63" s="81">
        <v>26.04</v>
      </c>
      <c r="N63" s="70">
        <v>26</v>
      </c>
      <c r="O63" s="62">
        <v>3000</v>
      </c>
      <c r="P63" s="63">
        <f>Table2245236891011121314151617181920212224234567891011121314151617181920212223242526272829303132333435363738394041424344454647[[#This Row],[PEMBULATAN]]*O63</f>
        <v>78000</v>
      </c>
    </row>
    <row r="64" spans="1:16" ht="33.75" customHeight="1" x14ac:dyDescent="0.2">
      <c r="A64" s="100"/>
      <c r="B64" s="73"/>
      <c r="C64" s="87" t="s">
        <v>5769</v>
      </c>
      <c r="D64" s="76" t="s">
        <v>52</v>
      </c>
      <c r="E64" s="13">
        <v>44439</v>
      </c>
      <c r="F64" s="74" t="s">
        <v>5399</v>
      </c>
      <c r="G64" s="13">
        <v>44440</v>
      </c>
      <c r="H64" s="75" t="s">
        <v>2282</v>
      </c>
      <c r="I64" s="15">
        <v>61</v>
      </c>
      <c r="J64" s="15">
        <v>45</v>
      </c>
      <c r="K64" s="15">
        <v>22</v>
      </c>
      <c r="L64" s="15">
        <v>7</v>
      </c>
      <c r="M64" s="81">
        <v>15.0975</v>
      </c>
      <c r="N64" s="70">
        <v>15</v>
      </c>
      <c r="O64" s="62">
        <v>3000</v>
      </c>
      <c r="P64" s="63">
        <f>Table2245236891011121314151617181920212224234567891011121314151617181920212223242526272829303132333435363738394041424344454647[[#This Row],[PEMBULATAN]]*O64</f>
        <v>45000</v>
      </c>
    </row>
    <row r="65" spans="1:16" ht="33.75" customHeight="1" x14ac:dyDescent="0.2">
      <c r="A65" s="100"/>
      <c r="B65" s="73"/>
      <c r="C65" s="87" t="s">
        <v>5770</v>
      </c>
      <c r="D65" s="76" t="s">
        <v>52</v>
      </c>
      <c r="E65" s="13">
        <v>44439</v>
      </c>
      <c r="F65" s="74" t="s">
        <v>5399</v>
      </c>
      <c r="G65" s="13">
        <v>44440</v>
      </c>
      <c r="H65" s="75" t="s">
        <v>2282</v>
      </c>
      <c r="I65" s="15">
        <v>66</v>
      </c>
      <c r="J65" s="15">
        <v>62</v>
      </c>
      <c r="K65" s="15">
        <v>36</v>
      </c>
      <c r="L65" s="15">
        <v>10</v>
      </c>
      <c r="M65" s="81">
        <v>36.828000000000003</v>
      </c>
      <c r="N65" s="70">
        <v>37</v>
      </c>
      <c r="O65" s="62">
        <v>3000</v>
      </c>
      <c r="P65" s="63">
        <f>Table2245236891011121314151617181920212224234567891011121314151617181920212223242526272829303132333435363738394041424344454647[[#This Row],[PEMBULATAN]]*O65</f>
        <v>111000</v>
      </c>
    </row>
    <row r="66" spans="1:16" ht="33.75" customHeight="1" x14ac:dyDescent="0.2">
      <c r="A66" s="100"/>
      <c r="B66" s="73"/>
      <c r="C66" s="87" t="s">
        <v>5771</v>
      </c>
      <c r="D66" s="76" t="s">
        <v>52</v>
      </c>
      <c r="E66" s="13">
        <v>44439</v>
      </c>
      <c r="F66" s="74" t="s">
        <v>5399</v>
      </c>
      <c r="G66" s="13">
        <v>44440</v>
      </c>
      <c r="H66" s="75" t="s">
        <v>2282</v>
      </c>
      <c r="I66" s="15">
        <v>94</v>
      </c>
      <c r="J66" s="15">
        <v>61</v>
      </c>
      <c r="K66" s="15">
        <v>30</v>
      </c>
      <c r="L66" s="15">
        <v>19</v>
      </c>
      <c r="M66" s="81">
        <v>43.005000000000003</v>
      </c>
      <c r="N66" s="70">
        <v>43</v>
      </c>
      <c r="O66" s="62">
        <v>3000</v>
      </c>
      <c r="P66" s="63">
        <f>Table2245236891011121314151617181920212224234567891011121314151617181920212223242526272829303132333435363738394041424344454647[[#This Row],[PEMBULATAN]]*O66</f>
        <v>129000</v>
      </c>
    </row>
    <row r="67" spans="1:16" ht="33.75" customHeight="1" x14ac:dyDescent="0.2">
      <c r="A67" s="100"/>
      <c r="B67" s="73"/>
      <c r="C67" s="87" t="s">
        <v>5772</v>
      </c>
      <c r="D67" s="76" t="s">
        <v>52</v>
      </c>
      <c r="E67" s="13">
        <v>44439</v>
      </c>
      <c r="F67" s="74" t="s">
        <v>5399</v>
      </c>
      <c r="G67" s="13">
        <v>44440</v>
      </c>
      <c r="H67" s="75" t="s">
        <v>2282</v>
      </c>
      <c r="I67" s="15">
        <v>72</v>
      </c>
      <c r="J67" s="15">
        <v>54</v>
      </c>
      <c r="K67" s="15">
        <v>31</v>
      </c>
      <c r="L67" s="15">
        <v>11</v>
      </c>
      <c r="M67" s="81">
        <v>30.132000000000001</v>
      </c>
      <c r="N67" s="70">
        <v>30</v>
      </c>
      <c r="O67" s="62">
        <v>3000</v>
      </c>
      <c r="P67" s="63">
        <f>Table2245236891011121314151617181920212224234567891011121314151617181920212223242526272829303132333435363738394041424344454647[[#This Row],[PEMBULATAN]]*O67</f>
        <v>90000</v>
      </c>
    </row>
    <row r="68" spans="1:16" ht="33.75" customHeight="1" x14ac:dyDescent="0.2">
      <c r="A68" s="100"/>
      <c r="B68" s="73"/>
      <c r="C68" s="87" t="s">
        <v>5773</v>
      </c>
      <c r="D68" s="76" t="s">
        <v>52</v>
      </c>
      <c r="E68" s="13">
        <v>44439</v>
      </c>
      <c r="F68" s="74" t="s">
        <v>5399</v>
      </c>
      <c r="G68" s="13">
        <v>44440</v>
      </c>
      <c r="H68" s="75" t="s">
        <v>2282</v>
      </c>
      <c r="I68" s="15">
        <v>78</v>
      </c>
      <c r="J68" s="15">
        <v>63</v>
      </c>
      <c r="K68" s="15">
        <v>30</v>
      </c>
      <c r="L68" s="15">
        <v>13</v>
      </c>
      <c r="M68" s="81">
        <v>36.854999999999997</v>
      </c>
      <c r="N68" s="70">
        <v>37</v>
      </c>
      <c r="O68" s="62">
        <v>3000</v>
      </c>
      <c r="P68" s="63">
        <f>Table2245236891011121314151617181920212224234567891011121314151617181920212223242526272829303132333435363738394041424344454647[[#This Row],[PEMBULATAN]]*O68</f>
        <v>111000</v>
      </c>
    </row>
    <row r="69" spans="1:16" ht="33.75" customHeight="1" x14ac:dyDescent="0.2">
      <c r="A69" s="100"/>
      <c r="B69" s="73"/>
      <c r="C69" s="87" t="s">
        <v>5774</v>
      </c>
      <c r="D69" s="76" t="s">
        <v>52</v>
      </c>
      <c r="E69" s="13">
        <v>44439</v>
      </c>
      <c r="F69" s="74" t="s">
        <v>5399</v>
      </c>
      <c r="G69" s="13">
        <v>44440</v>
      </c>
      <c r="H69" s="75" t="s">
        <v>2282</v>
      </c>
      <c r="I69" s="15">
        <v>74</v>
      </c>
      <c r="J69" s="15">
        <v>60</v>
      </c>
      <c r="K69" s="15">
        <v>37</v>
      </c>
      <c r="L69" s="15">
        <v>24</v>
      </c>
      <c r="M69" s="81">
        <v>41.07</v>
      </c>
      <c r="N69" s="70">
        <v>41</v>
      </c>
      <c r="O69" s="62">
        <v>3000</v>
      </c>
      <c r="P69" s="63">
        <f>Table2245236891011121314151617181920212224234567891011121314151617181920212223242526272829303132333435363738394041424344454647[[#This Row],[PEMBULATAN]]*O69</f>
        <v>123000</v>
      </c>
    </row>
    <row r="70" spans="1:16" ht="33.75" customHeight="1" x14ac:dyDescent="0.2">
      <c r="A70" s="100"/>
      <c r="B70" s="73"/>
      <c r="C70" s="87" t="s">
        <v>5775</v>
      </c>
      <c r="D70" s="76" t="s">
        <v>52</v>
      </c>
      <c r="E70" s="13">
        <v>44439</v>
      </c>
      <c r="F70" s="74" t="s">
        <v>5399</v>
      </c>
      <c r="G70" s="13">
        <v>44440</v>
      </c>
      <c r="H70" s="75" t="s">
        <v>2282</v>
      </c>
      <c r="I70" s="15">
        <v>88</v>
      </c>
      <c r="J70" s="15">
        <v>92</v>
      </c>
      <c r="K70" s="15">
        <v>34</v>
      </c>
      <c r="L70" s="15">
        <v>11</v>
      </c>
      <c r="M70" s="81">
        <v>68.816000000000003</v>
      </c>
      <c r="N70" s="70">
        <v>69</v>
      </c>
      <c r="O70" s="62">
        <v>3000</v>
      </c>
      <c r="P70" s="63">
        <f>Table2245236891011121314151617181920212224234567891011121314151617181920212223242526272829303132333435363738394041424344454647[[#This Row],[PEMBULATAN]]*O70</f>
        <v>207000</v>
      </c>
    </row>
    <row r="71" spans="1:16" ht="33.75" customHeight="1" x14ac:dyDescent="0.2">
      <c r="A71" s="100"/>
      <c r="B71" s="73"/>
      <c r="C71" s="87" t="s">
        <v>5776</v>
      </c>
      <c r="D71" s="76" t="s">
        <v>52</v>
      </c>
      <c r="E71" s="13">
        <v>44439</v>
      </c>
      <c r="F71" s="74" t="s">
        <v>5399</v>
      </c>
      <c r="G71" s="13">
        <v>44440</v>
      </c>
      <c r="H71" s="75" t="s">
        <v>2282</v>
      </c>
      <c r="I71" s="15">
        <v>56</v>
      </c>
      <c r="J71" s="15">
        <v>53</v>
      </c>
      <c r="K71" s="15">
        <v>27</v>
      </c>
      <c r="L71" s="15">
        <v>5</v>
      </c>
      <c r="M71" s="81">
        <v>20.033999999999999</v>
      </c>
      <c r="N71" s="70">
        <v>20</v>
      </c>
      <c r="O71" s="62">
        <v>3000</v>
      </c>
      <c r="P71" s="63">
        <f>Table2245236891011121314151617181920212224234567891011121314151617181920212223242526272829303132333435363738394041424344454647[[#This Row],[PEMBULATAN]]*O71</f>
        <v>60000</v>
      </c>
    </row>
    <row r="72" spans="1:16" ht="33.75" customHeight="1" x14ac:dyDescent="0.2">
      <c r="A72" s="100"/>
      <c r="B72" s="73"/>
      <c r="C72" s="87" t="s">
        <v>5777</v>
      </c>
      <c r="D72" s="76" t="s">
        <v>52</v>
      </c>
      <c r="E72" s="13">
        <v>44439</v>
      </c>
      <c r="F72" s="74" t="s">
        <v>5399</v>
      </c>
      <c r="G72" s="13">
        <v>44440</v>
      </c>
      <c r="H72" s="75" t="s">
        <v>2282</v>
      </c>
      <c r="I72" s="15">
        <v>37</v>
      </c>
      <c r="J72" s="15">
        <v>52</v>
      </c>
      <c r="K72" s="15">
        <v>72</v>
      </c>
      <c r="L72" s="15">
        <v>12</v>
      </c>
      <c r="M72" s="81">
        <v>34.631999999999998</v>
      </c>
      <c r="N72" s="70">
        <v>35</v>
      </c>
      <c r="O72" s="62">
        <v>3000</v>
      </c>
      <c r="P72" s="63">
        <f>Table2245236891011121314151617181920212224234567891011121314151617181920212223242526272829303132333435363738394041424344454647[[#This Row],[PEMBULATAN]]*O72</f>
        <v>105000</v>
      </c>
    </row>
    <row r="73" spans="1:16" ht="33.75" customHeight="1" x14ac:dyDescent="0.2">
      <c r="A73" s="100"/>
      <c r="B73" s="73"/>
      <c r="C73" s="87" t="s">
        <v>5778</v>
      </c>
      <c r="D73" s="76" t="s">
        <v>52</v>
      </c>
      <c r="E73" s="13">
        <v>44439</v>
      </c>
      <c r="F73" s="74" t="s">
        <v>5399</v>
      </c>
      <c r="G73" s="13">
        <v>44440</v>
      </c>
      <c r="H73" s="75" t="s">
        <v>2282</v>
      </c>
      <c r="I73" s="15">
        <v>26</v>
      </c>
      <c r="J73" s="15">
        <v>23</v>
      </c>
      <c r="K73" s="15">
        <v>7</v>
      </c>
      <c r="L73" s="15">
        <v>1</v>
      </c>
      <c r="M73" s="81">
        <v>1.0465</v>
      </c>
      <c r="N73" s="70">
        <v>1</v>
      </c>
      <c r="O73" s="62">
        <v>3000</v>
      </c>
      <c r="P73" s="63">
        <f>Table2245236891011121314151617181920212224234567891011121314151617181920212223242526272829303132333435363738394041424344454647[[#This Row],[PEMBULATAN]]*O73</f>
        <v>3000</v>
      </c>
    </row>
    <row r="74" spans="1:16" ht="33.75" customHeight="1" x14ac:dyDescent="0.2">
      <c r="A74" s="100"/>
      <c r="B74" s="73"/>
      <c r="C74" s="87" t="s">
        <v>5779</v>
      </c>
      <c r="D74" s="76" t="s">
        <v>52</v>
      </c>
      <c r="E74" s="13">
        <v>44439</v>
      </c>
      <c r="F74" s="74" t="s">
        <v>5399</v>
      </c>
      <c r="G74" s="13">
        <v>44440</v>
      </c>
      <c r="H74" s="75" t="s">
        <v>2282</v>
      </c>
      <c r="I74" s="15">
        <v>100</v>
      </c>
      <c r="J74" s="15">
        <v>67</v>
      </c>
      <c r="K74" s="15">
        <v>31</v>
      </c>
      <c r="L74" s="15">
        <v>18</v>
      </c>
      <c r="M74" s="81">
        <v>51.924999999999997</v>
      </c>
      <c r="N74" s="70">
        <v>52</v>
      </c>
      <c r="O74" s="62">
        <v>3000</v>
      </c>
      <c r="P74" s="63">
        <f>Table2245236891011121314151617181920212224234567891011121314151617181920212223242526272829303132333435363738394041424344454647[[#This Row],[PEMBULATAN]]*O74</f>
        <v>156000</v>
      </c>
    </row>
    <row r="75" spans="1:16" ht="33.75" customHeight="1" x14ac:dyDescent="0.2">
      <c r="A75" s="100"/>
      <c r="B75" s="73"/>
      <c r="C75" s="87" t="s">
        <v>5780</v>
      </c>
      <c r="D75" s="76" t="s">
        <v>52</v>
      </c>
      <c r="E75" s="13">
        <v>44439</v>
      </c>
      <c r="F75" s="74" t="s">
        <v>5399</v>
      </c>
      <c r="G75" s="13">
        <v>44440</v>
      </c>
      <c r="H75" s="75" t="s">
        <v>2282</v>
      </c>
      <c r="I75" s="15">
        <v>83</v>
      </c>
      <c r="J75" s="15">
        <v>61</v>
      </c>
      <c r="K75" s="15">
        <v>33</v>
      </c>
      <c r="L75" s="15">
        <v>19</v>
      </c>
      <c r="M75" s="81">
        <v>41.769750000000002</v>
      </c>
      <c r="N75" s="70">
        <v>42</v>
      </c>
      <c r="O75" s="62">
        <v>3000</v>
      </c>
      <c r="P75" s="63">
        <f>Table2245236891011121314151617181920212224234567891011121314151617181920212223242526272829303132333435363738394041424344454647[[#This Row],[PEMBULATAN]]*O75</f>
        <v>126000</v>
      </c>
    </row>
    <row r="76" spans="1:16" ht="33.75" customHeight="1" x14ac:dyDescent="0.2">
      <c r="A76" s="100"/>
      <c r="B76" s="73"/>
      <c r="C76" s="87" t="s">
        <v>5781</v>
      </c>
      <c r="D76" s="76" t="s">
        <v>52</v>
      </c>
      <c r="E76" s="13">
        <v>44439</v>
      </c>
      <c r="F76" s="74" t="s">
        <v>5399</v>
      </c>
      <c r="G76" s="13">
        <v>44440</v>
      </c>
      <c r="H76" s="75" t="s">
        <v>2282</v>
      </c>
      <c r="I76" s="15">
        <v>52</v>
      </c>
      <c r="J76" s="15">
        <v>70</v>
      </c>
      <c r="K76" s="15">
        <v>23</v>
      </c>
      <c r="L76" s="15">
        <v>10</v>
      </c>
      <c r="M76" s="81">
        <v>20.93</v>
      </c>
      <c r="N76" s="70">
        <v>21</v>
      </c>
      <c r="O76" s="62">
        <v>3000</v>
      </c>
      <c r="P76" s="63">
        <f>Table2245236891011121314151617181920212224234567891011121314151617181920212223242526272829303132333435363738394041424344454647[[#This Row],[PEMBULATAN]]*O76</f>
        <v>63000</v>
      </c>
    </row>
    <row r="77" spans="1:16" ht="33.75" customHeight="1" x14ac:dyDescent="0.2">
      <c r="A77" s="97"/>
      <c r="B77" s="73"/>
      <c r="C77" s="87" t="s">
        <v>5782</v>
      </c>
      <c r="D77" s="76" t="s">
        <v>52</v>
      </c>
      <c r="E77" s="13">
        <v>44439</v>
      </c>
      <c r="F77" s="74" t="s">
        <v>5399</v>
      </c>
      <c r="G77" s="13">
        <v>44440</v>
      </c>
      <c r="H77" s="75" t="s">
        <v>2282</v>
      </c>
      <c r="I77" s="15">
        <v>83</v>
      </c>
      <c r="J77" s="15">
        <v>57</v>
      </c>
      <c r="K77" s="15">
        <v>27</v>
      </c>
      <c r="L77" s="15">
        <v>20</v>
      </c>
      <c r="M77" s="81">
        <v>31.934249999999999</v>
      </c>
      <c r="N77" s="70">
        <v>32</v>
      </c>
      <c r="O77" s="62">
        <v>3000</v>
      </c>
      <c r="P77" s="63">
        <f>Table2245236891011121314151617181920212224234567891011121314151617181920212223242526272829303132333435363738394041424344454647[[#This Row],[PEMBULATAN]]*O77</f>
        <v>96000</v>
      </c>
    </row>
    <row r="78" spans="1:16" ht="33.75" customHeight="1" x14ac:dyDescent="0.2">
      <c r="A78" s="97"/>
      <c r="B78" s="73"/>
      <c r="C78" s="87" t="s">
        <v>5783</v>
      </c>
      <c r="D78" s="76" t="s">
        <v>52</v>
      </c>
      <c r="E78" s="13">
        <v>44439</v>
      </c>
      <c r="F78" s="74" t="s">
        <v>5399</v>
      </c>
      <c r="G78" s="13">
        <v>44440</v>
      </c>
      <c r="H78" s="75" t="s">
        <v>2282</v>
      </c>
      <c r="I78" s="15">
        <v>42</v>
      </c>
      <c r="J78" s="15">
        <v>32</v>
      </c>
      <c r="K78" s="15">
        <v>18</v>
      </c>
      <c r="L78" s="15">
        <v>23</v>
      </c>
      <c r="M78" s="81">
        <v>6.048</v>
      </c>
      <c r="N78" s="70">
        <v>23</v>
      </c>
      <c r="O78" s="62">
        <v>3000</v>
      </c>
      <c r="P78" s="63">
        <f>Table2245236891011121314151617181920212224234567891011121314151617181920212223242526272829303132333435363738394041424344454647[[#This Row],[PEMBULATAN]]*O78</f>
        <v>69000</v>
      </c>
    </row>
    <row r="79" spans="1:16" ht="33.75" customHeight="1" x14ac:dyDescent="0.2">
      <c r="A79" s="97"/>
      <c r="B79" s="73"/>
      <c r="C79" s="87" t="s">
        <v>5784</v>
      </c>
      <c r="D79" s="76" t="s">
        <v>52</v>
      </c>
      <c r="E79" s="13">
        <v>44439</v>
      </c>
      <c r="F79" s="74" t="s">
        <v>5399</v>
      </c>
      <c r="G79" s="13">
        <v>44440</v>
      </c>
      <c r="H79" s="75" t="s">
        <v>2282</v>
      </c>
      <c r="I79" s="15">
        <v>75</v>
      </c>
      <c r="J79" s="15">
        <v>56</v>
      </c>
      <c r="K79" s="15">
        <v>20</v>
      </c>
      <c r="L79" s="15">
        <v>13</v>
      </c>
      <c r="M79" s="81">
        <v>21</v>
      </c>
      <c r="N79" s="70">
        <v>21</v>
      </c>
      <c r="O79" s="62">
        <v>3000</v>
      </c>
      <c r="P79" s="63">
        <f>Table2245236891011121314151617181920212224234567891011121314151617181920212223242526272829303132333435363738394041424344454647[[#This Row],[PEMBULATAN]]*O79</f>
        <v>63000</v>
      </c>
    </row>
    <row r="80" spans="1:16" ht="33.75" customHeight="1" x14ac:dyDescent="0.2">
      <c r="A80" s="97"/>
      <c r="B80" s="73"/>
      <c r="C80" s="87" t="s">
        <v>5785</v>
      </c>
      <c r="D80" s="76" t="s">
        <v>52</v>
      </c>
      <c r="E80" s="13">
        <v>44439</v>
      </c>
      <c r="F80" s="74" t="s">
        <v>5399</v>
      </c>
      <c r="G80" s="13">
        <v>44440</v>
      </c>
      <c r="H80" s="75" t="s">
        <v>2282</v>
      </c>
      <c r="I80" s="15">
        <v>86</v>
      </c>
      <c r="J80" s="15">
        <v>60</v>
      </c>
      <c r="K80" s="15">
        <v>34</v>
      </c>
      <c r="L80" s="15">
        <v>21</v>
      </c>
      <c r="M80" s="81">
        <v>43.86</v>
      </c>
      <c r="N80" s="70">
        <v>44</v>
      </c>
      <c r="O80" s="62">
        <v>3000</v>
      </c>
      <c r="P80" s="63">
        <f>Table2245236891011121314151617181920212224234567891011121314151617181920212223242526272829303132333435363738394041424344454647[[#This Row],[PEMBULATAN]]*O80</f>
        <v>132000</v>
      </c>
    </row>
    <row r="81" spans="1:16" ht="33.75" customHeight="1" x14ac:dyDescent="0.2">
      <c r="A81" s="97"/>
      <c r="B81" s="73"/>
      <c r="C81" s="87" t="s">
        <v>5786</v>
      </c>
      <c r="D81" s="76" t="s">
        <v>52</v>
      </c>
      <c r="E81" s="13">
        <v>44439</v>
      </c>
      <c r="F81" s="74" t="s">
        <v>5399</v>
      </c>
      <c r="G81" s="13">
        <v>44440</v>
      </c>
      <c r="H81" s="75" t="s">
        <v>2282</v>
      </c>
      <c r="I81" s="15">
        <v>80</v>
      </c>
      <c r="J81" s="15">
        <v>57</v>
      </c>
      <c r="K81" s="15">
        <v>34</v>
      </c>
      <c r="L81" s="15">
        <v>20</v>
      </c>
      <c r="M81" s="81">
        <v>38.76</v>
      </c>
      <c r="N81" s="70">
        <v>39</v>
      </c>
      <c r="O81" s="62">
        <v>3000</v>
      </c>
      <c r="P81" s="63">
        <f>Table2245236891011121314151617181920212224234567891011121314151617181920212223242526272829303132333435363738394041424344454647[[#This Row],[PEMBULATAN]]*O81</f>
        <v>117000</v>
      </c>
    </row>
    <row r="82" spans="1:16" ht="33.75" customHeight="1" x14ac:dyDescent="0.2">
      <c r="A82" s="97"/>
      <c r="B82" s="73"/>
      <c r="C82" s="87" t="s">
        <v>5787</v>
      </c>
      <c r="D82" s="76" t="s">
        <v>52</v>
      </c>
      <c r="E82" s="13">
        <v>44439</v>
      </c>
      <c r="F82" s="74" t="s">
        <v>5399</v>
      </c>
      <c r="G82" s="13">
        <v>44440</v>
      </c>
      <c r="H82" s="75" t="s">
        <v>2282</v>
      </c>
      <c r="I82" s="15">
        <v>88</v>
      </c>
      <c r="J82" s="15">
        <v>36</v>
      </c>
      <c r="K82" s="15">
        <v>44</v>
      </c>
      <c r="L82" s="15">
        <v>50</v>
      </c>
      <c r="M82" s="81">
        <v>34.847999999999999</v>
      </c>
      <c r="N82" s="70">
        <v>50</v>
      </c>
      <c r="O82" s="62">
        <v>3000</v>
      </c>
      <c r="P82" s="63">
        <f>Table2245236891011121314151617181920212224234567891011121314151617181920212223242526272829303132333435363738394041424344454647[[#This Row],[PEMBULATAN]]*O82</f>
        <v>150000</v>
      </c>
    </row>
    <row r="83" spans="1:16" ht="33.75" customHeight="1" x14ac:dyDescent="0.2">
      <c r="A83" s="97"/>
      <c r="B83" s="73"/>
      <c r="C83" s="87" t="s">
        <v>5788</v>
      </c>
      <c r="D83" s="76" t="s">
        <v>52</v>
      </c>
      <c r="E83" s="13">
        <v>44439</v>
      </c>
      <c r="F83" s="74" t="s">
        <v>5399</v>
      </c>
      <c r="G83" s="13">
        <v>44440</v>
      </c>
      <c r="H83" s="75" t="s">
        <v>2282</v>
      </c>
      <c r="I83" s="15">
        <v>72</v>
      </c>
      <c r="J83" s="15">
        <v>56</v>
      </c>
      <c r="K83" s="15">
        <v>37</v>
      </c>
      <c r="L83" s="15">
        <v>9</v>
      </c>
      <c r="M83" s="81">
        <v>37.295999999999999</v>
      </c>
      <c r="N83" s="70">
        <v>37</v>
      </c>
      <c r="O83" s="62">
        <v>3000</v>
      </c>
      <c r="P83" s="63">
        <f>Table2245236891011121314151617181920212224234567891011121314151617181920212223242526272829303132333435363738394041424344454647[[#This Row],[PEMBULATAN]]*O83</f>
        <v>111000</v>
      </c>
    </row>
    <row r="84" spans="1:16" ht="33.75" customHeight="1" x14ac:dyDescent="0.2">
      <c r="A84" s="97"/>
      <c r="B84" s="73"/>
      <c r="C84" s="87" t="s">
        <v>5789</v>
      </c>
      <c r="D84" s="76" t="s">
        <v>52</v>
      </c>
      <c r="E84" s="13">
        <v>44439</v>
      </c>
      <c r="F84" s="74" t="s">
        <v>5399</v>
      </c>
      <c r="G84" s="13">
        <v>44440</v>
      </c>
      <c r="H84" s="75" t="s">
        <v>2282</v>
      </c>
      <c r="I84" s="15">
        <v>115</v>
      </c>
      <c r="J84" s="15">
        <v>24</v>
      </c>
      <c r="K84" s="15">
        <v>7</v>
      </c>
      <c r="L84" s="15">
        <v>1</v>
      </c>
      <c r="M84" s="81">
        <v>4.83</v>
      </c>
      <c r="N84" s="70">
        <v>5</v>
      </c>
      <c r="O84" s="62">
        <v>3000</v>
      </c>
      <c r="P84" s="63">
        <f>Table2245236891011121314151617181920212224234567891011121314151617181920212223242526272829303132333435363738394041424344454647[[#This Row],[PEMBULATAN]]*O84</f>
        <v>15000</v>
      </c>
    </row>
    <row r="85" spans="1:16" ht="33.75" customHeight="1" x14ac:dyDescent="0.2">
      <c r="A85" s="97"/>
      <c r="B85" s="73"/>
      <c r="C85" s="87" t="s">
        <v>5790</v>
      </c>
      <c r="D85" s="76" t="s">
        <v>52</v>
      </c>
      <c r="E85" s="13">
        <v>44439</v>
      </c>
      <c r="F85" s="74" t="s">
        <v>5399</v>
      </c>
      <c r="G85" s="13">
        <v>44440</v>
      </c>
      <c r="H85" s="75" t="s">
        <v>2282</v>
      </c>
      <c r="I85" s="15">
        <v>42</v>
      </c>
      <c r="J85" s="15">
        <v>32</v>
      </c>
      <c r="K85" s="15">
        <v>19</v>
      </c>
      <c r="L85" s="15">
        <v>4</v>
      </c>
      <c r="M85" s="81">
        <v>6.3840000000000003</v>
      </c>
      <c r="N85" s="70">
        <v>6</v>
      </c>
      <c r="O85" s="62">
        <v>3000</v>
      </c>
      <c r="P85" s="63">
        <f>Table2245236891011121314151617181920212224234567891011121314151617181920212223242526272829303132333435363738394041424344454647[[#This Row],[PEMBULATAN]]*O85</f>
        <v>18000</v>
      </c>
    </row>
    <row r="86" spans="1:16" ht="33.75" customHeight="1" x14ac:dyDescent="0.2">
      <c r="A86" s="97"/>
      <c r="B86" s="73"/>
      <c r="C86" s="87" t="s">
        <v>5791</v>
      </c>
      <c r="D86" s="76" t="s">
        <v>52</v>
      </c>
      <c r="E86" s="13">
        <v>44439</v>
      </c>
      <c r="F86" s="74" t="s">
        <v>5399</v>
      </c>
      <c r="G86" s="13">
        <v>44440</v>
      </c>
      <c r="H86" s="75" t="s">
        <v>2282</v>
      </c>
      <c r="I86" s="15">
        <v>70</v>
      </c>
      <c r="J86" s="15">
        <v>52</v>
      </c>
      <c r="K86" s="15">
        <v>33</v>
      </c>
      <c r="L86" s="15">
        <v>9</v>
      </c>
      <c r="M86" s="81">
        <v>30.03</v>
      </c>
      <c r="N86" s="70">
        <v>30</v>
      </c>
      <c r="O86" s="62">
        <v>3000</v>
      </c>
      <c r="P86" s="63">
        <f>Table2245236891011121314151617181920212224234567891011121314151617181920212223242526272829303132333435363738394041424344454647[[#This Row],[PEMBULATAN]]*O86</f>
        <v>90000</v>
      </c>
    </row>
    <row r="87" spans="1:16" ht="33.75" customHeight="1" x14ac:dyDescent="0.2">
      <c r="A87" s="97"/>
      <c r="B87" s="73"/>
      <c r="C87" s="87" t="s">
        <v>5792</v>
      </c>
      <c r="D87" s="76" t="s">
        <v>52</v>
      </c>
      <c r="E87" s="13">
        <v>44439</v>
      </c>
      <c r="F87" s="74" t="s">
        <v>5399</v>
      </c>
      <c r="G87" s="13">
        <v>44440</v>
      </c>
      <c r="H87" s="75" t="s">
        <v>2282</v>
      </c>
      <c r="I87" s="15">
        <v>83</v>
      </c>
      <c r="J87" s="15">
        <v>64</v>
      </c>
      <c r="K87" s="15">
        <v>30</v>
      </c>
      <c r="L87" s="15">
        <v>19</v>
      </c>
      <c r="M87" s="81">
        <v>39.840000000000003</v>
      </c>
      <c r="N87" s="70">
        <v>40</v>
      </c>
      <c r="O87" s="62">
        <v>3000</v>
      </c>
      <c r="P87" s="63">
        <f>Table2245236891011121314151617181920212224234567891011121314151617181920212223242526272829303132333435363738394041424344454647[[#This Row],[PEMBULATAN]]*O87</f>
        <v>120000</v>
      </c>
    </row>
    <row r="88" spans="1:16" ht="33.75" customHeight="1" x14ac:dyDescent="0.2">
      <c r="A88" s="97"/>
      <c r="B88" s="73"/>
      <c r="C88" s="87" t="s">
        <v>5793</v>
      </c>
      <c r="D88" s="76" t="s">
        <v>52</v>
      </c>
      <c r="E88" s="13">
        <v>44439</v>
      </c>
      <c r="F88" s="74" t="s">
        <v>5399</v>
      </c>
      <c r="G88" s="13">
        <v>44440</v>
      </c>
      <c r="H88" s="75" t="s">
        <v>2282</v>
      </c>
      <c r="I88" s="15">
        <v>50</v>
      </c>
      <c r="J88" s="15">
        <v>36</v>
      </c>
      <c r="K88" s="15">
        <v>10</v>
      </c>
      <c r="L88" s="15">
        <v>4</v>
      </c>
      <c r="M88" s="81">
        <v>4.5</v>
      </c>
      <c r="N88" s="70">
        <v>5</v>
      </c>
      <c r="O88" s="62">
        <v>3000</v>
      </c>
      <c r="P88" s="63">
        <f>Table2245236891011121314151617181920212224234567891011121314151617181920212223242526272829303132333435363738394041424344454647[[#This Row],[PEMBULATAN]]*O88</f>
        <v>15000</v>
      </c>
    </row>
    <row r="89" spans="1:16" ht="33.75" customHeight="1" x14ac:dyDescent="0.2">
      <c r="A89" s="97"/>
      <c r="B89" s="73"/>
      <c r="C89" s="87" t="s">
        <v>5794</v>
      </c>
      <c r="D89" s="76" t="s">
        <v>52</v>
      </c>
      <c r="E89" s="13">
        <v>44439</v>
      </c>
      <c r="F89" s="74" t="s">
        <v>5399</v>
      </c>
      <c r="G89" s="13">
        <v>44440</v>
      </c>
      <c r="H89" s="75" t="s">
        <v>2282</v>
      </c>
      <c r="I89" s="15">
        <v>88</v>
      </c>
      <c r="J89" s="15">
        <v>63</v>
      </c>
      <c r="K89" s="15">
        <v>32</v>
      </c>
      <c r="L89" s="15">
        <v>24</v>
      </c>
      <c r="M89" s="81">
        <v>44.351999999999997</v>
      </c>
      <c r="N89" s="70">
        <v>44</v>
      </c>
      <c r="O89" s="62">
        <v>3000</v>
      </c>
      <c r="P89" s="63">
        <f>Table2245236891011121314151617181920212224234567891011121314151617181920212223242526272829303132333435363738394041424344454647[[#This Row],[PEMBULATAN]]*O89</f>
        <v>132000</v>
      </c>
    </row>
    <row r="90" spans="1:16" ht="33.75" customHeight="1" x14ac:dyDescent="0.2">
      <c r="A90" s="97"/>
      <c r="B90" s="73"/>
      <c r="C90" s="87" t="s">
        <v>5795</v>
      </c>
      <c r="D90" s="76" t="s">
        <v>52</v>
      </c>
      <c r="E90" s="13">
        <v>44439</v>
      </c>
      <c r="F90" s="74" t="s">
        <v>5399</v>
      </c>
      <c r="G90" s="13">
        <v>44440</v>
      </c>
      <c r="H90" s="75" t="s">
        <v>2282</v>
      </c>
      <c r="I90" s="15">
        <v>56</v>
      </c>
      <c r="J90" s="15">
        <v>43</v>
      </c>
      <c r="K90" s="15">
        <v>25</v>
      </c>
      <c r="L90" s="15">
        <v>8</v>
      </c>
      <c r="M90" s="81">
        <v>15.05</v>
      </c>
      <c r="N90" s="70">
        <v>15</v>
      </c>
      <c r="O90" s="62">
        <v>3000</v>
      </c>
      <c r="P90" s="63">
        <f>Table2245236891011121314151617181920212224234567891011121314151617181920212223242526272829303132333435363738394041424344454647[[#This Row],[PEMBULATAN]]*O90</f>
        <v>45000</v>
      </c>
    </row>
    <row r="91" spans="1:16" ht="33.75" customHeight="1" x14ac:dyDescent="0.2">
      <c r="A91" s="97"/>
      <c r="B91" s="73"/>
      <c r="C91" s="87" t="s">
        <v>5796</v>
      </c>
      <c r="D91" s="76" t="s">
        <v>52</v>
      </c>
      <c r="E91" s="13">
        <v>44439</v>
      </c>
      <c r="F91" s="74" t="s">
        <v>5399</v>
      </c>
      <c r="G91" s="13">
        <v>44440</v>
      </c>
      <c r="H91" s="75" t="s">
        <v>2282</v>
      </c>
      <c r="I91" s="15">
        <v>87</v>
      </c>
      <c r="J91" s="15">
        <v>85</v>
      </c>
      <c r="K91" s="15">
        <v>35</v>
      </c>
      <c r="L91" s="15">
        <v>27</v>
      </c>
      <c r="M91" s="81">
        <v>64.706249999999997</v>
      </c>
      <c r="N91" s="70">
        <v>65</v>
      </c>
      <c r="O91" s="62">
        <v>3000</v>
      </c>
      <c r="P91" s="63">
        <f>Table2245236891011121314151617181920212224234567891011121314151617181920212223242526272829303132333435363738394041424344454647[[#This Row],[PEMBULATAN]]*O91</f>
        <v>195000</v>
      </c>
    </row>
    <row r="92" spans="1:16" ht="33.75" customHeight="1" x14ac:dyDescent="0.2">
      <c r="A92" s="97"/>
      <c r="B92" s="73"/>
      <c r="C92" s="87" t="s">
        <v>5797</v>
      </c>
      <c r="D92" s="76" t="s">
        <v>52</v>
      </c>
      <c r="E92" s="13">
        <v>44439</v>
      </c>
      <c r="F92" s="74" t="s">
        <v>5399</v>
      </c>
      <c r="G92" s="13">
        <v>44440</v>
      </c>
      <c r="H92" s="75" t="s">
        <v>2282</v>
      </c>
      <c r="I92" s="15">
        <v>86</v>
      </c>
      <c r="J92" s="15">
        <v>53</v>
      </c>
      <c r="K92" s="15">
        <v>33</v>
      </c>
      <c r="L92" s="15">
        <v>12</v>
      </c>
      <c r="M92" s="81">
        <v>37.603499999999997</v>
      </c>
      <c r="N92" s="70">
        <v>38</v>
      </c>
      <c r="O92" s="62">
        <v>3000</v>
      </c>
      <c r="P92" s="63">
        <f>Table2245236891011121314151617181920212224234567891011121314151617181920212223242526272829303132333435363738394041424344454647[[#This Row],[PEMBULATAN]]*O92</f>
        <v>114000</v>
      </c>
    </row>
    <row r="93" spans="1:16" ht="33.75" customHeight="1" x14ac:dyDescent="0.2">
      <c r="A93" s="97"/>
      <c r="B93" s="73"/>
      <c r="C93" s="87" t="s">
        <v>5798</v>
      </c>
      <c r="D93" s="76" t="s">
        <v>52</v>
      </c>
      <c r="E93" s="13">
        <v>44439</v>
      </c>
      <c r="F93" s="74" t="s">
        <v>5399</v>
      </c>
      <c r="G93" s="13">
        <v>44440</v>
      </c>
      <c r="H93" s="75" t="s">
        <v>2282</v>
      </c>
      <c r="I93" s="15">
        <v>93</v>
      </c>
      <c r="J93" s="15">
        <v>98</v>
      </c>
      <c r="K93" s="15">
        <v>30</v>
      </c>
      <c r="L93" s="15">
        <v>21</v>
      </c>
      <c r="M93" s="81">
        <v>68.355000000000004</v>
      </c>
      <c r="N93" s="70">
        <v>68</v>
      </c>
      <c r="O93" s="62">
        <v>3000</v>
      </c>
      <c r="P93" s="63">
        <f>Table2245236891011121314151617181920212224234567891011121314151617181920212223242526272829303132333435363738394041424344454647[[#This Row],[PEMBULATAN]]*O93</f>
        <v>204000</v>
      </c>
    </row>
    <row r="94" spans="1:16" ht="33.75" customHeight="1" x14ac:dyDescent="0.2">
      <c r="A94" s="97"/>
      <c r="B94" s="73"/>
      <c r="C94" s="87" t="s">
        <v>5799</v>
      </c>
      <c r="D94" s="76" t="s">
        <v>52</v>
      </c>
      <c r="E94" s="13">
        <v>44439</v>
      </c>
      <c r="F94" s="74" t="s">
        <v>5399</v>
      </c>
      <c r="G94" s="13">
        <v>44440</v>
      </c>
      <c r="H94" s="75" t="s">
        <v>2282</v>
      </c>
      <c r="I94" s="15">
        <v>90</v>
      </c>
      <c r="J94" s="15">
        <v>33</v>
      </c>
      <c r="K94" s="15">
        <v>50</v>
      </c>
      <c r="L94" s="15">
        <v>12</v>
      </c>
      <c r="M94" s="81">
        <v>37.125</v>
      </c>
      <c r="N94" s="70">
        <v>37</v>
      </c>
      <c r="O94" s="62">
        <v>3000</v>
      </c>
      <c r="P94" s="63">
        <f>Table2245236891011121314151617181920212224234567891011121314151617181920212223242526272829303132333435363738394041424344454647[[#This Row],[PEMBULATAN]]*O94</f>
        <v>111000</v>
      </c>
    </row>
    <row r="95" spans="1:16" ht="33.75" customHeight="1" x14ac:dyDescent="0.2">
      <c r="A95" s="97"/>
      <c r="B95" s="73"/>
      <c r="C95" s="87" t="s">
        <v>5800</v>
      </c>
      <c r="D95" s="76" t="s">
        <v>52</v>
      </c>
      <c r="E95" s="13">
        <v>44439</v>
      </c>
      <c r="F95" s="74" t="s">
        <v>5399</v>
      </c>
      <c r="G95" s="13">
        <v>44440</v>
      </c>
      <c r="H95" s="75" t="s">
        <v>2282</v>
      </c>
      <c r="I95" s="15">
        <v>35</v>
      </c>
      <c r="J95" s="15">
        <v>22</v>
      </c>
      <c r="K95" s="15">
        <v>27</v>
      </c>
      <c r="L95" s="15">
        <v>5</v>
      </c>
      <c r="M95" s="81">
        <v>5.1974999999999998</v>
      </c>
      <c r="N95" s="70">
        <v>5</v>
      </c>
      <c r="O95" s="62">
        <v>3000</v>
      </c>
      <c r="P95" s="63">
        <f>Table2245236891011121314151617181920212224234567891011121314151617181920212223242526272829303132333435363738394041424344454647[[#This Row],[PEMBULATAN]]*O95</f>
        <v>15000</v>
      </c>
    </row>
    <row r="96" spans="1:16" ht="33.75" customHeight="1" x14ac:dyDescent="0.2">
      <c r="A96" s="97"/>
      <c r="B96" s="73"/>
      <c r="C96" s="87" t="s">
        <v>5801</v>
      </c>
      <c r="D96" s="76" t="s">
        <v>52</v>
      </c>
      <c r="E96" s="13">
        <v>44439</v>
      </c>
      <c r="F96" s="74" t="s">
        <v>5399</v>
      </c>
      <c r="G96" s="13">
        <v>44440</v>
      </c>
      <c r="H96" s="75" t="s">
        <v>2282</v>
      </c>
      <c r="I96" s="15">
        <v>66</v>
      </c>
      <c r="J96" s="15">
        <v>30</v>
      </c>
      <c r="K96" s="15">
        <v>25</v>
      </c>
      <c r="L96" s="15">
        <v>6</v>
      </c>
      <c r="M96" s="81">
        <v>12.375</v>
      </c>
      <c r="N96" s="70">
        <v>12</v>
      </c>
      <c r="O96" s="62">
        <v>3000</v>
      </c>
      <c r="P96" s="63">
        <f>Table2245236891011121314151617181920212224234567891011121314151617181920212223242526272829303132333435363738394041424344454647[[#This Row],[PEMBULATAN]]*O96</f>
        <v>36000</v>
      </c>
    </row>
    <row r="97" spans="1:16" ht="33.75" customHeight="1" x14ac:dyDescent="0.2">
      <c r="A97" s="97"/>
      <c r="B97" s="73"/>
      <c r="C97" s="87" t="s">
        <v>5802</v>
      </c>
      <c r="D97" s="76" t="s">
        <v>52</v>
      </c>
      <c r="E97" s="13">
        <v>44439</v>
      </c>
      <c r="F97" s="74" t="s">
        <v>5399</v>
      </c>
      <c r="G97" s="13">
        <v>44440</v>
      </c>
      <c r="H97" s="75" t="s">
        <v>2282</v>
      </c>
      <c r="I97" s="15">
        <v>115</v>
      </c>
      <c r="J97" s="15">
        <v>6</v>
      </c>
      <c r="K97" s="15">
        <v>6</v>
      </c>
      <c r="L97" s="15">
        <v>1</v>
      </c>
      <c r="M97" s="81">
        <v>1.0349999999999999</v>
      </c>
      <c r="N97" s="70">
        <v>1</v>
      </c>
      <c r="O97" s="62">
        <v>3000</v>
      </c>
      <c r="P97" s="63">
        <f>Table2245236891011121314151617181920212224234567891011121314151617181920212223242526272829303132333435363738394041424344454647[[#This Row],[PEMBULATAN]]*O97</f>
        <v>3000</v>
      </c>
    </row>
    <row r="98" spans="1:16" ht="33.75" customHeight="1" x14ac:dyDescent="0.2">
      <c r="A98" s="97"/>
      <c r="B98" s="73"/>
      <c r="C98" s="87" t="s">
        <v>5803</v>
      </c>
      <c r="D98" s="76" t="s">
        <v>52</v>
      </c>
      <c r="E98" s="13">
        <v>44439</v>
      </c>
      <c r="F98" s="74" t="s">
        <v>5399</v>
      </c>
      <c r="G98" s="13">
        <v>44440</v>
      </c>
      <c r="H98" s="75" t="s">
        <v>2282</v>
      </c>
      <c r="I98" s="15">
        <v>83</v>
      </c>
      <c r="J98" s="15">
        <v>27</v>
      </c>
      <c r="K98" s="15">
        <v>10</v>
      </c>
      <c r="L98" s="15">
        <v>2</v>
      </c>
      <c r="M98" s="81">
        <v>5.6025</v>
      </c>
      <c r="N98" s="70">
        <v>6</v>
      </c>
      <c r="O98" s="62">
        <v>3000</v>
      </c>
      <c r="P98" s="63">
        <f>Table2245236891011121314151617181920212224234567891011121314151617181920212223242526272829303132333435363738394041424344454647[[#This Row],[PEMBULATAN]]*O98</f>
        <v>18000</v>
      </c>
    </row>
    <row r="99" spans="1:16" ht="33.75" customHeight="1" x14ac:dyDescent="0.2">
      <c r="A99" s="97"/>
      <c r="B99" s="73"/>
      <c r="C99" s="87" t="s">
        <v>5804</v>
      </c>
      <c r="D99" s="76" t="s">
        <v>52</v>
      </c>
      <c r="E99" s="13">
        <v>44439</v>
      </c>
      <c r="F99" s="74" t="s">
        <v>5399</v>
      </c>
      <c r="G99" s="13">
        <v>44440</v>
      </c>
      <c r="H99" s="75" t="s">
        <v>2282</v>
      </c>
      <c r="I99" s="15">
        <v>95</v>
      </c>
      <c r="J99" s="15">
        <v>71</v>
      </c>
      <c r="K99" s="15">
        <v>33</v>
      </c>
      <c r="L99" s="15">
        <v>16</v>
      </c>
      <c r="M99" s="81">
        <v>55.646250000000002</v>
      </c>
      <c r="N99" s="70">
        <v>56</v>
      </c>
      <c r="O99" s="62">
        <v>3000</v>
      </c>
      <c r="P99" s="63">
        <f>Table2245236891011121314151617181920212224234567891011121314151617181920212223242526272829303132333435363738394041424344454647[[#This Row],[PEMBULATAN]]*O99</f>
        <v>168000</v>
      </c>
    </row>
    <row r="100" spans="1:16" ht="33.75" customHeight="1" x14ac:dyDescent="0.2">
      <c r="A100" s="97"/>
      <c r="B100" s="73"/>
      <c r="C100" s="87" t="s">
        <v>5805</v>
      </c>
      <c r="D100" s="76" t="s">
        <v>52</v>
      </c>
      <c r="E100" s="13">
        <v>44439</v>
      </c>
      <c r="F100" s="74" t="s">
        <v>5399</v>
      </c>
      <c r="G100" s="13">
        <v>44440</v>
      </c>
      <c r="H100" s="75" t="s">
        <v>2282</v>
      </c>
      <c r="I100" s="15">
        <v>76</v>
      </c>
      <c r="J100" s="15">
        <v>72</v>
      </c>
      <c r="K100" s="15">
        <v>30</v>
      </c>
      <c r="L100" s="15">
        <v>20</v>
      </c>
      <c r="M100" s="81">
        <v>41.04</v>
      </c>
      <c r="N100" s="70">
        <v>41</v>
      </c>
      <c r="O100" s="62">
        <v>3000</v>
      </c>
      <c r="P100" s="63">
        <f>Table2245236891011121314151617181920212224234567891011121314151617181920212223242526272829303132333435363738394041424344454647[[#This Row],[PEMBULATAN]]*O100</f>
        <v>123000</v>
      </c>
    </row>
    <row r="101" spans="1:16" ht="33.75" customHeight="1" x14ac:dyDescent="0.2">
      <c r="A101" s="97"/>
      <c r="B101" s="73"/>
      <c r="C101" s="87" t="s">
        <v>5806</v>
      </c>
      <c r="D101" s="76" t="s">
        <v>52</v>
      </c>
      <c r="E101" s="13">
        <v>44439</v>
      </c>
      <c r="F101" s="74" t="s">
        <v>5399</v>
      </c>
      <c r="G101" s="13">
        <v>44440</v>
      </c>
      <c r="H101" s="75" t="s">
        <v>2282</v>
      </c>
      <c r="I101" s="15">
        <v>54</v>
      </c>
      <c r="J101" s="15">
        <v>44</v>
      </c>
      <c r="K101" s="15">
        <v>21</v>
      </c>
      <c r="L101" s="15">
        <v>6</v>
      </c>
      <c r="M101" s="81">
        <v>12.474</v>
      </c>
      <c r="N101" s="70">
        <v>12</v>
      </c>
      <c r="O101" s="62">
        <v>3000</v>
      </c>
      <c r="P101" s="63">
        <f>Table2245236891011121314151617181920212224234567891011121314151617181920212223242526272829303132333435363738394041424344454647[[#This Row],[PEMBULATAN]]*O101</f>
        <v>36000</v>
      </c>
    </row>
    <row r="102" spans="1:16" ht="33.75" customHeight="1" x14ac:dyDescent="0.2">
      <c r="A102" s="97"/>
      <c r="B102" s="73"/>
      <c r="C102" s="87" t="s">
        <v>5807</v>
      </c>
      <c r="D102" s="76" t="s">
        <v>52</v>
      </c>
      <c r="E102" s="13">
        <v>44439</v>
      </c>
      <c r="F102" s="74" t="s">
        <v>5399</v>
      </c>
      <c r="G102" s="13">
        <v>44440</v>
      </c>
      <c r="H102" s="75" t="s">
        <v>2282</v>
      </c>
      <c r="I102" s="15">
        <v>80</v>
      </c>
      <c r="J102" s="15">
        <v>53</v>
      </c>
      <c r="K102" s="15">
        <v>27</v>
      </c>
      <c r="L102" s="15">
        <v>16</v>
      </c>
      <c r="M102" s="81">
        <v>28.62</v>
      </c>
      <c r="N102" s="70">
        <v>29</v>
      </c>
      <c r="O102" s="62">
        <v>3000</v>
      </c>
      <c r="P102" s="63">
        <f>Table2245236891011121314151617181920212224234567891011121314151617181920212223242526272829303132333435363738394041424344454647[[#This Row],[PEMBULATAN]]*O102</f>
        <v>87000</v>
      </c>
    </row>
    <row r="103" spans="1:16" ht="33.75" customHeight="1" x14ac:dyDescent="0.2">
      <c r="A103" s="97"/>
      <c r="B103" s="73"/>
      <c r="C103" s="87" t="s">
        <v>5808</v>
      </c>
      <c r="D103" s="76" t="s">
        <v>52</v>
      </c>
      <c r="E103" s="13">
        <v>44439</v>
      </c>
      <c r="F103" s="74" t="s">
        <v>5399</v>
      </c>
      <c r="G103" s="13">
        <v>44440</v>
      </c>
      <c r="H103" s="75" t="s">
        <v>2282</v>
      </c>
      <c r="I103" s="15">
        <v>55</v>
      </c>
      <c r="J103" s="15">
        <v>20</v>
      </c>
      <c r="K103" s="15">
        <v>17</v>
      </c>
      <c r="L103" s="15">
        <v>1</v>
      </c>
      <c r="M103" s="81">
        <v>4.6749999999999998</v>
      </c>
      <c r="N103" s="70">
        <v>5</v>
      </c>
      <c r="O103" s="62">
        <v>3000</v>
      </c>
      <c r="P103" s="63">
        <f>Table2245236891011121314151617181920212224234567891011121314151617181920212223242526272829303132333435363738394041424344454647[[#This Row],[PEMBULATAN]]*O103</f>
        <v>15000</v>
      </c>
    </row>
    <row r="104" spans="1:16" ht="33.75" customHeight="1" x14ac:dyDescent="0.2">
      <c r="A104" s="97"/>
      <c r="B104" s="73"/>
      <c r="C104" s="87" t="s">
        <v>5809</v>
      </c>
      <c r="D104" s="76" t="s">
        <v>52</v>
      </c>
      <c r="E104" s="13">
        <v>44439</v>
      </c>
      <c r="F104" s="74" t="s">
        <v>5399</v>
      </c>
      <c r="G104" s="13">
        <v>44440</v>
      </c>
      <c r="H104" s="75" t="s">
        <v>2282</v>
      </c>
      <c r="I104" s="15">
        <v>52</v>
      </c>
      <c r="J104" s="15">
        <v>64</v>
      </c>
      <c r="K104" s="15">
        <v>30</v>
      </c>
      <c r="L104" s="15">
        <v>10</v>
      </c>
      <c r="M104" s="81">
        <v>24.96</v>
      </c>
      <c r="N104" s="70">
        <v>25</v>
      </c>
      <c r="O104" s="62">
        <v>3000</v>
      </c>
      <c r="P104" s="63">
        <f>Table2245236891011121314151617181920212224234567891011121314151617181920212223242526272829303132333435363738394041424344454647[[#This Row],[PEMBULATAN]]*O104</f>
        <v>75000</v>
      </c>
    </row>
    <row r="105" spans="1:16" ht="33.75" customHeight="1" x14ac:dyDescent="0.2">
      <c r="A105" s="97"/>
      <c r="B105" s="73"/>
      <c r="C105" s="87" t="s">
        <v>5810</v>
      </c>
      <c r="D105" s="76" t="s">
        <v>52</v>
      </c>
      <c r="E105" s="13">
        <v>44439</v>
      </c>
      <c r="F105" s="74" t="s">
        <v>5399</v>
      </c>
      <c r="G105" s="13">
        <v>44440</v>
      </c>
      <c r="H105" s="75" t="s">
        <v>2282</v>
      </c>
      <c r="I105" s="15">
        <v>90</v>
      </c>
      <c r="J105" s="15">
        <v>60</v>
      </c>
      <c r="K105" s="15">
        <v>30</v>
      </c>
      <c r="L105" s="15">
        <v>15</v>
      </c>
      <c r="M105" s="81">
        <v>40.5</v>
      </c>
      <c r="N105" s="70">
        <v>41</v>
      </c>
      <c r="O105" s="62">
        <v>3000</v>
      </c>
      <c r="P105" s="63">
        <f>Table2245236891011121314151617181920212224234567891011121314151617181920212223242526272829303132333435363738394041424344454647[[#This Row],[PEMBULATAN]]*O105</f>
        <v>123000</v>
      </c>
    </row>
    <row r="106" spans="1:16" ht="33.75" customHeight="1" x14ac:dyDescent="0.2">
      <c r="A106" s="97"/>
      <c r="B106" s="73"/>
      <c r="C106" s="87" t="s">
        <v>5811</v>
      </c>
      <c r="D106" s="76" t="s">
        <v>52</v>
      </c>
      <c r="E106" s="13">
        <v>44439</v>
      </c>
      <c r="F106" s="74" t="s">
        <v>5399</v>
      </c>
      <c r="G106" s="13">
        <v>44440</v>
      </c>
      <c r="H106" s="75" t="s">
        <v>2282</v>
      </c>
      <c r="I106" s="15">
        <v>47</v>
      </c>
      <c r="J106" s="15">
        <v>60</v>
      </c>
      <c r="K106" s="15">
        <v>30</v>
      </c>
      <c r="L106" s="15">
        <v>6</v>
      </c>
      <c r="M106" s="81">
        <v>21.15</v>
      </c>
      <c r="N106" s="70">
        <v>21</v>
      </c>
      <c r="O106" s="62">
        <v>3000</v>
      </c>
      <c r="P106" s="63">
        <f>Table2245236891011121314151617181920212224234567891011121314151617181920212223242526272829303132333435363738394041424344454647[[#This Row],[PEMBULATAN]]*O106</f>
        <v>63000</v>
      </c>
    </row>
    <row r="107" spans="1:16" ht="33.75" customHeight="1" x14ac:dyDescent="0.2">
      <c r="A107" s="97"/>
      <c r="B107" s="73"/>
      <c r="C107" s="87" t="s">
        <v>5812</v>
      </c>
      <c r="D107" s="76" t="s">
        <v>52</v>
      </c>
      <c r="E107" s="13">
        <v>44439</v>
      </c>
      <c r="F107" s="74" t="s">
        <v>5399</v>
      </c>
      <c r="G107" s="13">
        <v>44440</v>
      </c>
      <c r="H107" s="75" t="s">
        <v>2282</v>
      </c>
      <c r="I107" s="15">
        <v>32</v>
      </c>
      <c r="J107" s="15">
        <v>37</v>
      </c>
      <c r="K107" s="15">
        <v>27</v>
      </c>
      <c r="L107" s="15">
        <v>1</v>
      </c>
      <c r="M107" s="81">
        <v>7.992</v>
      </c>
      <c r="N107" s="70">
        <v>8</v>
      </c>
      <c r="O107" s="62">
        <v>3000</v>
      </c>
      <c r="P107" s="63">
        <f>Table2245236891011121314151617181920212224234567891011121314151617181920212223242526272829303132333435363738394041424344454647[[#This Row],[PEMBULATAN]]*O107</f>
        <v>24000</v>
      </c>
    </row>
    <row r="108" spans="1:16" ht="33.75" customHeight="1" x14ac:dyDescent="0.2">
      <c r="A108" s="97"/>
      <c r="B108" s="73"/>
      <c r="C108" s="87" t="s">
        <v>5813</v>
      </c>
      <c r="D108" s="76" t="s">
        <v>52</v>
      </c>
      <c r="E108" s="13">
        <v>44439</v>
      </c>
      <c r="F108" s="74" t="s">
        <v>5399</v>
      </c>
      <c r="G108" s="13">
        <v>44440</v>
      </c>
      <c r="H108" s="75" t="s">
        <v>2282</v>
      </c>
      <c r="I108" s="15">
        <v>70</v>
      </c>
      <c r="J108" s="15">
        <v>50</v>
      </c>
      <c r="K108" s="15">
        <v>27</v>
      </c>
      <c r="L108" s="15">
        <v>9</v>
      </c>
      <c r="M108" s="81">
        <v>23.625</v>
      </c>
      <c r="N108" s="70">
        <v>24</v>
      </c>
      <c r="O108" s="62">
        <v>3000</v>
      </c>
      <c r="P108" s="63">
        <f>Table2245236891011121314151617181920212224234567891011121314151617181920212223242526272829303132333435363738394041424344454647[[#This Row],[PEMBULATAN]]*O108</f>
        <v>72000</v>
      </c>
    </row>
    <row r="109" spans="1:16" ht="33.75" customHeight="1" x14ac:dyDescent="0.2">
      <c r="A109" s="97"/>
      <c r="B109" s="73"/>
      <c r="C109" s="87" t="s">
        <v>5814</v>
      </c>
      <c r="D109" s="76" t="s">
        <v>52</v>
      </c>
      <c r="E109" s="13">
        <v>44439</v>
      </c>
      <c r="F109" s="74" t="s">
        <v>5399</v>
      </c>
      <c r="G109" s="13">
        <v>44440</v>
      </c>
      <c r="H109" s="75" t="s">
        <v>2282</v>
      </c>
      <c r="I109" s="15">
        <v>91</v>
      </c>
      <c r="J109" s="15">
        <v>53</v>
      </c>
      <c r="K109" s="15">
        <v>40</v>
      </c>
      <c r="L109" s="15">
        <v>26</v>
      </c>
      <c r="M109" s="81">
        <v>48.23</v>
      </c>
      <c r="N109" s="70">
        <v>48</v>
      </c>
      <c r="O109" s="62">
        <v>3000</v>
      </c>
      <c r="P109" s="63">
        <f>Table2245236891011121314151617181920212224234567891011121314151617181920212223242526272829303132333435363738394041424344454647[[#This Row],[PEMBULATAN]]*O109</f>
        <v>144000</v>
      </c>
    </row>
    <row r="110" spans="1:16" ht="33.75" customHeight="1" x14ac:dyDescent="0.2">
      <c r="A110" s="97"/>
      <c r="B110" s="73"/>
      <c r="C110" s="87" t="s">
        <v>5815</v>
      </c>
      <c r="D110" s="76" t="s">
        <v>52</v>
      </c>
      <c r="E110" s="13">
        <v>44439</v>
      </c>
      <c r="F110" s="74" t="s">
        <v>5399</v>
      </c>
      <c r="G110" s="13">
        <v>44440</v>
      </c>
      <c r="H110" s="75" t="s">
        <v>2282</v>
      </c>
      <c r="I110" s="15">
        <v>82</v>
      </c>
      <c r="J110" s="15">
        <v>53</v>
      </c>
      <c r="K110" s="15">
        <v>33</v>
      </c>
      <c r="L110" s="15">
        <v>13</v>
      </c>
      <c r="M110" s="81">
        <v>35.854500000000002</v>
      </c>
      <c r="N110" s="70">
        <v>36</v>
      </c>
      <c r="O110" s="62">
        <v>3000</v>
      </c>
      <c r="P110" s="63">
        <f>Table2245236891011121314151617181920212224234567891011121314151617181920212223242526272829303132333435363738394041424344454647[[#This Row],[PEMBULATAN]]*O110</f>
        <v>108000</v>
      </c>
    </row>
    <row r="111" spans="1:16" ht="33.75" customHeight="1" x14ac:dyDescent="0.2">
      <c r="A111" s="97"/>
      <c r="B111" s="73"/>
      <c r="C111" s="87" t="s">
        <v>5816</v>
      </c>
      <c r="D111" s="76" t="s">
        <v>52</v>
      </c>
      <c r="E111" s="13">
        <v>44439</v>
      </c>
      <c r="F111" s="74" t="s">
        <v>5399</v>
      </c>
      <c r="G111" s="13">
        <v>44440</v>
      </c>
      <c r="H111" s="75" t="s">
        <v>2282</v>
      </c>
      <c r="I111" s="15">
        <v>116</v>
      </c>
      <c r="J111" s="15">
        <v>9</v>
      </c>
      <c r="K111" s="15">
        <v>21</v>
      </c>
      <c r="L111" s="15">
        <v>3</v>
      </c>
      <c r="M111" s="81">
        <v>5.4809999999999999</v>
      </c>
      <c r="N111" s="70">
        <v>5</v>
      </c>
      <c r="O111" s="62">
        <v>3000</v>
      </c>
      <c r="P111" s="63">
        <f>Table2245236891011121314151617181920212224234567891011121314151617181920212223242526272829303132333435363738394041424344454647[[#This Row],[PEMBULATAN]]*O111</f>
        <v>15000</v>
      </c>
    </row>
    <row r="112" spans="1:16" ht="33.75" customHeight="1" x14ac:dyDescent="0.2">
      <c r="A112" s="97"/>
      <c r="B112" s="73"/>
      <c r="C112" s="87" t="s">
        <v>5817</v>
      </c>
      <c r="D112" s="76" t="s">
        <v>52</v>
      </c>
      <c r="E112" s="13">
        <v>44439</v>
      </c>
      <c r="F112" s="74" t="s">
        <v>5399</v>
      </c>
      <c r="G112" s="13">
        <v>44440</v>
      </c>
      <c r="H112" s="75" t="s">
        <v>2282</v>
      </c>
      <c r="I112" s="15">
        <v>73</v>
      </c>
      <c r="J112" s="15">
        <v>53</v>
      </c>
      <c r="K112" s="15">
        <v>40</v>
      </c>
      <c r="L112" s="15">
        <v>12</v>
      </c>
      <c r="M112" s="81">
        <v>38.69</v>
      </c>
      <c r="N112" s="70">
        <v>39</v>
      </c>
      <c r="O112" s="62">
        <v>3000</v>
      </c>
      <c r="P112" s="63">
        <f>Table2245236891011121314151617181920212224234567891011121314151617181920212223242526272829303132333435363738394041424344454647[[#This Row],[PEMBULATAN]]*O112</f>
        <v>117000</v>
      </c>
    </row>
    <row r="113" spans="1:16" ht="33.75" customHeight="1" x14ac:dyDescent="0.2">
      <c r="A113" s="97"/>
      <c r="B113" s="73"/>
      <c r="C113" s="87" t="s">
        <v>5818</v>
      </c>
      <c r="D113" s="76" t="s">
        <v>52</v>
      </c>
      <c r="E113" s="13">
        <v>44439</v>
      </c>
      <c r="F113" s="74" t="s">
        <v>5399</v>
      </c>
      <c r="G113" s="13">
        <v>44440</v>
      </c>
      <c r="H113" s="75" t="s">
        <v>2282</v>
      </c>
      <c r="I113" s="15">
        <v>82</v>
      </c>
      <c r="J113" s="15">
        <v>38</v>
      </c>
      <c r="K113" s="15">
        <v>34</v>
      </c>
      <c r="L113" s="15">
        <v>4</v>
      </c>
      <c r="M113" s="81">
        <v>26.486000000000001</v>
      </c>
      <c r="N113" s="70">
        <v>26</v>
      </c>
      <c r="O113" s="62">
        <v>3000</v>
      </c>
      <c r="P113" s="63">
        <f>Table2245236891011121314151617181920212224234567891011121314151617181920212223242526272829303132333435363738394041424344454647[[#This Row],[PEMBULATAN]]*O113</f>
        <v>78000</v>
      </c>
    </row>
    <row r="114" spans="1:16" ht="33.75" customHeight="1" x14ac:dyDescent="0.2">
      <c r="A114" s="97"/>
      <c r="B114" s="73"/>
      <c r="C114" s="87" t="s">
        <v>5819</v>
      </c>
      <c r="D114" s="76" t="s">
        <v>52</v>
      </c>
      <c r="E114" s="13">
        <v>44439</v>
      </c>
      <c r="F114" s="74" t="s">
        <v>5399</v>
      </c>
      <c r="G114" s="13">
        <v>44440</v>
      </c>
      <c r="H114" s="75" t="s">
        <v>2282</v>
      </c>
      <c r="I114" s="15">
        <v>81</v>
      </c>
      <c r="J114" s="15">
        <v>50</v>
      </c>
      <c r="K114" s="15">
        <v>32</v>
      </c>
      <c r="L114" s="15">
        <v>9</v>
      </c>
      <c r="M114" s="81">
        <v>32.4</v>
      </c>
      <c r="N114" s="70">
        <v>32</v>
      </c>
      <c r="O114" s="62">
        <v>3000</v>
      </c>
      <c r="P114" s="63">
        <f>Table2245236891011121314151617181920212224234567891011121314151617181920212223242526272829303132333435363738394041424344454647[[#This Row],[PEMBULATAN]]*O114</f>
        <v>96000</v>
      </c>
    </row>
    <row r="115" spans="1:16" ht="33.75" customHeight="1" x14ac:dyDescent="0.2">
      <c r="A115" s="97"/>
      <c r="B115" s="73"/>
      <c r="C115" s="87" t="s">
        <v>5820</v>
      </c>
      <c r="D115" s="76" t="s">
        <v>52</v>
      </c>
      <c r="E115" s="13">
        <v>44439</v>
      </c>
      <c r="F115" s="74" t="s">
        <v>5399</v>
      </c>
      <c r="G115" s="13">
        <v>44440</v>
      </c>
      <c r="H115" s="75" t="s">
        <v>2282</v>
      </c>
      <c r="I115" s="15">
        <v>44</v>
      </c>
      <c r="J115" s="15">
        <v>45</v>
      </c>
      <c r="K115" s="15">
        <v>45</v>
      </c>
      <c r="L115" s="15">
        <v>11</v>
      </c>
      <c r="M115" s="81">
        <v>22.274999999999999</v>
      </c>
      <c r="N115" s="70">
        <v>22</v>
      </c>
      <c r="O115" s="62">
        <v>3000</v>
      </c>
      <c r="P115" s="63">
        <f>Table2245236891011121314151617181920212224234567891011121314151617181920212223242526272829303132333435363738394041424344454647[[#This Row],[PEMBULATAN]]*O115</f>
        <v>66000</v>
      </c>
    </row>
    <row r="116" spans="1:16" ht="33.75" customHeight="1" x14ac:dyDescent="0.2">
      <c r="A116" s="97"/>
      <c r="B116" s="73"/>
      <c r="C116" s="87" t="s">
        <v>5821</v>
      </c>
      <c r="D116" s="76" t="s">
        <v>52</v>
      </c>
      <c r="E116" s="13">
        <v>44439</v>
      </c>
      <c r="F116" s="74" t="s">
        <v>5399</v>
      </c>
      <c r="G116" s="13">
        <v>44440</v>
      </c>
      <c r="H116" s="75" t="s">
        <v>2282</v>
      </c>
      <c r="I116" s="15">
        <v>120</v>
      </c>
      <c r="J116" s="15">
        <v>61</v>
      </c>
      <c r="K116" s="15">
        <v>2</v>
      </c>
      <c r="L116" s="15">
        <v>1</v>
      </c>
      <c r="M116" s="81">
        <v>3.66</v>
      </c>
      <c r="N116" s="70">
        <v>4</v>
      </c>
      <c r="O116" s="62">
        <v>3000</v>
      </c>
      <c r="P116" s="63">
        <f>Table2245236891011121314151617181920212224234567891011121314151617181920212223242526272829303132333435363738394041424344454647[[#This Row],[PEMBULATAN]]*O116</f>
        <v>12000</v>
      </c>
    </row>
    <row r="117" spans="1:16" ht="33.75" customHeight="1" x14ac:dyDescent="0.2">
      <c r="A117" s="97"/>
      <c r="B117" s="73"/>
      <c r="C117" s="87" t="s">
        <v>5822</v>
      </c>
      <c r="D117" s="76" t="s">
        <v>52</v>
      </c>
      <c r="E117" s="13">
        <v>44439</v>
      </c>
      <c r="F117" s="74" t="s">
        <v>5399</v>
      </c>
      <c r="G117" s="13">
        <v>44440</v>
      </c>
      <c r="H117" s="75" t="s">
        <v>2282</v>
      </c>
      <c r="I117" s="15">
        <v>120</v>
      </c>
      <c r="J117" s="15">
        <v>61</v>
      </c>
      <c r="K117" s="15">
        <v>6</v>
      </c>
      <c r="L117" s="15">
        <v>1</v>
      </c>
      <c r="M117" s="81">
        <v>10.98</v>
      </c>
      <c r="N117" s="70">
        <v>11</v>
      </c>
      <c r="O117" s="62">
        <v>3000</v>
      </c>
      <c r="P117" s="63">
        <f>Table2245236891011121314151617181920212224234567891011121314151617181920212223242526272829303132333435363738394041424344454647[[#This Row],[PEMBULATAN]]*O117</f>
        <v>33000</v>
      </c>
    </row>
    <row r="118" spans="1:16" ht="33.75" customHeight="1" x14ac:dyDescent="0.2">
      <c r="A118" s="97"/>
      <c r="B118" s="73"/>
      <c r="C118" s="87" t="s">
        <v>5823</v>
      </c>
      <c r="D118" s="76" t="s">
        <v>52</v>
      </c>
      <c r="E118" s="13">
        <v>44439</v>
      </c>
      <c r="F118" s="74" t="s">
        <v>5399</v>
      </c>
      <c r="G118" s="13">
        <v>44440</v>
      </c>
      <c r="H118" s="75" t="s">
        <v>2282</v>
      </c>
      <c r="I118" s="15">
        <v>120</v>
      </c>
      <c r="J118" s="15">
        <v>61</v>
      </c>
      <c r="K118" s="15">
        <v>2</v>
      </c>
      <c r="L118" s="15">
        <v>1</v>
      </c>
      <c r="M118" s="81">
        <v>3.66</v>
      </c>
      <c r="N118" s="70">
        <v>4</v>
      </c>
      <c r="O118" s="62">
        <v>3000</v>
      </c>
      <c r="P118" s="63">
        <f>Table2245236891011121314151617181920212224234567891011121314151617181920212223242526272829303132333435363738394041424344454647[[#This Row],[PEMBULATAN]]*O118</f>
        <v>12000</v>
      </c>
    </row>
    <row r="119" spans="1:16" ht="33.75" customHeight="1" x14ac:dyDescent="0.2">
      <c r="A119" s="97"/>
      <c r="B119" s="73"/>
      <c r="C119" s="87" t="s">
        <v>5824</v>
      </c>
      <c r="D119" s="76" t="s">
        <v>52</v>
      </c>
      <c r="E119" s="13">
        <v>44439</v>
      </c>
      <c r="F119" s="74" t="s">
        <v>5399</v>
      </c>
      <c r="G119" s="13">
        <v>44440</v>
      </c>
      <c r="H119" s="75" t="s">
        <v>2282</v>
      </c>
      <c r="I119" s="15">
        <v>60</v>
      </c>
      <c r="J119" s="15">
        <v>60</v>
      </c>
      <c r="K119" s="15">
        <v>12</v>
      </c>
      <c r="L119" s="15">
        <v>5</v>
      </c>
      <c r="M119" s="81">
        <v>10.8</v>
      </c>
      <c r="N119" s="70">
        <v>11</v>
      </c>
      <c r="O119" s="62">
        <v>3000</v>
      </c>
      <c r="P119" s="63">
        <f>Table2245236891011121314151617181920212224234567891011121314151617181920212223242526272829303132333435363738394041424344454647[[#This Row],[PEMBULATAN]]*O119</f>
        <v>33000</v>
      </c>
    </row>
    <row r="120" spans="1:16" ht="33.75" customHeight="1" x14ac:dyDescent="0.2">
      <c r="A120" s="97"/>
      <c r="B120" s="73"/>
      <c r="C120" s="87" t="s">
        <v>5825</v>
      </c>
      <c r="D120" s="76" t="s">
        <v>52</v>
      </c>
      <c r="E120" s="13">
        <v>44439</v>
      </c>
      <c r="F120" s="74" t="s">
        <v>5399</v>
      </c>
      <c r="G120" s="13">
        <v>44440</v>
      </c>
      <c r="H120" s="75" t="s">
        <v>2282</v>
      </c>
      <c r="I120" s="15">
        <v>55</v>
      </c>
      <c r="J120" s="15">
        <v>20</v>
      </c>
      <c r="K120" s="15">
        <v>12</v>
      </c>
      <c r="L120" s="15">
        <v>2</v>
      </c>
      <c r="M120" s="81">
        <v>3.3</v>
      </c>
      <c r="N120" s="70">
        <v>3</v>
      </c>
      <c r="O120" s="62">
        <v>3000</v>
      </c>
      <c r="P120" s="63">
        <f>Table2245236891011121314151617181920212224234567891011121314151617181920212223242526272829303132333435363738394041424344454647[[#This Row],[PEMBULATAN]]*O120</f>
        <v>9000</v>
      </c>
    </row>
    <row r="121" spans="1:16" ht="33.75" customHeight="1" x14ac:dyDescent="0.2">
      <c r="A121" s="97"/>
      <c r="B121" s="73"/>
      <c r="C121" s="87" t="s">
        <v>5826</v>
      </c>
      <c r="D121" s="76" t="s">
        <v>52</v>
      </c>
      <c r="E121" s="13">
        <v>44439</v>
      </c>
      <c r="F121" s="74" t="s">
        <v>5399</v>
      </c>
      <c r="G121" s="13">
        <v>44440</v>
      </c>
      <c r="H121" s="75" t="s">
        <v>2282</v>
      </c>
      <c r="I121" s="15">
        <v>92</v>
      </c>
      <c r="J121" s="15">
        <v>52</v>
      </c>
      <c r="K121" s="15">
        <v>36</v>
      </c>
      <c r="L121" s="15">
        <v>12</v>
      </c>
      <c r="M121" s="81">
        <v>43.055999999999997</v>
      </c>
      <c r="N121" s="70">
        <v>43</v>
      </c>
      <c r="O121" s="62">
        <v>3000</v>
      </c>
      <c r="P121" s="63">
        <f>Table2245236891011121314151617181920212224234567891011121314151617181920212223242526272829303132333435363738394041424344454647[[#This Row],[PEMBULATAN]]*O121</f>
        <v>129000</v>
      </c>
    </row>
    <row r="122" spans="1:16" ht="33.75" customHeight="1" x14ac:dyDescent="0.2">
      <c r="A122" s="97"/>
      <c r="B122" s="73"/>
      <c r="C122" s="87" t="s">
        <v>5827</v>
      </c>
      <c r="D122" s="76" t="s">
        <v>52</v>
      </c>
      <c r="E122" s="13">
        <v>44439</v>
      </c>
      <c r="F122" s="74" t="s">
        <v>5399</v>
      </c>
      <c r="G122" s="13">
        <v>44440</v>
      </c>
      <c r="H122" s="75" t="s">
        <v>2282</v>
      </c>
      <c r="I122" s="15">
        <v>4</v>
      </c>
      <c r="J122" s="15">
        <v>4</v>
      </c>
      <c r="K122" s="15">
        <v>31</v>
      </c>
      <c r="L122" s="15">
        <v>1</v>
      </c>
      <c r="M122" s="81">
        <v>0.124</v>
      </c>
      <c r="N122" s="70">
        <v>1</v>
      </c>
      <c r="O122" s="62">
        <v>3000</v>
      </c>
      <c r="P122" s="63">
        <f>Table2245236891011121314151617181920212224234567891011121314151617181920212223242526272829303132333435363738394041424344454647[[#This Row],[PEMBULATAN]]*O122</f>
        <v>3000</v>
      </c>
    </row>
    <row r="123" spans="1:16" ht="33.75" customHeight="1" x14ac:dyDescent="0.2">
      <c r="A123" s="97"/>
      <c r="B123" s="73"/>
      <c r="C123" s="87" t="s">
        <v>5828</v>
      </c>
      <c r="D123" s="76" t="s">
        <v>52</v>
      </c>
      <c r="E123" s="13">
        <v>44439</v>
      </c>
      <c r="F123" s="74" t="s">
        <v>5399</v>
      </c>
      <c r="G123" s="13">
        <v>44440</v>
      </c>
      <c r="H123" s="75" t="s">
        <v>2282</v>
      </c>
      <c r="I123" s="15">
        <v>62</v>
      </c>
      <c r="J123" s="15">
        <v>65</v>
      </c>
      <c r="K123" s="15">
        <v>35</v>
      </c>
      <c r="L123" s="15">
        <v>15</v>
      </c>
      <c r="M123" s="81">
        <v>35.262500000000003</v>
      </c>
      <c r="N123" s="70">
        <v>35</v>
      </c>
      <c r="O123" s="62">
        <v>3000</v>
      </c>
      <c r="P123" s="63">
        <f>Table2245236891011121314151617181920212224234567891011121314151617181920212223242526272829303132333435363738394041424344454647[[#This Row],[PEMBULATAN]]*O123</f>
        <v>105000</v>
      </c>
    </row>
    <row r="124" spans="1:16" ht="33.75" customHeight="1" x14ac:dyDescent="0.2">
      <c r="A124" s="97"/>
      <c r="B124" s="73"/>
      <c r="C124" s="87" t="s">
        <v>5829</v>
      </c>
      <c r="D124" s="76" t="s">
        <v>52</v>
      </c>
      <c r="E124" s="13">
        <v>44439</v>
      </c>
      <c r="F124" s="74" t="s">
        <v>5399</v>
      </c>
      <c r="G124" s="13">
        <v>44440</v>
      </c>
      <c r="H124" s="75" t="s">
        <v>2282</v>
      </c>
      <c r="I124" s="15">
        <v>100</v>
      </c>
      <c r="J124" s="15">
        <v>63</v>
      </c>
      <c r="K124" s="15">
        <v>35</v>
      </c>
      <c r="L124" s="15">
        <v>19</v>
      </c>
      <c r="M124" s="81">
        <v>55.125</v>
      </c>
      <c r="N124" s="70">
        <v>55</v>
      </c>
      <c r="O124" s="62">
        <v>3000</v>
      </c>
      <c r="P124" s="63">
        <f>Table2245236891011121314151617181920212224234567891011121314151617181920212223242526272829303132333435363738394041424344454647[[#This Row],[PEMBULATAN]]*O124</f>
        <v>165000</v>
      </c>
    </row>
    <row r="125" spans="1:16" ht="33.75" customHeight="1" x14ac:dyDescent="0.2">
      <c r="A125" s="97"/>
      <c r="B125" s="73"/>
      <c r="C125" s="87" t="s">
        <v>5830</v>
      </c>
      <c r="D125" s="76" t="s">
        <v>52</v>
      </c>
      <c r="E125" s="13">
        <v>44439</v>
      </c>
      <c r="F125" s="74" t="s">
        <v>5399</v>
      </c>
      <c r="G125" s="13">
        <v>44440</v>
      </c>
      <c r="H125" s="75" t="s">
        <v>2282</v>
      </c>
      <c r="I125" s="15">
        <v>63</v>
      </c>
      <c r="J125" s="15">
        <v>62</v>
      </c>
      <c r="K125" s="15">
        <v>26</v>
      </c>
      <c r="L125" s="15">
        <v>8</v>
      </c>
      <c r="M125" s="81">
        <v>25.388999999999999</v>
      </c>
      <c r="N125" s="70">
        <v>25</v>
      </c>
      <c r="O125" s="62">
        <v>3000</v>
      </c>
      <c r="P125" s="63">
        <f>Table2245236891011121314151617181920212224234567891011121314151617181920212223242526272829303132333435363738394041424344454647[[#This Row],[PEMBULATAN]]*O125</f>
        <v>75000</v>
      </c>
    </row>
    <row r="126" spans="1:16" ht="33.75" customHeight="1" x14ac:dyDescent="0.2">
      <c r="A126" s="97"/>
      <c r="B126" s="73"/>
      <c r="C126" s="87" t="s">
        <v>5831</v>
      </c>
      <c r="D126" s="76" t="s">
        <v>52</v>
      </c>
      <c r="E126" s="13">
        <v>44439</v>
      </c>
      <c r="F126" s="74" t="s">
        <v>5399</v>
      </c>
      <c r="G126" s="13">
        <v>44440</v>
      </c>
      <c r="H126" s="75" t="s">
        <v>2282</v>
      </c>
      <c r="I126" s="15">
        <v>47</v>
      </c>
      <c r="J126" s="15">
        <v>27</v>
      </c>
      <c r="K126" s="15">
        <v>27</v>
      </c>
      <c r="L126" s="15">
        <v>2</v>
      </c>
      <c r="M126" s="81">
        <v>8.5657499999999995</v>
      </c>
      <c r="N126" s="70">
        <v>9</v>
      </c>
      <c r="O126" s="62">
        <v>3000</v>
      </c>
      <c r="P126" s="63">
        <f>Table2245236891011121314151617181920212224234567891011121314151617181920212223242526272829303132333435363738394041424344454647[[#This Row],[PEMBULATAN]]*O126</f>
        <v>27000</v>
      </c>
    </row>
    <row r="127" spans="1:16" ht="33.75" customHeight="1" x14ac:dyDescent="0.2">
      <c r="A127" s="97"/>
      <c r="B127" s="73"/>
      <c r="C127" s="87" t="s">
        <v>5832</v>
      </c>
      <c r="D127" s="76" t="s">
        <v>52</v>
      </c>
      <c r="E127" s="13">
        <v>44439</v>
      </c>
      <c r="F127" s="74" t="s">
        <v>5399</v>
      </c>
      <c r="G127" s="13">
        <v>44440</v>
      </c>
      <c r="H127" s="75" t="s">
        <v>2282</v>
      </c>
      <c r="I127" s="15">
        <v>57</v>
      </c>
      <c r="J127" s="15">
        <v>32</v>
      </c>
      <c r="K127" s="15">
        <v>33</v>
      </c>
      <c r="L127" s="15">
        <v>10</v>
      </c>
      <c r="M127" s="81">
        <v>15.048</v>
      </c>
      <c r="N127" s="70">
        <v>15</v>
      </c>
      <c r="O127" s="62">
        <v>3000</v>
      </c>
      <c r="P127" s="63">
        <f>Table2245236891011121314151617181920212224234567891011121314151617181920212223242526272829303132333435363738394041424344454647[[#This Row],[PEMBULATAN]]*O127</f>
        <v>45000</v>
      </c>
    </row>
    <row r="128" spans="1:16" ht="33.75" customHeight="1" x14ac:dyDescent="0.2">
      <c r="A128" s="97"/>
      <c r="B128" s="73"/>
      <c r="C128" s="87" t="s">
        <v>5833</v>
      </c>
      <c r="D128" s="76" t="s">
        <v>52</v>
      </c>
      <c r="E128" s="13">
        <v>44439</v>
      </c>
      <c r="F128" s="74" t="s">
        <v>5399</v>
      </c>
      <c r="G128" s="13">
        <v>44440</v>
      </c>
      <c r="H128" s="75" t="s">
        <v>2282</v>
      </c>
      <c r="I128" s="15">
        <v>62</v>
      </c>
      <c r="J128" s="15">
        <v>61</v>
      </c>
      <c r="K128" s="15">
        <v>40</v>
      </c>
      <c r="L128" s="15">
        <v>5</v>
      </c>
      <c r="M128" s="81">
        <v>37.82</v>
      </c>
      <c r="N128" s="70">
        <v>38</v>
      </c>
      <c r="O128" s="62">
        <v>3000</v>
      </c>
      <c r="P128" s="63">
        <f>Table2245236891011121314151617181920212224234567891011121314151617181920212223242526272829303132333435363738394041424344454647[[#This Row],[PEMBULATAN]]*O128</f>
        <v>114000</v>
      </c>
    </row>
    <row r="129" spans="1:16" ht="33.75" customHeight="1" x14ac:dyDescent="0.2">
      <c r="A129" s="97"/>
      <c r="B129" s="73"/>
      <c r="C129" s="87" t="s">
        <v>5834</v>
      </c>
      <c r="D129" s="76" t="s">
        <v>52</v>
      </c>
      <c r="E129" s="13">
        <v>44439</v>
      </c>
      <c r="F129" s="74" t="s">
        <v>5399</v>
      </c>
      <c r="G129" s="13">
        <v>44440</v>
      </c>
      <c r="H129" s="75" t="s">
        <v>2282</v>
      </c>
      <c r="I129" s="15">
        <v>40</v>
      </c>
      <c r="J129" s="15">
        <v>33</v>
      </c>
      <c r="K129" s="15">
        <v>35</v>
      </c>
      <c r="L129" s="15">
        <v>8</v>
      </c>
      <c r="M129" s="81">
        <v>11.55</v>
      </c>
      <c r="N129" s="70">
        <v>12</v>
      </c>
      <c r="O129" s="62">
        <v>3000</v>
      </c>
      <c r="P129" s="63">
        <f>Table2245236891011121314151617181920212224234567891011121314151617181920212223242526272829303132333435363738394041424344454647[[#This Row],[PEMBULATAN]]*O129</f>
        <v>36000</v>
      </c>
    </row>
    <row r="130" spans="1:16" ht="33.75" customHeight="1" x14ac:dyDescent="0.2">
      <c r="A130" s="97"/>
      <c r="B130" s="73"/>
      <c r="C130" s="87" t="s">
        <v>5835</v>
      </c>
      <c r="D130" s="76" t="s">
        <v>52</v>
      </c>
      <c r="E130" s="13">
        <v>44439</v>
      </c>
      <c r="F130" s="74" t="s">
        <v>5399</v>
      </c>
      <c r="G130" s="13">
        <v>44440</v>
      </c>
      <c r="H130" s="75" t="s">
        <v>2282</v>
      </c>
      <c r="I130" s="15">
        <v>61</v>
      </c>
      <c r="J130" s="15">
        <v>21</v>
      </c>
      <c r="K130" s="15">
        <v>21</v>
      </c>
      <c r="L130" s="15">
        <v>1</v>
      </c>
      <c r="M130" s="81">
        <v>6.72525</v>
      </c>
      <c r="N130" s="70">
        <v>7</v>
      </c>
      <c r="O130" s="62">
        <v>3000</v>
      </c>
      <c r="P130" s="63">
        <f>Table2245236891011121314151617181920212224234567891011121314151617181920212223242526272829303132333435363738394041424344454647[[#This Row],[PEMBULATAN]]*O130</f>
        <v>21000</v>
      </c>
    </row>
    <row r="131" spans="1:16" ht="33.75" customHeight="1" x14ac:dyDescent="0.2">
      <c r="A131" s="97"/>
      <c r="B131" s="73"/>
      <c r="C131" s="87" t="s">
        <v>5836</v>
      </c>
      <c r="D131" s="76" t="s">
        <v>52</v>
      </c>
      <c r="E131" s="13">
        <v>44439</v>
      </c>
      <c r="F131" s="74" t="s">
        <v>5399</v>
      </c>
      <c r="G131" s="13">
        <v>44440</v>
      </c>
      <c r="H131" s="75" t="s">
        <v>2282</v>
      </c>
      <c r="I131" s="15">
        <v>62</v>
      </c>
      <c r="J131" s="15">
        <v>32</v>
      </c>
      <c r="K131" s="15">
        <v>6</v>
      </c>
      <c r="L131" s="15">
        <v>3</v>
      </c>
      <c r="M131" s="81">
        <v>2.976</v>
      </c>
      <c r="N131" s="70">
        <v>3</v>
      </c>
      <c r="O131" s="62">
        <v>3000</v>
      </c>
      <c r="P131" s="63">
        <f>Table2245236891011121314151617181920212224234567891011121314151617181920212223242526272829303132333435363738394041424344454647[[#This Row],[PEMBULATAN]]*O131</f>
        <v>9000</v>
      </c>
    </row>
    <row r="132" spans="1:16" ht="33.75" customHeight="1" x14ac:dyDescent="0.2">
      <c r="A132" s="97"/>
      <c r="B132" s="73"/>
      <c r="C132" s="87" t="s">
        <v>5837</v>
      </c>
      <c r="D132" s="76" t="s">
        <v>52</v>
      </c>
      <c r="E132" s="13">
        <v>44439</v>
      </c>
      <c r="F132" s="74" t="s">
        <v>5399</v>
      </c>
      <c r="G132" s="13">
        <v>44440</v>
      </c>
      <c r="H132" s="75" t="s">
        <v>2282</v>
      </c>
      <c r="I132" s="15">
        <v>76</v>
      </c>
      <c r="J132" s="15">
        <v>52</v>
      </c>
      <c r="K132" s="15">
        <v>38</v>
      </c>
      <c r="L132" s="15">
        <v>3</v>
      </c>
      <c r="M132" s="81">
        <v>37.543999999999997</v>
      </c>
      <c r="N132" s="70">
        <v>38</v>
      </c>
      <c r="O132" s="62">
        <v>3000</v>
      </c>
      <c r="P132" s="63">
        <f>Table2245236891011121314151617181920212224234567891011121314151617181920212223242526272829303132333435363738394041424344454647[[#This Row],[PEMBULATAN]]*O132</f>
        <v>114000</v>
      </c>
    </row>
    <row r="133" spans="1:16" ht="33.75" customHeight="1" x14ac:dyDescent="0.2">
      <c r="A133" s="97"/>
      <c r="B133" s="73"/>
      <c r="C133" s="87" t="s">
        <v>5838</v>
      </c>
      <c r="D133" s="76" t="s">
        <v>52</v>
      </c>
      <c r="E133" s="13">
        <v>44439</v>
      </c>
      <c r="F133" s="74" t="s">
        <v>5399</v>
      </c>
      <c r="G133" s="13">
        <v>44440</v>
      </c>
      <c r="H133" s="75" t="s">
        <v>2282</v>
      </c>
      <c r="I133" s="15">
        <v>136</v>
      </c>
      <c r="J133" s="15">
        <v>28</v>
      </c>
      <c r="K133" s="15">
        <v>10</v>
      </c>
      <c r="L133" s="15">
        <v>10</v>
      </c>
      <c r="M133" s="81">
        <v>9.52</v>
      </c>
      <c r="N133" s="70">
        <v>10</v>
      </c>
      <c r="O133" s="62">
        <v>3000</v>
      </c>
      <c r="P133" s="63">
        <f>Table2245236891011121314151617181920212224234567891011121314151617181920212223242526272829303132333435363738394041424344454647[[#This Row],[PEMBULATAN]]*O133</f>
        <v>30000</v>
      </c>
    </row>
    <row r="134" spans="1:16" ht="33.75" customHeight="1" x14ac:dyDescent="0.2">
      <c r="A134" s="97"/>
      <c r="B134" s="73"/>
      <c r="C134" s="87" t="s">
        <v>5839</v>
      </c>
      <c r="D134" s="76" t="s">
        <v>52</v>
      </c>
      <c r="E134" s="13">
        <v>44439</v>
      </c>
      <c r="F134" s="74" t="s">
        <v>5399</v>
      </c>
      <c r="G134" s="13">
        <v>44440</v>
      </c>
      <c r="H134" s="75" t="s">
        <v>2282</v>
      </c>
      <c r="I134" s="15">
        <v>47</v>
      </c>
      <c r="J134" s="15">
        <v>42</v>
      </c>
      <c r="K134" s="15">
        <v>35</v>
      </c>
      <c r="L134" s="15">
        <v>10</v>
      </c>
      <c r="M134" s="81">
        <v>17.272500000000001</v>
      </c>
      <c r="N134" s="70">
        <v>17</v>
      </c>
      <c r="O134" s="62">
        <v>3000</v>
      </c>
      <c r="P134" s="63">
        <f>Table2245236891011121314151617181920212224234567891011121314151617181920212223242526272829303132333435363738394041424344454647[[#This Row],[PEMBULATAN]]*O134</f>
        <v>51000</v>
      </c>
    </row>
    <row r="135" spans="1:16" ht="33.75" customHeight="1" x14ac:dyDescent="0.2">
      <c r="A135" s="97"/>
      <c r="B135" s="73"/>
      <c r="C135" s="87" t="s">
        <v>5840</v>
      </c>
      <c r="D135" s="76" t="s">
        <v>52</v>
      </c>
      <c r="E135" s="13">
        <v>44439</v>
      </c>
      <c r="F135" s="74" t="s">
        <v>5399</v>
      </c>
      <c r="G135" s="13">
        <v>44440</v>
      </c>
      <c r="H135" s="75" t="s">
        <v>2282</v>
      </c>
      <c r="I135" s="15">
        <v>44</v>
      </c>
      <c r="J135" s="15">
        <v>26</v>
      </c>
      <c r="K135" s="15">
        <v>20</v>
      </c>
      <c r="L135" s="15">
        <v>6</v>
      </c>
      <c r="M135" s="81">
        <v>5.72</v>
      </c>
      <c r="N135" s="70">
        <v>6</v>
      </c>
      <c r="O135" s="62">
        <v>3000</v>
      </c>
      <c r="P135" s="63">
        <f>Table2245236891011121314151617181920212224234567891011121314151617181920212223242526272829303132333435363738394041424344454647[[#This Row],[PEMBULATAN]]*O135</f>
        <v>18000</v>
      </c>
    </row>
    <row r="136" spans="1:16" ht="33.75" customHeight="1" x14ac:dyDescent="0.2">
      <c r="A136" s="97"/>
      <c r="B136" s="73"/>
      <c r="C136" s="87" t="s">
        <v>5841</v>
      </c>
      <c r="D136" s="76" t="s">
        <v>52</v>
      </c>
      <c r="E136" s="13">
        <v>44439</v>
      </c>
      <c r="F136" s="74" t="s">
        <v>5399</v>
      </c>
      <c r="G136" s="13">
        <v>44440</v>
      </c>
      <c r="H136" s="75" t="s">
        <v>2282</v>
      </c>
      <c r="I136" s="15">
        <v>38</v>
      </c>
      <c r="J136" s="15">
        <v>35</v>
      </c>
      <c r="K136" s="15">
        <v>29</v>
      </c>
      <c r="L136" s="15">
        <v>4</v>
      </c>
      <c r="M136" s="81">
        <v>9.6425000000000001</v>
      </c>
      <c r="N136" s="70">
        <v>10</v>
      </c>
      <c r="O136" s="62">
        <v>3000</v>
      </c>
      <c r="P136" s="63">
        <f>Table2245236891011121314151617181920212224234567891011121314151617181920212223242526272829303132333435363738394041424344454647[[#This Row],[PEMBULATAN]]*O136</f>
        <v>30000</v>
      </c>
    </row>
    <row r="137" spans="1:16" ht="33.75" customHeight="1" x14ac:dyDescent="0.2">
      <c r="A137" s="97"/>
      <c r="B137" s="73"/>
      <c r="C137" s="87" t="s">
        <v>5842</v>
      </c>
      <c r="D137" s="76" t="s">
        <v>52</v>
      </c>
      <c r="E137" s="13">
        <v>44439</v>
      </c>
      <c r="F137" s="74" t="s">
        <v>5399</v>
      </c>
      <c r="G137" s="13">
        <v>44440</v>
      </c>
      <c r="H137" s="75" t="s">
        <v>2282</v>
      </c>
      <c r="I137" s="15">
        <v>42</v>
      </c>
      <c r="J137" s="15">
        <v>32</v>
      </c>
      <c r="K137" s="15">
        <v>32</v>
      </c>
      <c r="L137" s="15">
        <v>5</v>
      </c>
      <c r="M137" s="81">
        <v>10.752000000000001</v>
      </c>
      <c r="N137" s="70">
        <v>11</v>
      </c>
      <c r="O137" s="62">
        <v>3000</v>
      </c>
      <c r="P137" s="63">
        <f>Table2245236891011121314151617181920212224234567891011121314151617181920212223242526272829303132333435363738394041424344454647[[#This Row],[PEMBULATAN]]*O137</f>
        <v>33000</v>
      </c>
    </row>
    <row r="138" spans="1:16" ht="33.75" customHeight="1" x14ac:dyDescent="0.2">
      <c r="A138" s="97"/>
      <c r="B138" s="73"/>
      <c r="C138" s="87" t="s">
        <v>5843</v>
      </c>
      <c r="D138" s="76" t="s">
        <v>52</v>
      </c>
      <c r="E138" s="13">
        <v>44439</v>
      </c>
      <c r="F138" s="74" t="s">
        <v>5399</v>
      </c>
      <c r="G138" s="13">
        <v>44440</v>
      </c>
      <c r="H138" s="75" t="s">
        <v>2282</v>
      </c>
      <c r="I138" s="15">
        <v>46</v>
      </c>
      <c r="J138" s="15">
        <v>33</v>
      </c>
      <c r="K138" s="15">
        <v>25</v>
      </c>
      <c r="L138" s="15">
        <v>10</v>
      </c>
      <c r="M138" s="81">
        <v>9.4875000000000007</v>
      </c>
      <c r="N138" s="70">
        <v>10</v>
      </c>
      <c r="O138" s="62">
        <v>3000</v>
      </c>
      <c r="P138" s="63">
        <f>Table2245236891011121314151617181920212224234567891011121314151617181920212223242526272829303132333435363738394041424344454647[[#This Row],[PEMBULATAN]]*O138</f>
        <v>30000</v>
      </c>
    </row>
    <row r="139" spans="1:16" ht="33.75" customHeight="1" x14ac:dyDescent="0.2">
      <c r="A139" s="97"/>
      <c r="B139" s="73"/>
      <c r="C139" s="87" t="s">
        <v>5844</v>
      </c>
      <c r="D139" s="76" t="s">
        <v>52</v>
      </c>
      <c r="E139" s="13">
        <v>44439</v>
      </c>
      <c r="F139" s="74" t="s">
        <v>5399</v>
      </c>
      <c r="G139" s="13">
        <v>44440</v>
      </c>
      <c r="H139" s="75" t="s">
        <v>2282</v>
      </c>
      <c r="I139" s="15">
        <v>34</v>
      </c>
      <c r="J139" s="15">
        <v>34</v>
      </c>
      <c r="K139" s="15">
        <v>18</v>
      </c>
      <c r="L139" s="15">
        <v>28</v>
      </c>
      <c r="M139" s="81">
        <v>5.202</v>
      </c>
      <c r="N139" s="70">
        <v>28</v>
      </c>
      <c r="O139" s="62">
        <v>3000</v>
      </c>
      <c r="P139" s="63">
        <f>Table2245236891011121314151617181920212224234567891011121314151617181920212223242526272829303132333435363738394041424344454647[[#This Row],[PEMBULATAN]]*O139</f>
        <v>84000</v>
      </c>
    </row>
    <row r="140" spans="1:16" ht="33.75" customHeight="1" x14ac:dyDescent="0.2">
      <c r="A140" s="97"/>
      <c r="B140" s="73"/>
      <c r="C140" s="87" t="s">
        <v>5845</v>
      </c>
      <c r="D140" s="76" t="s">
        <v>52</v>
      </c>
      <c r="E140" s="13">
        <v>44439</v>
      </c>
      <c r="F140" s="74" t="s">
        <v>5399</v>
      </c>
      <c r="G140" s="13">
        <v>44440</v>
      </c>
      <c r="H140" s="75" t="s">
        <v>2282</v>
      </c>
      <c r="I140" s="15">
        <v>65</v>
      </c>
      <c r="J140" s="15">
        <v>24</v>
      </c>
      <c r="K140" s="15">
        <v>25</v>
      </c>
      <c r="L140" s="15">
        <v>1</v>
      </c>
      <c r="M140" s="81">
        <v>9.75</v>
      </c>
      <c r="N140" s="70">
        <v>10</v>
      </c>
      <c r="O140" s="62">
        <v>3000</v>
      </c>
      <c r="P140" s="63">
        <f>Table2245236891011121314151617181920212224234567891011121314151617181920212223242526272829303132333435363738394041424344454647[[#This Row],[PEMBULATAN]]*O140</f>
        <v>30000</v>
      </c>
    </row>
    <row r="141" spans="1:16" ht="33.75" customHeight="1" x14ac:dyDescent="0.2">
      <c r="A141" s="97"/>
      <c r="B141" s="73"/>
      <c r="C141" s="87" t="s">
        <v>5846</v>
      </c>
      <c r="D141" s="76" t="s">
        <v>52</v>
      </c>
      <c r="E141" s="13">
        <v>44439</v>
      </c>
      <c r="F141" s="74" t="s">
        <v>5399</v>
      </c>
      <c r="G141" s="13">
        <v>44440</v>
      </c>
      <c r="H141" s="75" t="s">
        <v>2282</v>
      </c>
      <c r="I141" s="15">
        <v>50</v>
      </c>
      <c r="J141" s="15">
        <v>31</v>
      </c>
      <c r="K141" s="15">
        <v>30</v>
      </c>
      <c r="L141" s="15">
        <v>11</v>
      </c>
      <c r="M141" s="81">
        <v>11.625</v>
      </c>
      <c r="N141" s="70">
        <v>12</v>
      </c>
      <c r="O141" s="62">
        <v>3000</v>
      </c>
      <c r="P141" s="63">
        <f>Table2245236891011121314151617181920212224234567891011121314151617181920212223242526272829303132333435363738394041424344454647[[#This Row],[PEMBULATAN]]*O141</f>
        <v>36000</v>
      </c>
    </row>
    <row r="142" spans="1:16" ht="33.75" customHeight="1" x14ac:dyDescent="0.2">
      <c r="A142" s="97"/>
      <c r="B142" s="73"/>
      <c r="C142" s="87" t="s">
        <v>5847</v>
      </c>
      <c r="D142" s="76" t="s">
        <v>52</v>
      </c>
      <c r="E142" s="13">
        <v>44439</v>
      </c>
      <c r="F142" s="74" t="s">
        <v>5399</v>
      </c>
      <c r="G142" s="13">
        <v>44440</v>
      </c>
      <c r="H142" s="75" t="s">
        <v>2282</v>
      </c>
      <c r="I142" s="15">
        <v>90</v>
      </c>
      <c r="J142" s="15">
        <v>51</v>
      </c>
      <c r="K142" s="15">
        <v>27</v>
      </c>
      <c r="L142" s="15">
        <v>8</v>
      </c>
      <c r="M142" s="81">
        <v>30.982500000000002</v>
      </c>
      <c r="N142" s="70">
        <v>31</v>
      </c>
      <c r="O142" s="62">
        <v>3000</v>
      </c>
      <c r="P142" s="63">
        <f>Table2245236891011121314151617181920212224234567891011121314151617181920212223242526272829303132333435363738394041424344454647[[#This Row],[PEMBULATAN]]*O142</f>
        <v>93000</v>
      </c>
    </row>
    <row r="143" spans="1:16" ht="33.75" customHeight="1" x14ac:dyDescent="0.2">
      <c r="A143" s="97"/>
      <c r="B143" s="73"/>
      <c r="C143" s="87" t="s">
        <v>5848</v>
      </c>
      <c r="D143" s="76" t="s">
        <v>52</v>
      </c>
      <c r="E143" s="13">
        <v>44439</v>
      </c>
      <c r="F143" s="74" t="s">
        <v>5399</v>
      </c>
      <c r="G143" s="13">
        <v>44440</v>
      </c>
      <c r="H143" s="75" t="s">
        <v>2282</v>
      </c>
      <c r="I143" s="15">
        <v>38</v>
      </c>
      <c r="J143" s="15">
        <v>28</v>
      </c>
      <c r="K143" s="15">
        <v>20</v>
      </c>
      <c r="L143" s="15">
        <v>10</v>
      </c>
      <c r="M143" s="81">
        <v>5.32</v>
      </c>
      <c r="N143" s="70">
        <v>10</v>
      </c>
      <c r="O143" s="62">
        <v>3000</v>
      </c>
      <c r="P143" s="63">
        <f>Table2245236891011121314151617181920212224234567891011121314151617181920212223242526272829303132333435363738394041424344454647[[#This Row],[PEMBULATAN]]*O143</f>
        <v>30000</v>
      </c>
    </row>
    <row r="144" spans="1:16" ht="33.75" customHeight="1" x14ac:dyDescent="0.2">
      <c r="A144" s="97"/>
      <c r="B144" s="73"/>
      <c r="C144" s="87" t="s">
        <v>5849</v>
      </c>
      <c r="D144" s="76" t="s">
        <v>52</v>
      </c>
      <c r="E144" s="13">
        <v>44439</v>
      </c>
      <c r="F144" s="74" t="s">
        <v>5399</v>
      </c>
      <c r="G144" s="13">
        <v>44440</v>
      </c>
      <c r="H144" s="75" t="s">
        <v>2282</v>
      </c>
      <c r="I144" s="15">
        <v>72</v>
      </c>
      <c r="J144" s="15">
        <v>51</v>
      </c>
      <c r="K144" s="15">
        <v>31</v>
      </c>
      <c r="L144" s="15">
        <v>10</v>
      </c>
      <c r="M144" s="81">
        <v>28.457999999999998</v>
      </c>
      <c r="N144" s="70">
        <v>28</v>
      </c>
      <c r="O144" s="62">
        <v>3000</v>
      </c>
      <c r="P144" s="63">
        <f>Table2245236891011121314151617181920212224234567891011121314151617181920212223242526272829303132333435363738394041424344454647[[#This Row],[PEMBULATAN]]*O144</f>
        <v>84000</v>
      </c>
    </row>
    <row r="145" spans="1:16" ht="33.75" customHeight="1" x14ac:dyDescent="0.2">
      <c r="A145" s="97"/>
      <c r="B145" s="73"/>
      <c r="C145" s="87" t="s">
        <v>5850</v>
      </c>
      <c r="D145" s="76" t="s">
        <v>52</v>
      </c>
      <c r="E145" s="13">
        <v>44439</v>
      </c>
      <c r="F145" s="74" t="s">
        <v>5399</v>
      </c>
      <c r="G145" s="13">
        <v>44440</v>
      </c>
      <c r="H145" s="75" t="s">
        <v>2282</v>
      </c>
      <c r="I145" s="15">
        <v>87</v>
      </c>
      <c r="J145" s="15">
        <v>9</v>
      </c>
      <c r="K145" s="15">
        <v>9</v>
      </c>
      <c r="L145" s="15">
        <v>3</v>
      </c>
      <c r="M145" s="81">
        <v>1.7617499999999999</v>
      </c>
      <c r="N145" s="70">
        <v>3</v>
      </c>
      <c r="O145" s="62">
        <v>3000</v>
      </c>
      <c r="P145" s="63">
        <f>Table2245236891011121314151617181920212224234567891011121314151617181920212223242526272829303132333435363738394041424344454647[[#This Row],[PEMBULATAN]]*O145</f>
        <v>9000</v>
      </c>
    </row>
    <row r="146" spans="1:16" ht="33.75" customHeight="1" x14ac:dyDescent="0.2">
      <c r="A146" s="97"/>
      <c r="B146" s="73"/>
      <c r="C146" s="87" t="s">
        <v>5851</v>
      </c>
      <c r="D146" s="76" t="s">
        <v>52</v>
      </c>
      <c r="E146" s="13">
        <v>44439</v>
      </c>
      <c r="F146" s="74" t="s">
        <v>5399</v>
      </c>
      <c r="G146" s="13">
        <v>44440</v>
      </c>
      <c r="H146" s="75" t="s">
        <v>2282</v>
      </c>
      <c r="I146" s="15">
        <v>56</v>
      </c>
      <c r="J146" s="15">
        <v>33</v>
      </c>
      <c r="K146" s="15">
        <v>38</v>
      </c>
      <c r="L146" s="15">
        <v>7</v>
      </c>
      <c r="M146" s="81">
        <v>17.556000000000001</v>
      </c>
      <c r="N146" s="70">
        <v>18</v>
      </c>
      <c r="O146" s="62">
        <v>3000</v>
      </c>
      <c r="P146" s="63">
        <f>Table2245236891011121314151617181920212224234567891011121314151617181920212223242526272829303132333435363738394041424344454647[[#This Row],[PEMBULATAN]]*O146</f>
        <v>54000</v>
      </c>
    </row>
    <row r="147" spans="1:16" ht="33.75" customHeight="1" x14ac:dyDescent="0.2">
      <c r="A147" s="97"/>
      <c r="B147" s="73"/>
      <c r="C147" s="87" t="s">
        <v>5852</v>
      </c>
      <c r="D147" s="76" t="s">
        <v>52</v>
      </c>
      <c r="E147" s="13">
        <v>44439</v>
      </c>
      <c r="F147" s="74" t="s">
        <v>5399</v>
      </c>
      <c r="G147" s="13">
        <v>44440</v>
      </c>
      <c r="H147" s="75" t="s">
        <v>2282</v>
      </c>
      <c r="I147" s="15">
        <v>82</v>
      </c>
      <c r="J147" s="15">
        <v>62</v>
      </c>
      <c r="K147" s="15">
        <v>37</v>
      </c>
      <c r="L147" s="15">
        <v>12</v>
      </c>
      <c r="M147" s="81">
        <v>47.027000000000001</v>
      </c>
      <c r="N147" s="70">
        <v>47</v>
      </c>
      <c r="O147" s="62">
        <v>3000</v>
      </c>
      <c r="P147" s="63">
        <f>Table2245236891011121314151617181920212224234567891011121314151617181920212223242526272829303132333435363738394041424344454647[[#This Row],[PEMBULATAN]]*O147</f>
        <v>141000</v>
      </c>
    </row>
    <row r="148" spans="1:16" ht="33.75" customHeight="1" x14ac:dyDescent="0.2">
      <c r="A148" s="97"/>
      <c r="B148" s="73"/>
      <c r="C148" s="87" t="s">
        <v>5853</v>
      </c>
      <c r="D148" s="76" t="s">
        <v>52</v>
      </c>
      <c r="E148" s="13">
        <v>44439</v>
      </c>
      <c r="F148" s="74" t="s">
        <v>5399</v>
      </c>
      <c r="G148" s="13">
        <v>44440</v>
      </c>
      <c r="H148" s="75" t="s">
        <v>2282</v>
      </c>
      <c r="I148" s="15">
        <v>124</v>
      </c>
      <c r="J148" s="15">
        <v>8</v>
      </c>
      <c r="K148" s="15">
        <v>8</v>
      </c>
      <c r="L148" s="15">
        <v>1</v>
      </c>
      <c r="M148" s="81">
        <v>1.984</v>
      </c>
      <c r="N148" s="70">
        <v>2</v>
      </c>
      <c r="O148" s="62">
        <v>3000</v>
      </c>
      <c r="P148" s="63">
        <f>Table2245236891011121314151617181920212224234567891011121314151617181920212223242526272829303132333435363738394041424344454647[[#This Row],[PEMBULATAN]]*O148</f>
        <v>6000</v>
      </c>
    </row>
    <row r="149" spans="1:16" ht="33.75" customHeight="1" x14ac:dyDescent="0.2">
      <c r="A149" s="97"/>
      <c r="B149" s="73"/>
      <c r="C149" s="87" t="s">
        <v>5854</v>
      </c>
      <c r="D149" s="76" t="s">
        <v>52</v>
      </c>
      <c r="E149" s="13">
        <v>44439</v>
      </c>
      <c r="F149" s="74" t="s">
        <v>5399</v>
      </c>
      <c r="G149" s="13">
        <v>44440</v>
      </c>
      <c r="H149" s="75" t="s">
        <v>2282</v>
      </c>
      <c r="I149" s="15">
        <v>124</v>
      </c>
      <c r="J149" s="15">
        <v>8</v>
      </c>
      <c r="K149" s="15">
        <v>8</v>
      </c>
      <c r="L149" s="15">
        <v>21</v>
      </c>
      <c r="M149" s="81">
        <v>1.984</v>
      </c>
      <c r="N149" s="70">
        <v>21</v>
      </c>
      <c r="O149" s="62">
        <v>3000</v>
      </c>
      <c r="P149" s="63">
        <f>Table2245236891011121314151617181920212224234567891011121314151617181920212223242526272829303132333435363738394041424344454647[[#This Row],[PEMBULATAN]]*O149</f>
        <v>63000</v>
      </c>
    </row>
    <row r="150" spans="1:16" ht="33.75" customHeight="1" x14ac:dyDescent="0.2">
      <c r="A150" s="97"/>
      <c r="B150" s="73"/>
      <c r="C150" s="87" t="s">
        <v>5855</v>
      </c>
      <c r="D150" s="76" t="s">
        <v>52</v>
      </c>
      <c r="E150" s="13">
        <v>44439</v>
      </c>
      <c r="F150" s="74" t="s">
        <v>5399</v>
      </c>
      <c r="G150" s="13">
        <v>44440</v>
      </c>
      <c r="H150" s="75" t="s">
        <v>2282</v>
      </c>
      <c r="I150" s="15">
        <v>90</v>
      </c>
      <c r="J150" s="15">
        <v>53</v>
      </c>
      <c r="K150" s="15">
        <v>30</v>
      </c>
      <c r="L150" s="15">
        <v>11</v>
      </c>
      <c r="M150" s="81">
        <v>35.774999999999999</v>
      </c>
      <c r="N150" s="70">
        <v>36</v>
      </c>
      <c r="O150" s="62">
        <v>3000</v>
      </c>
      <c r="P150" s="63">
        <f>Table2245236891011121314151617181920212224234567891011121314151617181920212223242526272829303132333435363738394041424344454647[[#This Row],[PEMBULATAN]]*O150</f>
        <v>108000</v>
      </c>
    </row>
    <row r="151" spans="1:16" ht="33.75" customHeight="1" x14ac:dyDescent="0.2">
      <c r="A151" s="97"/>
      <c r="B151" s="73"/>
      <c r="C151" s="87" t="s">
        <v>5856</v>
      </c>
      <c r="D151" s="76" t="s">
        <v>52</v>
      </c>
      <c r="E151" s="13">
        <v>44439</v>
      </c>
      <c r="F151" s="74" t="s">
        <v>5399</v>
      </c>
      <c r="G151" s="13">
        <v>44440</v>
      </c>
      <c r="H151" s="75" t="s">
        <v>2282</v>
      </c>
      <c r="I151" s="15">
        <v>60</v>
      </c>
      <c r="J151" s="15">
        <v>52</v>
      </c>
      <c r="K151" s="15">
        <v>27</v>
      </c>
      <c r="L151" s="15">
        <v>3</v>
      </c>
      <c r="M151" s="81">
        <v>21.06</v>
      </c>
      <c r="N151" s="70">
        <v>21</v>
      </c>
      <c r="O151" s="62">
        <v>3000</v>
      </c>
      <c r="P151" s="63">
        <f>Table2245236891011121314151617181920212224234567891011121314151617181920212223242526272829303132333435363738394041424344454647[[#This Row],[PEMBULATAN]]*O151</f>
        <v>63000</v>
      </c>
    </row>
    <row r="152" spans="1:16" ht="33.75" customHeight="1" x14ac:dyDescent="0.2">
      <c r="A152" s="97"/>
      <c r="B152" s="73"/>
      <c r="C152" s="87" t="s">
        <v>5857</v>
      </c>
      <c r="D152" s="76" t="s">
        <v>52</v>
      </c>
      <c r="E152" s="13">
        <v>44439</v>
      </c>
      <c r="F152" s="74" t="s">
        <v>5399</v>
      </c>
      <c r="G152" s="13">
        <v>44440</v>
      </c>
      <c r="H152" s="75" t="s">
        <v>2282</v>
      </c>
      <c r="I152" s="15">
        <v>71</v>
      </c>
      <c r="J152" s="15">
        <v>71</v>
      </c>
      <c r="K152" s="15">
        <v>6</v>
      </c>
      <c r="L152" s="15">
        <v>1</v>
      </c>
      <c r="M152" s="81">
        <v>7.5614999999999997</v>
      </c>
      <c r="N152" s="70">
        <v>8</v>
      </c>
      <c r="O152" s="62">
        <v>3000</v>
      </c>
      <c r="P152" s="63">
        <f>Table2245236891011121314151617181920212224234567891011121314151617181920212223242526272829303132333435363738394041424344454647[[#This Row],[PEMBULATAN]]*O152</f>
        <v>24000</v>
      </c>
    </row>
    <row r="153" spans="1:16" ht="33.75" customHeight="1" x14ac:dyDescent="0.2">
      <c r="A153" s="97"/>
      <c r="B153" s="73"/>
      <c r="C153" s="87" t="s">
        <v>5858</v>
      </c>
      <c r="D153" s="76" t="s">
        <v>52</v>
      </c>
      <c r="E153" s="13">
        <v>44439</v>
      </c>
      <c r="F153" s="74" t="s">
        <v>5399</v>
      </c>
      <c r="G153" s="13">
        <v>44440</v>
      </c>
      <c r="H153" s="75" t="s">
        <v>2282</v>
      </c>
      <c r="I153" s="15">
        <v>121</v>
      </c>
      <c r="J153" s="15">
        <v>12</v>
      </c>
      <c r="K153" s="15">
        <v>10</v>
      </c>
      <c r="L153" s="15">
        <v>3</v>
      </c>
      <c r="M153" s="81">
        <v>3.63</v>
      </c>
      <c r="N153" s="70">
        <v>4</v>
      </c>
      <c r="O153" s="62">
        <v>3000</v>
      </c>
      <c r="P153" s="63">
        <f>Table2245236891011121314151617181920212224234567891011121314151617181920212223242526272829303132333435363738394041424344454647[[#This Row],[PEMBULATAN]]*O153</f>
        <v>12000</v>
      </c>
    </row>
    <row r="154" spans="1:16" ht="33.75" customHeight="1" x14ac:dyDescent="0.2">
      <c r="A154" s="97"/>
      <c r="B154" s="73"/>
      <c r="C154" s="87" t="s">
        <v>5859</v>
      </c>
      <c r="D154" s="76" t="s">
        <v>52</v>
      </c>
      <c r="E154" s="13">
        <v>44439</v>
      </c>
      <c r="F154" s="74" t="s">
        <v>5399</v>
      </c>
      <c r="G154" s="13">
        <v>44440</v>
      </c>
      <c r="H154" s="75" t="s">
        <v>2282</v>
      </c>
      <c r="I154" s="15">
        <v>74</v>
      </c>
      <c r="J154" s="15">
        <v>44</v>
      </c>
      <c r="K154" s="15">
        <v>28</v>
      </c>
      <c r="L154" s="15">
        <v>6</v>
      </c>
      <c r="M154" s="81">
        <v>22.792000000000002</v>
      </c>
      <c r="N154" s="70">
        <v>23</v>
      </c>
      <c r="O154" s="62">
        <v>3000</v>
      </c>
      <c r="P154" s="63">
        <f>Table2245236891011121314151617181920212224234567891011121314151617181920212223242526272829303132333435363738394041424344454647[[#This Row],[PEMBULATAN]]*O154</f>
        <v>69000</v>
      </c>
    </row>
    <row r="155" spans="1:16" ht="33.75" customHeight="1" x14ac:dyDescent="0.2">
      <c r="A155" s="97"/>
      <c r="B155" s="73"/>
      <c r="C155" s="87" t="s">
        <v>5860</v>
      </c>
      <c r="D155" s="76" t="s">
        <v>52</v>
      </c>
      <c r="E155" s="13">
        <v>44439</v>
      </c>
      <c r="F155" s="74" t="s">
        <v>5399</v>
      </c>
      <c r="G155" s="13">
        <v>44440</v>
      </c>
      <c r="H155" s="75" t="s">
        <v>2282</v>
      </c>
      <c r="I155" s="15">
        <v>70</v>
      </c>
      <c r="J155" s="15">
        <v>60</v>
      </c>
      <c r="K155" s="15">
        <v>31</v>
      </c>
      <c r="L155" s="15">
        <v>10</v>
      </c>
      <c r="M155" s="81">
        <v>32.549999999999997</v>
      </c>
      <c r="N155" s="70">
        <v>33</v>
      </c>
      <c r="O155" s="62">
        <v>3000</v>
      </c>
      <c r="P155" s="63">
        <f>Table2245236891011121314151617181920212224234567891011121314151617181920212223242526272829303132333435363738394041424344454647[[#This Row],[PEMBULATAN]]*O155</f>
        <v>99000</v>
      </c>
    </row>
    <row r="156" spans="1:16" ht="33.75" customHeight="1" x14ac:dyDescent="0.2">
      <c r="A156" s="97"/>
      <c r="B156" s="73"/>
      <c r="C156" s="87" t="s">
        <v>5861</v>
      </c>
      <c r="D156" s="76" t="s">
        <v>52</v>
      </c>
      <c r="E156" s="13">
        <v>44439</v>
      </c>
      <c r="F156" s="74" t="s">
        <v>5399</v>
      </c>
      <c r="G156" s="13">
        <v>44440</v>
      </c>
      <c r="H156" s="75" t="s">
        <v>2282</v>
      </c>
      <c r="I156" s="15">
        <v>78</v>
      </c>
      <c r="J156" s="15">
        <v>10</v>
      </c>
      <c r="K156" s="15">
        <v>3</v>
      </c>
      <c r="L156" s="15">
        <v>1</v>
      </c>
      <c r="M156" s="81">
        <v>0.58499999999999996</v>
      </c>
      <c r="N156" s="70">
        <v>1</v>
      </c>
      <c r="O156" s="62">
        <v>3000</v>
      </c>
      <c r="P156" s="63">
        <f>Table2245236891011121314151617181920212224234567891011121314151617181920212223242526272829303132333435363738394041424344454647[[#This Row],[PEMBULATAN]]*O156</f>
        <v>3000</v>
      </c>
    </row>
    <row r="157" spans="1:16" ht="33.75" customHeight="1" x14ac:dyDescent="0.2">
      <c r="A157" s="97"/>
      <c r="B157" s="73"/>
      <c r="C157" s="87" t="s">
        <v>5862</v>
      </c>
      <c r="D157" s="76" t="s">
        <v>52</v>
      </c>
      <c r="E157" s="13">
        <v>44439</v>
      </c>
      <c r="F157" s="74" t="s">
        <v>5399</v>
      </c>
      <c r="G157" s="13">
        <v>44440</v>
      </c>
      <c r="H157" s="75" t="s">
        <v>2282</v>
      </c>
      <c r="I157" s="15">
        <v>94</v>
      </c>
      <c r="J157" s="15">
        <v>53</v>
      </c>
      <c r="K157" s="15">
        <v>38</v>
      </c>
      <c r="L157" s="15">
        <v>6</v>
      </c>
      <c r="M157" s="81">
        <v>47.329000000000001</v>
      </c>
      <c r="N157" s="70">
        <v>47</v>
      </c>
      <c r="O157" s="62">
        <v>3000</v>
      </c>
      <c r="P157" s="63">
        <f>Table2245236891011121314151617181920212224234567891011121314151617181920212223242526272829303132333435363738394041424344454647[[#This Row],[PEMBULATAN]]*O157</f>
        <v>141000</v>
      </c>
    </row>
    <row r="158" spans="1:16" ht="33.75" customHeight="1" x14ac:dyDescent="0.2">
      <c r="A158" s="97"/>
      <c r="B158" s="73"/>
      <c r="C158" s="87" t="s">
        <v>5863</v>
      </c>
      <c r="D158" s="76" t="s">
        <v>52</v>
      </c>
      <c r="E158" s="13">
        <v>44439</v>
      </c>
      <c r="F158" s="74" t="s">
        <v>5399</v>
      </c>
      <c r="G158" s="13">
        <v>44440</v>
      </c>
      <c r="H158" s="75" t="s">
        <v>2282</v>
      </c>
      <c r="I158" s="15">
        <v>58</v>
      </c>
      <c r="J158" s="15">
        <v>46</v>
      </c>
      <c r="K158" s="15">
        <v>28</v>
      </c>
      <c r="L158" s="15">
        <v>4</v>
      </c>
      <c r="M158" s="81">
        <v>18.675999999999998</v>
      </c>
      <c r="N158" s="70">
        <v>19</v>
      </c>
      <c r="O158" s="62">
        <v>3000</v>
      </c>
      <c r="P158" s="63">
        <f>Table2245236891011121314151617181920212224234567891011121314151617181920212223242526272829303132333435363738394041424344454647[[#This Row],[PEMBULATAN]]*O158</f>
        <v>57000</v>
      </c>
    </row>
    <row r="159" spans="1:16" ht="33.75" customHeight="1" x14ac:dyDescent="0.2">
      <c r="A159" s="97"/>
      <c r="B159" s="73"/>
      <c r="C159" s="87" t="s">
        <v>5864</v>
      </c>
      <c r="D159" s="76" t="s">
        <v>52</v>
      </c>
      <c r="E159" s="13">
        <v>44439</v>
      </c>
      <c r="F159" s="74" t="s">
        <v>5399</v>
      </c>
      <c r="G159" s="13">
        <v>44440</v>
      </c>
      <c r="H159" s="75" t="s">
        <v>2282</v>
      </c>
      <c r="I159" s="15">
        <v>42</v>
      </c>
      <c r="J159" s="15">
        <v>31</v>
      </c>
      <c r="K159" s="15">
        <v>26</v>
      </c>
      <c r="L159" s="15">
        <v>5</v>
      </c>
      <c r="M159" s="81">
        <v>8.4629999999999992</v>
      </c>
      <c r="N159" s="70">
        <v>8</v>
      </c>
      <c r="O159" s="62">
        <v>3000</v>
      </c>
      <c r="P159" s="63">
        <f>Table2245236891011121314151617181920212224234567891011121314151617181920212223242526272829303132333435363738394041424344454647[[#This Row],[PEMBULATAN]]*O159</f>
        <v>24000</v>
      </c>
    </row>
    <row r="160" spans="1:16" ht="33.75" customHeight="1" x14ac:dyDescent="0.2">
      <c r="A160" s="97"/>
      <c r="B160" s="73"/>
      <c r="C160" s="87" t="s">
        <v>5865</v>
      </c>
      <c r="D160" s="76" t="s">
        <v>52</v>
      </c>
      <c r="E160" s="13">
        <v>44439</v>
      </c>
      <c r="F160" s="74" t="s">
        <v>5399</v>
      </c>
      <c r="G160" s="13">
        <v>44440</v>
      </c>
      <c r="H160" s="75" t="s">
        <v>2282</v>
      </c>
      <c r="I160" s="15">
        <v>49</v>
      </c>
      <c r="J160" s="15">
        <v>37</v>
      </c>
      <c r="K160" s="15">
        <v>11</v>
      </c>
      <c r="L160" s="15">
        <v>4</v>
      </c>
      <c r="M160" s="81">
        <v>4.9857500000000003</v>
      </c>
      <c r="N160" s="70">
        <v>5</v>
      </c>
      <c r="O160" s="62">
        <v>3000</v>
      </c>
      <c r="P160" s="63">
        <f>Table2245236891011121314151617181920212224234567891011121314151617181920212223242526272829303132333435363738394041424344454647[[#This Row],[PEMBULATAN]]*O160</f>
        <v>15000</v>
      </c>
    </row>
    <row r="161" spans="1:16" ht="33.75" customHeight="1" x14ac:dyDescent="0.2">
      <c r="A161" s="97"/>
      <c r="B161" s="73"/>
      <c r="C161" s="87" t="s">
        <v>5866</v>
      </c>
      <c r="D161" s="76" t="s">
        <v>52</v>
      </c>
      <c r="E161" s="13">
        <v>44439</v>
      </c>
      <c r="F161" s="74" t="s">
        <v>5399</v>
      </c>
      <c r="G161" s="13">
        <v>44440</v>
      </c>
      <c r="H161" s="75" t="s">
        <v>2282</v>
      </c>
      <c r="I161" s="15">
        <v>108</v>
      </c>
      <c r="J161" s="15">
        <v>10</v>
      </c>
      <c r="K161" s="15">
        <v>10</v>
      </c>
      <c r="L161" s="15">
        <v>1</v>
      </c>
      <c r="M161" s="81">
        <v>2.7</v>
      </c>
      <c r="N161" s="70">
        <v>3</v>
      </c>
      <c r="O161" s="62">
        <v>3000</v>
      </c>
      <c r="P161" s="63">
        <f>Table2245236891011121314151617181920212224234567891011121314151617181920212223242526272829303132333435363738394041424344454647[[#This Row],[PEMBULATAN]]*O161</f>
        <v>9000</v>
      </c>
    </row>
    <row r="162" spans="1:16" ht="33.75" customHeight="1" x14ac:dyDescent="0.2">
      <c r="A162" s="97"/>
      <c r="B162" s="73"/>
      <c r="C162" s="87" t="s">
        <v>5867</v>
      </c>
      <c r="D162" s="76" t="s">
        <v>52</v>
      </c>
      <c r="E162" s="13">
        <v>44439</v>
      </c>
      <c r="F162" s="74" t="s">
        <v>5399</v>
      </c>
      <c r="G162" s="13">
        <v>44440</v>
      </c>
      <c r="H162" s="75" t="s">
        <v>2282</v>
      </c>
      <c r="I162" s="15">
        <v>87</v>
      </c>
      <c r="J162" s="15">
        <v>56</v>
      </c>
      <c r="K162" s="15">
        <v>25</v>
      </c>
      <c r="L162" s="15">
        <v>25</v>
      </c>
      <c r="M162" s="81">
        <v>30.45</v>
      </c>
      <c r="N162" s="70">
        <v>30</v>
      </c>
      <c r="O162" s="62">
        <v>3000</v>
      </c>
      <c r="P162" s="63">
        <f>Table2245236891011121314151617181920212224234567891011121314151617181920212223242526272829303132333435363738394041424344454647[[#This Row],[PEMBULATAN]]*O162</f>
        <v>90000</v>
      </c>
    </row>
    <row r="163" spans="1:16" ht="33.75" customHeight="1" x14ac:dyDescent="0.2">
      <c r="A163" s="97"/>
      <c r="B163" s="73"/>
      <c r="C163" s="87" t="s">
        <v>5868</v>
      </c>
      <c r="D163" s="76" t="s">
        <v>52</v>
      </c>
      <c r="E163" s="13">
        <v>44439</v>
      </c>
      <c r="F163" s="74" t="s">
        <v>5399</v>
      </c>
      <c r="G163" s="13">
        <v>44440</v>
      </c>
      <c r="H163" s="75" t="s">
        <v>2282</v>
      </c>
      <c r="I163" s="15">
        <v>87</v>
      </c>
      <c r="J163" s="15">
        <v>53</v>
      </c>
      <c r="K163" s="15">
        <v>31</v>
      </c>
      <c r="L163" s="15">
        <v>21</v>
      </c>
      <c r="M163" s="81">
        <v>35.735250000000001</v>
      </c>
      <c r="N163" s="70">
        <v>36</v>
      </c>
      <c r="O163" s="62">
        <v>3000</v>
      </c>
      <c r="P163" s="63">
        <f>Table2245236891011121314151617181920212224234567891011121314151617181920212223242526272829303132333435363738394041424344454647[[#This Row],[PEMBULATAN]]*O163</f>
        <v>108000</v>
      </c>
    </row>
    <row r="164" spans="1:16" ht="33.75" customHeight="1" x14ac:dyDescent="0.2">
      <c r="A164" s="97"/>
      <c r="B164" s="73"/>
      <c r="C164" s="87" t="s">
        <v>5869</v>
      </c>
      <c r="D164" s="76" t="s">
        <v>52</v>
      </c>
      <c r="E164" s="13">
        <v>44439</v>
      </c>
      <c r="F164" s="74" t="s">
        <v>5399</v>
      </c>
      <c r="G164" s="13">
        <v>44440</v>
      </c>
      <c r="H164" s="75" t="s">
        <v>2282</v>
      </c>
      <c r="I164" s="15">
        <v>90</v>
      </c>
      <c r="J164" s="15">
        <v>62</v>
      </c>
      <c r="K164" s="15">
        <v>26</v>
      </c>
      <c r="L164" s="15">
        <v>9</v>
      </c>
      <c r="M164" s="81">
        <v>36.270000000000003</v>
      </c>
      <c r="N164" s="70">
        <v>36</v>
      </c>
      <c r="O164" s="62">
        <v>3000</v>
      </c>
      <c r="P164" s="63">
        <f>Table2245236891011121314151617181920212224234567891011121314151617181920212223242526272829303132333435363738394041424344454647[[#This Row],[PEMBULATAN]]*O164</f>
        <v>108000</v>
      </c>
    </row>
    <row r="165" spans="1:16" ht="33.75" customHeight="1" x14ac:dyDescent="0.2">
      <c r="A165" s="97"/>
      <c r="B165" s="73"/>
      <c r="C165" s="87" t="s">
        <v>5870</v>
      </c>
      <c r="D165" s="76" t="s">
        <v>52</v>
      </c>
      <c r="E165" s="13">
        <v>44439</v>
      </c>
      <c r="F165" s="74" t="s">
        <v>5399</v>
      </c>
      <c r="G165" s="13">
        <v>44440</v>
      </c>
      <c r="H165" s="75" t="s">
        <v>2282</v>
      </c>
      <c r="I165" s="15">
        <v>90</v>
      </c>
      <c r="J165" s="15">
        <v>50</v>
      </c>
      <c r="K165" s="15">
        <v>31</v>
      </c>
      <c r="L165" s="15">
        <v>12</v>
      </c>
      <c r="M165" s="81">
        <v>34.875</v>
      </c>
      <c r="N165" s="70">
        <v>35</v>
      </c>
      <c r="O165" s="62">
        <v>3000</v>
      </c>
      <c r="P165" s="63">
        <f>Table2245236891011121314151617181920212224234567891011121314151617181920212223242526272829303132333435363738394041424344454647[[#This Row],[PEMBULATAN]]*O165</f>
        <v>105000</v>
      </c>
    </row>
    <row r="166" spans="1:16" ht="33.75" customHeight="1" x14ac:dyDescent="0.2">
      <c r="A166" s="97"/>
      <c r="B166" s="73"/>
      <c r="C166" s="87" t="s">
        <v>5871</v>
      </c>
      <c r="D166" s="76" t="s">
        <v>52</v>
      </c>
      <c r="E166" s="13">
        <v>44439</v>
      </c>
      <c r="F166" s="74" t="s">
        <v>5399</v>
      </c>
      <c r="G166" s="13">
        <v>44440</v>
      </c>
      <c r="H166" s="75" t="s">
        <v>2282</v>
      </c>
      <c r="I166" s="15">
        <v>90</v>
      </c>
      <c r="J166" s="15">
        <v>53</v>
      </c>
      <c r="K166" s="15">
        <v>27</v>
      </c>
      <c r="L166" s="15">
        <v>20</v>
      </c>
      <c r="M166" s="81">
        <v>32.197499999999998</v>
      </c>
      <c r="N166" s="70">
        <v>32</v>
      </c>
      <c r="O166" s="62">
        <v>3000</v>
      </c>
      <c r="P166" s="63">
        <f>Table2245236891011121314151617181920212224234567891011121314151617181920212223242526272829303132333435363738394041424344454647[[#This Row],[PEMBULATAN]]*O166</f>
        <v>96000</v>
      </c>
    </row>
    <row r="167" spans="1:16" ht="33.75" customHeight="1" x14ac:dyDescent="0.2">
      <c r="A167" s="97"/>
      <c r="B167" s="73"/>
      <c r="C167" s="87" t="s">
        <v>5872</v>
      </c>
      <c r="D167" s="76" t="s">
        <v>52</v>
      </c>
      <c r="E167" s="13">
        <v>44439</v>
      </c>
      <c r="F167" s="74" t="s">
        <v>5399</v>
      </c>
      <c r="G167" s="13">
        <v>44440</v>
      </c>
      <c r="H167" s="75" t="s">
        <v>2282</v>
      </c>
      <c r="I167" s="15">
        <v>42</v>
      </c>
      <c r="J167" s="15">
        <v>52</v>
      </c>
      <c r="K167" s="15">
        <v>37</v>
      </c>
      <c r="L167" s="15">
        <v>12</v>
      </c>
      <c r="M167" s="81">
        <v>20.202000000000002</v>
      </c>
      <c r="N167" s="70">
        <v>20</v>
      </c>
      <c r="O167" s="62">
        <v>3000</v>
      </c>
      <c r="P167" s="63">
        <f>Table2245236891011121314151617181920212224234567891011121314151617181920212223242526272829303132333435363738394041424344454647[[#This Row],[PEMBULATAN]]*O167</f>
        <v>60000</v>
      </c>
    </row>
    <row r="168" spans="1:16" ht="33.75" customHeight="1" x14ac:dyDescent="0.2">
      <c r="A168" s="97"/>
      <c r="B168" s="73"/>
      <c r="C168" s="87" t="s">
        <v>5873</v>
      </c>
      <c r="D168" s="76" t="s">
        <v>52</v>
      </c>
      <c r="E168" s="13">
        <v>44439</v>
      </c>
      <c r="F168" s="74" t="s">
        <v>5399</v>
      </c>
      <c r="G168" s="13">
        <v>44440</v>
      </c>
      <c r="H168" s="75" t="s">
        <v>2282</v>
      </c>
      <c r="I168" s="15">
        <v>72</v>
      </c>
      <c r="J168" s="15">
        <v>61</v>
      </c>
      <c r="K168" s="15">
        <v>24</v>
      </c>
      <c r="L168" s="15">
        <v>8</v>
      </c>
      <c r="M168" s="81">
        <v>26.352</v>
      </c>
      <c r="N168" s="70">
        <v>26</v>
      </c>
      <c r="O168" s="62">
        <v>3000</v>
      </c>
      <c r="P168" s="63">
        <f>Table2245236891011121314151617181920212224234567891011121314151617181920212223242526272829303132333435363738394041424344454647[[#This Row],[PEMBULATAN]]*O168</f>
        <v>78000</v>
      </c>
    </row>
    <row r="169" spans="1:16" ht="33.75" customHeight="1" x14ac:dyDescent="0.2">
      <c r="A169" s="97"/>
      <c r="B169" s="73"/>
      <c r="C169" s="87" t="s">
        <v>5874</v>
      </c>
      <c r="D169" s="76" t="s">
        <v>52</v>
      </c>
      <c r="E169" s="13">
        <v>44439</v>
      </c>
      <c r="F169" s="74" t="s">
        <v>5399</v>
      </c>
      <c r="G169" s="13">
        <v>44440</v>
      </c>
      <c r="H169" s="75" t="s">
        <v>2282</v>
      </c>
      <c r="I169" s="15">
        <v>71</v>
      </c>
      <c r="J169" s="15">
        <v>54</v>
      </c>
      <c r="K169" s="15">
        <v>27</v>
      </c>
      <c r="L169" s="15">
        <v>11</v>
      </c>
      <c r="M169" s="81">
        <v>25.8795</v>
      </c>
      <c r="N169" s="70">
        <v>26</v>
      </c>
      <c r="O169" s="62">
        <v>3000</v>
      </c>
      <c r="P169" s="63">
        <f>Table2245236891011121314151617181920212224234567891011121314151617181920212223242526272829303132333435363738394041424344454647[[#This Row],[PEMBULATAN]]*O169</f>
        <v>78000</v>
      </c>
    </row>
    <row r="170" spans="1:16" ht="33.75" customHeight="1" x14ac:dyDescent="0.2">
      <c r="A170" s="97"/>
      <c r="B170" s="73"/>
      <c r="C170" s="87" t="s">
        <v>5875</v>
      </c>
      <c r="D170" s="76" t="s">
        <v>52</v>
      </c>
      <c r="E170" s="13">
        <v>44439</v>
      </c>
      <c r="F170" s="74" t="s">
        <v>5399</v>
      </c>
      <c r="G170" s="13">
        <v>44440</v>
      </c>
      <c r="H170" s="75" t="s">
        <v>2282</v>
      </c>
      <c r="I170" s="15">
        <v>88</v>
      </c>
      <c r="J170" s="15">
        <v>51</v>
      </c>
      <c r="K170" s="15">
        <v>36</v>
      </c>
      <c r="L170" s="15">
        <v>20</v>
      </c>
      <c r="M170" s="81">
        <v>40.392000000000003</v>
      </c>
      <c r="N170" s="70">
        <v>40</v>
      </c>
      <c r="O170" s="62">
        <v>3000</v>
      </c>
      <c r="P170" s="63">
        <f>Table2245236891011121314151617181920212224234567891011121314151617181920212223242526272829303132333435363738394041424344454647[[#This Row],[PEMBULATAN]]*O170</f>
        <v>120000</v>
      </c>
    </row>
    <row r="171" spans="1:16" ht="33.75" customHeight="1" x14ac:dyDescent="0.2">
      <c r="A171" s="97"/>
      <c r="B171" s="73"/>
      <c r="C171" s="87" t="s">
        <v>5876</v>
      </c>
      <c r="D171" s="76" t="s">
        <v>52</v>
      </c>
      <c r="E171" s="13">
        <v>44439</v>
      </c>
      <c r="F171" s="74" t="s">
        <v>5399</v>
      </c>
      <c r="G171" s="13">
        <v>44440</v>
      </c>
      <c r="H171" s="75" t="s">
        <v>2282</v>
      </c>
      <c r="I171" s="15">
        <v>86</v>
      </c>
      <c r="J171" s="15">
        <v>70</v>
      </c>
      <c r="K171" s="15">
        <v>43</v>
      </c>
      <c r="L171" s="15">
        <v>13</v>
      </c>
      <c r="M171" s="81">
        <v>64.715000000000003</v>
      </c>
      <c r="N171" s="70">
        <v>65</v>
      </c>
      <c r="O171" s="62">
        <v>3000</v>
      </c>
      <c r="P171" s="63">
        <f>Table2245236891011121314151617181920212224234567891011121314151617181920212223242526272829303132333435363738394041424344454647[[#This Row],[PEMBULATAN]]*O171</f>
        <v>195000</v>
      </c>
    </row>
    <row r="172" spans="1:16" ht="33.75" customHeight="1" x14ac:dyDescent="0.2">
      <c r="A172" s="97"/>
      <c r="B172" s="73"/>
      <c r="C172" s="87" t="s">
        <v>5877</v>
      </c>
      <c r="D172" s="76" t="s">
        <v>52</v>
      </c>
      <c r="E172" s="13">
        <v>44439</v>
      </c>
      <c r="F172" s="74" t="s">
        <v>5399</v>
      </c>
      <c r="G172" s="13">
        <v>44440</v>
      </c>
      <c r="H172" s="75" t="s">
        <v>2282</v>
      </c>
      <c r="I172" s="15">
        <v>80</v>
      </c>
      <c r="J172" s="15">
        <v>60</v>
      </c>
      <c r="K172" s="15">
        <v>35</v>
      </c>
      <c r="L172" s="15">
        <v>21</v>
      </c>
      <c r="M172" s="81">
        <v>42</v>
      </c>
      <c r="N172" s="70">
        <v>42</v>
      </c>
      <c r="O172" s="62">
        <v>3000</v>
      </c>
      <c r="P172" s="63">
        <f>Table2245236891011121314151617181920212224234567891011121314151617181920212223242526272829303132333435363738394041424344454647[[#This Row],[PEMBULATAN]]*O172</f>
        <v>126000</v>
      </c>
    </row>
    <row r="173" spans="1:16" ht="33.75" customHeight="1" x14ac:dyDescent="0.2">
      <c r="A173" s="97"/>
      <c r="B173" s="73"/>
      <c r="C173" s="87" t="s">
        <v>5878</v>
      </c>
      <c r="D173" s="76" t="s">
        <v>52</v>
      </c>
      <c r="E173" s="13">
        <v>44439</v>
      </c>
      <c r="F173" s="74" t="s">
        <v>5399</v>
      </c>
      <c r="G173" s="13">
        <v>44440</v>
      </c>
      <c r="H173" s="75" t="s">
        <v>2282</v>
      </c>
      <c r="I173" s="15">
        <v>87</v>
      </c>
      <c r="J173" s="15">
        <v>50</v>
      </c>
      <c r="K173" s="15">
        <v>23</v>
      </c>
      <c r="L173" s="15">
        <v>11</v>
      </c>
      <c r="M173" s="81">
        <v>25.012499999999999</v>
      </c>
      <c r="N173" s="70">
        <v>25</v>
      </c>
      <c r="O173" s="62">
        <v>3000</v>
      </c>
      <c r="P173" s="63">
        <f>Table2245236891011121314151617181920212224234567891011121314151617181920212223242526272829303132333435363738394041424344454647[[#This Row],[PEMBULATAN]]*O173</f>
        <v>75000</v>
      </c>
    </row>
    <row r="174" spans="1:16" ht="33.75" customHeight="1" x14ac:dyDescent="0.2">
      <c r="A174" s="97"/>
      <c r="B174" s="73"/>
      <c r="C174" s="87" t="s">
        <v>5879</v>
      </c>
      <c r="D174" s="76" t="s">
        <v>52</v>
      </c>
      <c r="E174" s="13">
        <v>44439</v>
      </c>
      <c r="F174" s="74" t="s">
        <v>5399</v>
      </c>
      <c r="G174" s="13">
        <v>44440</v>
      </c>
      <c r="H174" s="75" t="s">
        <v>2282</v>
      </c>
      <c r="I174" s="15">
        <v>91</v>
      </c>
      <c r="J174" s="15">
        <v>53</v>
      </c>
      <c r="K174" s="15">
        <v>37</v>
      </c>
      <c r="L174" s="15">
        <v>22</v>
      </c>
      <c r="M174" s="81">
        <v>44.612749999999998</v>
      </c>
      <c r="N174" s="70">
        <v>45</v>
      </c>
      <c r="O174" s="62">
        <v>3000</v>
      </c>
      <c r="P174" s="63">
        <f>Table2245236891011121314151617181920212224234567891011121314151617181920212223242526272829303132333435363738394041424344454647[[#This Row],[PEMBULATAN]]*O174</f>
        <v>135000</v>
      </c>
    </row>
    <row r="175" spans="1:16" ht="33.75" customHeight="1" x14ac:dyDescent="0.2">
      <c r="A175" s="97"/>
      <c r="B175" s="73"/>
      <c r="C175" s="87" t="s">
        <v>5880</v>
      </c>
      <c r="D175" s="76" t="s">
        <v>52</v>
      </c>
      <c r="E175" s="13">
        <v>44439</v>
      </c>
      <c r="F175" s="74" t="s">
        <v>5399</v>
      </c>
      <c r="G175" s="13">
        <v>44440</v>
      </c>
      <c r="H175" s="75" t="s">
        <v>2282</v>
      </c>
      <c r="I175" s="15">
        <v>80</v>
      </c>
      <c r="J175" s="15">
        <v>60</v>
      </c>
      <c r="K175" s="15">
        <v>28</v>
      </c>
      <c r="L175" s="15">
        <v>15</v>
      </c>
      <c r="M175" s="81">
        <v>33.6</v>
      </c>
      <c r="N175" s="70">
        <v>34</v>
      </c>
      <c r="O175" s="62">
        <v>3000</v>
      </c>
      <c r="P175" s="63">
        <f>Table2245236891011121314151617181920212224234567891011121314151617181920212223242526272829303132333435363738394041424344454647[[#This Row],[PEMBULATAN]]*O175</f>
        <v>102000</v>
      </c>
    </row>
    <row r="176" spans="1:16" ht="33.75" customHeight="1" x14ac:dyDescent="0.2">
      <c r="A176" s="97"/>
      <c r="B176" s="73"/>
      <c r="C176" s="87" t="s">
        <v>5881</v>
      </c>
      <c r="D176" s="76" t="s">
        <v>52</v>
      </c>
      <c r="E176" s="13">
        <v>44439</v>
      </c>
      <c r="F176" s="74" t="s">
        <v>5399</v>
      </c>
      <c r="G176" s="13">
        <v>44440</v>
      </c>
      <c r="H176" s="75" t="s">
        <v>2282</v>
      </c>
      <c r="I176" s="15">
        <v>81</v>
      </c>
      <c r="J176" s="15">
        <v>55</v>
      </c>
      <c r="K176" s="15">
        <v>42</v>
      </c>
      <c r="L176" s="15">
        <v>21</v>
      </c>
      <c r="M176" s="81">
        <v>46.777500000000003</v>
      </c>
      <c r="N176" s="70">
        <v>47</v>
      </c>
      <c r="O176" s="62">
        <v>3000</v>
      </c>
      <c r="P176" s="63">
        <f>Table2245236891011121314151617181920212224234567891011121314151617181920212223242526272829303132333435363738394041424344454647[[#This Row],[PEMBULATAN]]*O176</f>
        <v>141000</v>
      </c>
    </row>
    <row r="177" spans="1:16" ht="33.75" customHeight="1" x14ac:dyDescent="0.2">
      <c r="A177" s="97"/>
      <c r="B177" s="73"/>
      <c r="C177" s="87" t="s">
        <v>5882</v>
      </c>
      <c r="D177" s="76" t="s">
        <v>52</v>
      </c>
      <c r="E177" s="13">
        <v>44439</v>
      </c>
      <c r="F177" s="74" t="s">
        <v>5399</v>
      </c>
      <c r="G177" s="13">
        <v>44440</v>
      </c>
      <c r="H177" s="75" t="s">
        <v>2282</v>
      </c>
      <c r="I177" s="15">
        <v>88</v>
      </c>
      <c r="J177" s="15">
        <v>63</v>
      </c>
      <c r="K177" s="15">
        <v>28</v>
      </c>
      <c r="L177" s="15">
        <v>23</v>
      </c>
      <c r="M177" s="81">
        <v>38.808</v>
      </c>
      <c r="N177" s="70">
        <v>39</v>
      </c>
      <c r="O177" s="62">
        <v>3000</v>
      </c>
      <c r="P177" s="63">
        <f>Table2245236891011121314151617181920212224234567891011121314151617181920212223242526272829303132333435363738394041424344454647[[#This Row],[PEMBULATAN]]*O177</f>
        <v>117000</v>
      </c>
    </row>
    <row r="178" spans="1:16" ht="33.75" customHeight="1" x14ac:dyDescent="0.2">
      <c r="A178" s="97"/>
      <c r="B178" s="73"/>
      <c r="C178" s="87" t="s">
        <v>5883</v>
      </c>
      <c r="D178" s="76" t="s">
        <v>52</v>
      </c>
      <c r="E178" s="13">
        <v>44439</v>
      </c>
      <c r="F178" s="74" t="s">
        <v>5399</v>
      </c>
      <c r="G178" s="13">
        <v>44440</v>
      </c>
      <c r="H178" s="75" t="s">
        <v>2282</v>
      </c>
      <c r="I178" s="15">
        <v>103</v>
      </c>
      <c r="J178" s="15">
        <v>52</v>
      </c>
      <c r="K178" s="15">
        <v>37</v>
      </c>
      <c r="L178" s="15">
        <v>25</v>
      </c>
      <c r="M178" s="81">
        <v>49.542999999999999</v>
      </c>
      <c r="N178" s="70">
        <v>50</v>
      </c>
      <c r="O178" s="62">
        <v>3000</v>
      </c>
      <c r="P178" s="63">
        <f>Table2245236891011121314151617181920212224234567891011121314151617181920212223242526272829303132333435363738394041424344454647[[#This Row],[PEMBULATAN]]*O178</f>
        <v>150000</v>
      </c>
    </row>
    <row r="179" spans="1:16" ht="33.75" customHeight="1" x14ac:dyDescent="0.2">
      <c r="A179" s="97"/>
      <c r="B179" s="73"/>
      <c r="C179" s="87" t="s">
        <v>5884</v>
      </c>
      <c r="D179" s="76" t="s">
        <v>52</v>
      </c>
      <c r="E179" s="13">
        <v>44439</v>
      </c>
      <c r="F179" s="74" t="s">
        <v>5399</v>
      </c>
      <c r="G179" s="13">
        <v>44440</v>
      </c>
      <c r="H179" s="75" t="s">
        <v>2282</v>
      </c>
      <c r="I179" s="15">
        <v>85</v>
      </c>
      <c r="J179" s="15">
        <v>65</v>
      </c>
      <c r="K179" s="15">
        <v>32</v>
      </c>
      <c r="L179" s="15">
        <v>11</v>
      </c>
      <c r="M179" s="81">
        <v>44.2</v>
      </c>
      <c r="N179" s="70">
        <v>44</v>
      </c>
      <c r="O179" s="62">
        <v>3000</v>
      </c>
      <c r="P179" s="63">
        <f>Table2245236891011121314151617181920212224234567891011121314151617181920212223242526272829303132333435363738394041424344454647[[#This Row],[PEMBULATAN]]*O179</f>
        <v>132000</v>
      </c>
    </row>
    <row r="180" spans="1:16" ht="33.75" customHeight="1" x14ac:dyDescent="0.2">
      <c r="A180" s="97"/>
      <c r="B180" s="73"/>
      <c r="C180" s="87" t="s">
        <v>5885</v>
      </c>
      <c r="D180" s="76" t="s">
        <v>52</v>
      </c>
      <c r="E180" s="13">
        <v>44439</v>
      </c>
      <c r="F180" s="74" t="s">
        <v>5399</v>
      </c>
      <c r="G180" s="13">
        <v>44440</v>
      </c>
      <c r="H180" s="75" t="s">
        <v>2282</v>
      </c>
      <c r="I180" s="15">
        <v>70</v>
      </c>
      <c r="J180" s="15">
        <v>60</v>
      </c>
      <c r="K180" s="15">
        <v>33</v>
      </c>
      <c r="L180" s="15">
        <v>9</v>
      </c>
      <c r="M180" s="81">
        <v>34.65</v>
      </c>
      <c r="N180" s="70">
        <v>35</v>
      </c>
      <c r="O180" s="62">
        <v>3000</v>
      </c>
      <c r="P180" s="63">
        <f>Table2245236891011121314151617181920212224234567891011121314151617181920212223242526272829303132333435363738394041424344454647[[#This Row],[PEMBULATAN]]*O180</f>
        <v>105000</v>
      </c>
    </row>
    <row r="181" spans="1:16" ht="33.75" customHeight="1" x14ac:dyDescent="0.2">
      <c r="A181" s="97"/>
      <c r="B181" s="73"/>
      <c r="C181" s="87" t="s">
        <v>5886</v>
      </c>
      <c r="D181" s="76" t="s">
        <v>52</v>
      </c>
      <c r="E181" s="13">
        <v>44439</v>
      </c>
      <c r="F181" s="74" t="s">
        <v>5399</v>
      </c>
      <c r="G181" s="13">
        <v>44440</v>
      </c>
      <c r="H181" s="75" t="s">
        <v>2282</v>
      </c>
      <c r="I181" s="15">
        <v>72</v>
      </c>
      <c r="J181" s="15">
        <v>61</v>
      </c>
      <c r="K181" s="15">
        <v>41</v>
      </c>
      <c r="L181" s="15">
        <v>8</v>
      </c>
      <c r="M181" s="81">
        <v>45.018000000000001</v>
      </c>
      <c r="N181" s="70">
        <v>45</v>
      </c>
      <c r="O181" s="62">
        <v>3000</v>
      </c>
      <c r="P181" s="63">
        <f>Table2245236891011121314151617181920212224234567891011121314151617181920212223242526272829303132333435363738394041424344454647[[#This Row],[PEMBULATAN]]*O181</f>
        <v>135000</v>
      </c>
    </row>
    <row r="182" spans="1:16" ht="33.75" customHeight="1" x14ac:dyDescent="0.2">
      <c r="A182" s="97"/>
      <c r="B182" s="73"/>
      <c r="C182" s="87" t="s">
        <v>5887</v>
      </c>
      <c r="D182" s="76" t="s">
        <v>52</v>
      </c>
      <c r="E182" s="13">
        <v>44439</v>
      </c>
      <c r="F182" s="74" t="s">
        <v>5399</v>
      </c>
      <c r="G182" s="13">
        <v>44440</v>
      </c>
      <c r="H182" s="75" t="s">
        <v>2282</v>
      </c>
      <c r="I182" s="15">
        <v>90</v>
      </c>
      <c r="J182" s="15">
        <v>52</v>
      </c>
      <c r="K182" s="15">
        <v>38</v>
      </c>
      <c r="L182" s="15">
        <v>19</v>
      </c>
      <c r="M182" s="81">
        <v>44.46</v>
      </c>
      <c r="N182" s="70">
        <v>44</v>
      </c>
      <c r="O182" s="62">
        <v>3000</v>
      </c>
      <c r="P182" s="63">
        <f>Table2245236891011121314151617181920212224234567891011121314151617181920212223242526272829303132333435363738394041424344454647[[#This Row],[PEMBULATAN]]*O182</f>
        <v>132000</v>
      </c>
    </row>
    <row r="183" spans="1:16" ht="33.75" customHeight="1" x14ac:dyDescent="0.2">
      <c r="A183" s="97"/>
      <c r="B183" s="73"/>
      <c r="C183" s="87" t="s">
        <v>5888</v>
      </c>
      <c r="D183" s="76" t="s">
        <v>52</v>
      </c>
      <c r="E183" s="13">
        <v>44439</v>
      </c>
      <c r="F183" s="74" t="s">
        <v>5399</v>
      </c>
      <c r="G183" s="13">
        <v>44440</v>
      </c>
      <c r="H183" s="75" t="s">
        <v>2282</v>
      </c>
      <c r="I183" s="15">
        <v>87</v>
      </c>
      <c r="J183" s="15">
        <v>58</v>
      </c>
      <c r="K183" s="15">
        <v>28</v>
      </c>
      <c r="L183" s="15">
        <v>15</v>
      </c>
      <c r="M183" s="81">
        <v>35.322000000000003</v>
      </c>
      <c r="N183" s="70">
        <v>35</v>
      </c>
      <c r="O183" s="62">
        <v>3000</v>
      </c>
      <c r="P183" s="63">
        <f>Table2245236891011121314151617181920212224234567891011121314151617181920212223242526272829303132333435363738394041424344454647[[#This Row],[PEMBULATAN]]*O183</f>
        <v>105000</v>
      </c>
    </row>
    <row r="184" spans="1:16" ht="33.75" customHeight="1" x14ac:dyDescent="0.2">
      <c r="A184" s="97"/>
      <c r="B184" s="73"/>
      <c r="C184" s="87" t="s">
        <v>5889</v>
      </c>
      <c r="D184" s="76" t="s">
        <v>52</v>
      </c>
      <c r="E184" s="13">
        <v>44439</v>
      </c>
      <c r="F184" s="74" t="s">
        <v>5399</v>
      </c>
      <c r="G184" s="13">
        <v>44440</v>
      </c>
      <c r="H184" s="75" t="s">
        <v>2282</v>
      </c>
      <c r="I184" s="15">
        <v>84</v>
      </c>
      <c r="J184" s="15">
        <v>60</v>
      </c>
      <c r="K184" s="15">
        <v>40</v>
      </c>
      <c r="L184" s="15">
        <v>14</v>
      </c>
      <c r="M184" s="81">
        <v>50.4</v>
      </c>
      <c r="N184" s="70">
        <v>50</v>
      </c>
      <c r="O184" s="62">
        <v>3000</v>
      </c>
      <c r="P184" s="63">
        <f>Table2245236891011121314151617181920212224234567891011121314151617181920212223242526272829303132333435363738394041424344454647[[#This Row],[PEMBULATAN]]*O184</f>
        <v>150000</v>
      </c>
    </row>
    <row r="185" spans="1:16" ht="33.75" customHeight="1" x14ac:dyDescent="0.2">
      <c r="A185" s="97"/>
      <c r="B185" s="73"/>
      <c r="C185" s="87" t="s">
        <v>5890</v>
      </c>
      <c r="D185" s="76" t="s">
        <v>52</v>
      </c>
      <c r="E185" s="13">
        <v>44439</v>
      </c>
      <c r="F185" s="74" t="s">
        <v>5399</v>
      </c>
      <c r="G185" s="13">
        <v>44440</v>
      </c>
      <c r="H185" s="75" t="s">
        <v>2282</v>
      </c>
      <c r="I185" s="15">
        <v>83</v>
      </c>
      <c r="J185" s="15">
        <v>60</v>
      </c>
      <c r="K185" s="15">
        <v>36</v>
      </c>
      <c r="L185" s="15">
        <v>21</v>
      </c>
      <c r="M185" s="81">
        <v>44.82</v>
      </c>
      <c r="N185" s="70">
        <v>45</v>
      </c>
      <c r="O185" s="62">
        <v>3000</v>
      </c>
      <c r="P185" s="63">
        <f>Table2245236891011121314151617181920212224234567891011121314151617181920212223242526272829303132333435363738394041424344454647[[#This Row],[PEMBULATAN]]*O185</f>
        <v>135000</v>
      </c>
    </row>
    <row r="186" spans="1:16" ht="33.75" customHeight="1" x14ac:dyDescent="0.2">
      <c r="A186" s="97"/>
      <c r="B186" s="73"/>
      <c r="C186" s="87" t="s">
        <v>5891</v>
      </c>
      <c r="D186" s="76" t="s">
        <v>52</v>
      </c>
      <c r="E186" s="13">
        <v>44439</v>
      </c>
      <c r="F186" s="74" t="s">
        <v>5399</v>
      </c>
      <c r="G186" s="13">
        <v>44440</v>
      </c>
      <c r="H186" s="75" t="s">
        <v>2282</v>
      </c>
      <c r="I186" s="15">
        <v>92</v>
      </c>
      <c r="J186" s="15">
        <v>54</v>
      </c>
      <c r="K186" s="15">
        <v>38</v>
      </c>
      <c r="L186" s="15">
        <v>21</v>
      </c>
      <c r="M186" s="81">
        <v>47.195999999999998</v>
      </c>
      <c r="N186" s="70">
        <v>47</v>
      </c>
      <c r="O186" s="62">
        <v>3000</v>
      </c>
      <c r="P186" s="63">
        <f>Table2245236891011121314151617181920212224234567891011121314151617181920212223242526272829303132333435363738394041424344454647[[#This Row],[PEMBULATAN]]*O186</f>
        <v>141000</v>
      </c>
    </row>
    <row r="187" spans="1:16" ht="33.75" customHeight="1" x14ac:dyDescent="0.2">
      <c r="A187" s="97"/>
      <c r="B187" s="73"/>
      <c r="C187" s="87" t="s">
        <v>5892</v>
      </c>
      <c r="D187" s="76" t="s">
        <v>52</v>
      </c>
      <c r="E187" s="13">
        <v>44439</v>
      </c>
      <c r="F187" s="74" t="s">
        <v>5399</v>
      </c>
      <c r="G187" s="13">
        <v>44440</v>
      </c>
      <c r="H187" s="75" t="s">
        <v>2282</v>
      </c>
      <c r="I187" s="15">
        <v>53</v>
      </c>
      <c r="J187" s="15">
        <v>81</v>
      </c>
      <c r="K187" s="15">
        <v>31</v>
      </c>
      <c r="L187" s="15">
        <v>11</v>
      </c>
      <c r="M187" s="81">
        <v>33.27075</v>
      </c>
      <c r="N187" s="70">
        <v>33</v>
      </c>
      <c r="O187" s="62">
        <v>3000</v>
      </c>
      <c r="P187" s="63">
        <f>Table2245236891011121314151617181920212224234567891011121314151617181920212223242526272829303132333435363738394041424344454647[[#This Row],[PEMBULATAN]]*O187</f>
        <v>99000</v>
      </c>
    </row>
    <row r="188" spans="1:16" ht="33.75" customHeight="1" x14ac:dyDescent="0.2">
      <c r="A188" s="97"/>
      <c r="B188" s="73"/>
      <c r="C188" s="87" t="s">
        <v>5893</v>
      </c>
      <c r="D188" s="76" t="s">
        <v>52</v>
      </c>
      <c r="E188" s="13">
        <v>44439</v>
      </c>
      <c r="F188" s="74" t="s">
        <v>5399</v>
      </c>
      <c r="G188" s="13">
        <v>44440</v>
      </c>
      <c r="H188" s="75" t="s">
        <v>2282</v>
      </c>
      <c r="I188" s="15">
        <v>96</v>
      </c>
      <c r="J188" s="15">
        <v>57</v>
      </c>
      <c r="K188" s="15">
        <v>40</v>
      </c>
      <c r="L188" s="15">
        <v>17</v>
      </c>
      <c r="M188" s="81">
        <v>54.72</v>
      </c>
      <c r="N188" s="70">
        <v>55</v>
      </c>
      <c r="O188" s="62">
        <v>3000</v>
      </c>
      <c r="P188" s="63">
        <f>Table2245236891011121314151617181920212224234567891011121314151617181920212223242526272829303132333435363738394041424344454647[[#This Row],[PEMBULATAN]]*O188</f>
        <v>165000</v>
      </c>
    </row>
    <row r="189" spans="1:16" ht="33.75" customHeight="1" x14ac:dyDescent="0.2">
      <c r="A189" s="97"/>
      <c r="B189" s="73"/>
      <c r="C189" s="87" t="s">
        <v>5894</v>
      </c>
      <c r="D189" s="76" t="s">
        <v>52</v>
      </c>
      <c r="E189" s="13">
        <v>44439</v>
      </c>
      <c r="F189" s="74" t="s">
        <v>5399</v>
      </c>
      <c r="G189" s="13">
        <v>44440</v>
      </c>
      <c r="H189" s="75" t="s">
        <v>2282</v>
      </c>
      <c r="I189" s="15">
        <v>90</v>
      </c>
      <c r="J189" s="15">
        <v>57</v>
      </c>
      <c r="K189" s="15">
        <v>36</v>
      </c>
      <c r="L189" s="15">
        <v>19</v>
      </c>
      <c r="M189" s="81">
        <v>46.17</v>
      </c>
      <c r="N189" s="70">
        <v>46</v>
      </c>
      <c r="O189" s="62">
        <v>3000</v>
      </c>
      <c r="P189" s="63">
        <f>Table2245236891011121314151617181920212224234567891011121314151617181920212223242526272829303132333435363738394041424344454647[[#This Row],[PEMBULATAN]]*O189</f>
        <v>138000</v>
      </c>
    </row>
    <row r="190" spans="1:16" ht="33.75" customHeight="1" x14ac:dyDescent="0.2">
      <c r="A190" s="97"/>
      <c r="B190" s="73"/>
      <c r="C190" s="87" t="s">
        <v>5895</v>
      </c>
      <c r="D190" s="76" t="s">
        <v>52</v>
      </c>
      <c r="E190" s="13">
        <v>44439</v>
      </c>
      <c r="F190" s="74" t="s">
        <v>5399</v>
      </c>
      <c r="G190" s="13">
        <v>44440</v>
      </c>
      <c r="H190" s="75" t="s">
        <v>2282</v>
      </c>
      <c r="I190" s="15">
        <v>100</v>
      </c>
      <c r="J190" s="15">
        <v>53</v>
      </c>
      <c r="K190" s="15">
        <v>27</v>
      </c>
      <c r="L190" s="15">
        <v>23</v>
      </c>
      <c r="M190" s="81">
        <v>35.774999999999999</v>
      </c>
      <c r="N190" s="70">
        <v>36</v>
      </c>
      <c r="O190" s="62">
        <v>3000</v>
      </c>
      <c r="P190" s="63">
        <f>Table2245236891011121314151617181920212224234567891011121314151617181920212223242526272829303132333435363738394041424344454647[[#This Row],[PEMBULATAN]]*O190</f>
        <v>108000</v>
      </c>
    </row>
    <row r="191" spans="1:16" ht="33.75" customHeight="1" x14ac:dyDescent="0.2">
      <c r="A191" s="97"/>
      <c r="B191" s="73"/>
      <c r="C191" s="87" t="s">
        <v>5896</v>
      </c>
      <c r="D191" s="76" t="s">
        <v>52</v>
      </c>
      <c r="E191" s="13">
        <v>44439</v>
      </c>
      <c r="F191" s="74" t="s">
        <v>5399</v>
      </c>
      <c r="G191" s="13">
        <v>44440</v>
      </c>
      <c r="H191" s="75" t="s">
        <v>2282</v>
      </c>
      <c r="I191" s="15">
        <v>87</v>
      </c>
      <c r="J191" s="15">
        <v>52</v>
      </c>
      <c r="K191" s="15">
        <v>33</v>
      </c>
      <c r="L191" s="15">
        <v>21</v>
      </c>
      <c r="M191" s="81">
        <v>37.323</v>
      </c>
      <c r="N191" s="70">
        <v>37</v>
      </c>
      <c r="O191" s="62">
        <v>3000</v>
      </c>
      <c r="P191" s="63">
        <f>Table2245236891011121314151617181920212224234567891011121314151617181920212223242526272829303132333435363738394041424344454647[[#This Row],[PEMBULATAN]]*O191</f>
        <v>111000</v>
      </c>
    </row>
    <row r="192" spans="1:16" ht="33.75" customHeight="1" x14ac:dyDescent="0.2">
      <c r="A192" s="97"/>
      <c r="B192" s="73"/>
      <c r="C192" s="87" t="s">
        <v>5897</v>
      </c>
      <c r="D192" s="76" t="s">
        <v>52</v>
      </c>
      <c r="E192" s="13">
        <v>44439</v>
      </c>
      <c r="F192" s="74" t="s">
        <v>5399</v>
      </c>
      <c r="G192" s="13">
        <v>44440</v>
      </c>
      <c r="H192" s="75" t="s">
        <v>2282</v>
      </c>
      <c r="I192" s="15">
        <v>80</v>
      </c>
      <c r="J192" s="15">
        <v>53</v>
      </c>
      <c r="K192" s="15">
        <v>31</v>
      </c>
      <c r="L192" s="15">
        <v>11</v>
      </c>
      <c r="M192" s="81">
        <v>32.86</v>
      </c>
      <c r="N192" s="70">
        <v>33</v>
      </c>
      <c r="O192" s="62">
        <v>3000</v>
      </c>
      <c r="P192" s="63">
        <f>Table2245236891011121314151617181920212224234567891011121314151617181920212223242526272829303132333435363738394041424344454647[[#This Row],[PEMBULATAN]]*O192</f>
        <v>99000</v>
      </c>
    </row>
    <row r="193" spans="1:16" ht="33.75" customHeight="1" x14ac:dyDescent="0.2">
      <c r="A193" s="97"/>
      <c r="B193" s="73"/>
      <c r="C193" s="87" t="s">
        <v>5898</v>
      </c>
      <c r="D193" s="76" t="s">
        <v>52</v>
      </c>
      <c r="E193" s="13">
        <v>44439</v>
      </c>
      <c r="F193" s="74" t="s">
        <v>5399</v>
      </c>
      <c r="G193" s="13">
        <v>44440</v>
      </c>
      <c r="H193" s="75" t="s">
        <v>2282</v>
      </c>
      <c r="I193" s="15">
        <v>93</v>
      </c>
      <c r="J193" s="15">
        <v>48</v>
      </c>
      <c r="K193" s="15">
        <v>32</v>
      </c>
      <c r="L193" s="15">
        <v>18</v>
      </c>
      <c r="M193" s="81">
        <v>35.712000000000003</v>
      </c>
      <c r="N193" s="70">
        <v>36</v>
      </c>
      <c r="O193" s="62">
        <v>3000</v>
      </c>
      <c r="P193" s="63">
        <f>Table2245236891011121314151617181920212224234567891011121314151617181920212223242526272829303132333435363738394041424344454647[[#This Row],[PEMBULATAN]]*O193</f>
        <v>108000</v>
      </c>
    </row>
    <row r="194" spans="1:16" ht="33.75" customHeight="1" x14ac:dyDescent="0.2">
      <c r="A194" s="97"/>
      <c r="B194" s="73"/>
      <c r="C194" s="87" t="s">
        <v>5899</v>
      </c>
      <c r="D194" s="76" t="s">
        <v>52</v>
      </c>
      <c r="E194" s="13">
        <v>44439</v>
      </c>
      <c r="F194" s="74" t="s">
        <v>5399</v>
      </c>
      <c r="G194" s="13">
        <v>44440</v>
      </c>
      <c r="H194" s="75" t="s">
        <v>2282</v>
      </c>
      <c r="I194" s="15">
        <v>90</v>
      </c>
      <c r="J194" s="15">
        <v>52</v>
      </c>
      <c r="K194" s="15">
        <v>36</v>
      </c>
      <c r="L194" s="15">
        <v>12</v>
      </c>
      <c r="M194" s="81">
        <v>42.12</v>
      </c>
      <c r="N194" s="70">
        <v>42</v>
      </c>
      <c r="O194" s="62">
        <v>3000</v>
      </c>
      <c r="P194" s="63">
        <f>Table2245236891011121314151617181920212224234567891011121314151617181920212223242526272829303132333435363738394041424344454647[[#This Row],[PEMBULATAN]]*O194</f>
        <v>126000</v>
      </c>
    </row>
    <row r="195" spans="1:16" ht="33.75" customHeight="1" x14ac:dyDescent="0.2">
      <c r="A195" s="97"/>
      <c r="B195" s="73"/>
      <c r="C195" s="87" t="s">
        <v>5900</v>
      </c>
      <c r="D195" s="76" t="s">
        <v>52</v>
      </c>
      <c r="E195" s="13">
        <v>44439</v>
      </c>
      <c r="F195" s="74" t="s">
        <v>5399</v>
      </c>
      <c r="G195" s="13">
        <v>44440</v>
      </c>
      <c r="H195" s="75" t="s">
        <v>2282</v>
      </c>
      <c r="I195" s="15">
        <v>100</v>
      </c>
      <c r="J195" s="15">
        <v>63</v>
      </c>
      <c r="K195" s="15">
        <v>35</v>
      </c>
      <c r="L195" s="15">
        <v>16</v>
      </c>
      <c r="M195" s="81">
        <v>55.125</v>
      </c>
      <c r="N195" s="70">
        <v>55</v>
      </c>
      <c r="O195" s="62">
        <v>3000</v>
      </c>
      <c r="P195" s="63">
        <f>Table2245236891011121314151617181920212224234567891011121314151617181920212223242526272829303132333435363738394041424344454647[[#This Row],[PEMBULATAN]]*O195</f>
        <v>165000</v>
      </c>
    </row>
    <row r="196" spans="1:16" ht="33.75" customHeight="1" x14ac:dyDescent="0.2">
      <c r="A196" s="97"/>
      <c r="B196" s="73"/>
      <c r="C196" s="87" t="s">
        <v>5901</v>
      </c>
      <c r="D196" s="76" t="s">
        <v>52</v>
      </c>
      <c r="E196" s="13">
        <v>44439</v>
      </c>
      <c r="F196" s="74" t="s">
        <v>5399</v>
      </c>
      <c r="G196" s="13">
        <v>44440</v>
      </c>
      <c r="H196" s="75" t="s">
        <v>2282</v>
      </c>
      <c r="I196" s="15">
        <v>87</v>
      </c>
      <c r="J196" s="15">
        <v>53</v>
      </c>
      <c r="K196" s="15">
        <v>43</v>
      </c>
      <c r="L196" s="15">
        <v>10</v>
      </c>
      <c r="M196" s="81">
        <v>49.568249999999999</v>
      </c>
      <c r="N196" s="70">
        <v>50</v>
      </c>
      <c r="O196" s="62">
        <v>3000</v>
      </c>
      <c r="P196" s="63">
        <f>Table2245236891011121314151617181920212224234567891011121314151617181920212223242526272829303132333435363738394041424344454647[[#This Row],[PEMBULATAN]]*O196</f>
        <v>150000</v>
      </c>
    </row>
    <row r="197" spans="1:16" ht="33.75" customHeight="1" x14ac:dyDescent="0.2">
      <c r="A197" s="97"/>
      <c r="B197" s="73"/>
      <c r="C197" s="87" t="s">
        <v>5902</v>
      </c>
      <c r="D197" s="76" t="s">
        <v>52</v>
      </c>
      <c r="E197" s="13">
        <v>44439</v>
      </c>
      <c r="F197" s="74" t="s">
        <v>5399</v>
      </c>
      <c r="G197" s="13">
        <v>44440</v>
      </c>
      <c r="H197" s="75" t="s">
        <v>2282</v>
      </c>
      <c r="I197" s="15">
        <v>91</v>
      </c>
      <c r="J197" s="15">
        <v>60</v>
      </c>
      <c r="K197" s="15">
        <v>26</v>
      </c>
      <c r="L197" s="15">
        <v>10</v>
      </c>
      <c r="M197" s="81">
        <v>35.49</v>
      </c>
      <c r="N197" s="70">
        <v>35</v>
      </c>
      <c r="O197" s="62">
        <v>3000</v>
      </c>
      <c r="P197" s="63">
        <f>Table2245236891011121314151617181920212224234567891011121314151617181920212223242526272829303132333435363738394041424344454647[[#This Row],[PEMBULATAN]]*O197</f>
        <v>105000</v>
      </c>
    </row>
    <row r="198" spans="1:16" ht="33.75" customHeight="1" x14ac:dyDescent="0.2">
      <c r="A198" s="97"/>
      <c r="B198" s="73"/>
      <c r="C198" s="87" t="s">
        <v>5903</v>
      </c>
      <c r="D198" s="76" t="s">
        <v>52</v>
      </c>
      <c r="E198" s="13">
        <v>44439</v>
      </c>
      <c r="F198" s="74" t="s">
        <v>5399</v>
      </c>
      <c r="G198" s="13">
        <v>44440</v>
      </c>
      <c r="H198" s="75" t="s">
        <v>2282</v>
      </c>
      <c r="I198" s="15">
        <v>80</v>
      </c>
      <c r="J198" s="15">
        <v>57</v>
      </c>
      <c r="K198" s="15">
        <v>40</v>
      </c>
      <c r="L198" s="15">
        <v>9</v>
      </c>
      <c r="M198" s="81">
        <v>45.6</v>
      </c>
      <c r="N198" s="70">
        <v>46</v>
      </c>
      <c r="O198" s="62">
        <v>3000</v>
      </c>
      <c r="P198" s="63">
        <f>Table2245236891011121314151617181920212224234567891011121314151617181920212223242526272829303132333435363738394041424344454647[[#This Row],[PEMBULATAN]]*O198</f>
        <v>138000</v>
      </c>
    </row>
    <row r="199" spans="1:16" ht="33.75" customHeight="1" x14ac:dyDescent="0.2">
      <c r="A199" s="97"/>
      <c r="B199" s="73"/>
      <c r="C199" s="87" t="s">
        <v>5904</v>
      </c>
      <c r="D199" s="76" t="s">
        <v>52</v>
      </c>
      <c r="E199" s="13">
        <v>44439</v>
      </c>
      <c r="F199" s="74" t="s">
        <v>5399</v>
      </c>
      <c r="G199" s="13">
        <v>44440</v>
      </c>
      <c r="H199" s="75" t="s">
        <v>2282</v>
      </c>
      <c r="I199" s="15">
        <v>90</v>
      </c>
      <c r="J199" s="15">
        <v>56</v>
      </c>
      <c r="K199" s="15">
        <v>33</v>
      </c>
      <c r="L199" s="15">
        <v>16</v>
      </c>
      <c r="M199" s="81">
        <v>41.58</v>
      </c>
      <c r="N199" s="70">
        <v>42</v>
      </c>
      <c r="O199" s="62">
        <v>3000</v>
      </c>
      <c r="P199" s="63">
        <f>Table2245236891011121314151617181920212224234567891011121314151617181920212223242526272829303132333435363738394041424344454647[[#This Row],[PEMBULATAN]]*O199</f>
        <v>126000</v>
      </c>
    </row>
    <row r="200" spans="1:16" ht="33.75" customHeight="1" x14ac:dyDescent="0.2">
      <c r="A200" s="97"/>
      <c r="B200" s="73"/>
      <c r="C200" s="87" t="s">
        <v>5905</v>
      </c>
      <c r="D200" s="76" t="s">
        <v>52</v>
      </c>
      <c r="E200" s="13">
        <v>44439</v>
      </c>
      <c r="F200" s="74" t="s">
        <v>5399</v>
      </c>
      <c r="G200" s="13">
        <v>44440</v>
      </c>
      <c r="H200" s="75" t="s">
        <v>2282</v>
      </c>
      <c r="I200" s="15">
        <v>98</v>
      </c>
      <c r="J200" s="15">
        <v>54</v>
      </c>
      <c r="K200" s="15">
        <v>31</v>
      </c>
      <c r="L200" s="15">
        <v>13</v>
      </c>
      <c r="M200" s="81">
        <v>41.012999999999998</v>
      </c>
      <c r="N200" s="70">
        <v>41</v>
      </c>
      <c r="O200" s="62">
        <v>3000</v>
      </c>
      <c r="P200" s="63">
        <f>Table2245236891011121314151617181920212224234567891011121314151617181920212223242526272829303132333435363738394041424344454647[[#This Row],[PEMBULATAN]]*O200</f>
        <v>123000</v>
      </c>
    </row>
    <row r="201" spans="1:16" ht="33.75" customHeight="1" x14ac:dyDescent="0.2">
      <c r="A201" s="97"/>
      <c r="B201" s="73"/>
      <c r="C201" s="87" t="s">
        <v>5906</v>
      </c>
      <c r="D201" s="76" t="s">
        <v>52</v>
      </c>
      <c r="E201" s="13">
        <v>44439</v>
      </c>
      <c r="F201" s="74" t="s">
        <v>5399</v>
      </c>
      <c r="G201" s="13">
        <v>44440</v>
      </c>
      <c r="H201" s="75" t="s">
        <v>2282</v>
      </c>
      <c r="I201" s="15">
        <v>92</v>
      </c>
      <c r="J201" s="15">
        <v>54</v>
      </c>
      <c r="K201" s="15">
        <v>55</v>
      </c>
      <c r="L201" s="15">
        <v>24</v>
      </c>
      <c r="M201" s="81">
        <v>68.31</v>
      </c>
      <c r="N201" s="70">
        <v>68</v>
      </c>
      <c r="O201" s="62">
        <v>3000</v>
      </c>
      <c r="P201" s="63">
        <f>Table2245236891011121314151617181920212224234567891011121314151617181920212223242526272829303132333435363738394041424344454647[[#This Row],[PEMBULATAN]]*O201</f>
        <v>204000</v>
      </c>
    </row>
    <row r="202" spans="1:16" ht="33.75" customHeight="1" x14ac:dyDescent="0.2">
      <c r="A202" s="97"/>
      <c r="B202" s="73"/>
      <c r="C202" s="87" t="s">
        <v>5907</v>
      </c>
      <c r="D202" s="76" t="s">
        <v>52</v>
      </c>
      <c r="E202" s="13">
        <v>44439</v>
      </c>
      <c r="F202" s="74" t="s">
        <v>5399</v>
      </c>
      <c r="G202" s="13">
        <v>44440</v>
      </c>
      <c r="H202" s="75" t="s">
        <v>2282</v>
      </c>
      <c r="I202" s="15">
        <v>91</v>
      </c>
      <c r="J202" s="15">
        <v>61</v>
      </c>
      <c r="K202" s="15">
        <v>40</v>
      </c>
      <c r="L202" s="15">
        <v>25</v>
      </c>
      <c r="M202" s="81">
        <v>55.51</v>
      </c>
      <c r="N202" s="70">
        <v>56</v>
      </c>
      <c r="O202" s="62">
        <v>3000</v>
      </c>
      <c r="P202" s="63">
        <f>Table2245236891011121314151617181920212224234567891011121314151617181920212223242526272829303132333435363738394041424344454647[[#This Row],[PEMBULATAN]]*O202</f>
        <v>168000</v>
      </c>
    </row>
    <row r="203" spans="1:16" ht="33.75" customHeight="1" x14ac:dyDescent="0.2">
      <c r="A203" s="97"/>
      <c r="B203" s="73"/>
      <c r="C203" s="87" t="s">
        <v>5908</v>
      </c>
      <c r="D203" s="76" t="s">
        <v>52</v>
      </c>
      <c r="E203" s="13">
        <v>44439</v>
      </c>
      <c r="F203" s="74" t="s">
        <v>5399</v>
      </c>
      <c r="G203" s="13">
        <v>44440</v>
      </c>
      <c r="H203" s="75" t="s">
        <v>2282</v>
      </c>
      <c r="I203" s="15">
        <v>91</v>
      </c>
      <c r="J203" s="15">
        <v>51</v>
      </c>
      <c r="K203" s="15">
        <v>32</v>
      </c>
      <c r="L203" s="15">
        <v>22</v>
      </c>
      <c r="M203" s="81">
        <v>37.128</v>
      </c>
      <c r="N203" s="70">
        <v>37</v>
      </c>
      <c r="O203" s="62">
        <v>3000</v>
      </c>
      <c r="P203" s="63">
        <f>Table2245236891011121314151617181920212224234567891011121314151617181920212223242526272829303132333435363738394041424344454647[[#This Row],[PEMBULATAN]]*O203</f>
        <v>111000</v>
      </c>
    </row>
    <row r="204" spans="1:16" ht="33.75" customHeight="1" x14ac:dyDescent="0.2">
      <c r="A204" s="97"/>
      <c r="B204" s="73"/>
      <c r="C204" s="87" t="s">
        <v>5909</v>
      </c>
      <c r="D204" s="76" t="s">
        <v>52</v>
      </c>
      <c r="E204" s="13">
        <v>44439</v>
      </c>
      <c r="F204" s="74" t="s">
        <v>5399</v>
      </c>
      <c r="G204" s="13">
        <v>44440</v>
      </c>
      <c r="H204" s="75" t="s">
        <v>2282</v>
      </c>
      <c r="I204" s="15">
        <v>93</v>
      </c>
      <c r="J204" s="15">
        <v>62</v>
      </c>
      <c r="K204" s="15">
        <v>43</v>
      </c>
      <c r="L204" s="15">
        <v>13</v>
      </c>
      <c r="M204" s="81">
        <v>61.984499999999997</v>
      </c>
      <c r="N204" s="70">
        <v>62</v>
      </c>
      <c r="O204" s="62">
        <v>3000</v>
      </c>
      <c r="P204" s="63">
        <f>Table2245236891011121314151617181920212224234567891011121314151617181920212223242526272829303132333435363738394041424344454647[[#This Row],[PEMBULATAN]]*O204</f>
        <v>186000</v>
      </c>
    </row>
    <row r="205" spans="1:16" ht="33.75" customHeight="1" x14ac:dyDescent="0.2">
      <c r="A205" s="97"/>
      <c r="B205" s="73"/>
      <c r="C205" s="87" t="s">
        <v>5910</v>
      </c>
      <c r="D205" s="76" t="s">
        <v>52</v>
      </c>
      <c r="E205" s="13">
        <v>44439</v>
      </c>
      <c r="F205" s="74" t="s">
        <v>5399</v>
      </c>
      <c r="G205" s="13">
        <v>44440</v>
      </c>
      <c r="H205" s="75" t="s">
        <v>2282</v>
      </c>
      <c r="I205" s="15">
        <v>100</v>
      </c>
      <c r="J205" s="15">
        <v>61</v>
      </c>
      <c r="K205" s="15">
        <v>34</v>
      </c>
      <c r="L205" s="15">
        <v>23</v>
      </c>
      <c r="M205" s="81">
        <v>51.85</v>
      </c>
      <c r="N205" s="70">
        <v>52</v>
      </c>
      <c r="O205" s="62">
        <v>3000</v>
      </c>
      <c r="P205" s="63">
        <f>Table2245236891011121314151617181920212224234567891011121314151617181920212223242526272829303132333435363738394041424344454647[[#This Row],[PEMBULATAN]]*O205</f>
        <v>156000</v>
      </c>
    </row>
    <row r="206" spans="1:16" ht="33.75" customHeight="1" x14ac:dyDescent="0.2">
      <c r="A206" s="97"/>
      <c r="B206" s="73"/>
      <c r="C206" s="87" t="s">
        <v>5911</v>
      </c>
      <c r="D206" s="76" t="s">
        <v>52</v>
      </c>
      <c r="E206" s="13">
        <v>44439</v>
      </c>
      <c r="F206" s="74" t="s">
        <v>5399</v>
      </c>
      <c r="G206" s="13">
        <v>44440</v>
      </c>
      <c r="H206" s="75" t="s">
        <v>2282</v>
      </c>
      <c r="I206" s="15">
        <v>80</v>
      </c>
      <c r="J206" s="15">
        <v>54</v>
      </c>
      <c r="K206" s="15">
        <v>32</v>
      </c>
      <c r="L206" s="15">
        <v>15</v>
      </c>
      <c r="M206" s="81">
        <v>34.56</v>
      </c>
      <c r="N206" s="70">
        <v>35</v>
      </c>
      <c r="O206" s="62">
        <v>3000</v>
      </c>
      <c r="P206" s="63">
        <f>Table2245236891011121314151617181920212224234567891011121314151617181920212223242526272829303132333435363738394041424344454647[[#This Row],[PEMBULATAN]]*O206</f>
        <v>105000</v>
      </c>
    </row>
    <row r="207" spans="1:16" ht="33.75" customHeight="1" x14ac:dyDescent="0.2">
      <c r="A207" s="97"/>
      <c r="B207" s="73"/>
      <c r="C207" s="87" t="s">
        <v>5912</v>
      </c>
      <c r="D207" s="76" t="s">
        <v>52</v>
      </c>
      <c r="E207" s="13">
        <v>44439</v>
      </c>
      <c r="F207" s="74" t="s">
        <v>5399</v>
      </c>
      <c r="G207" s="13">
        <v>44440</v>
      </c>
      <c r="H207" s="75" t="s">
        <v>2282</v>
      </c>
      <c r="I207" s="15">
        <v>86</v>
      </c>
      <c r="J207" s="15">
        <v>54</v>
      </c>
      <c r="K207" s="15">
        <v>30</v>
      </c>
      <c r="L207" s="15">
        <v>15</v>
      </c>
      <c r="M207" s="81">
        <v>34.83</v>
      </c>
      <c r="N207" s="70">
        <v>35</v>
      </c>
      <c r="O207" s="62">
        <v>3000</v>
      </c>
      <c r="P207" s="63">
        <f>Table2245236891011121314151617181920212224234567891011121314151617181920212223242526272829303132333435363738394041424344454647[[#This Row],[PEMBULATAN]]*O207</f>
        <v>105000</v>
      </c>
    </row>
    <row r="208" spans="1:16" ht="33.75" customHeight="1" x14ac:dyDescent="0.2">
      <c r="A208" s="97"/>
      <c r="B208" s="73"/>
      <c r="C208" s="87" t="s">
        <v>5913</v>
      </c>
      <c r="D208" s="76" t="s">
        <v>52</v>
      </c>
      <c r="E208" s="13">
        <v>44439</v>
      </c>
      <c r="F208" s="74" t="s">
        <v>5399</v>
      </c>
      <c r="G208" s="13">
        <v>44440</v>
      </c>
      <c r="H208" s="75" t="s">
        <v>2282</v>
      </c>
      <c r="I208" s="15">
        <v>58</v>
      </c>
      <c r="J208" s="15">
        <v>34</v>
      </c>
      <c r="K208" s="15">
        <v>24</v>
      </c>
      <c r="L208" s="15">
        <v>7</v>
      </c>
      <c r="M208" s="81">
        <v>11.832000000000001</v>
      </c>
      <c r="N208" s="70">
        <v>12</v>
      </c>
      <c r="O208" s="62">
        <v>3000</v>
      </c>
      <c r="P208" s="63">
        <f>Table2245236891011121314151617181920212224234567891011121314151617181920212223242526272829303132333435363738394041424344454647[[#This Row],[PEMBULATAN]]*O208</f>
        <v>36000</v>
      </c>
    </row>
    <row r="209" spans="1:16" ht="33.75" customHeight="1" x14ac:dyDescent="0.2">
      <c r="A209" s="97"/>
      <c r="B209" s="73"/>
      <c r="C209" s="87" t="s">
        <v>5914</v>
      </c>
      <c r="D209" s="76" t="s">
        <v>52</v>
      </c>
      <c r="E209" s="13">
        <v>44439</v>
      </c>
      <c r="F209" s="74" t="s">
        <v>5399</v>
      </c>
      <c r="G209" s="13">
        <v>44440</v>
      </c>
      <c r="H209" s="75" t="s">
        <v>2282</v>
      </c>
      <c r="I209" s="15">
        <v>63</v>
      </c>
      <c r="J209" s="15">
        <v>32</v>
      </c>
      <c r="K209" s="15">
        <v>34</v>
      </c>
      <c r="L209" s="15">
        <v>11</v>
      </c>
      <c r="M209" s="81">
        <v>17.135999999999999</v>
      </c>
      <c r="N209" s="70">
        <v>17</v>
      </c>
      <c r="O209" s="62">
        <v>3000</v>
      </c>
      <c r="P209" s="63">
        <f>Table2245236891011121314151617181920212224234567891011121314151617181920212223242526272829303132333435363738394041424344454647[[#This Row],[PEMBULATAN]]*O209</f>
        <v>51000</v>
      </c>
    </row>
    <row r="210" spans="1:16" ht="33.75" customHeight="1" x14ac:dyDescent="0.2">
      <c r="A210" s="97"/>
      <c r="B210" s="73"/>
      <c r="C210" s="87" t="s">
        <v>5915</v>
      </c>
      <c r="D210" s="76" t="s">
        <v>52</v>
      </c>
      <c r="E210" s="13">
        <v>44439</v>
      </c>
      <c r="F210" s="74" t="s">
        <v>5399</v>
      </c>
      <c r="G210" s="13">
        <v>44440</v>
      </c>
      <c r="H210" s="75" t="s">
        <v>2282</v>
      </c>
      <c r="I210" s="15">
        <v>80</v>
      </c>
      <c r="J210" s="15">
        <v>51</v>
      </c>
      <c r="K210" s="15">
        <v>37</v>
      </c>
      <c r="L210" s="15">
        <v>8</v>
      </c>
      <c r="M210" s="81">
        <v>37.74</v>
      </c>
      <c r="N210" s="70">
        <v>38</v>
      </c>
      <c r="O210" s="62">
        <v>3000</v>
      </c>
      <c r="P210" s="63">
        <f>Table2245236891011121314151617181920212224234567891011121314151617181920212223242526272829303132333435363738394041424344454647[[#This Row],[PEMBULATAN]]*O210</f>
        <v>114000</v>
      </c>
    </row>
    <row r="211" spans="1:16" ht="33.75" customHeight="1" x14ac:dyDescent="0.2">
      <c r="A211" s="97"/>
      <c r="B211" s="73"/>
      <c r="C211" s="87" t="s">
        <v>5916</v>
      </c>
      <c r="D211" s="76" t="s">
        <v>52</v>
      </c>
      <c r="E211" s="13">
        <v>44439</v>
      </c>
      <c r="F211" s="74" t="s">
        <v>5399</v>
      </c>
      <c r="G211" s="13">
        <v>44440</v>
      </c>
      <c r="H211" s="75" t="s">
        <v>2282</v>
      </c>
      <c r="I211" s="15">
        <v>100</v>
      </c>
      <c r="J211" s="15">
        <v>60</v>
      </c>
      <c r="K211" s="15">
        <v>43</v>
      </c>
      <c r="L211" s="15">
        <v>24</v>
      </c>
      <c r="M211" s="81">
        <v>64.5</v>
      </c>
      <c r="N211" s="70">
        <v>65</v>
      </c>
      <c r="O211" s="62">
        <v>3000</v>
      </c>
      <c r="P211" s="63">
        <f>Table2245236891011121314151617181920212224234567891011121314151617181920212223242526272829303132333435363738394041424344454647[[#This Row],[PEMBULATAN]]*O211</f>
        <v>195000</v>
      </c>
    </row>
    <row r="212" spans="1:16" ht="33.75" customHeight="1" x14ac:dyDescent="0.2">
      <c r="A212" s="97"/>
      <c r="B212" s="73"/>
      <c r="C212" s="87" t="s">
        <v>5917</v>
      </c>
      <c r="D212" s="76" t="s">
        <v>52</v>
      </c>
      <c r="E212" s="13">
        <v>44439</v>
      </c>
      <c r="F212" s="74" t="s">
        <v>5399</v>
      </c>
      <c r="G212" s="13">
        <v>44440</v>
      </c>
      <c r="H212" s="75" t="s">
        <v>2282</v>
      </c>
      <c r="I212" s="15">
        <v>92</v>
      </c>
      <c r="J212" s="15">
        <v>54</v>
      </c>
      <c r="K212" s="15">
        <v>37</v>
      </c>
      <c r="L212" s="15">
        <v>11</v>
      </c>
      <c r="M212" s="81">
        <v>45.954000000000001</v>
      </c>
      <c r="N212" s="70">
        <v>46</v>
      </c>
      <c r="O212" s="62">
        <v>3000</v>
      </c>
      <c r="P212" s="63">
        <f>Table2245236891011121314151617181920212224234567891011121314151617181920212223242526272829303132333435363738394041424344454647[[#This Row],[PEMBULATAN]]*O212</f>
        <v>138000</v>
      </c>
    </row>
    <row r="213" spans="1:16" ht="33.75" customHeight="1" x14ac:dyDescent="0.2">
      <c r="A213" s="97"/>
      <c r="B213" s="73"/>
      <c r="C213" s="87" t="s">
        <v>5918</v>
      </c>
      <c r="D213" s="76" t="s">
        <v>52</v>
      </c>
      <c r="E213" s="13">
        <v>44439</v>
      </c>
      <c r="F213" s="74" t="s">
        <v>5399</v>
      </c>
      <c r="G213" s="13">
        <v>44440</v>
      </c>
      <c r="H213" s="75" t="s">
        <v>2282</v>
      </c>
      <c r="I213" s="15">
        <v>90</v>
      </c>
      <c r="J213" s="15">
        <v>53</v>
      </c>
      <c r="K213" s="15">
        <v>30</v>
      </c>
      <c r="L213" s="15">
        <v>12</v>
      </c>
      <c r="M213" s="81">
        <v>35.774999999999999</v>
      </c>
      <c r="N213" s="70">
        <v>36</v>
      </c>
      <c r="O213" s="62">
        <v>3000</v>
      </c>
      <c r="P213" s="63">
        <f>Table2245236891011121314151617181920212224234567891011121314151617181920212223242526272829303132333435363738394041424344454647[[#This Row],[PEMBULATAN]]*O213</f>
        <v>108000</v>
      </c>
    </row>
    <row r="214" spans="1:16" ht="33.75" customHeight="1" x14ac:dyDescent="0.2">
      <c r="A214" s="97"/>
      <c r="B214" s="73"/>
      <c r="C214" s="87" t="s">
        <v>5919</v>
      </c>
      <c r="D214" s="76" t="s">
        <v>52</v>
      </c>
      <c r="E214" s="13">
        <v>44439</v>
      </c>
      <c r="F214" s="74" t="s">
        <v>5399</v>
      </c>
      <c r="G214" s="13">
        <v>44440</v>
      </c>
      <c r="H214" s="75" t="s">
        <v>2282</v>
      </c>
      <c r="I214" s="15">
        <v>91</v>
      </c>
      <c r="J214" s="15">
        <v>63</v>
      </c>
      <c r="K214" s="15">
        <v>22</v>
      </c>
      <c r="L214" s="15">
        <v>23</v>
      </c>
      <c r="M214" s="81">
        <v>31.531500000000001</v>
      </c>
      <c r="N214" s="70">
        <v>32</v>
      </c>
      <c r="O214" s="62">
        <v>3000</v>
      </c>
      <c r="P214" s="63">
        <f>Table2245236891011121314151617181920212224234567891011121314151617181920212223242526272829303132333435363738394041424344454647[[#This Row],[PEMBULATAN]]*O214</f>
        <v>96000</v>
      </c>
    </row>
    <row r="215" spans="1:16" ht="33.75" customHeight="1" x14ac:dyDescent="0.2">
      <c r="A215" s="97"/>
      <c r="B215" s="73"/>
      <c r="C215" s="87" t="s">
        <v>5920</v>
      </c>
      <c r="D215" s="76" t="s">
        <v>52</v>
      </c>
      <c r="E215" s="13">
        <v>44439</v>
      </c>
      <c r="F215" s="74" t="s">
        <v>5399</v>
      </c>
      <c r="G215" s="13">
        <v>44440</v>
      </c>
      <c r="H215" s="75" t="s">
        <v>2282</v>
      </c>
      <c r="I215" s="15">
        <v>51</v>
      </c>
      <c r="J215" s="15">
        <v>42</v>
      </c>
      <c r="K215" s="15">
        <v>20</v>
      </c>
      <c r="L215" s="15">
        <v>5</v>
      </c>
      <c r="M215" s="81">
        <v>10.71</v>
      </c>
      <c r="N215" s="70">
        <v>11</v>
      </c>
      <c r="O215" s="62">
        <v>3000</v>
      </c>
      <c r="P215" s="63">
        <f>Table2245236891011121314151617181920212224234567891011121314151617181920212223242526272829303132333435363738394041424344454647[[#This Row],[PEMBULATAN]]*O215</f>
        <v>33000</v>
      </c>
    </row>
    <row r="216" spans="1:16" ht="33.75" customHeight="1" x14ac:dyDescent="0.2">
      <c r="A216" s="97"/>
      <c r="B216" s="73"/>
      <c r="C216" s="87" t="s">
        <v>5921</v>
      </c>
      <c r="D216" s="76" t="s">
        <v>52</v>
      </c>
      <c r="E216" s="13">
        <v>44439</v>
      </c>
      <c r="F216" s="74" t="s">
        <v>5399</v>
      </c>
      <c r="G216" s="13">
        <v>44440</v>
      </c>
      <c r="H216" s="75" t="s">
        <v>2282</v>
      </c>
      <c r="I216" s="15">
        <v>100</v>
      </c>
      <c r="J216" s="15">
        <v>61</v>
      </c>
      <c r="K216" s="15">
        <v>35</v>
      </c>
      <c r="L216" s="15">
        <v>15</v>
      </c>
      <c r="M216" s="81">
        <v>53.375</v>
      </c>
      <c r="N216" s="70">
        <v>53</v>
      </c>
      <c r="O216" s="62">
        <v>3000</v>
      </c>
      <c r="P216" s="63">
        <f>Table2245236891011121314151617181920212224234567891011121314151617181920212223242526272829303132333435363738394041424344454647[[#This Row],[PEMBULATAN]]*O216</f>
        <v>159000</v>
      </c>
    </row>
    <row r="217" spans="1:16" ht="33.75" customHeight="1" x14ac:dyDescent="0.2">
      <c r="A217" s="97"/>
      <c r="B217" s="73"/>
      <c r="C217" s="87" t="s">
        <v>5922</v>
      </c>
      <c r="D217" s="76" t="s">
        <v>52</v>
      </c>
      <c r="E217" s="13">
        <v>44439</v>
      </c>
      <c r="F217" s="74" t="s">
        <v>5399</v>
      </c>
      <c r="G217" s="13">
        <v>44440</v>
      </c>
      <c r="H217" s="75" t="s">
        <v>2282</v>
      </c>
      <c r="I217" s="15">
        <v>82</v>
      </c>
      <c r="J217" s="15">
        <v>66</v>
      </c>
      <c r="K217" s="15">
        <v>35</v>
      </c>
      <c r="L217" s="15">
        <v>21</v>
      </c>
      <c r="M217" s="81">
        <v>47.354999999999997</v>
      </c>
      <c r="N217" s="70">
        <v>47</v>
      </c>
      <c r="O217" s="62">
        <v>3000</v>
      </c>
      <c r="P217" s="63">
        <f>Table2245236891011121314151617181920212224234567891011121314151617181920212223242526272829303132333435363738394041424344454647[[#This Row],[PEMBULATAN]]*O217</f>
        <v>141000</v>
      </c>
    </row>
    <row r="218" spans="1:16" ht="33.75" customHeight="1" x14ac:dyDescent="0.2">
      <c r="A218" s="97"/>
      <c r="B218" s="73"/>
      <c r="C218" s="87" t="s">
        <v>5923</v>
      </c>
      <c r="D218" s="76" t="s">
        <v>52</v>
      </c>
      <c r="E218" s="13">
        <v>44439</v>
      </c>
      <c r="F218" s="74" t="s">
        <v>5399</v>
      </c>
      <c r="G218" s="13">
        <v>44440</v>
      </c>
      <c r="H218" s="75" t="s">
        <v>2282</v>
      </c>
      <c r="I218" s="15">
        <v>93</v>
      </c>
      <c r="J218" s="15">
        <v>56</v>
      </c>
      <c r="K218" s="15">
        <v>34</v>
      </c>
      <c r="L218" s="15">
        <v>21</v>
      </c>
      <c r="M218" s="81">
        <v>44.268000000000001</v>
      </c>
      <c r="N218" s="70">
        <v>44</v>
      </c>
      <c r="O218" s="62">
        <v>3000</v>
      </c>
      <c r="P218" s="63">
        <f>Table2245236891011121314151617181920212224234567891011121314151617181920212223242526272829303132333435363738394041424344454647[[#This Row],[PEMBULATAN]]*O218</f>
        <v>132000</v>
      </c>
    </row>
    <row r="219" spans="1:16" ht="33.75" customHeight="1" x14ac:dyDescent="0.2">
      <c r="A219" s="97"/>
      <c r="B219" s="73"/>
      <c r="C219" s="87" t="s">
        <v>5924</v>
      </c>
      <c r="D219" s="76" t="s">
        <v>52</v>
      </c>
      <c r="E219" s="13">
        <v>44439</v>
      </c>
      <c r="F219" s="74" t="s">
        <v>5399</v>
      </c>
      <c r="G219" s="13">
        <v>44440</v>
      </c>
      <c r="H219" s="75" t="s">
        <v>2282</v>
      </c>
      <c r="I219" s="15">
        <v>61</v>
      </c>
      <c r="J219" s="15">
        <v>40</v>
      </c>
      <c r="K219" s="15">
        <v>20</v>
      </c>
      <c r="L219" s="15">
        <v>6</v>
      </c>
      <c r="M219" s="81">
        <v>12.2</v>
      </c>
      <c r="N219" s="70">
        <v>12</v>
      </c>
      <c r="O219" s="62">
        <v>3000</v>
      </c>
      <c r="P219" s="63">
        <f>Table2245236891011121314151617181920212224234567891011121314151617181920212223242526272829303132333435363738394041424344454647[[#This Row],[PEMBULATAN]]*O219</f>
        <v>36000</v>
      </c>
    </row>
    <row r="220" spans="1:16" ht="33.75" customHeight="1" x14ac:dyDescent="0.2">
      <c r="A220" s="97"/>
      <c r="B220" s="73"/>
      <c r="C220" s="87" t="s">
        <v>5925</v>
      </c>
      <c r="D220" s="76" t="s">
        <v>52</v>
      </c>
      <c r="E220" s="13">
        <v>44439</v>
      </c>
      <c r="F220" s="74" t="s">
        <v>5399</v>
      </c>
      <c r="G220" s="13">
        <v>44440</v>
      </c>
      <c r="H220" s="75" t="s">
        <v>2282</v>
      </c>
      <c r="I220" s="15">
        <v>80</v>
      </c>
      <c r="J220" s="15">
        <v>53</v>
      </c>
      <c r="K220" s="15">
        <v>30</v>
      </c>
      <c r="L220" s="15">
        <v>11</v>
      </c>
      <c r="M220" s="81">
        <v>31.8</v>
      </c>
      <c r="N220" s="70">
        <v>32</v>
      </c>
      <c r="O220" s="62">
        <v>3000</v>
      </c>
      <c r="P220" s="63">
        <f>Table2245236891011121314151617181920212224234567891011121314151617181920212223242526272829303132333435363738394041424344454647[[#This Row],[PEMBULATAN]]*O220</f>
        <v>96000</v>
      </c>
    </row>
    <row r="221" spans="1:16" ht="33.75" customHeight="1" x14ac:dyDescent="0.2">
      <c r="A221" s="97"/>
      <c r="B221" s="73"/>
      <c r="C221" s="87" t="s">
        <v>5926</v>
      </c>
      <c r="D221" s="76" t="s">
        <v>52</v>
      </c>
      <c r="E221" s="13">
        <v>44439</v>
      </c>
      <c r="F221" s="74" t="s">
        <v>5399</v>
      </c>
      <c r="G221" s="13">
        <v>44440</v>
      </c>
      <c r="H221" s="75" t="s">
        <v>2282</v>
      </c>
      <c r="I221" s="15">
        <v>72</v>
      </c>
      <c r="J221" s="15">
        <v>60</v>
      </c>
      <c r="K221" s="15">
        <v>40</v>
      </c>
      <c r="L221" s="15">
        <v>10</v>
      </c>
      <c r="M221" s="81">
        <v>43.2</v>
      </c>
      <c r="N221" s="70">
        <v>43</v>
      </c>
      <c r="O221" s="62">
        <v>3000</v>
      </c>
      <c r="P221" s="63">
        <f>Table2245236891011121314151617181920212224234567891011121314151617181920212223242526272829303132333435363738394041424344454647[[#This Row],[PEMBULATAN]]*O221</f>
        <v>129000</v>
      </c>
    </row>
    <row r="222" spans="1:16" ht="33.75" customHeight="1" x14ac:dyDescent="0.2">
      <c r="A222" s="97"/>
      <c r="B222" s="73"/>
      <c r="C222" s="87" t="s">
        <v>5927</v>
      </c>
      <c r="D222" s="76" t="s">
        <v>52</v>
      </c>
      <c r="E222" s="13">
        <v>44439</v>
      </c>
      <c r="F222" s="74" t="s">
        <v>5399</v>
      </c>
      <c r="G222" s="13">
        <v>44440</v>
      </c>
      <c r="H222" s="75" t="s">
        <v>2282</v>
      </c>
      <c r="I222" s="15">
        <v>70</v>
      </c>
      <c r="J222" s="15">
        <v>52</v>
      </c>
      <c r="K222" s="15">
        <v>21</v>
      </c>
      <c r="L222" s="15">
        <v>4</v>
      </c>
      <c r="M222" s="81">
        <v>19.11</v>
      </c>
      <c r="N222" s="70">
        <v>19</v>
      </c>
      <c r="O222" s="62">
        <v>3000</v>
      </c>
      <c r="P222" s="63">
        <f>Table2245236891011121314151617181920212224234567891011121314151617181920212223242526272829303132333435363738394041424344454647[[#This Row],[PEMBULATAN]]*O222</f>
        <v>57000</v>
      </c>
    </row>
    <row r="223" spans="1:16" ht="33.75" customHeight="1" x14ac:dyDescent="0.2">
      <c r="A223" s="97"/>
      <c r="B223" s="73"/>
      <c r="C223" s="87" t="s">
        <v>5928</v>
      </c>
      <c r="D223" s="76" t="s">
        <v>52</v>
      </c>
      <c r="E223" s="13">
        <v>44439</v>
      </c>
      <c r="F223" s="74" t="s">
        <v>5399</v>
      </c>
      <c r="G223" s="13">
        <v>44440</v>
      </c>
      <c r="H223" s="75" t="s">
        <v>2282</v>
      </c>
      <c r="I223" s="15">
        <v>70</v>
      </c>
      <c r="J223" s="15">
        <v>47</v>
      </c>
      <c r="K223" s="15">
        <v>32</v>
      </c>
      <c r="L223" s="15">
        <v>10</v>
      </c>
      <c r="M223" s="81">
        <v>26.32</v>
      </c>
      <c r="N223" s="70">
        <v>26</v>
      </c>
      <c r="O223" s="62">
        <v>3000</v>
      </c>
      <c r="P223" s="63">
        <f>Table2245236891011121314151617181920212224234567891011121314151617181920212223242526272829303132333435363738394041424344454647[[#This Row],[PEMBULATAN]]*O223</f>
        <v>78000</v>
      </c>
    </row>
    <row r="224" spans="1:16" ht="33.75" customHeight="1" x14ac:dyDescent="0.2">
      <c r="A224" s="97"/>
      <c r="B224" s="73"/>
      <c r="C224" s="87" t="s">
        <v>5929</v>
      </c>
      <c r="D224" s="76" t="s">
        <v>52</v>
      </c>
      <c r="E224" s="13">
        <v>44439</v>
      </c>
      <c r="F224" s="74" t="s">
        <v>5399</v>
      </c>
      <c r="G224" s="13">
        <v>44440</v>
      </c>
      <c r="H224" s="75" t="s">
        <v>2282</v>
      </c>
      <c r="I224" s="15">
        <v>90</v>
      </c>
      <c r="J224" s="15">
        <v>75</v>
      </c>
      <c r="K224" s="15">
        <v>22</v>
      </c>
      <c r="L224" s="15">
        <v>11</v>
      </c>
      <c r="M224" s="81">
        <v>37.125</v>
      </c>
      <c r="N224" s="70">
        <v>37</v>
      </c>
      <c r="O224" s="62">
        <v>3000</v>
      </c>
      <c r="P224" s="63">
        <f>Table2245236891011121314151617181920212224234567891011121314151617181920212223242526272829303132333435363738394041424344454647[[#This Row],[PEMBULATAN]]*O224</f>
        <v>111000</v>
      </c>
    </row>
    <row r="225" spans="1:16" ht="33.75" customHeight="1" x14ac:dyDescent="0.2">
      <c r="A225" s="97"/>
      <c r="B225" s="73"/>
      <c r="C225" s="87" t="s">
        <v>5930</v>
      </c>
      <c r="D225" s="76" t="s">
        <v>52</v>
      </c>
      <c r="E225" s="13">
        <v>44439</v>
      </c>
      <c r="F225" s="74" t="s">
        <v>5399</v>
      </c>
      <c r="G225" s="13">
        <v>44440</v>
      </c>
      <c r="H225" s="75" t="s">
        <v>2282</v>
      </c>
      <c r="I225" s="15">
        <v>60</v>
      </c>
      <c r="J225" s="15">
        <v>70</v>
      </c>
      <c r="K225" s="15">
        <v>34</v>
      </c>
      <c r="L225" s="15">
        <v>8</v>
      </c>
      <c r="M225" s="81">
        <v>35.700000000000003</v>
      </c>
      <c r="N225" s="70">
        <v>36</v>
      </c>
      <c r="O225" s="62">
        <v>3000</v>
      </c>
      <c r="P225" s="63">
        <f>Table2245236891011121314151617181920212224234567891011121314151617181920212223242526272829303132333435363738394041424344454647[[#This Row],[PEMBULATAN]]*O225</f>
        <v>108000</v>
      </c>
    </row>
    <row r="226" spans="1:16" ht="33.75" customHeight="1" x14ac:dyDescent="0.2">
      <c r="A226" s="97"/>
      <c r="B226" s="73"/>
      <c r="C226" s="87" t="s">
        <v>5931</v>
      </c>
      <c r="D226" s="76" t="s">
        <v>52</v>
      </c>
      <c r="E226" s="13">
        <v>44439</v>
      </c>
      <c r="F226" s="74" t="s">
        <v>5399</v>
      </c>
      <c r="G226" s="13">
        <v>44440</v>
      </c>
      <c r="H226" s="75" t="s">
        <v>2282</v>
      </c>
      <c r="I226" s="15">
        <v>53</v>
      </c>
      <c r="J226" s="15">
        <v>53</v>
      </c>
      <c r="K226" s="15">
        <v>40</v>
      </c>
      <c r="L226" s="15">
        <v>4</v>
      </c>
      <c r="M226" s="81">
        <v>28.09</v>
      </c>
      <c r="N226" s="70">
        <v>28</v>
      </c>
      <c r="O226" s="62">
        <v>3000</v>
      </c>
      <c r="P226" s="63">
        <f>Table2245236891011121314151617181920212224234567891011121314151617181920212223242526272829303132333435363738394041424344454647[[#This Row],[PEMBULATAN]]*O226</f>
        <v>84000</v>
      </c>
    </row>
    <row r="227" spans="1:16" ht="33.75" customHeight="1" x14ac:dyDescent="0.2">
      <c r="A227" s="97"/>
      <c r="B227" s="73"/>
      <c r="C227" s="87" t="s">
        <v>5932</v>
      </c>
      <c r="D227" s="76" t="s">
        <v>52</v>
      </c>
      <c r="E227" s="13">
        <v>44439</v>
      </c>
      <c r="F227" s="74" t="s">
        <v>5399</v>
      </c>
      <c r="G227" s="13">
        <v>44440</v>
      </c>
      <c r="H227" s="75" t="s">
        <v>2282</v>
      </c>
      <c r="I227" s="15">
        <v>86</v>
      </c>
      <c r="J227" s="15">
        <v>63</v>
      </c>
      <c r="K227" s="15">
        <v>35</v>
      </c>
      <c r="L227" s="15">
        <v>18</v>
      </c>
      <c r="M227" s="81">
        <v>47.407499999999999</v>
      </c>
      <c r="N227" s="70">
        <v>47</v>
      </c>
      <c r="O227" s="62">
        <v>3000</v>
      </c>
      <c r="P227" s="63">
        <f>Table2245236891011121314151617181920212224234567891011121314151617181920212223242526272829303132333435363738394041424344454647[[#This Row],[PEMBULATAN]]*O227</f>
        <v>141000</v>
      </c>
    </row>
    <row r="228" spans="1:16" ht="33.75" customHeight="1" x14ac:dyDescent="0.2">
      <c r="A228" s="97"/>
      <c r="B228" s="73"/>
      <c r="C228" s="87" t="s">
        <v>5933</v>
      </c>
      <c r="D228" s="76" t="s">
        <v>52</v>
      </c>
      <c r="E228" s="13">
        <v>44439</v>
      </c>
      <c r="F228" s="74" t="s">
        <v>5399</v>
      </c>
      <c r="G228" s="13">
        <v>44440</v>
      </c>
      <c r="H228" s="75" t="s">
        <v>2282</v>
      </c>
      <c r="I228" s="15">
        <v>63</v>
      </c>
      <c r="J228" s="15">
        <v>53</v>
      </c>
      <c r="K228" s="15">
        <v>10</v>
      </c>
      <c r="L228" s="15">
        <v>5</v>
      </c>
      <c r="M228" s="81">
        <v>8.3475000000000001</v>
      </c>
      <c r="N228" s="70">
        <v>8</v>
      </c>
      <c r="O228" s="62">
        <v>3000</v>
      </c>
      <c r="P228" s="63">
        <f>Table2245236891011121314151617181920212224234567891011121314151617181920212223242526272829303132333435363738394041424344454647[[#This Row],[PEMBULATAN]]*O228</f>
        <v>24000</v>
      </c>
    </row>
    <row r="229" spans="1:16" ht="33.75" customHeight="1" x14ac:dyDescent="0.2">
      <c r="A229" s="97"/>
      <c r="B229" s="73"/>
      <c r="C229" s="87" t="s">
        <v>5934</v>
      </c>
      <c r="D229" s="76" t="s">
        <v>52</v>
      </c>
      <c r="E229" s="13">
        <v>44439</v>
      </c>
      <c r="F229" s="74" t="s">
        <v>5399</v>
      </c>
      <c r="G229" s="13">
        <v>44440</v>
      </c>
      <c r="H229" s="75" t="s">
        <v>2282</v>
      </c>
      <c r="I229" s="15">
        <v>116</v>
      </c>
      <c r="J229" s="15">
        <v>23</v>
      </c>
      <c r="K229" s="15">
        <v>6</v>
      </c>
      <c r="L229" s="15">
        <v>1</v>
      </c>
      <c r="M229" s="81">
        <v>4.0019999999999998</v>
      </c>
      <c r="N229" s="70">
        <v>4</v>
      </c>
      <c r="O229" s="62">
        <v>3000</v>
      </c>
      <c r="P229" s="63">
        <f>Table2245236891011121314151617181920212224234567891011121314151617181920212223242526272829303132333435363738394041424344454647[[#This Row],[PEMBULATAN]]*O229</f>
        <v>12000</v>
      </c>
    </row>
    <row r="230" spans="1:16" ht="33.75" customHeight="1" x14ac:dyDescent="0.2">
      <c r="A230" s="97"/>
      <c r="B230" s="73"/>
      <c r="C230" s="87" t="s">
        <v>5935</v>
      </c>
      <c r="D230" s="76" t="s">
        <v>52</v>
      </c>
      <c r="E230" s="13">
        <v>44439</v>
      </c>
      <c r="F230" s="74" t="s">
        <v>5399</v>
      </c>
      <c r="G230" s="13">
        <v>44440</v>
      </c>
      <c r="H230" s="75" t="s">
        <v>2282</v>
      </c>
      <c r="I230" s="15">
        <v>103</v>
      </c>
      <c r="J230" s="15">
        <v>10</v>
      </c>
      <c r="K230" s="15">
        <v>10</v>
      </c>
      <c r="L230" s="15">
        <v>1</v>
      </c>
      <c r="M230" s="81">
        <v>2.5750000000000002</v>
      </c>
      <c r="N230" s="70">
        <v>3</v>
      </c>
      <c r="O230" s="62">
        <v>3000</v>
      </c>
      <c r="P230" s="63">
        <f>Table2245236891011121314151617181920212224234567891011121314151617181920212223242526272829303132333435363738394041424344454647[[#This Row],[PEMBULATAN]]*O230</f>
        <v>9000</v>
      </c>
    </row>
    <row r="231" spans="1:16" ht="33.75" customHeight="1" x14ac:dyDescent="0.2">
      <c r="A231" s="97"/>
      <c r="B231" s="73"/>
      <c r="C231" s="87" t="s">
        <v>5936</v>
      </c>
      <c r="D231" s="76" t="s">
        <v>52</v>
      </c>
      <c r="E231" s="13">
        <v>44439</v>
      </c>
      <c r="F231" s="74" t="s">
        <v>5399</v>
      </c>
      <c r="G231" s="13">
        <v>44440</v>
      </c>
      <c r="H231" s="75" t="s">
        <v>2282</v>
      </c>
      <c r="I231" s="15">
        <v>87</v>
      </c>
      <c r="J231" s="15">
        <v>66</v>
      </c>
      <c r="K231" s="15">
        <v>23</v>
      </c>
      <c r="L231" s="15">
        <v>10</v>
      </c>
      <c r="M231" s="81">
        <v>33.016500000000001</v>
      </c>
      <c r="N231" s="70">
        <v>33</v>
      </c>
      <c r="O231" s="62">
        <v>3000</v>
      </c>
      <c r="P231" s="63">
        <f>Table2245236891011121314151617181920212224234567891011121314151617181920212223242526272829303132333435363738394041424344454647[[#This Row],[PEMBULATAN]]*O231</f>
        <v>99000</v>
      </c>
    </row>
    <row r="232" spans="1:16" ht="33.75" customHeight="1" x14ac:dyDescent="0.2">
      <c r="A232" s="97"/>
      <c r="B232" s="73"/>
      <c r="C232" s="87" t="s">
        <v>5937</v>
      </c>
      <c r="D232" s="76" t="s">
        <v>52</v>
      </c>
      <c r="E232" s="13">
        <v>44439</v>
      </c>
      <c r="F232" s="74" t="s">
        <v>5399</v>
      </c>
      <c r="G232" s="13">
        <v>44440</v>
      </c>
      <c r="H232" s="75" t="s">
        <v>2282</v>
      </c>
      <c r="I232" s="15">
        <v>82</v>
      </c>
      <c r="J232" s="15">
        <v>63</v>
      </c>
      <c r="K232" s="15">
        <v>30</v>
      </c>
      <c r="L232" s="15">
        <v>9</v>
      </c>
      <c r="M232" s="81">
        <v>38.744999999999997</v>
      </c>
      <c r="N232" s="70">
        <v>39</v>
      </c>
      <c r="O232" s="62">
        <v>3000</v>
      </c>
      <c r="P232" s="63">
        <f>Table2245236891011121314151617181920212224234567891011121314151617181920212223242526272829303132333435363738394041424344454647[[#This Row],[PEMBULATAN]]*O232</f>
        <v>117000</v>
      </c>
    </row>
    <row r="233" spans="1:16" ht="33.75" customHeight="1" x14ac:dyDescent="0.2">
      <c r="A233" s="97"/>
      <c r="B233" s="73"/>
      <c r="C233" s="87" t="s">
        <v>5938</v>
      </c>
      <c r="D233" s="76" t="s">
        <v>52</v>
      </c>
      <c r="E233" s="13">
        <v>44439</v>
      </c>
      <c r="F233" s="74" t="s">
        <v>5399</v>
      </c>
      <c r="G233" s="13">
        <v>44440</v>
      </c>
      <c r="H233" s="75" t="s">
        <v>2282</v>
      </c>
      <c r="I233" s="15">
        <v>30</v>
      </c>
      <c r="J233" s="15">
        <v>40</v>
      </c>
      <c r="K233" s="15">
        <v>10</v>
      </c>
      <c r="L233" s="15">
        <v>1</v>
      </c>
      <c r="M233" s="81">
        <v>3</v>
      </c>
      <c r="N233" s="70">
        <v>3</v>
      </c>
      <c r="O233" s="62">
        <v>3000</v>
      </c>
      <c r="P233" s="63">
        <f>Table2245236891011121314151617181920212224234567891011121314151617181920212223242526272829303132333435363738394041424344454647[[#This Row],[PEMBULATAN]]*O233</f>
        <v>9000</v>
      </c>
    </row>
    <row r="234" spans="1:16" ht="33.75" customHeight="1" x14ac:dyDescent="0.2">
      <c r="A234" s="97"/>
      <c r="B234" s="73"/>
      <c r="C234" s="87" t="s">
        <v>5939</v>
      </c>
      <c r="D234" s="76" t="s">
        <v>52</v>
      </c>
      <c r="E234" s="13">
        <v>44439</v>
      </c>
      <c r="F234" s="74" t="s">
        <v>5399</v>
      </c>
      <c r="G234" s="13">
        <v>44440</v>
      </c>
      <c r="H234" s="75" t="s">
        <v>2282</v>
      </c>
      <c r="I234" s="15">
        <v>42</v>
      </c>
      <c r="J234" s="15">
        <v>27</v>
      </c>
      <c r="K234" s="15">
        <v>21</v>
      </c>
      <c r="L234" s="15">
        <v>12</v>
      </c>
      <c r="M234" s="81">
        <v>5.9535</v>
      </c>
      <c r="N234" s="70">
        <v>12</v>
      </c>
      <c r="O234" s="62">
        <v>3000</v>
      </c>
      <c r="P234" s="63">
        <f>Table2245236891011121314151617181920212224234567891011121314151617181920212223242526272829303132333435363738394041424344454647[[#This Row],[PEMBULATAN]]*O234</f>
        <v>36000</v>
      </c>
    </row>
    <row r="235" spans="1:16" ht="33.75" customHeight="1" x14ac:dyDescent="0.2">
      <c r="A235" s="97"/>
      <c r="B235" s="73"/>
      <c r="C235" s="87" t="s">
        <v>5940</v>
      </c>
      <c r="D235" s="76" t="s">
        <v>52</v>
      </c>
      <c r="E235" s="13">
        <v>44439</v>
      </c>
      <c r="F235" s="74" t="s">
        <v>5399</v>
      </c>
      <c r="G235" s="13">
        <v>44440</v>
      </c>
      <c r="H235" s="75" t="s">
        <v>2282</v>
      </c>
      <c r="I235" s="15">
        <v>70</v>
      </c>
      <c r="J235" s="15">
        <v>51</v>
      </c>
      <c r="K235" s="15">
        <v>21</v>
      </c>
      <c r="L235" s="15">
        <v>6</v>
      </c>
      <c r="M235" s="81">
        <v>18.7425</v>
      </c>
      <c r="N235" s="70">
        <v>19</v>
      </c>
      <c r="O235" s="62">
        <v>3000</v>
      </c>
      <c r="P235" s="63">
        <f>Table2245236891011121314151617181920212224234567891011121314151617181920212223242526272829303132333435363738394041424344454647[[#This Row],[PEMBULATAN]]*O235</f>
        <v>57000</v>
      </c>
    </row>
    <row r="236" spans="1:16" ht="33.75" customHeight="1" x14ac:dyDescent="0.2">
      <c r="A236" s="97"/>
      <c r="B236" s="73"/>
      <c r="C236" s="87" t="s">
        <v>5941</v>
      </c>
      <c r="D236" s="76" t="s">
        <v>52</v>
      </c>
      <c r="E236" s="13">
        <v>44439</v>
      </c>
      <c r="F236" s="74" t="s">
        <v>5399</v>
      </c>
      <c r="G236" s="13">
        <v>44440</v>
      </c>
      <c r="H236" s="75" t="s">
        <v>2282</v>
      </c>
      <c r="I236" s="15">
        <v>84</v>
      </c>
      <c r="J236" s="15">
        <v>50</v>
      </c>
      <c r="K236" s="15">
        <v>21</v>
      </c>
      <c r="L236" s="15">
        <v>10</v>
      </c>
      <c r="M236" s="81">
        <v>22.05</v>
      </c>
      <c r="N236" s="70">
        <v>22</v>
      </c>
      <c r="O236" s="62">
        <v>3000</v>
      </c>
      <c r="P236" s="63">
        <f>Table2245236891011121314151617181920212224234567891011121314151617181920212223242526272829303132333435363738394041424344454647[[#This Row],[PEMBULATAN]]*O236</f>
        <v>66000</v>
      </c>
    </row>
    <row r="237" spans="1:16" ht="33.75" customHeight="1" x14ac:dyDescent="0.2">
      <c r="A237" s="97"/>
      <c r="B237" s="73"/>
      <c r="C237" s="87" t="s">
        <v>5942</v>
      </c>
      <c r="D237" s="76" t="s">
        <v>52</v>
      </c>
      <c r="E237" s="13">
        <v>44439</v>
      </c>
      <c r="F237" s="74" t="s">
        <v>5399</v>
      </c>
      <c r="G237" s="13">
        <v>44440</v>
      </c>
      <c r="H237" s="75" t="s">
        <v>2282</v>
      </c>
      <c r="I237" s="15">
        <v>56</v>
      </c>
      <c r="J237" s="15">
        <v>30</v>
      </c>
      <c r="K237" s="15">
        <v>30</v>
      </c>
      <c r="L237" s="15">
        <v>7</v>
      </c>
      <c r="M237" s="81">
        <v>12.6</v>
      </c>
      <c r="N237" s="70">
        <v>13</v>
      </c>
      <c r="O237" s="62">
        <v>3000</v>
      </c>
      <c r="P237" s="63">
        <f>Table2245236891011121314151617181920212224234567891011121314151617181920212223242526272829303132333435363738394041424344454647[[#This Row],[PEMBULATAN]]*O237</f>
        <v>39000</v>
      </c>
    </row>
    <row r="238" spans="1:16" ht="33.75" customHeight="1" x14ac:dyDescent="0.2">
      <c r="A238" s="97"/>
      <c r="B238" s="73"/>
      <c r="C238" s="87" t="s">
        <v>5943</v>
      </c>
      <c r="D238" s="76" t="s">
        <v>52</v>
      </c>
      <c r="E238" s="13">
        <v>44439</v>
      </c>
      <c r="F238" s="74" t="s">
        <v>5399</v>
      </c>
      <c r="G238" s="13">
        <v>44440</v>
      </c>
      <c r="H238" s="75" t="s">
        <v>2282</v>
      </c>
      <c r="I238" s="15">
        <v>85</v>
      </c>
      <c r="J238" s="15">
        <v>52</v>
      </c>
      <c r="K238" s="15">
        <v>30</v>
      </c>
      <c r="L238" s="15">
        <v>9</v>
      </c>
      <c r="M238" s="81">
        <v>33.15</v>
      </c>
      <c r="N238" s="70">
        <v>33</v>
      </c>
      <c r="O238" s="62">
        <v>3000</v>
      </c>
      <c r="P238" s="63">
        <f>Table2245236891011121314151617181920212224234567891011121314151617181920212223242526272829303132333435363738394041424344454647[[#This Row],[PEMBULATAN]]*O238</f>
        <v>99000</v>
      </c>
    </row>
    <row r="239" spans="1:16" ht="33.75" customHeight="1" x14ac:dyDescent="0.2">
      <c r="A239" s="97"/>
      <c r="B239" s="73"/>
      <c r="C239" s="87" t="s">
        <v>5944</v>
      </c>
      <c r="D239" s="76" t="s">
        <v>52</v>
      </c>
      <c r="E239" s="13">
        <v>44439</v>
      </c>
      <c r="F239" s="74" t="s">
        <v>5399</v>
      </c>
      <c r="G239" s="13">
        <v>44440</v>
      </c>
      <c r="H239" s="75" t="s">
        <v>2282</v>
      </c>
      <c r="I239" s="15">
        <v>116</v>
      </c>
      <c r="J239" s="15">
        <v>23</v>
      </c>
      <c r="K239" s="15">
        <v>6</v>
      </c>
      <c r="L239" s="15">
        <v>3</v>
      </c>
      <c r="M239" s="81">
        <v>4.0019999999999998</v>
      </c>
      <c r="N239" s="70">
        <v>4</v>
      </c>
      <c r="O239" s="62">
        <v>3000</v>
      </c>
      <c r="P239" s="63">
        <f>Table2245236891011121314151617181920212224234567891011121314151617181920212223242526272829303132333435363738394041424344454647[[#This Row],[PEMBULATAN]]*O239</f>
        <v>12000</v>
      </c>
    </row>
    <row r="240" spans="1:16" ht="33.75" customHeight="1" x14ac:dyDescent="0.2">
      <c r="A240" s="97"/>
      <c r="B240" s="73"/>
      <c r="C240" s="87" t="s">
        <v>5945</v>
      </c>
      <c r="D240" s="76" t="s">
        <v>52</v>
      </c>
      <c r="E240" s="13">
        <v>44439</v>
      </c>
      <c r="F240" s="74" t="s">
        <v>5399</v>
      </c>
      <c r="G240" s="13">
        <v>44440</v>
      </c>
      <c r="H240" s="75" t="s">
        <v>2282</v>
      </c>
      <c r="I240" s="15">
        <v>100</v>
      </c>
      <c r="J240" s="15">
        <v>60</v>
      </c>
      <c r="K240" s="15">
        <v>38</v>
      </c>
      <c r="L240" s="15">
        <v>23</v>
      </c>
      <c r="M240" s="81">
        <v>57</v>
      </c>
      <c r="N240" s="70">
        <v>57</v>
      </c>
      <c r="O240" s="62">
        <v>3000</v>
      </c>
      <c r="P240" s="63">
        <f>Table2245236891011121314151617181920212224234567891011121314151617181920212223242526272829303132333435363738394041424344454647[[#This Row],[PEMBULATAN]]*O240</f>
        <v>171000</v>
      </c>
    </row>
    <row r="241" spans="1:16" ht="33.75" customHeight="1" x14ac:dyDescent="0.2">
      <c r="A241" s="97"/>
      <c r="B241" s="73"/>
      <c r="C241" s="87" t="s">
        <v>5946</v>
      </c>
      <c r="D241" s="76" t="s">
        <v>52</v>
      </c>
      <c r="E241" s="13">
        <v>44439</v>
      </c>
      <c r="F241" s="74" t="s">
        <v>5399</v>
      </c>
      <c r="G241" s="13">
        <v>44440</v>
      </c>
      <c r="H241" s="75" t="s">
        <v>2282</v>
      </c>
      <c r="I241" s="15">
        <v>53</v>
      </c>
      <c r="J241" s="15">
        <v>62</v>
      </c>
      <c r="K241" s="15">
        <v>37</v>
      </c>
      <c r="L241" s="15">
        <v>7</v>
      </c>
      <c r="M241" s="81">
        <v>30.395499999999998</v>
      </c>
      <c r="N241" s="70">
        <v>30</v>
      </c>
      <c r="O241" s="62">
        <v>3000</v>
      </c>
      <c r="P241" s="63">
        <f>Table2245236891011121314151617181920212224234567891011121314151617181920212223242526272829303132333435363738394041424344454647[[#This Row],[PEMBULATAN]]*O241</f>
        <v>90000</v>
      </c>
    </row>
    <row r="242" spans="1:16" ht="33.75" customHeight="1" x14ac:dyDescent="0.2">
      <c r="A242" s="97"/>
      <c r="B242" s="73"/>
      <c r="C242" s="87" t="s">
        <v>5947</v>
      </c>
      <c r="D242" s="76" t="s">
        <v>52</v>
      </c>
      <c r="E242" s="13">
        <v>44439</v>
      </c>
      <c r="F242" s="74" t="s">
        <v>5399</v>
      </c>
      <c r="G242" s="13">
        <v>44440</v>
      </c>
      <c r="H242" s="75" t="s">
        <v>2282</v>
      </c>
      <c r="I242" s="15">
        <v>93</v>
      </c>
      <c r="J242" s="15">
        <v>56</v>
      </c>
      <c r="K242" s="15">
        <v>41</v>
      </c>
      <c r="L242" s="15">
        <v>15</v>
      </c>
      <c r="M242" s="81">
        <v>53.381999999999998</v>
      </c>
      <c r="N242" s="70">
        <v>53</v>
      </c>
      <c r="O242" s="62">
        <v>3000</v>
      </c>
      <c r="P242" s="63">
        <f>Table2245236891011121314151617181920212224234567891011121314151617181920212223242526272829303132333435363738394041424344454647[[#This Row],[PEMBULATAN]]*O242</f>
        <v>159000</v>
      </c>
    </row>
    <row r="243" spans="1:16" ht="33.75" customHeight="1" x14ac:dyDescent="0.2">
      <c r="A243" s="97"/>
      <c r="B243" s="73"/>
      <c r="C243" s="87" t="s">
        <v>5948</v>
      </c>
      <c r="D243" s="76" t="s">
        <v>52</v>
      </c>
      <c r="E243" s="13">
        <v>44439</v>
      </c>
      <c r="F243" s="74" t="s">
        <v>5399</v>
      </c>
      <c r="G243" s="13">
        <v>44440</v>
      </c>
      <c r="H243" s="75" t="s">
        <v>2282</v>
      </c>
      <c r="I243" s="15">
        <v>62</v>
      </c>
      <c r="J243" s="15">
        <v>62</v>
      </c>
      <c r="K243" s="15">
        <v>34</v>
      </c>
      <c r="L243" s="15">
        <v>7</v>
      </c>
      <c r="M243" s="81">
        <v>32.673999999999999</v>
      </c>
      <c r="N243" s="70">
        <v>33</v>
      </c>
      <c r="O243" s="62">
        <v>3000</v>
      </c>
      <c r="P243" s="63">
        <f>Table2245236891011121314151617181920212224234567891011121314151617181920212223242526272829303132333435363738394041424344454647[[#This Row],[PEMBULATAN]]*O243</f>
        <v>99000</v>
      </c>
    </row>
    <row r="244" spans="1:16" ht="33.75" customHeight="1" x14ac:dyDescent="0.2">
      <c r="A244" s="97"/>
      <c r="B244" s="73"/>
      <c r="C244" s="87" t="s">
        <v>5949</v>
      </c>
      <c r="D244" s="76" t="s">
        <v>52</v>
      </c>
      <c r="E244" s="13">
        <v>44439</v>
      </c>
      <c r="F244" s="74" t="s">
        <v>5399</v>
      </c>
      <c r="G244" s="13">
        <v>44440</v>
      </c>
      <c r="H244" s="75" t="s">
        <v>2282</v>
      </c>
      <c r="I244" s="15">
        <v>70</v>
      </c>
      <c r="J244" s="15">
        <v>42</v>
      </c>
      <c r="K244" s="15">
        <v>29</v>
      </c>
      <c r="L244" s="15">
        <v>12</v>
      </c>
      <c r="M244" s="81">
        <v>21.315000000000001</v>
      </c>
      <c r="N244" s="70">
        <v>21</v>
      </c>
      <c r="O244" s="62">
        <v>3000</v>
      </c>
      <c r="P244" s="63">
        <f>Table2245236891011121314151617181920212224234567891011121314151617181920212223242526272829303132333435363738394041424344454647[[#This Row],[PEMBULATAN]]*O244</f>
        <v>63000</v>
      </c>
    </row>
    <row r="245" spans="1:16" ht="33.75" customHeight="1" x14ac:dyDescent="0.2">
      <c r="A245" s="97"/>
      <c r="B245" s="73"/>
      <c r="C245" s="87" t="s">
        <v>5950</v>
      </c>
      <c r="D245" s="76" t="s">
        <v>52</v>
      </c>
      <c r="E245" s="13">
        <v>44439</v>
      </c>
      <c r="F245" s="74" t="s">
        <v>5399</v>
      </c>
      <c r="G245" s="13">
        <v>44440</v>
      </c>
      <c r="H245" s="75" t="s">
        <v>2282</v>
      </c>
      <c r="I245" s="15">
        <v>60</v>
      </c>
      <c r="J245" s="15">
        <v>42</v>
      </c>
      <c r="K245" s="15">
        <v>20</v>
      </c>
      <c r="L245" s="15">
        <v>8</v>
      </c>
      <c r="M245" s="81">
        <v>12.6</v>
      </c>
      <c r="N245" s="70">
        <v>13</v>
      </c>
      <c r="O245" s="62">
        <v>3000</v>
      </c>
      <c r="P245" s="63">
        <f>Table2245236891011121314151617181920212224234567891011121314151617181920212223242526272829303132333435363738394041424344454647[[#This Row],[PEMBULATAN]]*O245</f>
        <v>39000</v>
      </c>
    </row>
    <row r="246" spans="1:16" ht="33.75" customHeight="1" x14ac:dyDescent="0.2">
      <c r="A246" s="97"/>
      <c r="B246" s="73"/>
      <c r="C246" s="87" t="s">
        <v>5951</v>
      </c>
      <c r="D246" s="76" t="s">
        <v>52</v>
      </c>
      <c r="E246" s="13">
        <v>44439</v>
      </c>
      <c r="F246" s="74" t="s">
        <v>5399</v>
      </c>
      <c r="G246" s="13">
        <v>44440</v>
      </c>
      <c r="H246" s="75" t="s">
        <v>2282</v>
      </c>
      <c r="I246" s="15">
        <v>51</v>
      </c>
      <c r="J246" s="15">
        <v>37</v>
      </c>
      <c r="K246" s="15">
        <v>20</v>
      </c>
      <c r="L246" s="15">
        <v>5</v>
      </c>
      <c r="M246" s="81">
        <v>9.4350000000000005</v>
      </c>
      <c r="N246" s="70">
        <v>9</v>
      </c>
      <c r="O246" s="62">
        <v>3000</v>
      </c>
      <c r="P246" s="63">
        <f>Table2245236891011121314151617181920212224234567891011121314151617181920212223242526272829303132333435363738394041424344454647[[#This Row],[PEMBULATAN]]*O246</f>
        <v>27000</v>
      </c>
    </row>
    <row r="247" spans="1:16" ht="33.75" customHeight="1" x14ac:dyDescent="0.2">
      <c r="A247" s="97"/>
      <c r="B247" s="73"/>
      <c r="C247" s="87" t="s">
        <v>5952</v>
      </c>
      <c r="D247" s="76" t="s">
        <v>52</v>
      </c>
      <c r="E247" s="13">
        <v>44439</v>
      </c>
      <c r="F247" s="74" t="s">
        <v>5399</v>
      </c>
      <c r="G247" s="13">
        <v>44440</v>
      </c>
      <c r="H247" s="75" t="s">
        <v>2282</v>
      </c>
      <c r="I247" s="15">
        <v>44</v>
      </c>
      <c r="J247" s="15">
        <v>40</v>
      </c>
      <c r="K247" s="15">
        <v>27</v>
      </c>
      <c r="L247" s="15">
        <v>1</v>
      </c>
      <c r="M247" s="81">
        <v>11.88</v>
      </c>
      <c r="N247" s="70">
        <v>12</v>
      </c>
      <c r="O247" s="62">
        <v>3000</v>
      </c>
      <c r="P247" s="63">
        <f>Table2245236891011121314151617181920212224234567891011121314151617181920212223242526272829303132333435363738394041424344454647[[#This Row],[PEMBULATAN]]*O247</f>
        <v>36000</v>
      </c>
    </row>
    <row r="248" spans="1:16" ht="33.75" customHeight="1" x14ac:dyDescent="0.2">
      <c r="A248" s="97"/>
      <c r="B248" s="73"/>
      <c r="C248" s="87" t="s">
        <v>5953</v>
      </c>
      <c r="D248" s="76" t="s">
        <v>52</v>
      </c>
      <c r="E248" s="13">
        <v>44439</v>
      </c>
      <c r="F248" s="74" t="s">
        <v>5399</v>
      </c>
      <c r="G248" s="13">
        <v>44440</v>
      </c>
      <c r="H248" s="75" t="s">
        <v>2282</v>
      </c>
      <c r="I248" s="15">
        <v>70</v>
      </c>
      <c r="J248" s="15">
        <v>50</v>
      </c>
      <c r="K248" s="15">
        <v>26</v>
      </c>
      <c r="L248" s="15">
        <v>11</v>
      </c>
      <c r="M248" s="81">
        <v>22.75</v>
      </c>
      <c r="N248" s="70">
        <v>23</v>
      </c>
      <c r="O248" s="62">
        <v>3000</v>
      </c>
      <c r="P248" s="63">
        <f>Table2245236891011121314151617181920212224234567891011121314151617181920212223242526272829303132333435363738394041424344454647[[#This Row],[PEMBULATAN]]*O248</f>
        <v>69000</v>
      </c>
    </row>
    <row r="249" spans="1:16" ht="33.75" customHeight="1" x14ac:dyDescent="0.2">
      <c r="A249" s="97"/>
      <c r="B249" s="73"/>
      <c r="C249" s="87" t="s">
        <v>5954</v>
      </c>
      <c r="D249" s="76" t="s">
        <v>52</v>
      </c>
      <c r="E249" s="13">
        <v>44439</v>
      </c>
      <c r="F249" s="74" t="s">
        <v>5399</v>
      </c>
      <c r="G249" s="13">
        <v>44440</v>
      </c>
      <c r="H249" s="75" t="s">
        <v>2282</v>
      </c>
      <c r="I249" s="15">
        <v>31</v>
      </c>
      <c r="J249" s="15">
        <v>30</v>
      </c>
      <c r="K249" s="15">
        <v>32</v>
      </c>
      <c r="L249" s="15">
        <v>10</v>
      </c>
      <c r="M249" s="81">
        <v>7.44</v>
      </c>
      <c r="N249" s="70">
        <v>10</v>
      </c>
      <c r="O249" s="62">
        <v>3000</v>
      </c>
      <c r="P249" s="63">
        <f>Table2245236891011121314151617181920212224234567891011121314151617181920212223242526272829303132333435363738394041424344454647[[#This Row],[PEMBULATAN]]*O249</f>
        <v>30000</v>
      </c>
    </row>
    <row r="250" spans="1:16" ht="33.75" customHeight="1" x14ac:dyDescent="0.2">
      <c r="A250" s="97"/>
      <c r="B250" s="73"/>
      <c r="C250" s="87" t="s">
        <v>5955</v>
      </c>
      <c r="D250" s="76" t="s">
        <v>52</v>
      </c>
      <c r="E250" s="13">
        <v>44439</v>
      </c>
      <c r="F250" s="74" t="s">
        <v>5399</v>
      </c>
      <c r="G250" s="13">
        <v>44440</v>
      </c>
      <c r="H250" s="75" t="s">
        <v>2282</v>
      </c>
      <c r="I250" s="15">
        <v>90</v>
      </c>
      <c r="J250" s="15">
        <v>65</v>
      </c>
      <c r="K250" s="15">
        <v>35</v>
      </c>
      <c r="L250" s="15">
        <v>25</v>
      </c>
      <c r="M250" s="81">
        <v>51.1875</v>
      </c>
      <c r="N250" s="70">
        <v>51</v>
      </c>
      <c r="O250" s="62">
        <v>3000</v>
      </c>
      <c r="P250" s="63">
        <f>Table2245236891011121314151617181920212224234567891011121314151617181920212223242526272829303132333435363738394041424344454647[[#This Row],[PEMBULATAN]]*O250</f>
        <v>153000</v>
      </c>
    </row>
    <row r="251" spans="1:16" ht="33.75" customHeight="1" x14ac:dyDescent="0.2">
      <c r="A251" s="97"/>
      <c r="B251" s="73"/>
      <c r="C251" s="87" t="s">
        <v>5956</v>
      </c>
      <c r="D251" s="76" t="s">
        <v>52</v>
      </c>
      <c r="E251" s="13">
        <v>44439</v>
      </c>
      <c r="F251" s="74" t="s">
        <v>5399</v>
      </c>
      <c r="G251" s="13">
        <v>44440</v>
      </c>
      <c r="H251" s="75" t="s">
        <v>2282</v>
      </c>
      <c r="I251" s="15">
        <v>91</v>
      </c>
      <c r="J251" s="15">
        <v>87</v>
      </c>
      <c r="K251" s="15">
        <v>25</v>
      </c>
      <c r="L251" s="15">
        <v>25</v>
      </c>
      <c r="M251" s="81">
        <v>49.481250000000003</v>
      </c>
      <c r="N251" s="70">
        <v>49</v>
      </c>
      <c r="O251" s="62">
        <v>3000</v>
      </c>
      <c r="P251" s="63">
        <f>Table2245236891011121314151617181920212224234567891011121314151617181920212223242526272829303132333435363738394041424344454647[[#This Row],[PEMBULATAN]]*O251</f>
        <v>147000</v>
      </c>
    </row>
    <row r="252" spans="1:16" ht="33.75" customHeight="1" x14ac:dyDescent="0.2">
      <c r="A252" s="97"/>
      <c r="B252" s="73"/>
      <c r="C252" s="87" t="s">
        <v>5957</v>
      </c>
      <c r="D252" s="76" t="s">
        <v>52</v>
      </c>
      <c r="E252" s="13">
        <v>44439</v>
      </c>
      <c r="F252" s="74" t="s">
        <v>5399</v>
      </c>
      <c r="G252" s="13">
        <v>44440</v>
      </c>
      <c r="H252" s="75" t="s">
        <v>2282</v>
      </c>
      <c r="I252" s="15">
        <v>92</v>
      </c>
      <c r="J252" s="15">
        <v>56</v>
      </c>
      <c r="K252" s="15">
        <v>31</v>
      </c>
      <c r="L252" s="15">
        <v>27</v>
      </c>
      <c r="M252" s="81">
        <v>39.927999999999997</v>
      </c>
      <c r="N252" s="70">
        <v>40</v>
      </c>
      <c r="O252" s="62">
        <v>3000</v>
      </c>
      <c r="P252" s="63">
        <f>Table2245236891011121314151617181920212224234567891011121314151617181920212223242526272829303132333435363738394041424344454647[[#This Row],[PEMBULATAN]]*O252</f>
        <v>120000</v>
      </c>
    </row>
    <row r="253" spans="1:16" ht="33.75" customHeight="1" x14ac:dyDescent="0.2">
      <c r="A253" s="97"/>
      <c r="B253" s="73"/>
      <c r="C253" s="87" t="s">
        <v>5958</v>
      </c>
      <c r="D253" s="76" t="s">
        <v>52</v>
      </c>
      <c r="E253" s="13">
        <v>44439</v>
      </c>
      <c r="F253" s="74" t="s">
        <v>5399</v>
      </c>
      <c r="G253" s="13">
        <v>44440</v>
      </c>
      <c r="H253" s="75" t="s">
        <v>2282</v>
      </c>
      <c r="I253" s="15">
        <v>53</v>
      </c>
      <c r="J253" s="15">
        <v>40</v>
      </c>
      <c r="K253" s="15">
        <v>23</v>
      </c>
      <c r="L253" s="15">
        <v>6</v>
      </c>
      <c r="M253" s="81">
        <v>12.19</v>
      </c>
      <c r="N253" s="70">
        <v>12</v>
      </c>
      <c r="O253" s="62">
        <v>3000</v>
      </c>
      <c r="P253" s="63">
        <f>Table2245236891011121314151617181920212224234567891011121314151617181920212223242526272829303132333435363738394041424344454647[[#This Row],[PEMBULATAN]]*O253</f>
        <v>36000</v>
      </c>
    </row>
    <row r="254" spans="1:16" ht="33.75" customHeight="1" x14ac:dyDescent="0.2">
      <c r="A254" s="97"/>
      <c r="B254" s="73"/>
      <c r="C254" s="87" t="s">
        <v>5959</v>
      </c>
      <c r="D254" s="76" t="s">
        <v>52</v>
      </c>
      <c r="E254" s="13">
        <v>44439</v>
      </c>
      <c r="F254" s="74" t="s">
        <v>5399</v>
      </c>
      <c r="G254" s="13">
        <v>44440</v>
      </c>
      <c r="H254" s="75" t="s">
        <v>2282</v>
      </c>
      <c r="I254" s="15">
        <v>62</v>
      </c>
      <c r="J254" s="15">
        <v>61</v>
      </c>
      <c r="K254" s="15">
        <v>26</v>
      </c>
      <c r="L254" s="15">
        <v>17</v>
      </c>
      <c r="M254" s="81">
        <v>24.582999999999998</v>
      </c>
      <c r="N254" s="70">
        <v>25</v>
      </c>
      <c r="O254" s="62">
        <v>3000</v>
      </c>
      <c r="P254" s="63">
        <f>Table2245236891011121314151617181920212224234567891011121314151617181920212223242526272829303132333435363738394041424344454647[[#This Row],[PEMBULATAN]]*O254</f>
        <v>75000</v>
      </c>
    </row>
    <row r="255" spans="1:16" ht="33.75" customHeight="1" x14ac:dyDescent="0.2">
      <c r="A255" s="97"/>
      <c r="B255" s="73"/>
      <c r="C255" s="87" t="s">
        <v>5960</v>
      </c>
      <c r="D255" s="76" t="s">
        <v>52</v>
      </c>
      <c r="E255" s="13">
        <v>44439</v>
      </c>
      <c r="F255" s="74" t="s">
        <v>5399</v>
      </c>
      <c r="G255" s="13">
        <v>44440</v>
      </c>
      <c r="H255" s="75" t="s">
        <v>2282</v>
      </c>
      <c r="I255" s="15">
        <v>72</v>
      </c>
      <c r="J255" s="15">
        <v>60</v>
      </c>
      <c r="K255" s="15">
        <v>24</v>
      </c>
      <c r="L255" s="15">
        <v>9</v>
      </c>
      <c r="M255" s="81">
        <v>25.92</v>
      </c>
      <c r="N255" s="70">
        <v>26</v>
      </c>
      <c r="O255" s="62">
        <v>3000</v>
      </c>
      <c r="P255" s="63">
        <f>Table2245236891011121314151617181920212224234567891011121314151617181920212223242526272829303132333435363738394041424344454647[[#This Row],[PEMBULATAN]]*O255</f>
        <v>78000</v>
      </c>
    </row>
    <row r="256" spans="1:16" ht="33.75" customHeight="1" x14ac:dyDescent="0.2">
      <c r="A256" s="97"/>
      <c r="B256" s="73"/>
      <c r="C256" s="71" t="s">
        <v>5961</v>
      </c>
      <c r="D256" s="76" t="s">
        <v>52</v>
      </c>
      <c r="E256" s="13">
        <v>44439</v>
      </c>
      <c r="F256" s="74" t="s">
        <v>5399</v>
      </c>
      <c r="G256" s="13">
        <v>44440</v>
      </c>
      <c r="H256" s="75" t="s">
        <v>2282</v>
      </c>
      <c r="I256" s="15">
        <v>70</v>
      </c>
      <c r="J256" s="15">
        <v>52</v>
      </c>
      <c r="K256" s="15">
        <v>30</v>
      </c>
      <c r="L256" s="15">
        <v>12</v>
      </c>
      <c r="M256" s="81">
        <v>27.3</v>
      </c>
      <c r="N256" s="70">
        <v>27</v>
      </c>
      <c r="O256" s="62">
        <v>3000</v>
      </c>
      <c r="P256" s="63">
        <f>Table2245236891011121314151617181920212224234567891011121314151617181920212223242526272829303132333435363738394041424344454647[[#This Row],[PEMBULATAN]]*O256</f>
        <v>81000</v>
      </c>
    </row>
    <row r="257" spans="1:16" ht="33.75" customHeight="1" x14ac:dyDescent="0.2">
      <c r="A257" s="97"/>
      <c r="B257" s="73"/>
      <c r="C257" s="71" t="s">
        <v>5962</v>
      </c>
      <c r="D257" s="76" t="s">
        <v>52</v>
      </c>
      <c r="E257" s="13">
        <v>44439</v>
      </c>
      <c r="F257" s="74" t="s">
        <v>5399</v>
      </c>
      <c r="G257" s="13">
        <v>44440</v>
      </c>
      <c r="H257" s="75" t="s">
        <v>2282</v>
      </c>
      <c r="I257" s="15">
        <v>65</v>
      </c>
      <c r="J257" s="15">
        <v>53</v>
      </c>
      <c r="K257" s="15">
        <v>22</v>
      </c>
      <c r="L257" s="15">
        <v>8</v>
      </c>
      <c r="M257" s="81">
        <v>18.947500000000002</v>
      </c>
      <c r="N257" s="70">
        <v>19</v>
      </c>
      <c r="O257" s="62">
        <v>3000</v>
      </c>
      <c r="P257" s="63">
        <f>Table2245236891011121314151617181920212224234567891011121314151617181920212223242526272829303132333435363738394041424344454647[[#This Row],[PEMBULATAN]]*O257</f>
        <v>57000</v>
      </c>
    </row>
    <row r="258" spans="1:16" ht="33.75" customHeight="1" x14ac:dyDescent="0.2">
      <c r="A258" s="97"/>
      <c r="B258" s="73"/>
      <c r="C258" s="71" t="s">
        <v>5963</v>
      </c>
      <c r="D258" s="76" t="s">
        <v>52</v>
      </c>
      <c r="E258" s="13">
        <v>44439</v>
      </c>
      <c r="F258" s="74" t="s">
        <v>5399</v>
      </c>
      <c r="G258" s="13">
        <v>44440</v>
      </c>
      <c r="H258" s="75" t="s">
        <v>2282</v>
      </c>
      <c r="I258" s="15">
        <v>80</v>
      </c>
      <c r="J258" s="15">
        <v>65</v>
      </c>
      <c r="K258" s="15">
        <v>27</v>
      </c>
      <c r="L258" s="15">
        <v>15</v>
      </c>
      <c r="M258" s="81">
        <v>35.1</v>
      </c>
      <c r="N258" s="70">
        <v>35</v>
      </c>
      <c r="O258" s="62">
        <v>3000</v>
      </c>
      <c r="P258" s="63">
        <f>Table2245236891011121314151617181920212224234567891011121314151617181920212223242526272829303132333435363738394041424344454647[[#This Row],[PEMBULATAN]]*O258</f>
        <v>105000</v>
      </c>
    </row>
    <row r="259" spans="1:16" ht="33.75" customHeight="1" x14ac:dyDescent="0.2">
      <c r="A259" s="97"/>
      <c r="B259" s="73"/>
      <c r="C259" s="71" t="s">
        <v>5964</v>
      </c>
      <c r="D259" s="76" t="s">
        <v>52</v>
      </c>
      <c r="E259" s="13">
        <v>44439</v>
      </c>
      <c r="F259" s="74" t="s">
        <v>5399</v>
      </c>
      <c r="G259" s="13">
        <v>44440</v>
      </c>
      <c r="H259" s="75" t="s">
        <v>2282</v>
      </c>
      <c r="I259" s="15">
        <v>46</v>
      </c>
      <c r="J259" s="15">
        <v>59</v>
      </c>
      <c r="K259" s="15">
        <v>20</v>
      </c>
      <c r="L259" s="15">
        <v>4</v>
      </c>
      <c r="M259" s="81">
        <v>13.57</v>
      </c>
      <c r="N259" s="70">
        <v>14</v>
      </c>
      <c r="O259" s="62">
        <v>3000</v>
      </c>
      <c r="P259" s="63">
        <f>Table2245236891011121314151617181920212224234567891011121314151617181920212223242526272829303132333435363738394041424344454647[[#This Row],[PEMBULATAN]]*O259</f>
        <v>42000</v>
      </c>
    </row>
    <row r="260" spans="1:16" ht="33.75" customHeight="1" x14ac:dyDescent="0.2">
      <c r="A260" s="97"/>
      <c r="B260" s="73"/>
      <c r="C260" s="71" t="s">
        <v>5965</v>
      </c>
      <c r="D260" s="76" t="s">
        <v>52</v>
      </c>
      <c r="E260" s="13">
        <v>44439</v>
      </c>
      <c r="F260" s="74" t="s">
        <v>5399</v>
      </c>
      <c r="G260" s="13">
        <v>44440</v>
      </c>
      <c r="H260" s="75" t="s">
        <v>2282</v>
      </c>
      <c r="I260" s="15">
        <v>92</v>
      </c>
      <c r="J260" s="15">
        <v>63</v>
      </c>
      <c r="K260" s="15">
        <v>32</v>
      </c>
      <c r="L260" s="15">
        <v>14</v>
      </c>
      <c r="M260" s="81">
        <v>46.368000000000002</v>
      </c>
      <c r="N260" s="70">
        <v>46</v>
      </c>
      <c r="O260" s="62">
        <v>3000</v>
      </c>
      <c r="P260" s="63">
        <f>Table2245236891011121314151617181920212224234567891011121314151617181920212223242526272829303132333435363738394041424344454647[[#This Row],[PEMBULATAN]]*O260</f>
        <v>138000</v>
      </c>
    </row>
    <row r="261" spans="1:16" ht="33.75" customHeight="1" x14ac:dyDescent="0.2">
      <c r="A261" s="97"/>
      <c r="B261" s="73"/>
      <c r="C261" s="71" t="s">
        <v>5966</v>
      </c>
      <c r="D261" s="76" t="s">
        <v>52</v>
      </c>
      <c r="E261" s="13">
        <v>44439</v>
      </c>
      <c r="F261" s="74" t="s">
        <v>5399</v>
      </c>
      <c r="G261" s="13">
        <v>44440</v>
      </c>
      <c r="H261" s="75" t="s">
        <v>2282</v>
      </c>
      <c r="I261" s="15">
        <v>87</v>
      </c>
      <c r="J261" s="15">
        <v>61</v>
      </c>
      <c r="K261" s="15">
        <v>33</v>
      </c>
      <c r="L261" s="15">
        <v>19</v>
      </c>
      <c r="M261" s="81">
        <v>43.78275</v>
      </c>
      <c r="N261" s="70">
        <v>44</v>
      </c>
      <c r="O261" s="62">
        <v>3000</v>
      </c>
      <c r="P261" s="63">
        <f>Table2245236891011121314151617181920212224234567891011121314151617181920212223242526272829303132333435363738394041424344454647[[#This Row],[PEMBULATAN]]*O261</f>
        <v>132000</v>
      </c>
    </row>
    <row r="262" spans="1:16" ht="33.75" customHeight="1" x14ac:dyDescent="0.2">
      <c r="A262" s="97"/>
      <c r="B262" s="73"/>
      <c r="C262" s="71" t="s">
        <v>5967</v>
      </c>
      <c r="D262" s="76" t="s">
        <v>52</v>
      </c>
      <c r="E262" s="13">
        <v>44439</v>
      </c>
      <c r="F262" s="74" t="s">
        <v>5399</v>
      </c>
      <c r="G262" s="13">
        <v>44440</v>
      </c>
      <c r="H262" s="75" t="s">
        <v>2282</v>
      </c>
      <c r="I262" s="15">
        <v>35</v>
      </c>
      <c r="J262" s="15">
        <v>32</v>
      </c>
      <c r="K262" s="15">
        <v>28</v>
      </c>
      <c r="L262" s="15">
        <v>7</v>
      </c>
      <c r="M262" s="81">
        <v>7.84</v>
      </c>
      <c r="N262" s="70">
        <v>8</v>
      </c>
      <c r="O262" s="62">
        <v>3000</v>
      </c>
      <c r="P262" s="63">
        <f>Table2245236891011121314151617181920212224234567891011121314151617181920212223242526272829303132333435363738394041424344454647[[#This Row],[PEMBULATAN]]*O262</f>
        <v>24000</v>
      </c>
    </row>
    <row r="263" spans="1:16" ht="33.75" customHeight="1" x14ac:dyDescent="0.2">
      <c r="A263" s="97"/>
      <c r="B263" s="73"/>
      <c r="C263" s="71" t="s">
        <v>5968</v>
      </c>
      <c r="D263" s="76" t="s">
        <v>52</v>
      </c>
      <c r="E263" s="13">
        <v>44439</v>
      </c>
      <c r="F263" s="74" t="s">
        <v>5399</v>
      </c>
      <c r="G263" s="13">
        <v>44440</v>
      </c>
      <c r="H263" s="75" t="s">
        <v>2282</v>
      </c>
      <c r="I263" s="15">
        <v>71</v>
      </c>
      <c r="J263" s="15">
        <v>65</v>
      </c>
      <c r="K263" s="15">
        <v>22</v>
      </c>
      <c r="L263" s="15">
        <v>7</v>
      </c>
      <c r="M263" s="81">
        <v>25.3825</v>
      </c>
      <c r="N263" s="70">
        <v>25</v>
      </c>
      <c r="O263" s="62">
        <v>3000</v>
      </c>
      <c r="P263" s="63">
        <f>Table2245236891011121314151617181920212224234567891011121314151617181920212223242526272829303132333435363738394041424344454647[[#This Row],[PEMBULATAN]]*O263</f>
        <v>75000</v>
      </c>
    </row>
    <row r="264" spans="1:16" ht="33.75" customHeight="1" x14ac:dyDescent="0.2">
      <c r="A264" s="97"/>
      <c r="B264" s="73"/>
      <c r="C264" s="71" t="s">
        <v>5969</v>
      </c>
      <c r="D264" s="76" t="s">
        <v>52</v>
      </c>
      <c r="E264" s="13">
        <v>44439</v>
      </c>
      <c r="F264" s="74" t="s">
        <v>5399</v>
      </c>
      <c r="G264" s="13">
        <v>44440</v>
      </c>
      <c r="H264" s="75" t="s">
        <v>2282</v>
      </c>
      <c r="I264" s="15">
        <v>93</v>
      </c>
      <c r="J264" s="15">
        <v>60</v>
      </c>
      <c r="K264" s="15">
        <v>35</v>
      </c>
      <c r="L264" s="15">
        <v>13</v>
      </c>
      <c r="M264" s="81">
        <v>48.825000000000003</v>
      </c>
      <c r="N264" s="70">
        <v>49</v>
      </c>
      <c r="O264" s="62">
        <v>3000</v>
      </c>
      <c r="P264" s="63">
        <f>Table2245236891011121314151617181920212224234567891011121314151617181920212223242526272829303132333435363738394041424344454647[[#This Row],[PEMBULATAN]]*O264</f>
        <v>147000</v>
      </c>
    </row>
    <row r="265" spans="1:16" ht="33.75" customHeight="1" x14ac:dyDescent="0.2">
      <c r="A265" s="97"/>
      <c r="B265" s="73"/>
      <c r="C265" s="71" t="s">
        <v>5970</v>
      </c>
      <c r="D265" s="76" t="s">
        <v>52</v>
      </c>
      <c r="E265" s="13">
        <v>44439</v>
      </c>
      <c r="F265" s="74" t="s">
        <v>5399</v>
      </c>
      <c r="G265" s="13">
        <v>44440</v>
      </c>
      <c r="H265" s="75" t="s">
        <v>2282</v>
      </c>
      <c r="I265" s="15">
        <v>42</v>
      </c>
      <c r="J265" s="15">
        <v>33</v>
      </c>
      <c r="K265" s="15">
        <v>11</v>
      </c>
      <c r="L265" s="15">
        <v>3</v>
      </c>
      <c r="M265" s="81">
        <v>3.8115000000000001</v>
      </c>
      <c r="N265" s="70">
        <v>4</v>
      </c>
      <c r="O265" s="62">
        <v>3000</v>
      </c>
      <c r="P265" s="63">
        <f>Table2245236891011121314151617181920212224234567891011121314151617181920212223242526272829303132333435363738394041424344454647[[#This Row],[PEMBULATAN]]*O265</f>
        <v>12000</v>
      </c>
    </row>
    <row r="266" spans="1:16" ht="33.75" customHeight="1" x14ac:dyDescent="0.2">
      <c r="A266" s="97"/>
      <c r="B266" s="73"/>
      <c r="C266" s="71" t="s">
        <v>5971</v>
      </c>
      <c r="D266" s="76" t="s">
        <v>52</v>
      </c>
      <c r="E266" s="13">
        <v>44439</v>
      </c>
      <c r="F266" s="74" t="s">
        <v>5399</v>
      </c>
      <c r="G266" s="13">
        <v>44440</v>
      </c>
      <c r="H266" s="75" t="s">
        <v>2282</v>
      </c>
      <c r="I266" s="15">
        <v>49</v>
      </c>
      <c r="J266" s="15">
        <v>37</v>
      </c>
      <c r="K266" s="15">
        <v>20</v>
      </c>
      <c r="L266" s="15">
        <v>5</v>
      </c>
      <c r="M266" s="81">
        <v>9.0649999999999995</v>
      </c>
      <c r="N266" s="70">
        <v>9</v>
      </c>
      <c r="O266" s="62">
        <v>3000</v>
      </c>
      <c r="P266" s="63">
        <f>Table2245236891011121314151617181920212224234567891011121314151617181920212223242526272829303132333435363738394041424344454647[[#This Row],[PEMBULATAN]]*O266</f>
        <v>27000</v>
      </c>
    </row>
    <row r="267" spans="1:16" ht="33.75" customHeight="1" x14ac:dyDescent="0.2">
      <c r="A267" s="97"/>
      <c r="B267" s="73"/>
      <c r="C267" s="71" t="s">
        <v>5972</v>
      </c>
      <c r="D267" s="76" t="s">
        <v>52</v>
      </c>
      <c r="E267" s="13">
        <v>44439</v>
      </c>
      <c r="F267" s="74" t="s">
        <v>5399</v>
      </c>
      <c r="G267" s="13">
        <v>44440</v>
      </c>
      <c r="H267" s="75" t="s">
        <v>2282</v>
      </c>
      <c r="I267" s="15">
        <v>90</v>
      </c>
      <c r="J267" s="15">
        <v>87</v>
      </c>
      <c r="K267" s="15">
        <v>25</v>
      </c>
      <c r="L267" s="15">
        <v>6</v>
      </c>
      <c r="M267" s="81">
        <v>48.9375</v>
      </c>
      <c r="N267" s="70">
        <v>49</v>
      </c>
      <c r="O267" s="62">
        <v>3000</v>
      </c>
      <c r="P267" s="63">
        <f>Table2245236891011121314151617181920212224234567891011121314151617181920212223242526272829303132333435363738394041424344454647[[#This Row],[PEMBULATAN]]*O267</f>
        <v>147000</v>
      </c>
    </row>
    <row r="268" spans="1:16" ht="33.75" customHeight="1" x14ac:dyDescent="0.2">
      <c r="A268" s="97"/>
      <c r="B268" s="73"/>
      <c r="C268" s="71" t="s">
        <v>5973</v>
      </c>
      <c r="D268" s="76" t="s">
        <v>52</v>
      </c>
      <c r="E268" s="13">
        <v>44439</v>
      </c>
      <c r="F268" s="74" t="s">
        <v>5399</v>
      </c>
      <c r="G268" s="13">
        <v>44440</v>
      </c>
      <c r="H268" s="75" t="s">
        <v>2282</v>
      </c>
      <c r="I268" s="15">
        <v>59</v>
      </c>
      <c r="J268" s="15">
        <v>35</v>
      </c>
      <c r="K268" s="15">
        <v>22</v>
      </c>
      <c r="L268" s="15">
        <v>5</v>
      </c>
      <c r="M268" s="81">
        <v>11.3575</v>
      </c>
      <c r="N268" s="70">
        <v>11</v>
      </c>
      <c r="O268" s="62">
        <v>3000</v>
      </c>
      <c r="P268" s="63">
        <f>Table2245236891011121314151617181920212224234567891011121314151617181920212223242526272829303132333435363738394041424344454647[[#This Row],[PEMBULATAN]]*O268</f>
        <v>33000</v>
      </c>
    </row>
    <row r="269" spans="1:16" ht="33.75" customHeight="1" x14ac:dyDescent="0.2">
      <c r="A269" s="97"/>
      <c r="B269" s="73"/>
      <c r="C269" s="71" t="s">
        <v>5974</v>
      </c>
      <c r="D269" s="76" t="s">
        <v>52</v>
      </c>
      <c r="E269" s="13">
        <v>44439</v>
      </c>
      <c r="F269" s="74" t="s">
        <v>5399</v>
      </c>
      <c r="G269" s="13">
        <v>44440</v>
      </c>
      <c r="H269" s="75" t="s">
        <v>2282</v>
      </c>
      <c r="I269" s="15">
        <v>98</v>
      </c>
      <c r="J269" s="15">
        <v>97</v>
      </c>
      <c r="K269" s="15">
        <v>32</v>
      </c>
      <c r="L269" s="15">
        <v>11</v>
      </c>
      <c r="M269" s="81">
        <v>76.048000000000002</v>
      </c>
      <c r="N269" s="70">
        <v>76</v>
      </c>
      <c r="O269" s="62">
        <v>3000</v>
      </c>
      <c r="P269" s="63">
        <f>Table2245236891011121314151617181920212224234567891011121314151617181920212223242526272829303132333435363738394041424344454647[[#This Row],[PEMBULATAN]]*O269</f>
        <v>228000</v>
      </c>
    </row>
    <row r="270" spans="1:16" ht="33.75" customHeight="1" x14ac:dyDescent="0.2">
      <c r="A270" s="97"/>
      <c r="B270" s="73"/>
      <c r="C270" s="71" t="s">
        <v>5975</v>
      </c>
      <c r="D270" s="76" t="s">
        <v>52</v>
      </c>
      <c r="E270" s="13">
        <v>44439</v>
      </c>
      <c r="F270" s="74" t="s">
        <v>5399</v>
      </c>
      <c r="G270" s="13">
        <v>44440</v>
      </c>
      <c r="H270" s="75" t="s">
        <v>2282</v>
      </c>
      <c r="I270" s="15">
        <v>87</v>
      </c>
      <c r="J270" s="15">
        <v>32</v>
      </c>
      <c r="K270" s="15">
        <v>22</v>
      </c>
      <c r="L270" s="15">
        <v>13</v>
      </c>
      <c r="M270" s="81">
        <v>15.311999999999999</v>
      </c>
      <c r="N270" s="70">
        <v>15</v>
      </c>
      <c r="O270" s="62">
        <v>3000</v>
      </c>
      <c r="P270" s="63">
        <f>Table2245236891011121314151617181920212224234567891011121314151617181920212223242526272829303132333435363738394041424344454647[[#This Row],[PEMBULATAN]]*O270</f>
        <v>45000</v>
      </c>
    </row>
    <row r="271" spans="1:16" ht="33.75" customHeight="1" x14ac:dyDescent="0.2">
      <c r="A271" s="97"/>
      <c r="B271" s="73"/>
      <c r="C271" s="71" t="s">
        <v>5976</v>
      </c>
      <c r="D271" s="76" t="s">
        <v>52</v>
      </c>
      <c r="E271" s="13">
        <v>44439</v>
      </c>
      <c r="F271" s="74" t="s">
        <v>5399</v>
      </c>
      <c r="G271" s="13">
        <v>44440</v>
      </c>
      <c r="H271" s="75" t="s">
        <v>2282</v>
      </c>
      <c r="I271" s="15">
        <v>72</v>
      </c>
      <c r="J271" s="15">
        <v>53</v>
      </c>
      <c r="K271" s="15">
        <v>31</v>
      </c>
      <c r="L271" s="15">
        <v>11</v>
      </c>
      <c r="M271" s="81">
        <v>29.574000000000002</v>
      </c>
      <c r="N271" s="70">
        <v>30</v>
      </c>
      <c r="O271" s="62">
        <v>3000</v>
      </c>
      <c r="P271" s="63">
        <f>Table2245236891011121314151617181920212224234567891011121314151617181920212223242526272829303132333435363738394041424344454647[[#This Row],[PEMBULATAN]]*O271</f>
        <v>90000</v>
      </c>
    </row>
    <row r="272" spans="1:16" ht="33.75" customHeight="1" x14ac:dyDescent="0.2">
      <c r="A272" s="97"/>
      <c r="B272" s="73"/>
      <c r="C272" s="71" t="s">
        <v>5977</v>
      </c>
      <c r="D272" s="76" t="s">
        <v>52</v>
      </c>
      <c r="E272" s="13">
        <v>44439</v>
      </c>
      <c r="F272" s="74" t="s">
        <v>5399</v>
      </c>
      <c r="G272" s="13">
        <v>44440</v>
      </c>
      <c r="H272" s="75" t="s">
        <v>2282</v>
      </c>
      <c r="I272" s="15">
        <v>90</v>
      </c>
      <c r="J272" s="15">
        <v>53</v>
      </c>
      <c r="K272" s="15">
        <v>35</v>
      </c>
      <c r="L272" s="15">
        <v>18</v>
      </c>
      <c r="M272" s="81">
        <v>41.737499999999997</v>
      </c>
      <c r="N272" s="70">
        <v>42</v>
      </c>
      <c r="O272" s="62">
        <v>3000</v>
      </c>
      <c r="P272" s="63">
        <f>Table2245236891011121314151617181920212224234567891011121314151617181920212223242526272829303132333435363738394041424344454647[[#This Row],[PEMBULATAN]]*O272</f>
        <v>126000</v>
      </c>
    </row>
    <row r="273" spans="1:16" ht="33.75" customHeight="1" x14ac:dyDescent="0.2">
      <c r="A273" s="97"/>
      <c r="B273" s="73"/>
      <c r="C273" s="71" t="s">
        <v>5978</v>
      </c>
      <c r="D273" s="76" t="s">
        <v>52</v>
      </c>
      <c r="E273" s="13">
        <v>44439</v>
      </c>
      <c r="F273" s="74" t="s">
        <v>5399</v>
      </c>
      <c r="G273" s="13">
        <v>44440</v>
      </c>
      <c r="H273" s="75" t="s">
        <v>2282</v>
      </c>
      <c r="I273" s="15">
        <v>91</v>
      </c>
      <c r="J273" s="15">
        <v>57</v>
      </c>
      <c r="K273" s="15">
        <v>33</v>
      </c>
      <c r="L273" s="15">
        <v>12</v>
      </c>
      <c r="M273" s="81">
        <v>42.792749999999998</v>
      </c>
      <c r="N273" s="70">
        <v>43</v>
      </c>
      <c r="O273" s="62">
        <v>3000</v>
      </c>
      <c r="P273" s="63">
        <f>Table2245236891011121314151617181920212224234567891011121314151617181920212223242526272829303132333435363738394041424344454647[[#This Row],[PEMBULATAN]]*O273</f>
        <v>129000</v>
      </c>
    </row>
    <row r="274" spans="1:16" ht="33.75" customHeight="1" x14ac:dyDescent="0.2">
      <c r="A274" s="97"/>
      <c r="B274" s="73"/>
      <c r="C274" s="71" t="s">
        <v>5979</v>
      </c>
      <c r="D274" s="76" t="s">
        <v>52</v>
      </c>
      <c r="E274" s="13">
        <v>44439</v>
      </c>
      <c r="F274" s="74" t="s">
        <v>5399</v>
      </c>
      <c r="G274" s="13">
        <v>44440</v>
      </c>
      <c r="H274" s="75" t="s">
        <v>2282</v>
      </c>
      <c r="I274" s="15">
        <v>91</v>
      </c>
      <c r="J274" s="15">
        <v>53</v>
      </c>
      <c r="K274" s="15">
        <v>20</v>
      </c>
      <c r="L274" s="15">
        <v>8</v>
      </c>
      <c r="M274" s="81">
        <v>24.114999999999998</v>
      </c>
      <c r="N274" s="70">
        <v>24</v>
      </c>
      <c r="O274" s="62">
        <v>3000</v>
      </c>
      <c r="P274" s="63">
        <f>Table2245236891011121314151617181920212224234567891011121314151617181920212223242526272829303132333435363738394041424344454647[[#This Row],[PEMBULATAN]]*O274</f>
        <v>72000</v>
      </c>
    </row>
    <row r="275" spans="1:16" ht="33.75" customHeight="1" x14ac:dyDescent="0.2">
      <c r="A275" s="97"/>
      <c r="B275" s="73"/>
      <c r="C275" s="71" t="s">
        <v>5980</v>
      </c>
      <c r="D275" s="76" t="s">
        <v>52</v>
      </c>
      <c r="E275" s="13">
        <v>44439</v>
      </c>
      <c r="F275" s="74" t="s">
        <v>5399</v>
      </c>
      <c r="G275" s="13">
        <v>44440</v>
      </c>
      <c r="H275" s="75" t="s">
        <v>2282</v>
      </c>
      <c r="I275" s="15">
        <v>51</v>
      </c>
      <c r="J275" s="15">
        <v>37</v>
      </c>
      <c r="K275" s="15">
        <v>15</v>
      </c>
      <c r="L275" s="15">
        <v>4</v>
      </c>
      <c r="M275" s="81">
        <v>7.0762499999999999</v>
      </c>
      <c r="N275" s="70">
        <v>7</v>
      </c>
      <c r="O275" s="62">
        <v>3000</v>
      </c>
      <c r="P275" s="63">
        <f>Table2245236891011121314151617181920212224234567891011121314151617181920212223242526272829303132333435363738394041424344454647[[#This Row],[PEMBULATAN]]*O275</f>
        <v>21000</v>
      </c>
    </row>
    <row r="276" spans="1:16" ht="33.75" customHeight="1" x14ac:dyDescent="0.2">
      <c r="A276" s="97"/>
      <c r="B276" s="73"/>
      <c r="C276" s="71" t="s">
        <v>5981</v>
      </c>
      <c r="D276" s="76" t="s">
        <v>52</v>
      </c>
      <c r="E276" s="13">
        <v>44439</v>
      </c>
      <c r="F276" s="74" t="s">
        <v>5399</v>
      </c>
      <c r="G276" s="13">
        <v>44440</v>
      </c>
      <c r="H276" s="75" t="s">
        <v>2282</v>
      </c>
      <c r="I276" s="15">
        <v>90</v>
      </c>
      <c r="J276" s="15">
        <v>87</v>
      </c>
      <c r="K276" s="15">
        <v>33</v>
      </c>
      <c r="L276" s="15">
        <v>12</v>
      </c>
      <c r="M276" s="81">
        <v>64.597499999999997</v>
      </c>
      <c r="N276" s="70">
        <v>65</v>
      </c>
      <c r="O276" s="62">
        <v>3000</v>
      </c>
      <c r="P276" s="63">
        <f>Table2245236891011121314151617181920212224234567891011121314151617181920212223242526272829303132333435363738394041424344454647[[#This Row],[PEMBULATAN]]*O276</f>
        <v>195000</v>
      </c>
    </row>
    <row r="277" spans="1:16" ht="33.75" customHeight="1" x14ac:dyDescent="0.2">
      <c r="A277" s="97"/>
      <c r="B277" s="73"/>
      <c r="C277" s="71" t="s">
        <v>5982</v>
      </c>
      <c r="D277" s="76" t="s">
        <v>52</v>
      </c>
      <c r="E277" s="13">
        <v>44439</v>
      </c>
      <c r="F277" s="74" t="s">
        <v>5399</v>
      </c>
      <c r="G277" s="13">
        <v>44440</v>
      </c>
      <c r="H277" s="75" t="s">
        <v>2282</v>
      </c>
      <c r="I277" s="15">
        <v>94</v>
      </c>
      <c r="J277" s="15">
        <v>87</v>
      </c>
      <c r="K277" s="15">
        <v>33</v>
      </c>
      <c r="L277" s="15">
        <v>16</v>
      </c>
      <c r="M277" s="81">
        <v>67.468500000000006</v>
      </c>
      <c r="N277" s="70">
        <v>67</v>
      </c>
      <c r="O277" s="62">
        <v>3000</v>
      </c>
      <c r="P277" s="63">
        <f>Table2245236891011121314151617181920212224234567891011121314151617181920212223242526272829303132333435363738394041424344454647[[#This Row],[PEMBULATAN]]*O277</f>
        <v>201000</v>
      </c>
    </row>
    <row r="278" spans="1:16" ht="33.75" customHeight="1" x14ac:dyDescent="0.2">
      <c r="A278" s="97"/>
      <c r="B278" s="73"/>
      <c r="C278" s="71" t="s">
        <v>5983</v>
      </c>
      <c r="D278" s="76" t="s">
        <v>52</v>
      </c>
      <c r="E278" s="13">
        <v>44439</v>
      </c>
      <c r="F278" s="74" t="s">
        <v>5399</v>
      </c>
      <c r="G278" s="13">
        <v>44440</v>
      </c>
      <c r="H278" s="75" t="s">
        <v>2282</v>
      </c>
      <c r="I278" s="15">
        <v>90</v>
      </c>
      <c r="J278" s="15">
        <v>60</v>
      </c>
      <c r="K278" s="15">
        <v>41</v>
      </c>
      <c r="L278" s="15">
        <v>30</v>
      </c>
      <c r="M278" s="81">
        <v>55.35</v>
      </c>
      <c r="N278" s="70">
        <v>55</v>
      </c>
      <c r="O278" s="62">
        <v>3000</v>
      </c>
      <c r="P278" s="63">
        <f>Table2245236891011121314151617181920212224234567891011121314151617181920212223242526272829303132333435363738394041424344454647[[#This Row],[PEMBULATAN]]*O278</f>
        <v>165000</v>
      </c>
    </row>
    <row r="279" spans="1:16" ht="33.75" customHeight="1" x14ac:dyDescent="0.2">
      <c r="A279" s="97"/>
      <c r="B279" s="73"/>
      <c r="C279" s="71" t="s">
        <v>5984</v>
      </c>
      <c r="D279" s="76" t="s">
        <v>52</v>
      </c>
      <c r="E279" s="13">
        <v>44439</v>
      </c>
      <c r="F279" s="74" t="s">
        <v>5399</v>
      </c>
      <c r="G279" s="13">
        <v>44440</v>
      </c>
      <c r="H279" s="75" t="s">
        <v>2282</v>
      </c>
      <c r="I279" s="15">
        <v>88</v>
      </c>
      <c r="J279" s="15">
        <v>67</v>
      </c>
      <c r="K279" s="15">
        <v>32</v>
      </c>
      <c r="L279" s="15">
        <v>11</v>
      </c>
      <c r="M279" s="81">
        <v>47.167999999999999</v>
      </c>
      <c r="N279" s="70">
        <v>47</v>
      </c>
      <c r="O279" s="62">
        <v>3000</v>
      </c>
      <c r="P279" s="63">
        <f>Table2245236891011121314151617181920212224234567891011121314151617181920212223242526272829303132333435363738394041424344454647[[#This Row],[PEMBULATAN]]*O279</f>
        <v>141000</v>
      </c>
    </row>
    <row r="280" spans="1:16" ht="33.75" customHeight="1" x14ac:dyDescent="0.2">
      <c r="A280" s="97"/>
      <c r="B280" s="73"/>
      <c r="C280" s="71" t="s">
        <v>5985</v>
      </c>
      <c r="D280" s="76" t="s">
        <v>52</v>
      </c>
      <c r="E280" s="13">
        <v>44439</v>
      </c>
      <c r="F280" s="74" t="s">
        <v>5399</v>
      </c>
      <c r="G280" s="13">
        <v>44440</v>
      </c>
      <c r="H280" s="75" t="s">
        <v>2282</v>
      </c>
      <c r="I280" s="15">
        <v>90</v>
      </c>
      <c r="J280" s="15">
        <v>87</v>
      </c>
      <c r="K280" s="15">
        <v>34</v>
      </c>
      <c r="L280" s="15">
        <v>20</v>
      </c>
      <c r="M280" s="81">
        <v>66.555000000000007</v>
      </c>
      <c r="N280" s="70">
        <v>67</v>
      </c>
      <c r="O280" s="62">
        <v>3000</v>
      </c>
      <c r="P280" s="63">
        <f>Table2245236891011121314151617181920212224234567891011121314151617181920212223242526272829303132333435363738394041424344454647[[#This Row],[PEMBULATAN]]*O280</f>
        <v>201000</v>
      </c>
    </row>
    <row r="281" spans="1:16" ht="33.75" customHeight="1" x14ac:dyDescent="0.2">
      <c r="A281" s="97"/>
      <c r="B281" s="73"/>
      <c r="C281" s="71" t="s">
        <v>5986</v>
      </c>
      <c r="D281" s="76" t="s">
        <v>52</v>
      </c>
      <c r="E281" s="13">
        <v>44439</v>
      </c>
      <c r="F281" s="74" t="s">
        <v>5399</v>
      </c>
      <c r="G281" s="13">
        <v>44440</v>
      </c>
      <c r="H281" s="75" t="s">
        <v>2282</v>
      </c>
      <c r="I281" s="15">
        <v>91</v>
      </c>
      <c r="J281" s="15">
        <v>53</v>
      </c>
      <c r="K281" s="15">
        <v>37</v>
      </c>
      <c r="L281" s="15">
        <v>19</v>
      </c>
      <c r="M281" s="81">
        <v>44.612749999999998</v>
      </c>
      <c r="N281" s="70">
        <v>45</v>
      </c>
      <c r="O281" s="62">
        <v>3000</v>
      </c>
      <c r="P281" s="63">
        <f>Table2245236891011121314151617181920212224234567891011121314151617181920212223242526272829303132333435363738394041424344454647[[#This Row],[PEMBULATAN]]*O281</f>
        <v>135000</v>
      </c>
    </row>
    <row r="282" spans="1:16" ht="22.5" customHeight="1" x14ac:dyDescent="0.2">
      <c r="A282" s="121" t="s">
        <v>31</v>
      </c>
      <c r="B282" s="122"/>
      <c r="C282" s="122"/>
      <c r="D282" s="122"/>
      <c r="E282" s="122"/>
      <c r="F282" s="122"/>
      <c r="G282" s="122"/>
      <c r="H282" s="122"/>
      <c r="I282" s="122"/>
      <c r="J282" s="122"/>
      <c r="K282" s="122"/>
      <c r="L282" s="123"/>
      <c r="M282" s="77">
        <f>SUBTOTAL(109,Table2245236891011121314151617181920212224234567891011121314151617181920212223242526272829303132333435363738394041424344454647[KG VOLUME])</f>
        <v>8164.3677499999985</v>
      </c>
      <c r="N282" s="66">
        <f>SUM(N3:N281)</f>
        <v>8309</v>
      </c>
      <c r="O282" s="124">
        <f>SUM(P3:P281)</f>
        <v>24927000</v>
      </c>
      <c r="P282" s="125"/>
    </row>
    <row r="283" spans="1:16" ht="22.5" customHeight="1" x14ac:dyDescent="0.2">
      <c r="A283" s="82"/>
      <c r="B283" s="54" t="s">
        <v>43</v>
      </c>
      <c r="C283" s="53"/>
      <c r="D283" s="55" t="s">
        <v>44</v>
      </c>
      <c r="E283" s="82"/>
      <c r="F283" s="82"/>
      <c r="G283" s="82"/>
      <c r="H283" s="82"/>
      <c r="I283" s="82"/>
      <c r="J283" s="82"/>
      <c r="K283" s="82"/>
      <c r="L283" s="82"/>
      <c r="M283" s="83"/>
      <c r="N283" s="85" t="s">
        <v>50</v>
      </c>
      <c r="O283" s="84"/>
      <c r="P283" s="84">
        <f>O282*10%</f>
        <v>2492700</v>
      </c>
    </row>
    <row r="284" spans="1:16" ht="22.5" customHeight="1" thickBot="1" x14ac:dyDescent="0.25">
      <c r="A284" s="82"/>
      <c r="B284" s="54"/>
      <c r="C284" s="53"/>
      <c r="D284" s="55"/>
      <c r="E284" s="82"/>
      <c r="F284" s="82"/>
      <c r="G284" s="82"/>
      <c r="H284" s="82"/>
      <c r="I284" s="82"/>
      <c r="J284" s="82"/>
      <c r="K284" s="82"/>
      <c r="L284" s="82"/>
      <c r="M284" s="83"/>
      <c r="N284" s="98" t="s">
        <v>58</v>
      </c>
      <c r="O284" s="99"/>
      <c r="P284" s="99">
        <f>O282-P283</f>
        <v>22434300</v>
      </c>
    </row>
    <row r="285" spans="1:16" x14ac:dyDescent="0.2">
      <c r="A285" s="11"/>
      <c r="H285" s="61"/>
      <c r="N285" s="60" t="s">
        <v>32</v>
      </c>
      <c r="P285" s="67">
        <f>P284*1%</f>
        <v>224343</v>
      </c>
    </row>
    <row r="286" spans="1:16" ht="15.75" thickBot="1" x14ac:dyDescent="0.25">
      <c r="A286" s="11"/>
      <c r="H286" s="61"/>
      <c r="N286" s="60" t="s">
        <v>56</v>
      </c>
      <c r="P286" s="69">
        <f>P284*2%</f>
        <v>448686</v>
      </c>
    </row>
    <row r="287" spans="1:16" x14ac:dyDescent="0.2">
      <c r="A287" s="11"/>
      <c r="H287" s="61"/>
      <c r="N287" s="64" t="s">
        <v>33</v>
      </c>
      <c r="O287" s="65"/>
      <c r="P287" s="68">
        <f>P284+P285-P286</f>
        <v>22209957</v>
      </c>
    </row>
    <row r="288" spans="1:16" x14ac:dyDescent="0.2">
      <c r="B288" s="54"/>
      <c r="C288" s="53"/>
      <c r="D288" s="55"/>
    </row>
    <row r="290" spans="1:16" x14ac:dyDescent="0.2">
      <c r="A290" s="11"/>
      <c r="H290" s="61"/>
      <c r="P290" s="69"/>
    </row>
    <row r="291" spans="1:16" x14ac:dyDescent="0.2">
      <c r="A291" s="11"/>
      <c r="H291" s="61"/>
      <c r="O291" s="56"/>
      <c r="P291" s="69"/>
    </row>
    <row r="292" spans="1:16" s="3" customFormat="1" x14ac:dyDescent="0.25">
      <c r="A292" s="11"/>
      <c r="B292" s="2"/>
      <c r="C292" s="2"/>
      <c r="E292" s="12"/>
      <c r="H292" s="61"/>
      <c r="N292" s="14"/>
      <c r="O292" s="14"/>
      <c r="P292" s="14"/>
    </row>
    <row r="293" spans="1:16" s="3" customFormat="1" x14ac:dyDescent="0.25">
      <c r="A293" s="11"/>
      <c r="B293" s="2"/>
      <c r="C293" s="2"/>
      <c r="E293" s="12"/>
      <c r="H293" s="61"/>
      <c r="N293" s="14"/>
      <c r="O293" s="14"/>
      <c r="P293" s="14"/>
    </row>
    <row r="294" spans="1:16" s="3" customFormat="1" x14ac:dyDescent="0.25">
      <c r="A294" s="11"/>
      <c r="B294" s="2"/>
      <c r="C294" s="2"/>
      <c r="E294" s="12"/>
      <c r="H294" s="61"/>
      <c r="N294" s="14"/>
      <c r="O294" s="14"/>
      <c r="P294" s="14"/>
    </row>
    <row r="295" spans="1:16" s="3" customFormat="1" x14ac:dyDescent="0.25">
      <c r="A295" s="11"/>
      <c r="B295" s="2"/>
      <c r="C295" s="2"/>
      <c r="E295" s="12"/>
      <c r="H295" s="61"/>
      <c r="N295" s="14"/>
      <c r="O295" s="14"/>
      <c r="P295" s="14"/>
    </row>
    <row r="296" spans="1:16" s="3" customFormat="1" x14ac:dyDescent="0.25">
      <c r="A296" s="11"/>
      <c r="B296" s="2"/>
      <c r="C296" s="2"/>
      <c r="E296" s="12"/>
      <c r="H296" s="61"/>
      <c r="N296" s="14"/>
      <c r="O296" s="14"/>
      <c r="P296" s="14"/>
    </row>
    <row r="297" spans="1:16" s="3" customFormat="1" x14ac:dyDescent="0.25">
      <c r="A297" s="11"/>
      <c r="B297" s="2"/>
      <c r="C297" s="2"/>
      <c r="E297" s="12"/>
      <c r="H297" s="61"/>
      <c r="N297" s="14"/>
      <c r="O297" s="14"/>
      <c r="P297" s="14"/>
    </row>
    <row r="298" spans="1:16" s="3" customFormat="1" x14ac:dyDescent="0.25">
      <c r="A298" s="11"/>
      <c r="B298" s="2"/>
      <c r="C298" s="2"/>
      <c r="E298" s="12"/>
      <c r="H298" s="61"/>
      <c r="N298" s="14"/>
      <c r="O298" s="14"/>
      <c r="P298" s="14"/>
    </row>
    <row r="299" spans="1:16" s="3" customFormat="1" x14ac:dyDescent="0.25">
      <c r="A299" s="11"/>
      <c r="B299" s="2"/>
      <c r="C299" s="2"/>
      <c r="E299" s="12"/>
      <c r="H299" s="61"/>
      <c r="N299" s="14"/>
      <c r="O299" s="14"/>
      <c r="P299" s="14"/>
    </row>
    <row r="300" spans="1:16" s="3" customFormat="1" x14ac:dyDescent="0.25">
      <c r="A300" s="11"/>
      <c r="B300" s="2"/>
      <c r="C300" s="2"/>
      <c r="E300" s="12"/>
      <c r="H300" s="61"/>
      <c r="N300" s="14"/>
      <c r="O300" s="14"/>
      <c r="P300" s="14"/>
    </row>
    <row r="301" spans="1:16" s="3" customFormat="1" x14ac:dyDescent="0.25">
      <c r="A301" s="11"/>
      <c r="B301" s="2"/>
      <c r="C301" s="2"/>
      <c r="E301" s="12"/>
      <c r="H301" s="61"/>
      <c r="N301" s="14"/>
      <c r="O301" s="14"/>
      <c r="P301" s="14"/>
    </row>
    <row r="302" spans="1:16" s="3" customFormat="1" x14ac:dyDescent="0.25">
      <c r="A302" s="11"/>
      <c r="B302" s="2"/>
      <c r="C302" s="2"/>
      <c r="E302" s="12"/>
      <c r="H302" s="61"/>
      <c r="N302" s="14"/>
      <c r="O302" s="14"/>
      <c r="P302" s="14"/>
    </row>
    <row r="303" spans="1:16" s="3" customFormat="1" x14ac:dyDescent="0.25">
      <c r="A303" s="11"/>
      <c r="B303" s="2"/>
      <c r="C303" s="2"/>
      <c r="E303" s="12"/>
      <c r="H303" s="61"/>
      <c r="N303" s="14"/>
      <c r="O303" s="14"/>
      <c r="P303" s="14"/>
    </row>
  </sheetData>
  <mergeCells count="2">
    <mergeCell ref="A282:L282"/>
    <mergeCell ref="O282:P282"/>
  </mergeCells>
  <conditionalFormatting sqref="B3">
    <cfRule type="duplicateValues" dxfId="102" priority="2"/>
  </conditionalFormatting>
  <conditionalFormatting sqref="B4:B281">
    <cfRule type="duplicateValues" dxfId="101" priority="107"/>
  </conditionalFormatting>
  <conditionalFormatting sqref="C1:C1048576">
    <cfRule type="duplicateValues" dxfId="100" priority="108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N3" sqref="N3:N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9.425781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9" customHeight="1" x14ac:dyDescent="0.2">
      <c r="A3" s="96" t="s">
        <v>6246</v>
      </c>
      <c r="B3" s="72" t="s">
        <v>5987</v>
      </c>
      <c r="C3" s="9" t="s">
        <v>5988</v>
      </c>
      <c r="D3" s="74" t="s">
        <v>52</v>
      </c>
      <c r="E3" s="13">
        <v>44439</v>
      </c>
      <c r="F3" s="74" t="s">
        <v>5399</v>
      </c>
      <c r="G3" s="13">
        <v>44440</v>
      </c>
      <c r="H3" s="10" t="s">
        <v>2282</v>
      </c>
      <c r="I3" s="1">
        <v>90</v>
      </c>
      <c r="J3" s="1">
        <v>60</v>
      </c>
      <c r="K3" s="1">
        <v>20</v>
      </c>
      <c r="L3" s="1">
        <v>10</v>
      </c>
      <c r="M3" s="80">
        <v>27</v>
      </c>
      <c r="N3" s="8">
        <v>27</v>
      </c>
      <c r="O3" s="62">
        <v>3000</v>
      </c>
      <c r="P3" s="63">
        <f>Table224523689101112131415161718192021222423456789101112131415161718192021222324252627282930313233343536373839404142434445464748[[#This Row],[PEMBULATAN]]*O3</f>
        <v>81000</v>
      </c>
    </row>
    <row r="4" spans="1:16" ht="39" customHeight="1" x14ac:dyDescent="0.2">
      <c r="A4" s="100"/>
      <c r="B4" s="73"/>
      <c r="C4" s="9" t="s">
        <v>5989</v>
      </c>
      <c r="D4" s="74" t="s">
        <v>52</v>
      </c>
      <c r="E4" s="13">
        <v>44439</v>
      </c>
      <c r="F4" s="74" t="s">
        <v>5399</v>
      </c>
      <c r="G4" s="13">
        <v>44440</v>
      </c>
      <c r="H4" s="10" t="s">
        <v>2282</v>
      </c>
      <c r="I4" s="1">
        <v>120</v>
      </c>
      <c r="J4" s="1">
        <v>60</v>
      </c>
      <c r="K4" s="1">
        <v>2</v>
      </c>
      <c r="L4" s="1">
        <v>2</v>
      </c>
      <c r="M4" s="80">
        <v>3.6</v>
      </c>
      <c r="N4" s="8">
        <v>4</v>
      </c>
      <c r="O4" s="62">
        <v>3000</v>
      </c>
      <c r="P4" s="63">
        <f>Table224523689101112131415161718192021222423456789101112131415161718192021222324252627282930313233343536373839404142434445464748[[#This Row],[PEMBULATAN]]*O4</f>
        <v>12000</v>
      </c>
    </row>
    <row r="5" spans="1:16" ht="22.5" customHeight="1" x14ac:dyDescent="0.2">
      <c r="A5" s="121" t="s">
        <v>31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3"/>
      <c r="M5" s="77">
        <f>SUBTOTAL(109,Table224523689101112131415161718192021222423456789101112131415161718192021222324252627282930313233343536373839404142434445464748[KG VOLUME])</f>
        <v>30.6</v>
      </c>
      <c r="N5" s="66">
        <f>SUM(N3:N4)</f>
        <v>31</v>
      </c>
      <c r="O5" s="124">
        <f>SUM(P3:P4)</f>
        <v>93000</v>
      </c>
      <c r="P5" s="125"/>
    </row>
    <row r="6" spans="1:16" ht="22.5" customHeight="1" x14ac:dyDescent="0.2">
      <c r="A6" s="82"/>
      <c r="B6" s="54" t="s">
        <v>43</v>
      </c>
      <c r="C6" s="53"/>
      <c r="D6" s="55" t="s">
        <v>44</v>
      </c>
      <c r="E6" s="82"/>
      <c r="F6" s="82"/>
      <c r="G6" s="82"/>
      <c r="H6" s="82"/>
      <c r="I6" s="82"/>
      <c r="J6" s="82"/>
      <c r="K6" s="82"/>
      <c r="L6" s="82"/>
      <c r="M6" s="83"/>
      <c r="N6" s="85" t="s">
        <v>50</v>
      </c>
      <c r="O6" s="84"/>
      <c r="P6" s="84">
        <f>O5*10%</f>
        <v>9300</v>
      </c>
    </row>
    <row r="7" spans="1:16" ht="22.5" customHeight="1" thickBot="1" x14ac:dyDescent="0.25">
      <c r="A7" s="82"/>
      <c r="B7" s="54"/>
      <c r="C7" s="53"/>
      <c r="D7" s="55"/>
      <c r="E7" s="82"/>
      <c r="F7" s="82"/>
      <c r="G7" s="82"/>
      <c r="H7" s="82"/>
      <c r="I7" s="82"/>
      <c r="J7" s="82"/>
      <c r="K7" s="82"/>
      <c r="L7" s="82"/>
      <c r="M7" s="83"/>
      <c r="N7" s="98" t="s">
        <v>58</v>
      </c>
      <c r="O7" s="99"/>
      <c r="P7" s="99">
        <f>O5-P6</f>
        <v>83700</v>
      </c>
    </row>
    <row r="8" spans="1:16" x14ac:dyDescent="0.2">
      <c r="A8" s="11"/>
      <c r="H8" s="61"/>
      <c r="N8" s="60" t="s">
        <v>32</v>
      </c>
      <c r="P8" s="67">
        <f>P7*1%</f>
        <v>837</v>
      </c>
    </row>
    <row r="9" spans="1:16" ht="15.75" thickBot="1" x14ac:dyDescent="0.25">
      <c r="A9" s="11"/>
      <c r="H9" s="61"/>
      <c r="N9" s="60" t="s">
        <v>56</v>
      </c>
      <c r="P9" s="69">
        <f>P7*2%</f>
        <v>1674</v>
      </c>
    </row>
    <row r="10" spans="1:16" x14ac:dyDescent="0.2">
      <c r="A10" s="11"/>
      <c r="H10" s="61"/>
      <c r="N10" s="64" t="s">
        <v>33</v>
      </c>
      <c r="O10" s="65"/>
      <c r="P10" s="68">
        <f>P7+P8-P9</f>
        <v>82863</v>
      </c>
    </row>
    <row r="11" spans="1:16" x14ac:dyDescent="0.2">
      <c r="B11" s="54"/>
      <c r="C11" s="53"/>
      <c r="D11" s="55"/>
    </row>
    <row r="13" spans="1:16" x14ac:dyDescent="0.2">
      <c r="A13" s="11"/>
      <c r="H13" s="61"/>
      <c r="P13" s="69"/>
    </row>
    <row r="14" spans="1:16" x14ac:dyDescent="0.2">
      <c r="A14" s="11"/>
      <c r="H14" s="61"/>
      <c r="O14" s="56"/>
      <c r="P14" s="69"/>
    </row>
    <row r="15" spans="1:16" s="3" customFormat="1" x14ac:dyDescent="0.25">
      <c r="A15" s="11"/>
      <c r="B15" s="2"/>
      <c r="C15" s="2"/>
      <c r="E15" s="12"/>
      <c r="H15" s="61"/>
      <c r="N15" s="14"/>
      <c r="O15" s="14"/>
      <c r="P15" s="14"/>
    </row>
    <row r="16" spans="1:16" s="3" customFormat="1" x14ac:dyDescent="0.25">
      <c r="A16" s="11"/>
      <c r="B16" s="2"/>
      <c r="C16" s="2"/>
      <c r="E16" s="12"/>
      <c r="H16" s="61"/>
      <c r="N16" s="14"/>
      <c r="O16" s="14"/>
      <c r="P16" s="14"/>
    </row>
    <row r="17" spans="1:16" s="3" customFormat="1" x14ac:dyDescent="0.25">
      <c r="A17" s="11"/>
      <c r="B17" s="2"/>
      <c r="C17" s="2"/>
      <c r="E17" s="12"/>
      <c r="H17" s="61"/>
      <c r="N17" s="14"/>
      <c r="O17" s="14"/>
      <c r="P17" s="14"/>
    </row>
    <row r="18" spans="1:16" s="3" customFormat="1" x14ac:dyDescent="0.25">
      <c r="A18" s="11"/>
      <c r="B18" s="2"/>
      <c r="C18" s="2"/>
      <c r="E18" s="12"/>
      <c r="H18" s="61"/>
      <c r="N18" s="14"/>
      <c r="O18" s="14"/>
      <c r="P18" s="14"/>
    </row>
    <row r="19" spans="1:16" s="3" customFormat="1" x14ac:dyDescent="0.25">
      <c r="A19" s="11"/>
      <c r="B19" s="2"/>
      <c r="C19" s="2"/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/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/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/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/>
      <c r="E26" s="12"/>
      <c r="H26" s="61"/>
      <c r="N26" s="14"/>
      <c r="O26" s="14"/>
      <c r="P26" s="14"/>
    </row>
  </sheetData>
  <mergeCells count="2">
    <mergeCell ref="A5:L5"/>
    <mergeCell ref="O5:P5"/>
  </mergeCells>
  <conditionalFormatting sqref="B3">
    <cfRule type="duplicateValues" dxfId="84" priority="1"/>
  </conditionalFormatting>
  <conditionalFormatting sqref="B4">
    <cfRule type="duplicateValues" dxfId="83" priority="109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3"/>
  <sheetViews>
    <sheetView zoomScale="110" zoomScaleNormal="110" workbookViewId="0">
      <pane xSplit="3" ySplit="2" topLeftCell="D30" activePane="bottomRight" state="frozen"/>
      <selection activeCell="H5" sqref="H5"/>
      <selection pane="topRight" activeCell="H5" sqref="H5"/>
      <selection pane="bottomLeft" activeCell="H5" sqref="H5"/>
      <selection pane="bottomRight" activeCell="N31" sqref="N3:N3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9.140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2.25" customHeight="1" x14ac:dyDescent="0.2">
      <c r="A3" s="96" t="s">
        <v>6247</v>
      </c>
      <c r="B3" s="90" t="s">
        <v>5990</v>
      </c>
      <c r="C3" s="9" t="s">
        <v>5991</v>
      </c>
      <c r="D3" s="74" t="s">
        <v>52</v>
      </c>
      <c r="E3" s="13">
        <v>44439</v>
      </c>
      <c r="F3" s="74" t="s">
        <v>5399</v>
      </c>
      <c r="G3" s="13">
        <v>44440</v>
      </c>
      <c r="H3" s="10" t="s">
        <v>2282</v>
      </c>
      <c r="I3" s="1">
        <v>15</v>
      </c>
      <c r="J3" s="1">
        <v>20</v>
      </c>
      <c r="K3" s="1">
        <v>10</v>
      </c>
      <c r="L3" s="1">
        <v>1</v>
      </c>
      <c r="M3" s="80">
        <v>0.75</v>
      </c>
      <c r="N3" s="8">
        <v>1</v>
      </c>
      <c r="O3" s="62">
        <v>3000</v>
      </c>
      <c r="P3" s="63">
        <f>Table22452368910111213141516171819202122242345678910111213141516171819202122232425262728293031323334353637383940414243444546474850[[#This Row],[PEMBULATAN]]*O3</f>
        <v>3000</v>
      </c>
    </row>
    <row r="4" spans="1:16" ht="32.25" customHeight="1" x14ac:dyDescent="0.2">
      <c r="A4" s="100"/>
      <c r="B4" s="73" t="s">
        <v>5992</v>
      </c>
      <c r="C4" s="9" t="s">
        <v>5993</v>
      </c>
      <c r="D4" s="74" t="s">
        <v>52</v>
      </c>
      <c r="E4" s="13">
        <v>44439</v>
      </c>
      <c r="F4" s="74" t="s">
        <v>5399</v>
      </c>
      <c r="G4" s="13">
        <v>44440</v>
      </c>
      <c r="H4" s="10" t="s">
        <v>2282</v>
      </c>
      <c r="I4" s="1">
        <v>85</v>
      </c>
      <c r="J4" s="1">
        <v>24</v>
      </c>
      <c r="K4" s="1">
        <v>12</v>
      </c>
      <c r="L4" s="1">
        <v>15</v>
      </c>
      <c r="M4" s="80">
        <v>6.12</v>
      </c>
      <c r="N4" s="8">
        <v>15</v>
      </c>
      <c r="O4" s="62">
        <v>3000</v>
      </c>
      <c r="P4" s="63">
        <f>Table22452368910111213141516171819202122242345678910111213141516171819202122232425262728293031323334353637383940414243444546474850[[#This Row],[PEMBULATAN]]*O4</f>
        <v>45000</v>
      </c>
    </row>
    <row r="5" spans="1:16" ht="32.25" customHeight="1" x14ac:dyDescent="0.2">
      <c r="A5" s="97"/>
      <c r="B5" s="73"/>
      <c r="C5" s="87" t="s">
        <v>5994</v>
      </c>
      <c r="D5" s="76" t="s">
        <v>52</v>
      </c>
      <c r="E5" s="13">
        <v>44439</v>
      </c>
      <c r="F5" s="74" t="s">
        <v>5399</v>
      </c>
      <c r="G5" s="13">
        <v>44440</v>
      </c>
      <c r="H5" s="75" t="s">
        <v>2282</v>
      </c>
      <c r="I5" s="15">
        <v>20</v>
      </c>
      <c r="J5" s="15">
        <v>50</v>
      </c>
      <c r="K5" s="15">
        <v>20</v>
      </c>
      <c r="L5" s="15">
        <v>8</v>
      </c>
      <c r="M5" s="81">
        <v>5</v>
      </c>
      <c r="N5" s="70">
        <v>8</v>
      </c>
      <c r="O5" s="62">
        <v>3000</v>
      </c>
      <c r="P5" s="63">
        <f>Table22452368910111213141516171819202122242345678910111213141516171819202122232425262728293031323334353637383940414243444546474850[[#This Row],[PEMBULATAN]]*O5</f>
        <v>24000</v>
      </c>
    </row>
    <row r="6" spans="1:16" ht="32.25" customHeight="1" x14ac:dyDescent="0.2">
      <c r="A6" s="97"/>
      <c r="B6" s="73"/>
      <c r="C6" s="87" t="s">
        <v>5995</v>
      </c>
      <c r="D6" s="76" t="s">
        <v>52</v>
      </c>
      <c r="E6" s="13">
        <v>44439</v>
      </c>
      <c r="F6" s="74" t="s">
        <v>5399</v>
      </c>
      <c r="G6" s="13">
        <v>44440</v>
      </c>
      <c r="H6" s="75" t="s">
        <v>2282</v>
      </c>
      <c r="I6" s="15">
        <v>86</v>
      </c>
      <c r="J6" s="15">
        <v>50</v>
      </c>
      <c r="K6" s="15">
        <v>20</v>
      </c>
      <c r="L6" s="15">
        <v>20</v>
      </c>
      <c r="M6" s="81">
        <v>21.5</v>
      </c>
      <c r="N6" s="70">
        <v>22</v>
      </c>
      <c r="O6" s="62">
        <v>3000</v>
      </c>
      <c r="P6" s="63">
        <f>Table22452368910111213141516171819202122242345678910111213141516171819202122232425262728293031323334353637383940414243444546474850[[#This Row],[PEMBULATAN]]*O6</f>
        <v>66000</v>
      </c>
    </row>
    <row r="7" spans="1:16" ht="32.25" customHeight="1" x14ac:dyDescent="0.2">
      <c r="A7" s="97"/>
      <c r="B7" s="73"/>
      <c r="C7" s="87" t="s">
        <v>5996</v>
      </c>
      <c r="D7" s="76" t="s">
        <v>52</v>
      </c>
      <c r="E7" s="13">
        <v>44439</v>
      </c>
      <c r="F7" s="74" t="s">
        <v>5399</v>
      </c>
      <c r="G7" s="13">
        <v>44440</v>
      </c>
      <c r="H7" s="75" t="s">
        <v>2282</v>
      </c>
      <c r="I7" s="15">
        <v>102</v>
      </c>
      <c r="J7" s="15">
        <v>58</v>
      </c>
      <c r="K7" s="15">
        <v>30</v>
      </c>
      <c r="L7" s="15">
        <v>13</v>
      </c>
      <c r="M7" s="81">
        <v>44.37</v>
      </c>
      <c r="N7" s="70">
        <v>44</v>
      </c>
      <c r="O7" s="62">
        <v>3000</v>
      </c>
      <c r="P7" s="63">
        <f>Table22452368910111213141516171819202122242345678910111213141516171819202122232425262728293031323334353637383940414243444546474850[[#This Row],[PEMBULATAN]]*O7</f>
        <v>132000</v>
      </c>
    </row>
    <row r="8" spans="1:16" ht="32.25" customHeight="1" x14ac:dyDescent="0.2">
      <c r="A8" s="97"/>
      <c r="B8" s="73"/>
      <c r="C8" s="87" t="s">
        <v>5997</v>
      </c>
      <c r="D8" s="76" t="s">
        <v>52</v>
      </c>
      <c r="E8" s="13">
        <v>44439</v>
      </c>
      <c r="F8" s="74" t="s">
        <v>5399</v>
      </c>
      <c r="G8" s="13">
        <v>44440</v>
      </c>
      <c r="H8" s="75" t="s">
        <v>2282</v>
      </c>
      <c r="I8" s="15">
        <v>78</v>
      </c>
      <c r="J8" s="15">
        <v>25</v>
      </c>
      <c r="K8" s="15">
        <v>12</v>
      </c>
      <c r="L8" s="15">
        <v>4</v>
      </c>
      <c r="M8" s="81">
        <v>5.85</v>
      </c>
      <c r="N8" s="70">
        <v>6</v>
      </c>
      <c r="O8" s="62">
        <v>3000</v>
      </c>
      <c r="P8" s="63">
        <f>Table22452368910111213141516171819202122242345678910111213141516171819202122232425262728293031323334353637383940414243444546474850[[#This Row],[PEMBULATAN]]*O8</f>
        <v>18000</v>
      </c>
    </row>
    <row r="9" spans="1:16" ht="32.25" customHeight="1" x14ac:dyDescent="0.2">
      <c r="A9" s="97"/>
      <c r="B9" s="73"/>
      <c r="C9" s="87" t="s">
        <v>5998</v>
      </c>
      <c r="D9" s="76" t="s">
        <v>52</v>
      </c>
      <c r="E9" s="13">
        <v>44439</v>
      </c>
      <c r="F9" s="74" t="s">
        <v>5399</v>
      </c>
      <c r="G9" s="13">
        <v>44440</v>
      </c>
      <c r="H9" s="75" t="s">
        <v>2282</v>
      </c>
      <c r="I9" s="15">
        <v>95</v>
      </c>
      <c r="J9" s="15">
        <v>60</v>
      </c>
      <c r="K9" s="15">
        <v>25</v>
      </c>
      <c r="L9" s="15">
        <v>14</v>
      </c>
      <c r="M9" s="81">
        <v>35.625</v>
      </c>
      <c r="N9" s="70">
        <v>36</v>
      </c>
      <c r="O9" s="62">
        <v>3000</v>
      </c>
      <c r="P9" s="63">
        <f>Table22452368910111213141516171819202122242345678910111213141516171819202122232425262728293031323334353637383940414243444546474850[[#This Row],[PEMBULATAN]]*O9</f>
        <v>108000</v>
      </c>
    </row>
    <row r="10" spans="1:16" ht="32.25" customHeight="1" x14ac:dyDescent="0.2">
      <c r="A10" s="97"/>
      <c r="B10" s="73"/>
      <c r="C10" s="87" t="s">
        <v>5999</v>
      </c>
      <c r="D10" s="76" t="s">
        <v>52</v>
      </c>
      <c r="E10" s="13">
        <v>44439</v>
      </c>
      <c r="F10" s="74" t="s">
        <v>5399</v>
      </c>
      <c r="G10" s="13">
        <v>44440</v>
      </c>
      <c r="H10" s="75" t="s">
        <v>2282</v>
      </c>
      <c r="I10" s="15">
        <v>52</v>
      </c>
      <c r="J10" s="15">
        <v>55</v>
      </c>
      <c r="K10" s="15">
        <v>13</v>
      </c>
      <c r="L10" s="15">
        <v>6</v>
      </c>
      <c r="M10" s="81">
        <v>9.2949999999999999</v>
      </c>
      <c r="N10" s="70">
        <v>9</v>
      </c>
      <c r="O10" s="62">
        <v>3000</v>
      </c>
      <c r="P10" s="63">
        <f>Table22452368910111213141516171819202122242345678910111213141516171819202122232425262728293031323334353637383940414243444546474850[[#This Row],[PEMBULATAN]]*O10</f>
        <v>27000</v>
      </c>
    </row>
    <row r="11" spans="1:16" ht="32.25" customHeight="1" x14ac:dyDescent="0.2">
      <c r="A11" s="97"/>
      <c r="B11" s="73"/>
      <c r="C11" s="87" t="s">
        <v>6000</v>
      </c>
      <c r="D11" s="76" t="s">
        <v>52</v>
      </c>
      <c r="E11" s="13">
        <v>44439</v>
      </c>
      <c r="F11" s="74" t="s">
        <v>5399</v>
      </c>
      <c r="G11" s="13">
        <v>44440</v>
      </c>
      <c r="H11" s="75" t="s">
        <v>2282</v>
      </c>
      <c r="I11" s="15">
        <v>80</v>
      </c>
      <c r="J11" s="15">
        <v>60</v>
      </c>
      <c r="K11" s="15">
        <v>27</v>
      </c>
      <c r="L11" s="15">
        <v>20</v>
      </c>
      <c r="M11" s="81">
        <v>32.4</v>
      </c>
      <c r="N11" s="70">
        <v>32</v>
      </c>
      <c r="O11" s="62">
        <v>3000</v>
      </c>
      <c r="P11" s="63">
        <f>Table22452368910111213141516171819202122242345678910111213141516171819202122232425262728293031323334353637383940414243444546474850[[#This Row],[PEMBULATAN]]*O11</f>
        <v>96000</v>
      </c>
    </row>
    <row r="12" spans="1:16" ht="32.25" customHeight="1" x14ac:dyDescent="0.2">
      <c r="A12" s="97"/>
      <c r="B12" s="88"/>
      <c r="C12" s="87" t="s">
        <v>6001</v>
      </c>
      <c r="D12" s="76" t="s">
        <v>52</v>
      </c>
      <c r="E12" s="13">
        <v>44439</v>
      </c>
      <c r="F12" s="74" t="s">
        <v>5399</v>
      </c>
      <c r="G12" s="13">
        <v>44440</v>
      </c>
      <c r="H12" s="75" t="s">
        <v>2282</v>
      </c>
      <c r="I12" s="15">
        <v>39</v>
      </c>
      <c r="J12" s="15">
        <v>28</v>
      </c>
      <c r="K12" s="15">
        <v>23</v>
      </c>
      <c r="L12" s="15">
        <v>4</v>
      </c>
      <c r="M12" s="81">
        <v>6.2789999999999999</v>
      </c>
      <c r="N12" s="70">
        <v>6</v>
      </c>
      <c r="O12" s="62">
        <v>3000</v>
      </c>
      <c r="P12" s="63">
        <f>Table22452368910111213141516171819202122242345678910111213141516171819202122232425262728293031323334353637383940414243444546474850[[#This Row],[PEMBULATAN]]*O12</f>
        <v>18000</v>
      </c>
    </row>
    <row r="13" spans="1:16" ht="32.25" customHeight="1" x14ac:dyDescent="0.2">
      <c r="A13" s="97"/>
      <c r="B13" s="73" t="s">
        <v>6002</v>
      </c>
      <c r="C13" s="87" t="s">
        <v>6003</v>
      </c>
      <c r="D13" s="76" t="s">
        <v>52</v>
      </c>
      <c r="E13" s="13">
        <v>44439</v>
      </c>
      <c r="F13" s="74" t="s">
        <v>5399</v>
      </c>
      <c r="G13" s="13">
        <v>44440</v>
      </c>
      <c r="H13" s="75" t="s">
        <v>2282</v>
      </c>
      <c r="I13" s="15">
        <v>108</v>
      </c>
      <c r="J13" s="15">
        <v>75</v>
      </c>
      <c r="K13" s="15">
        <v>48</v>
      </c>
      <c r="L13" s="15">
        <v>32</v>
      </c>
      <c r="M13" s="81">
        <v>97.2</v>
      </c>
      <c r="N13" s="70">
        <v>97</v>
      </c>
      <c r="O13" s="62">
        <v>3000</v>
      </c>
      <c r="P13" s="63">
        <f>Table22452368910111213141516171819202122242345678910111213141516171819202122232425262728293031323334353637383940414243444546474850[[#This Row],[PEMBULATAN]]*O13</f>
        <v>291000</v>
      </c>
    </row>
    <row r="14" spans="1:16" ht="32.25" customHeight="1" x14ac:dyDescent="0.2">
      <c r="A14" s="97"/>
      <c r="B14" s="73"/>
      <c r="C14" s="87" t="s">
        <v>6004</v>
      </c>
      <c r="D14" s="76" t="s">
        <v>52</v>
      </c>
      <c r="E14" s="13">
        <v>44439</v>
      </c>
      <c r="F14" s="74" t="s">
        <v>5399</v>
      </c>
      <c r="G14" s="13">
        <v>44440</v>
      </c>
      <c r="H14" s="75" t="s">
        <v>2282</v>
      </c>
      <c r="I14" s="15">
        <v>92</v>
      </c>
      <c r="J14" s="15">
        <v>19</v>
      </c>
      <c r="K14" s="15">
        <v>10</v>
      </c>
      <c r="L14" s="15">
        <v>3</v>
      </c>
      <c r="M14" s="81">
        <v>4.37</v>
      </c>
      <c r="N14" s="70">
        <v>4</v>
      </c>
      <c r="O14" s="62">
        <v>3000</v>
      </c>
      <c r="P14" s="63">
        <f>Table22452368910111213141516171819202122242345678910111213141516171819202122232425262728293031323334353637383940414243444546474850[[#This Row],[PEMBULATAN]]*O14</f>
        <v>12000</v>
      </c>
    </row>
    <row r="15" spans="1:16" ht="32.25" customHeight="1" x14ac:dyDescent="0.2">
      <c r="A15" s="97"/>
      <c r="B15" s="73"/>
      <c r="C15" s="87" t="s">
        <v>6005</v>
      </c>
      <c r="D15" s="76" t="s">
        <v>52</v>
      </c>
      <c r="E15" s="13">
        <v>44439</v>
      </c>
      <c r="F15" s="74" t="s">
        <v>5399</v>
      </c>
      <c r="G15" s="13">
        <v>44440</v>
      </c>
      <c r="H15" s="75" t="s">
        <v>2282</v>
      </c>
      <c r="I15" s="15">
        <v>23</v>
      </c>
      <c r="J15" s="15">
        <v>30</v>
      </c>
      <c r="K15" s="15">
        <v>28</v>
      </c>
      <c r="L15" s="15">
        <v>7</v>
      </c>
      <c r="M15" s="81">
        <v>4.83</v>
      </c>
      <c r="N15" s="70">
        <v>7</v>
      </c>
      <c r="O15" s="62">
        <v>3000</v>
      </c>
      <c r="P15" s="63">
        <f>Table22452368910111213141516171819202122242345678910111213141516171819202122232425262728293031323334353637383940414243444546474850[[#This Row],[PEMBULATAN]]*O15</f>
        <v>21000</v>
      </c>
    </row>
    <row r="16" spans="1:16" ht="32.25" customHeight="1" x14ac:dyDescent="0.2">
      <c r="A16" s="97"/>
      <c r="B16" s="73"/>
      <c r="C16" s="87" t="s">
        <v>6006</v>
      </c>
      <c r="D16" s="76" t="s">
        <v>52</v>
      </c>
      <c r="E16" s="13">
        <v>44439</v>
      </c>
      <c r="F16" s="74" t="s">
        <v>5399</v>
      </c>
      <c r="G16" s="13">
        <v>44440</v>
      </c>
      <c r="H16" s="75" t="s">
        <v>2282</v>
      </c>
      <c r="I16" s="15">
        <v>57</v>
      </c>
      <c r="J16" s="15">
        <v>28</v>
      </c>
      <c r="K16" s="15">
        <v>17</v>
      </c>
      <c r="L16" s="15">
        <v>5</v>
      </c>
      <c r="M16" s="81">
        <v>6.7830000000000004</v>
      </c>
      <c r="N16" s="70">
        <v>7</v>
      </c>
      <c r="O16" s="62">
        <v>3000</v>
      </c>
      <c r="P16" s="63">
        <f>Table22452368910111213141516171819202122242345678910111213141516171819202122232425262728293031323334353637383940414243444546474850[[#This Row],[PEMBULATAN]]*O16</f>
        <v>21000</v>
      </c>
    </row>
    <row r="17" spans="1:16" ht="32.25" customHeight="1" x14ac:dyDescent="0.2">
      <c r="A17" s="97"/>
      <c r="B17" s="73"/>
      <c r="C17" s="87" t="s">
        <v>6007</v>
      </c>
      <c r="D17" s="76" t="s">
        <v>52</v>
      </c>
      <c r="E17" s="13">
        <v>44439</v>
      </c>
      <c r="F17" s="74" t="s">
        <v>5399</v>
      </c>
      <c r="G17" s="13">
        <v>44440</v>
      </c>
      <c r="H17" s="75" t="s">
        <v>2282</v>
      </c>
      <c r="I17" s="15">
        <v>46</v>
      </c>
      <c r="J17" s="15">
        <v>43</v>
      </c>
      <c r="K17" s="15">
        <v>25</v>
      </c>
      <c r="L17" s="15">
        <v>2</v>
      </c>
      <c r="M17" s="81">
        <v>12.362500000000001</v>
      </c>
      <c r="N17" s="70">
        <v>12</v>
      </c>
      <c r="O17" s="62">
        <v>3000</v>
      </c>
      <c r="P17" s="63">
        <f>Table22452368910111213141516171819202122242345678910111213141516171819202122232425262728293031323334353637383940414243444546474850[[#This Row],[PEMBULATAN]]*O17</f>
        <v>36000</v>
      </c>
    </row>
    <row r="18" spans="1:16" ht="32.25" customHeight="1" x14ac:dyDescent="0.2">
      <c r="A18" s="97"/>
      <c r="B18" s="73"/>
      <c r="C18" s="87" t="s">
        <v>6008</v>
      </c>
      <c r="D18" s="76" t="s">
        <v>52</v>
      </c>
      <c r="E18" s="13">
        <v>44439</v>
      </c>
      <c r="F18" s="74" t="s">
        <v>5399</v>
      </c>
      <c r="G18" s="13">
        <v>44440</v>
      </c>
      <c r="H18" s="75" t="s">
        <v>2282</v>
      </c>
      <c r="I18" s="15">
        <v>60</v>
      </c>
      <c r="J18" s="15">
        <v>26</v>
      </c>
      <c r="K18" s="15">
        <v>10</v>
      </c>
      <c r="L18" s="15">
        <v>2</v>
      </c>
      <c r="M18" s="81">
        <v>3.9</v>
      </c>
      <c r="N18" s="70">
        <v>4</v>
      </c>
      <c r="O18" s="62">
        <v>3000</v>
      </c>
      <c r="P18" s="63">
        <f>Table22452368910111213141516171819202122242345678910111213141516171819202122232425262728293031323334353637383940414243444546474850[[#This Row],[PEMBULATAN]]*O18</f>
        <v>12000</v>
      </c>
    </row>
    <row r="19" spans="1:16" ht="32.25" customHeight="1" x14ac:dyDescent="0.2">
      <c r="A19" s="97"/>
      <c r="B19" s="73"/>
      <c r="C19" s="87" t="s">
        <v>6009</v>
      </c>
      <c r="D19" s="76" t="s">
        <v>52</v>
      </c>
      <c r="E19" s="13">
        <v>44439</v>
      </c>
      <c r="F19" s="74" t="s">
        <v>5399</v>
      </c>
      <c r="G19" s="13">
        <v>44440</v>
      </c>
      <c r="H19" s="75" t="s">
        <v>2282</v>
      </c>
      <c r="I19" s="15">
        <v>77</v>
      </c>
      <c r="J19" s="15">
        <v>42</v>
      </c>
      <c r="K19" s="15">
        <v>16</v>
      </c>
      <c r="L19" s="15">
        <v>8</v>
      </c>
      <c r="M19" s="81">
        <v>12.936</v>
      </c>
      <c r="N19" s="70">
        <v>13</v>
      </c>
      <c r="O19" s="62">
        <v>3000</v>
      </c>
      <c r="P19" s="63">
        <f>Table22452368910111213141516171819202122242345678910111213141516171819202122232425262728293031323334353637383940414243444546474850[[#This Row],[PEMBULATAN]]*O19</f>
        <v>39000</v>
      </c>
    </row>
    <row r="20" spans="1:16" ht="32.25" customHeight="1" x14ac:dyDescent="0.2">
      <c r="A20" s="97"/>
      <c r="B20" s="73"/>
      <c r="C20" s="87" t="s">
        <v>6010</v>
      </c>
      <c r="D20" s="76" t="s">
        <v>52</v>
      </c>
      <c r="E20" s="13">
        <v>44439</v>
      </c>
      <c r="F20" s="74" t="s">
        <v>5399</v>
      </c>
      <c r="G20" s="13">
        <v>44440</v>
      </c>
      <c r="H20" s="75" t="s">
        <v>2282</v>
      </c>
      <c r="I20" s="15">
        <v>65</v>
      </c>
      <c r="J20" s="15">
        <v>46</v>
      </c>
      <c r="K20" s="15">
        <v>9</v>
      </c>
      <c r="L20" s="15">
        <v>3</v>
      </c>
      <c r="M20" s="81">
        <v>6.7275</v>
      </c>
      <c r="N20" s="70">
        <v>7</v>
      </c>
      <c r="O20" s="62">
        <v>3000</v>
      </c>
      <c r="P20" s="63">
        <f>Table22452368910111213141516171819202122242345678910111213141516171819202122232425262728293031323334353637383940414243444546474850[[#This Row],[PEMBULATAN]]*O20</f>
        <v>21000</v>
      </c>
    </row>
    <row r="21" spans="1:16" ht="32.25" customHeight="1" x14ac:dyDescent="0.2">
      <c r="A21" s="97"/>
      <c r="B21" s="73"/>
      <c r="C21" s="87" t="s">
        <v>6011</v>
      </c>
      <c r="D21" s="76" t="s">
        <v>52</v>
      </c>
      <c r="E21" s="13">
        <v>44439</v>
      </c>
      <c r="F21" s="74" t="s">
        <v>5399</v>
      </c>
      <c r="G21" s="13">
        <v>44440</v>
      </c>
      <c r="H21" s="75" t="s">
        <v>2282</v>
      </c>
      <c r="I21" s="15">
        <v>64</v>
      </c>
      <c r="J21" s="15">
        <v>30</v>
      </c>
      <c r="K21" s="15">
        <v>32</v>
      </c>
      <c r="L21" s="15">
        <v>4</v>
      </c>
      <c r="M21" s="81">
        <v>15.36</v>
      </c>
      <c r="N21" s="70">
        <v>15</v>
      </c>
      <c r="O21" s="62">
        <v>3000</v>
      </c>
      <c r="P21" s="63">
        <f>Table22452368910111213141516171819202122242345678910111213141516171819202122232425262728293031323334353637383940414243444546474850[[#This Row],[PEMBULATAN]]*O21</f>
        <v>45000</v>
      </c>
    </row>
    <row r="22" spans="1:16" ht="32.25" customHeight="1" x14ac:dyDescent="0.2">
      <c r="A22" s="97"/>
      <c r="B22" s="73"/>
      <c r="C22" s="87" t="s">
        <v>6012</v>
      </c>
      <c r="D22" s="76" t="s">
        <v>52</v>
      </c>
      <c r="E22" s="13">
        <v>44439</v>
      </c>
      <c r="F22" s="74" t="s">
        <v>5399</v>
      </c>
      <c r="G22" s="13">
        <v>44440</v>
      </c>
      <c r="H22" s="75" t="s">
        <v>2282</v>
      </c>
      <c r="I22" s="15">
        <v>124</v>
      </c>
      <c r="J22" s="15">
        <v>8</v>
      </c>
      <c r="K22" s="15">
        <v>8</v>
      </c>
      <c r="L22" s="15">
        <v>1</v>
      </c>
      <c r="M22" s="81">
        <v>1.984</v>
      </c>
      <c r="N22" s="70">
        <v>2</v>
      </c>
      <c r="O22" s="62">
        <v>3000</v>
      </c>
      <c r="P22" s="63">
        <f>Table22452368910111213141516171819202122242345678910111213141516171819202122232425262728293031323334353637383940414243444546474850[[#This Row],[PEMBULATAN]]*O22</f>
        <v>6000</v>
      </c>
    </row>
    <row r="23" spans="1:16" ht="32.25" customHeight="1" x14ac:dyDescent="0.2">
      <c r="A23" s="97"/>
      <c r="B23" s="73"/>
      <c r="C23" s="87" t="s">
        <v>6013</v>
      </c>
      <c r="D23" s="76" t="s">
        <v>52</v>
      </c>
      <c r="E23" s="13">
        <v>44439</v>
      </c>
      <c r="F23" s="74" t="s">
        <v>5399</v>
      </c>
      <c r="G23" s="13">
        <v>44440</v>
      </c>
      <c r="H23" s="75" t="s">
        <v>2282</v>
      </c>
      <c r="I23" s="15">
        <v>125</v>
      </c>
      <c r="J23" s="15">
        <v>8</v>
      </c>
      <c r="K23" s="15">
        <v>8</v>
      </c>
      <c r="L23" s="15">
        <v>1</v>
      </c>
      <c r="M23" s="81">
        <v>2</v>
      </c>
      <c r="N23" s="70">
        <v>2</v>
      </c>
      <c r="O23" s="62">
        <v>3000</v>
      </c>
      <c r="P23" s="63">
        <f>Table22452368910111213141516171819202122242345678910111213141516171819202122232425262728293031323334353637383940414243444546474850[[#This Row],[PEMBULATAN]]*O23</f>
        <v>6000</v>
      </c>
    </row>
    <row r="24" spans="1:16" ht="32.25" customHeight="1" x14ac:dyDescent="0.2">
      <c r="A24" s="97"/>
      <c r="B24" s="73"/>
      <c r="C24" s="87" t="s">
        <v>6014</v>
      </c>
      <c r="D24" s="76" t="s">
        <v>52</v>
      </c>
      <c r="E24" s="13">
        <v>44439</v>
      </c>
      <c r="F24" s="74" t="s">
        <v>5399</v>
      </c>
      <c r="G24" s="13">
        <v>44440</v>
      </c>
      <c r="H24" s="75" t="s">
        <v>2282</v>
      </c>
      <c r="I24" s="15">
        <v>112</v>
      </c>
      <c r="J24" s="15">
        <v>23</v>
      </c>
      <c r="K24" s="15">
        <v>5</v>
      </c>
      <c r="L24" s="15">
        <v>1</v>
      </c>
      <c r="M24" s="81">
        <v>3.22</v>
      </c>
      <c r="N24" s="70">
        <v>3</v>
      </c>
      <c r="O24" s="62">
        <v>3000</v>
      </c>
      <c r="P24" s="63">
        <f>Table22452368910111213141516171819202122242345678910111213141516171819202122232425262728293031323334353637383940414243444546474850[[#This Row],[PEMBULATAN]]*O24</f>
        <v>9000</v>
      </c>
    </row>
    <row r="25" spans="1:16" ht="32.25" customHeight="1" x14ac:dyDescent="0.2">
      <c r="A25" s="97"/>
      <c r="B25" s="73"/>
      <c r="C25" s="87" t="s">
        <v>6015</v>
      </c>
      <c r="D25" s="76" t="s">
        <v>52</v>
      </c>
      <c r="E25" s="13">
        <v>44439</v>
      </c>
      <c r="F25" s="74" t="s">
        <v>5399</v>
      </c>
      <c r="G25" s="13">
        <v>44440</v>
      </c>
      <c r="H25" s="75" t="s">
        <v>2282</v>
      </c>
      <c r="I25" s="15">
        <v>62</v>
      </c>
      <c r="J25" s="15">
        <v>20</v>
      </c>
      <c r="K25" s="15">
        <v>5</v>
      </c>
      <c r="L25" s="15">
        <v>2</v>
      </c>
      <c r="M25" s="81">
        <v>1.55</v>
      </c>
      <c r="N25" s="70">
        <v>2</v>
      </c>
      <c r="O25" s="62">
        <v>3000</v>
      </c>
      <c r="P25" s="63">
        <f>Table22452368910111213141516171819202122242345678910111213141516171819202122232425262728293031323334353637383940414243444546474850[[#This Row],[PEMBULATAN]]*O25</f>
        <v>6000</v>
      </c>
    </row>
    <row r="26" spans="1:16" ht="32.25" customHeight="1" x14ac:dyDescent="0.2">
      <c r="A26" s="97"/>
      <c r="B26" s="73"/>
      <c r="C26" s="87" t="s">
        <v>6016</v>
      </c>
      <c r="D26" s="76" t="s">
        <v>52</v>
      </c>
      <c r="E26" s="13">
        <v>44439</v>
      </c>
      <c r="F26" s="74" t="s">
        <v>5399</v>
      </c>
      <c r="G26" s="13">
        <v>44440</v>
      </c>
      <c r="H26" s="75" t="s">
        <v>2282</v>
      </c>
      <c r="I26" s="15">
        <v>73</v>
      </c>
      <c r="J26" s="15">
        <v>20</v>
      </c>
      <c r="K26" s="15">
        <v>20</v>
      </c>
      <c r="L26" s="15">
        <v>1</v>
      </c>
      <c r="M26" s="81">
        <v>7.3</v>
      </c>
      <c r="N26" s="70">
        <v>7</v>
      </c>
      <c r="O26" s="62">
        <v>3000</v>
      </c>
      <c r="P26" s="63">
        <f>Table22452368910111213141516171819202122242345678910111213141516171819202122232425262728293031323334353637383940414243444546474850[[#This Row],[PEMBULATAN]]*O26</f>
        <v>21000</v>
      </c>
    </row>
    <row r="27" spans="1:16" ht="32.25" customHeight="1" x14ac:dyDescent="0.2">
      <c r="A27" s="97"/>
      <c r="B27" s="73"/>
      <c r="C27" s="87" t="s">
        <v>6017</v>
      </c>
      <c r="D27" s="76" t="s">
        <v>52</v>
      </c>
      <c r="E27" s="13">
        <v>44439</v>
      </c>
      <c r="F27" s="74" t="s">
        <v>5399</v>
      </c>
      <c r="G27" s="13">
        <v>44440</v>
      </c>
      <c r="H27" s="75" t="s">
        <v>2282</v>
      </c>
      <c r="I27" s="15">
        <v>119</v>
      </c>
      <c r="J27" s="15">
        <v>19</v>
      </c>
      <c r="K27" s="15">
        <v>9</v>
      </c>
      <c r="L27" s="15">
        <v>1</v>
      </c>
      <c r="M27" s="81">
        <v>5.08725</v>
      </c>
      <c r="N27" s="70">
        <v>5</v>
      </c>
      <c r="O27" s="62">
        <v>3000</v>
      </c>
      <c r="P27" s="63">
        <f>Table22452368910111213141516171819202122242345678910111213141516171819202122232425262728293031323334353637383940414243444546474850[[#This Row],[PEMBULATAN]]*O27</f>
        <v>15000</v>
      </c>
    </row>
    <row r="28" spans="1:16" ht="32.25" customHeight="1" x14ac:dyDescent="0.2">
      <c r="A28" s="97"/>
      <c r="B28" s="73"/>
      <c r="C28" s="87" t="s">
        <v>6018</v>
      </c>
      <c r="D28" s="76" t="s">
        <v>52</v>
      </c>
      <c r="E28" s="13">
        <v>44439</v>
      </c>
      <c r="F28" s="74" t="s">
        <v>5399</v>
      </c>
      <c r="G28" s="13">
        <v>44440</v>
      </c>
      <c r="H28" s="75" t="s">
        <v>2282</v>
      </c>
      <c r="I28" s="15">
        <v>88</v>
      </c>
      <c r="J28" s="15">
        <v>50</v>
      </c>
      <c r="K28" s="15">
        <v>25</v>
      </c>
      <c r="L28" s="15">
        <v>8</v>
      </c>
      <c r="M28" s="81">
        <v>27.5</v>
      </c>
      <c r="N28" s="70">
        <v>28</v>
      </c>
      <c r="O28" s="62">
        <v>3000</v>
      </c>
      <c r="P28" s="63">
        <f>Table22452368910111213141516171819202122242345678910111213141516171819202122232425262728293031323334353637383940414243444546474850[[#This Row],[PEMBULATAN]]*O28</f>
        <v>84000</v>
      </c>
    </row>
    <row r="29" spans="1:16" ht="32.25" customHeight="1" x14ac:dyDescent="0.2">
      <c r="A29" s="97"/>
      <c r="B29" s="73"/>
      <c r="C29" s="87" t="s">
        <v>6019</v>
      </c>
      <c r="D29" s="76" t="s">
        <v>52</v>
      </c>
      <c r="E29" s="13">
        <v>44439</v>
      </c>
      <c r="F29" s="74" t="s">
        <v>5399</v>
      </c>
      <c r="G29" s="13">
        <v>44440</v>
      </c>
      <c r="H29" s="75" t="s">
        <v>2282</v>
      </c>
      <c r="I29" s="15">
        <v>82</v>
      </c>
      <c r="J29" s="15">
        <v>24</v>
      </c>
      <c r="K29" s="15">
        <v>12</v>
      </c>
      <c r="L29" s="15">
        <v>8</v>
      </c>
      <c r="M29" s="81">
        <v>5.9039999999999999</v>
      </c>
      <c r="N29" s="70">
        <v>8</v>
      </c>
      <c r="O29" s="62">
        <v>3000</v>
      </c>
      <c r="P29" s="63">
        <f>Table22452368910111213141516171819202122242345678910111213141516171819202122232425262728293031323334353637383940414243444546474850[[#This Row],[PEMBULATAN]]*O29</f>
        <v>24000</v>
      </c>
    </row>
    <row r="30" spans="1:16" ht="32.25" customHeight="1" x14ac:dyDescent="0.2">
      <c r="A30" s="97"/>
      <c r="B30" s="73"/>
      <c r="C30" s="87" t="s">
        <v>6020</v>
      </c>
      <c r="D30" s="76" t="s">
        <v>52</v>
      </c>
      <c r="E30" s="13">
        <v>44439</v>
      </c>
      <c r="F30" s="74" t="s">
        <v>5399</v>
      </c>
      <c r="G30" s="13">
        <v>44440</v>
      </c>
      <c r="H30" s="75" t="s">
        <v>2282</v>
      </c>
      <c r="I30" s="15">
        <v>126</v>
      </c>
      <c r="J30" s="15">
        <v>8</v>
      </c>
      <c r="K30" s="15">
        <v>6</v>
      </c>
      <c r="L30" s="15">
        <v>1</v>
      </c>
      <c r="M30" s="81">
        <v>1.512</v>
      </c>
      <c r="N30" s="70">
        <v>2</v>
      </c>
      <c r="O30" s="62">
        <v>3000</v>
      </c>
      <c r="P30" s="63">
        <f>Table22452368910111213141516171819202122242345678910111213141516171819202122232425262728293031323334353637383940414243444546474850[[#This Row],[PEMBULATAN]]*O30</f>
        <v>6000</v>
      </c>
    </row>
    <row r="31" spans="1:16" ht="32.25" customHeight="1" x14ac:dyDescent="0.2">
      <c r="A31" s="97"/>
      <c r="B31" s="73"/>
      <c r="C31" s="87" t="s">
        <v>6021</v>
      </c>
      <c r="D31" s="76" t="s">
        <v>52</v>
      </c>
      <c r="E31" s="13">
        <v>44439</v>
      </c>
      <c r="F31" s="74" t="s">
        <v>5399</v>
      </c>
      <c r="G31" s="13">
        <v>44440</v>
      </c>
      <c r="H31" s="75" t="s">
        <v>2282</v>
      </c>
      <c r="I31" s="15">
        <v>96</v>
      </c>
      <c r="J31" s="15">
        <v>45</v>
      </c>
      <c r="K31" s="15">
        <v>5</v>
      </c>
      <c r="L31" s="15">
        <v>1</v>
      </c>
      <c r="M31" s="81">
        <v>5.4</v>
      </c>
      <c r="N31" s="70">
        <v>5</v>
      </c>
      <c r="O31" s="62">
        <v>3000</v>
      </c>
      <c r="P31" s="63">
        <f>Table22452368910111213141516171819202122242345678910111213141516171819202122232425262728293031323334353637383940414243444546474850[[#This Row],[PEMBULATAN]]*O31</f>
        <v>15000</v>
      </c>
    </row>
    <row r="32" spans="1:16" ht="22.5" customHeight="1" x14ac:dyDescent="0.2">
      <c r="A32" s="121" t="s">
        <v>31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3"/>
      <c r="M32" s="77">
        <f>SUBTOTAL(109,Table22452368910111213141516171819202122242345678910111213141516171819202122232425262728293031323334353637383940414243444546474850[KG VOLUME])</f>
        <v>393.11525</v>
      </c>
      <c r="N32" s="66">
        <f>SUM(N3:N31)</f>
        <v>409</v>
      </c>
      <c r="O32" s="124">
        <f>SUM(P3:P31)</f>
        <v>1227000</v>
      </c>
      <c r="P32" s="125"/>
    </row>
    <row r="33" spans="1:16" ht="22.5" customHeight="1" x14ac:dyDescent="0.2">
      <c r="A33" s="82"/>
      <c r="B33" s="54" t="s">
        <v>43</v>
      </c>
      <c r="C33" s="53"/>
      <c r="D33" s="55" t="s">
        <v>44</v>
      </c>
      <c r="E33" s="82"/>
      <c r="F33" s="82"/>
      <c r="G33" s="82"/>
      <c r="H33" s="82"/>
      <c r="I33" s="82"/>
      <c r="J33" s="82"/>
      <c r="K33" s="82"/>
      <c r="L33" s="82"/>
      <c r="M33" s="83"/>
      <c r="N33" s="85" t="s">
        <v>50</v>
      </c>
      <c r="O33" s="84"/>
      <c r="P33" s="84">
        <f>O32*10%</f>
        <v>122700</v>
      </c>
    </row>
    <row r="34" spans="1:16" ht="22.5" customHeight="1" thickBot="1" x14ac:dyDescent="0.25">
      <c r="A34" s="82"/>
      <c r="B34" s="54"/>
      <c r="C34" s="53"/>
      <c r="D34" s="55"/>
      <c r="E34" s="82"/>
      <c r="F34" s="82"/>
      <c r="G34" s="82"/>
      <c r="H34" s="82"/>
      <c r="I34" s="82"/>
      <c r="J34" s="82"/>
      <c r="K34" s="82"/>
      <c r="L34" s="82"/>
      <c r="M34" s="83"/>
      <c r="N34" s="98" t="s">
        <v>58</v>
      </c>
      <c r="O34" s="99"/>
      <c r="P34" s="99">
        <f>O32-P33</f>
        <v>1104300</v>
      </c>
    </row>
    <row r="35" spans="1:16" x14ac:dyDescent="0.2">
      <c r="A35" s="11"/>
      <c r="H35" s="61"/>
      <c r="N35" s="60" t="s">
        <v>32</v>
      </c>
      <c r="P35" s="67">
        <f>P34*1%</f>
        <v>11043</v>
      </c>
    </row>
    <row r="36" spans="1:16" ht="15.75" thickBot="1" x14ac:dyDescent="0.25">
      <c r="A36" s="11"/>
      <c r="H36" s="61"/>
      <c r="N36" s="60" t="s">
        <v>56</v>
      </c>
      <c r="P36" s="69">
        <f>P34*2%</f>
        <v>22086</v>
      </c>
    </row>
    <row r="37" spans="1:16" x14ac:dyDescent="0.2">
      <c r="A37" s="11"/>
      <c r="H37" s="61"/>
      <c r="N37" s="64" t="s">
        <v>33</v>
      </c>
      <c r="O37" s="65"/>
      <c r="P37" s="68">
        <f>P34+P35-P36</f>
        <v>1093257</v>
      </c>
    </row>
    <row r="38" spans="1:16" x14ac:dyDescent="0.2">
      <c r="B38" s="54"/>
      <c r="C38" s="53"/>
      <c r="D38" s="55"/>
    </row>
    <row r="40" spans="1:16" x14ac:dyDescent="0.2">
      <c r="A40" s="11"/>
      <c r="H40" s="61"/>
      <c r="P40" s="69"/>
    </row>
    <row r="41" spans="1:16" x14ac:dyDescent="0.2">
      <c r="A41" s="11"/>
      <c r="H41" s="61"/>
      <c r="O41" s="56"/>
      <c r="P41" s="69"/>
    </row>
    <row r="42" spans="1:16" s="3" customFormat="1" x14ac:dyDescent="0.25">
      <c r="A42" s="11"/>
      <c r="B42" s="2"/>
      <c r="C42" s="2"/>
      <c r="E42" s="12"/>
      <c r="H42" s="61"/>
      <c r="N42" s="14"/>
      <c r="O42" s="14"/>
      <c r="P42" s="14"/>
    </row>
    <row r="43" spans="1:16" s="3" customFormat="1" x14ac:dyDescent="0.25">
      <c r="A43" s="11"/>
      <c r="B43" s="2"/>
      <c r="C43" s="2"/>
      <c r="E43" s="12"/>
      <c r="H43" s="61"/>
      <c r="N43" s="14"/>
      <c r="O43" s="14"/>
      <c r="P43" s="14"/>
    </row>
    <row r="44" spans="1:16" s="3" customFormat="1" x14ac:dyDescent="0.25">
      <c r="A44" s="11"/>
      <c r="B44" s="2"/>
      <c r="C44" s="2"/>
      <c r="E44" s="12"/>
      <c r="H44" s="61"/>
      <c r="N44" s="14"/>
      <c r="O44" s="14"/>
      <c r="P44" s="14"/>
    </row>
    <row r="45" spans="1:16" s="3" customFormat="1" x14ac:dyDescent="0.25">
      <c r="A45" s="11"/>
      <c r="B45" s="2"/>
      <c r="C45" s="2"/>
      <c r="E45" s="12"/>
      <c r="H45" s="61"/>
      <c r="N45" s="14"/>
      <c r="O45" s="14"/>
      <c r="P45" s="14"/>
    </row>
    <row r="46" spans="1:16" s="3" customFormat="1" x14ac:dyDescent="0.25">
      <c r="A46" s="11"/>
      <c r="B46" s="2"/>
      <c r="C46" s="2"/>
      <c r="E46" s="12"/>
      <c r="H46" s="61"/>
      <c r="N46" s="14"/>
      <c r="O46" s="14"/>
      <c r="P46" s="14"/>
    </row>
    <row r="47" spans="1:16" s="3" customFormat="1" x14ac:dyDescent="0.25">
      <c r="A47" s="11"/>
      <c r="B47" s="2"/>
      <c r="C47" s="2"/>
      <c r="E47" s="12"/>
      <c r="H47" s="61"/>
      <c r="N47" s="14"/>
      <c r="O47" s="14"/>
      <c r="P47" s="14"/>
    </row>
    <row r="48" spans="1:16" s="3" customFormat="1" x14ac:dyDescent="0.25">
      <c r="A48" s="11"/>
      <c r="B48" s="2"/>
      <c r="C48" s="2"/>
      <c r="E48" s="12"/>
      <c r="H48" s="61"/>
      <c r="N48" s="14"/>
      <c r="O48" s="14"/>
      <c r="P48" s="14"/>
    </row>
    <row r="49" spans="1:16" s="3" customFormat="1" x14ac:dyDescent="0.25">
      <c r="A49" s="11"/>
      <c r="B49" s="2"/>
      <c r="C49" s="2"/>
      <c r="E49" s="12"/>
      <c r="H49" s="61"/>
      <c r="N49" s="14"/>
      <c r="O49" s="14"/>
      <c r="P49" s="14"/>
    </row>
    <row r="50" spans="1:16" s="3" customFormat="1" x14ac:dyDescent="0.25">
      <c r="A50" s="11"/>
      <c r="B50" s="2"/>
      <c r="C50" s="2"/>
      <c r="E50" s="12"/>
      <c r="H50" s="61"/>
      <c r="N50" s="14"/>
      <c r="O50" s="14"/>
      <c r="P50" s="14"/>
    </row>
    <row r="51" spans="1:16" s="3" customFormat="1" x14ac:dyDescent="0.25">
      <c r="A51" s="11"/>
      <c r="B51" s="2"/>
      <c r="C51" s="2"/>
      <c r="E51" s="12"/>
      <c r="H51" s="61"/>
      <c r="N51" s="14"/>
      <c r="O51" s="14"/>
      <c r="P51" s="14"/>
    </row>
    <row r="52" spans="1:16" s="3" customFormat="1" x14ac:dyDescent="0.25">
      <c r="A52" s="11"/>
      <c r="B52" s="2"/>
      <c r="C52" s="2"/>
      <c r="E52" s="12"/>
      <c r="H52" s="61"/>
      <c r="N52" s="14"/>
      <c r="O52" s="14"/>
      <c r="P52" s="14"/>
    </row>
    <row r="53" spans="1:16" s="3" customFormat="1" x14ac:dyDescent="0.25">
      <c r="A53" s="11"/>
      <c r="B53" s="2"/>
      <c r="C53" s="2"/>
      <c r="E53" s="12"/>
      <c r="H53" s="61"/>
      <c r="N53" s="14"/>
      <c r="O53" s="14"/>
      <c r="P53" s="14"/>
    </row>
  </sheetData>
  <mergeCells count="2">
    <mergeCell ref="A32:L32"/>
    <mergeCell ref="O32:P32"/>
  </mergeCells>
  <conditionalFormatting sqref="B3">
    <cfRule type="duplicateValues" dxfId="67" priority="1"/>
  </conditionalFormatting>
  <conditionalFormatting sqref="B4:B31">
    <cfRule type="duplicateValues" dxfId="66" priority="110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N4" sqref="N3:N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9" customHeight="1" x14ac:dyDescent="0.2">
      <c r="A3" s="96" t="s">
        <v>6248</v>
      </c>
      <c r="B3" s="90" t="s">
        <v>6022</v>
      </c>
      <c r="C3" s="9" t="s">
        <v>6023</v>
      </c>
      <c r="D3" s="74" t="s">
        <v>51</v>
      </c>
      <c r="E3" s="13">
        <v>44439</v>
      </c>
      <c r="F3" s="74" t="s">
        <v>5399</v>
      </c>
      <c r="G3" s="13">
        <v>44440</v>
      </c>
      <c r="H3" s="10" t="s">
        <v>2282</v>
      </c>
      <c r="I3" s="1">
        <v>70</v>
      </c>
      <c r="J3" s="1">
        <v>50</v>
      </c>
      <c r="K3" s="1">
        <v>20</v>
      </c>
      <c r="L3" s="1">
        <v>7</v>
      </c>
      <c r="M3" s="80">
        <v>17.5</v>
      </c>
      <c r="N3" s="8">
        <v>18</v>
      </c>
      <c r="O3" s="62">
        <v>3000</v>
      </c>
      <c r="P3" s="63">
        <f>Table2245236891011121314151617181920212224234567891011121314151617181920212223242526272829303132333435363738394041424344454647485051[[#This Row],[PEMBULATAN]]*O3</f>
        <v>54000</v>
      </c>
    </row>
    <row r="4" spans="1:16" ht="39" customHeight="1" x14ac:dyDescent="0.2">
      <c r="A4" s="100"/>
      <c r="B4" s="73" t="s">
        <v>6024</v>
      </c>
      <c r="C4" s="9" t="s">
        <v>6025</v>
      </c>
      <c r="D4" s="74" t="s">
        <v>51</v>
      </c>
      <c r="E4" s="13">
        <v>44439</v>
      </c>
      <c r="F4" s="74" t="s">
        <v>5399</v>
      </c>
      <c r="G4" s="13">
        <v>44440</v>
      </c>
      <c r="H4" s="10" t="s">
        <v>2282</v>
      </c>
      <c r="I4" s="1">
        <v>40</v>
      </c>
      <c r="J4" s="1">
        <v>39</v>
      </c>
      <c r="K4" s="1">
        <v>30</v>
      </c>
      <c r="L4" s="1">
        <v>6</v>
      </c>
      <c r="M4" s="80">
        <v>11.7</v>
      </c>
      <c r="N4" s="8">
        <v>12</v>
      </c>
      <c r="O4" s="62">
        <v>3000</v>
      </c>
      <c r="P4" s="63">
        <f>Table2245236891011121314151617181920212224234567891011121314151617181920212223242526272829303132333435363738394041424344454647485051[[#This Row],[PEMBULATAN]]*O4</f>
        <v>36000</v>
      </c>
    </row>
    <row r="5" spans="1:16" ht="22.5" customHeight="1" x14ac:dyDescent="0.2">
      <c r="A5" s="121" t="s">
        <v>31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3"/>
      <c r="M5" s="77">
        <f>SUBTOTAL(109,Table2245236891011121314151617181920212224234567891011121314151617181920212223242526272829303132333435363738394041424344454647485051[KG VOLUME])</f>
        <v>29.2</v>
      </c>
      <c r="N5" s="66">
        <f>SUM(N3:N4)</f>
        <v>30</v>
      </c>
      <c r="O5" s="124">
        <f>SUM(P3:P4)</f>
        <v>90000</v>
      </c>
      <c r="P5" s="125"/>
    </row>
    <row r="6" spans="1:16" ht="22.5" customHeight="1" x14ac:dyDescent="0.2">
      <c r="A6" s="82"/>
      <c r="B6" s="54" t="s">
        <v>43</v>
      </c>
      <c r="C6" s="53"/>
      <c r="D6" s="55" t="s">
        <v>44</v>
      </c>
      <c r="E6" s="82"/>
      <c r="F6" s="82"/>
      <c r="G6" s="82"/>
      <c r="H6" s="82"/>
      <c r="I6" s="82"/>
      <c r="J6" s="82"/>
      <c r="K6" s="82"/>
      <c r="L6" s="82"/>
      <c r="M6" s="83"/>
      <c r="N6" s="85" t="s">
        <v>50</v>
      </c>
      <c r="O6" s="84"/>
      <c r="P6" s="84">
        <f>O5*10%</f>
        <v>9000</v>
      </c>
    </row>
    <row r="7" spans="1:16" ht="22.5" customHeight="1" thickBot="1" x14ac:dyDescent="0.25">
      <c r="A7" s="82"/>
      <c r="B7" s="54"/>
      <c r="C7" s="53"/>
      <c r="D7" s="55"/>
      <c r="E7" s="82"/>
      <c r="F7" s="82"/>
      <c r="G7" s="82"/>
      <c r="H7" s="82"/>
      <c r="I7" s="82"/>
      <c r="J7" s="82"/>
      <c r="K7" s="82"/>
      <c r="L7" s="82"/>
      <c r="M7" s="83"/>
      <c r="N7" s="98" t="s">
        <v>58</v>
      </c>
      <c r="O7" s="99"/>
      <c r="P7" s="99">
        <f>O5-P6</f>
        <v>81000</v>
      </c>
    </row>
    <row r="8" spans="1:16" x14ac:dyDescent="0.2">
      <c r="A8" s="11"/>
      <c r="H8" s="61"/>
      <c r="N8" s="60" t="s">
        <v>32</v>
      </c>
      <c r="P8" s="67">
        <f>P7*1%</f>
        <v>810</v>
      </c>
    </row>
    <row r="9" spans="1:16" ht="15.75" thickBot="1" x14ac:dyDescent="0.25">
      <c r="A9" s="11"/>
      <c r="H9" s="61"/>
      <c r="N9" s="60" t="s">
        <v>56</v>
      </c>
      <c r="P9" s="69">
        <f>P7*2%</f>
        <v>1620</v>
      </c>
    </row>
    <row r="10" spans="1:16" x14ac:dyDescent="0.2">
      <c r="A10" s="11"/>
      <c r="H10" s="61"/>
      <c r="N10" s="64" t="s">
        <v>33</v>
      </c>
      <c r="O10" s="65"/>
      <c r="P10" s="68">
        <f>P7+P8-P9</f>
        <v>80190</v>
      </c>
    </row>
    <row r="11" spans="1:16" x14ac:dyDescent="0.2">
      <c r="B11" s="54"/>
      <c r="C11" s="53"/>
      <c r="D11" s="55"/>
    </row>
    <row r="13" spans="1:16" x14ac:dyDescent="0.2">
      <c r="A13" s="11"/>
      <c r="H13" s="61"/>
      <c r="P13" s="69"/>
    </row>
    <row r="14" spans="1:16" x14ac:dyDescent="0.2">
      <c r="A14" s="11"/>
      <c r="H14" s="61"/>
      <c r="O14" s="56"/>
      <c r="P14" s="69"/>
    </row>
    <row r="15" spans="1:16" s="3" customFormat="1" x14ac:dyDescent="0.25">
      <c r="A15" s="11"/>
      <c r="B15" s="2"/>
      <c r="C15" s="2"/>
      <c r="E15" s="12"/>
      <c r="H15" s="61"/>
      <c r="N15" s="14"/>
      <c r="O15" s="14"/>
      <c r="P15" s="14"/>
    </row>
    <row r="16" spans="1:16" s="3" customFormat="1" x14ac:dyDescent="0.25">
      <c r="A16" s="11"/>
      <c r="B16" s="2"/>
      <c r="C16" s="2"/>
      <c r="E16" s="12"/>
      <c r="H16" s="61"/>
      <c r="N16" s="14"/>
      <c r="O16" s="14"/>
      <c r="P16" s="14"/>
    </row>
    <row r="17" spans="1:16" s="3" customFormat="1" x14ac:dyDescent="0.25">
      <c r="A17" s="11"/>
      <c r="B17" s="2"/>
      <c r="C17" s="2"/>
      <c r="E17" s="12"/>
      <c r="H17" s="61"/>
      <c r="N17" s="14"/>
      <c r="O17" s="14"/>
      <c r="P17" s="14"/>
    </row>
    <row r="18" spans="1:16" s="3" customFormat="1" x14ac:dyDescent="0.25">
      <c r="A18" s="11"/>
      <c r="B18" s="2"/>
      <c r="C18" s="2"/>
      <c r="E18" s="12"/>
      <c r="H18" s="61"/>
      <c r="N18" s="14"/>
      <c r="O18" s="14"/>
      <c r="P18" s="14"/>
    </row>
    <row r="19" spans="1:16" s="3" customFormat="1" x14ac:dyDescent="0.25">
      <c r="A19" s="11"/>
      <c r="B19" s="2"/>
      <c r="C19" s="2"/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/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/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/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/>
      <c r="E26" s="12"/>
      <c r="H26" s="61"/>
      <c r="N26" s="14"/>
      <c r="O26" s="14"/>
      <c r="P26" s="14"/>
    </row>
  </sheetData>
  <mergeCells count="2">
    <mergeCell ref="A5:L5"/>
    <mergeCell ref="O5:P5"/>
  </mergeCells>
  <conditionalFormatting sqref="B3">
    <cfRule type="duplicateValues" dxfId="50" priority="1"/>
  </conditionalFormatting>
  <conditionalFormatting sqref="B4">
    <cfRule type="duplicateValues" dxfId="49" priority="111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95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N3" sqref="N3:N7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0" customHeight="1" x14ac:dyDescent="0.2">
      <c r="A3" s="96" t="s">
        <v>6249</v>
      </c>
      <c r="B3" s="90" t="s">
        <v>6026</v>
      </c>
      <c r="C3" s="9" t="s">
        <v>6027</v>
      </c>
      <c r="D3" s="74" t="s">
        <v>51</v>
      </c>
      <c r="E3" s="13">
        <v>44439</v>
      </c>
      <c r="F3" s="74" t="s">
        <v>5399</v>
      </c>
      <c r="G3" s="13">
        <v>44440</v>
      </c>
      <c r="H3" s="10" t="s">
        <v>2282</v>
      </c>
      <c r="I3" s="1">
        <v>50</v>
      </c>
      <c r="J3" s="1">
        <v>35</v>
      </c>
      <c r="K3" s="1">
        <v>20</v>
      </c>
      <c r="L3" s="1">
        <v>3</v>
      </c>
      <c r="M3" s="80">
        <v>8.75</v>
      </c>
      <c r="N3" s="8">
        <v>9</v>
      </c>
      <c r="O3" s="62">
        <v>3000</v>
      </c>
      <c r="P3" s="63">
        <f>Table224523689101112131415161718192021222423456789101112131415161718192021222324252627282930313233343536373839404142434445464748505152[[#This Row],[PEMBULATAN]]*O3</f>
        <v>27000</v>
      </c>
    </row>
    <row r="4" spans="1:16" ht="30" customHeight="1" x14ac:dyDescent="0.2">
      <c r="A4" s="100"/>
      <c r="B4" s="73" t="s">
        <v>6028</v>
      </c>
      <c r="C4" s="9" t="s">
        <v>6029</v>
      </c>
      <c r="D4" s="74" t="s">
        <v>51</v>
      </c>
      <c r="E4" s="13">
        <v>44439</v>
      </c>
      <c r="F4" s="74" t="s">
        <v>5399</v>
      </c>
      <c r="G4" s="13">
        <v>44440</v>
      </c>
      <c r="H4" s="10" t="s">
        <v>2282</v>
      </c>
      <c r="I4" s="1">
        <v>75</v>
      </c>
      <c r="J4" s="1">
        <v>60</v>
      </c>
      <c r="K4" s="1">
        <v>30</v>
      </c>
      <c r="L4" s="1">
        <v>10</v>
      </c>
      <c r="M4" s="80">
        <v>33.75</v>
      </c>
      <c r="N4" s="8">
        <v>34</v>
      </c>
      <c r="O4" s="62">
        <v>3000</v>
      </c>
      <c r="P4" s="63">
        <f>Table224523689101112131415161718192021222423456789101112131415161718192021222324252627282930313233343536373839404142434445464748505152[[#This Row],[PEMBULATAN]]*O4</f>
        <v>102000</v>
      </c>
    </row>
    <row r="5" spans="1:16" ht="30" customHeight="1" x14ac:dyDescent="0.2">
      <c r="A5" s="97"/>
      <c r="B5" s="73"/>
      <c r="C5" s="87" t="s">
        <v>6030</v>
      </c>
      <c r="D5" s="76" t="s">
        <v>51</v>
      </c>
      <c r="E5" s="13">
        <v>44439</v>
      </c>
      <c r="F5" s="74" t="s">
        <v>5399</v>
      </c>
      <c r="G5" s="13">
        <v>44440</v>
      </c>
      <c r="H5" s="75" t="s">
        <v>2282</v>
      </c>
      <c r="I5" s="15">
        <v>47</v>
      </c>
      <c r="J5" s="15">
        <v>28</v>
      </c>
      <c r="K5" s="15">
        <v>26</v>
      </c>
      <c r="L5" s="15">
        <v>6</v>
      </c>
      <c r="M5" s="81">
        <v>8.5540000000000003</v>
      </c>
      <c r="N5" s="70">
        <v>9</v>
      </c>
      <c r="O5" s="62">
        <v>3000</v>
      </c>
      <c r="P5" s="63">
        <f>Table224523689101112131415161718192021222423456789101112131415161718192021222324252627282930313233343536373839404142434445464748505152[[#This Row],[PEMBULATAN]]*O5</f>
        <v>27000</v>
      </c>
    </row>
    <row r="6" spans="1:16" ht="30" customHeight="1" x14ac:dyDescent="0.2">
      <c r="A6" s="97"/>
      <c r="B6" s="88"/>
      <c r="C6" s="87" t="s">
        <v>6031</v>
      </c>
      <c r="D6" s="76" t="s">
        <v>51</v>
      </c>
      <c r="E6" s="13">
        <v>44439</v>
      </c>
      <c r="F6" s="74" t="s">
        <v>5399</v>
      </c>
      <c r="G6" s="13">
        <v>44440</v>
      </c>
      <c r="H6" s="75" t="s">
        <v>2282</v>
      </c>
      <c r="I6" s="15">
        <v>90</v>
      </c>
      <c r="J6" s="15">
        <v>60</v>
      </c>
      <c r="K6" s="15">
        <v>33</v>
      </c>
      <c r="L6" s="15">
        <v>14</v>
      </c>
      <c r="M6" s="81">
        <v>44.55</v>
      </c>
      <c r="N6" s="70">
        <v>45</v>
      </c>
      <c r="O6" s="62">
        <v>3000</v>
      </c>
      <c r="P6" s="63">
        <f>Table224523689101112131415161718192021222423456789101112131415161718192021222324252627282930313233343536373839404142434445464748505152[[#This Row],[PEMBULATAN]]*O6</f>
        <v>135000</v>
      </c>
    </row>
    <row r="7" spans="1:16" ht="30" customHeight="1" x14ac:dyDescent="0.2">
      <c r="A7" s="97"/>
      <c r="B7" s="73" t="s">
        <v>6032</v>
      </c>
      <c r="C7" s="87" t="s">
        <v>6033</v>
      </c>
      <c r="D7" s="76" t="s">
        <v>51</v>
      </c>
      <c r="E7" s="13">
        <v>44439</v>
      </c>
      <c r="F7" s="74" t="s">
        <v>5399</v>
      </c>
      <c r="G7" s="13">
        <v>44440</v>
      </c>
      <c r="H7" s="75" t="s">
        <v>2282</v>
      </c>
      <c r="I7" s="15">
        <v>96</v>
      </c>
      <c r="J7" s="15">
        <v>38</v>
      </c>
      <c r="K7" s="15">
        <v>35</v>
      </c>
      <c r="L7" s="15">
        <v>35</v>
      </c>
      <c r="M7" s="81">
        <v>31.92</v>
      </c>
      <c r="N7" s="70">
        <v>35</v>
      </c>
      <c r="O7" s="62">
        <v>3000</v>
      </c>
      <c r="P7" s="63">
        <f>Table224523689101112131415161718192021222423456789101112131415161718192021222324252627282930313233343536373839404142434445464748505152[[#This Row],[PEMBULATAN]]*O7</f>
        <v>105000</v>
      </c>
    </row>
    <row r="8" spans="1:16" ht="30" customHeight="1" x14ac:dyDescent="0.2">
      <c r="A8" s="97"/>
      <c r="B8" s="73"/>
      <c r="C8" s="87" t="s">
        <v>6034</v>
      </c>
      <c r="D8" s="76" t="s">
        <v>51</v>
      </c>
      <c r="E8" s="13">
        <v>44439</v>
      </c>
      <c r="F8" s="74" t="s">
        <v>5399</v>
      </c>
      <c r="G8" s="13">
        <v>44440</v>
      </c>
      <c r="H8" s="75" t="s">
        <v>2282</v>
      </c>
      <c r="I8" s="15">
        <v>140</v>
      </c>
      <c r="J8" s="15">
        <v>28</v>
      </c>
      <c r="K8" s="15">
        <v>23</v>
      </c>
      <c r="L8" s="15">
        <v>12</v>
      </c>
      <c r="M8" s="81">
        <v>22.54</v>
      </c>
      <c r="N8" s="70">
        <v>23</v>
      </c>
      <c r="O8" s="62">
        <v>3000</v>
      </c>
      <c r="P8" s="63">
        <f>Table224523689101112131415161718192021222423456789101112131415161718192021222324252627282930313233343536373839404142434445464748505152[[#This Row],[PEMBULATAN]]*O8</f>
        <v>69000</v>
      </c>
    </row>
    <row r="9" spans="1:16" ht="30" customHeight="1" x14ac:dyDescent="0.2">
      <c r="A9" s="97"/>
      <c r="B9" s="73"/>
      <c r="C9" s="87" t="s">
        <v>6035</v>
      </c>
      <c r="D9" s="76" t="s">
        <v>51</v>
      </c>
      <c r="E9" s="13">
        <v>44439</v>
      </c>
      <c r="F9" s="74" t="s">
        <v>5399</v>
      </c>
      <c r="G9" s="13">
        <v>44440</v>
      </c>
      <c r="H9" s="75" t="s">
        <v>2282</v>
      </c>
      <c r="I9" s="15">
        <v>30</v>
      </c>
      <c r="J9" s="15">
        <v>30</v>
      </c>
      <c r="K9" s="15">
        <v>26</v>
      </c>
      <c r="L9" s="15">
        <v>34</v>
      </c>
      <c r="M9" s="81">
        <v>5.85</v>
      </c>
      <c r="N9" s="70">
        <v>34</v>
      </c>
      <c r="O9" s="62">
        <v>3000</v>
      </c>
      <c r="P9" s="63">
        <f>Table224523689101112131415161718192021222423456789101112131415161718192021222324252627282930313233343536373839404142434445464748505152[[#This Row],[PEMBULATAN]]*O9</f>
        <v>102000</v>
      </c>
    </row>
    <row r="10" spans="1:16" ht="30" customHeight="1" x14ac:dyDescent="0.2">
      <c r="A10" s="97"/>
      <c r="B10" s="73"/>
      <c r="C10" s="87" t="s">
        <v>6036</v>
      </c>
      <c r="D10" s="76" t="s">
        <v>51</v>
      </c>
      <c r="E10" s="13">
        <v>44439</v>
      </c>
      <c r="F10" s="74" t="s">
        <v>5399</v>
      </c>
      <c r="G10" s="13">
        <v>44440</v>
      </c>
      <c r="H10" s="75" t="s">
        <v>2282</v>
      </c>
      <c r="I10" s="15">
        <v>90</v>
      </c>
      <c r="J10" s="15">
        <v>40</v>
      </c>
      <c r="K10" s="15">
        <v>70</v>
      </c>
      <c r="L10" s="15">
        <v>19</v>
      </c>
      <c r="M10" s="81">
        <v>63</v>
      </c>
      <c r="N10" s="70">
        <v>63</v>
      </c>
      <c r="O10" s="62">
        <v>3000</v>
      </c>
      <c r="P10" s="63">
        <f>Table224523689101112131415161718192021222423456789101112131415161718192021222324252627282930313233343536373839404142434445464748505152[[#This Row],[PEMBULATAN]]*O10</f>
        <v>189000</v>
      </c>
    </row>
    <row r="11" spans="1:16" ht="30" customHeight="1" x14ac:dyDescent="0.2">
      <c r="A11" s="97"/>
      <c r="B11" s="73"/>
      <c r="C11" s="87" t="s">
        <v>6037</v>
      </c>
      <c r="D11" s="76" t="s">
        <v>51</v>
      </c>
      <c r="E11" s="13">
        <v>44439</v>
      </c>
      <c r="F11" s="74" t="s">
        <v>5399</v>
      </c>
      <c r="G11" s="13">
        <v>44440</v>
      </c>
      <c r="H11" s="75" t="s">
        <v>2282</v>
      </c>
      <c r="I11" s="15">
        <v>50</v>
      </c>
      <c r="J11" s="15">
        <v>32</v>
      </c>
      <c r="K11" s="15">
        <v>46</v>
      </c>
      <c r="L11" s="15">
        <v>6</v>
      </c>
      <c r="M11" s="81">
        <v>18.399999999999999</v>
      </c>
      <c r="N11" s="70">
        <v>18</v>
      </c>
      <c r="O11" s="62">
        <v>3000</v>
      </c>
      <c r="P11" s="63">
        <f>Table224523689101112131415161718192021222423456789101112131415161718192021222324252627282930313233343536373839404142434445464748505152[[#This Row],[PEMBULATAN]]*O11</f>
        <v>54000</v>
      </c>
    </row>
    <row r="12" spans="1:16" ht="30" customHeight="1" x14ac:dyDescent="0.2">
      <c r="A12" s="97"/>
      <c r="B12" s="73"/>
      <c r="C12" s="87" t="s">
        <v>6038</v>
      </c>
      <c r="D12" s="76" t="s">
        <v>51</v>
      </c>
      <c r="E12" s="13">
        <v>44439</v>
      </c>
      <c r="F12" s="74" t="s">
        <v>5399</v>
      </c>
      <c r="G12" s="13">
        <v>44440</v>
      </c>
      <c r="H12" s="75" t="s">
        <v>2282</v>
      </c>
      <c r="I12" s="15">
        <v>62</v>
      </c>
      <c r="J12" s="15">
        <v>40</v>
      </c>
      <c r="K12" s="15">
        <v>25</v>
      </c>
      <c r="L12" s="15">
        <v>7</v>
      </c>
      <c r="M12" s="81">
        <v>15.5</v>
      </c>
      <c r="N12" s="70">
        <v>16</v>
      </c>
      <c r="O12" s="62">
        <v>3000</v>
      </c>
      <c r="P12" s="63">
        <f>Table224523689101112131415161718192021222423456789101112131415161718192021222324252627282930313233343536373839404142434445464748505152[[#This Row],[PEMBULATAN]]*O12</f>
        <v>48000</v>
      </c>
    </row>
    <row r="13" spans="1:16" ht="30" customHeight="1" x14ac:dyDescent="0.2">
      <c r="A13" s="97"/>
      <c r="B13" s="73"/>
      <c r="C13" s="87" t="s">
        <v>6039</v>
      </c>
      <c r="D13" s="76" t="s">
        <v>51</v>
      </c>
      <c r="E13" s="13">
        <v>44439</v>
      </c>
      <c r="F13" s="74" t="s">
        <v>5399</v>
      </c>
      <c r="G13" s="13">
        <v>44440</v>
      </c>
      <c r="H13" s="75" t="s">
        <v>2282</v>
      </c>
      <c r="I13" s="15">
        <v>102</v>
      </c>
      <c r="J13" s="15">
        <v>28</v>
      </c>
      <c r="K13" s="15">
        <v>16</v>
      </c>
      <c r="L13" s="15">
        <v>4</v>
      </c>
      <c r="M13" s="81">
        <v>11.423999999999999</v>
      </c>
      <c r="N13" s="70">
        <v>11</v>
      </c>
      <c r="O13" s="62">
        <v>3000</v>
      </c>
      <c r="P13" s="63">
        <f>Table224523689101112131415161718192021222423456789101112131415161718192021222324252627282930313233343536373839404142434445464748505152[[#This Row],[PEMBULATAN]]*O13</f>
        <v>33000</v>
      </c>
    </row>
    <row r="14" spans="1:16" ht="30" customHeight="1" x14ac:dyDescent="0.2">
      <c r="A14" s="97"/>
      <c r="B14" s="73"/>
      <c r="C14" s="87" t="s">
        <v>6040</v>
      </c>
      <c r="D14" s="76" t="s">
        <v>51</v>
      </c>
      <c r="E14" s="13">
        <v>44439</v>
      </c>
      <c r="F14" s="74" t="s">
        <v>5399</v>
      </c>
      <c r="G14" s="13">
        <v>44440</v>
      </c>
      <c r="H14" s="75" t="s">
        <v>2282</v>
      </c>
      <c r="I14" s="15">
        <v>42</v>
      </c>
      <c r="J14" s="15">
        <v>12</v>
      </c>
      <c r="K14" s="15">
        <v>12</v>
      </c>
      <c r="L14" s="15">
        <v>3</v>
      </c>
      <c r="M14" s="81">
        <v>1.512</v>
      </c>
      <c r="N14" s="70">
        <v>3</v>
      </c>
      <c r="O14" s="62">
        <v>3000</v>
      </c>
      <c r="P14" s="63">
        <f>Table224523689101112131415161718192021222423456789101112131415161718192021222324252627282930313233343536373839404142434445464748505152[[#This Row],[PEMBULATAN]]*O14</f>
        <v>9000</v>
      </c>
    </row>
    <row r="15" spans="1:16" ht="30" customHeight="1" x14ac:dyDescent="0.2">
      <c r="A15" s="97"/>
      <c r="B15" s="73"/>
      <c r="C15" s="87" t="s">
        <v>6041</v>
      </c>
      <c r="D15" s="76" t="s">
        <v>51</v>
      </c>
      <c r="E15" s="13">
        <v>44439</v>
      </c>
      <c r="F15" s="74" t="s">
        <v>5399</v>
      </c>
      <c r="G15" s="13">
        <v>44440</v>
      </c>
      <c r="H15" s="75" t="s">
        <v>2282</v>
      </c>
      <c r="I15" s="15">
        <v>120</v>
      </c>
      <c r="J15" s="15">
        <v>14</v>
      </c>
      <c r="K15" s="15">
        <v>14</v>
      </c>
      <c r="L15" s="15">
        <v>1</v>
      </c>
      <c r="M15" s="81">
        <v>5.88</v>
      </c>
      <c r="N15" s="70">
        <v>6</v>
      </c>
      <c r="O15" s="62">
        <v>3000</v>
      </c>
      <c r="P15" s="63">
        <f>Table224523689101112131415161718192021222423456789101112131415161718192021222324252627282930313233343536373839404142434445464748505152[[#This Row],[PEMBULATAN]]*O15</f>
        <v>18000</v>
      </c>
    </row>
    <row r="16" spans="1:16" ht="30" customHeight="1" x14ac:dyDescent="0.2">
      <c r="A16" s="97"/>
      <c r="B16" s="73"/>
      <c r="C16" s="87" t="s">
        <v>6042</v>
      </c>
      <c r="D16" s="76" t="s">
        <v>51</v>
      </c>
      <c r="E16" s="13">
        <v>44439</v>
      </c>
      <c r="F16" s="74" t="s">
        <v>5399</v>
      </c>
      <c r="G16" s="13">
        <v>44440</v>
      </c>
      <c r="H16" s="75" t="s">
        <v>2282</v>
      </c>
      <c r="I16" s="15">
        <v>130</v>
      </c>
      <c r="J16" s="15">
        <v>35</v>
      </c>
      <c r="K16" s="15">
        <v>15</v>
      </c>
      <c r="L16" s="15">
        <v>4</v>
      </c>
      <c r="M16" s="81">
        <v>17.0625</v>
      </c>
      <c r="N16" s="70">
        <v>17</v>
      </c>
      <c r="O16" s="62">
        <v>3000</v>
      </c>
      <c r="P16" s="63">
        <f>Table224523689101112131415161718192021222423456789101112131415161718192021222324252627282930313233343536373839404142434445464748505152[[#This Row],[PEMBULATAN]]*O16</f>
        <v>51000</v>
      </c>
    </row>
    <row r="17" spans="1:16" ht="30" customHeight="1" x14ac:dyDescent="0.2">
      <c r="A17" s="97"/>
      <c r="B17" s="73"/>
      <c r="C17" s="87" t="s">
        <v>6043</v>
      </c>
      <c r="D17" s="76" t="s">
        <v>51</v>
      </c>
      <c r="E17" s="13">
        <v>44439</v>
      </c>
      <c r="F17" s="74" t="s">
        <v>5399</v>
      </c>
      <c r="G17" s="13">
        <v>44440</v>
      </c>
      <c r="H17" s="75" t="s">
        <v>2282</v>
      </c>
      <c r="I17" s="15">
        <v>65</v>
      </c>
      <c r="J17" s="15">
        <v>25</v>
      </c>
      <c r="K17" s="15">
        <v>15</v>
      </c>
      <c r="L17" s="15">
        <v>3</v>
      </c>
      <c r="M17" s="81">
        <v>6.09375</v>
      </c>
      <c r="N17" s="70">
        <v>6</v>
      </c>
      <c r="O17" s="62">
        <v>3000</v>
      </c>
      <c r="P17" s="63">
        <f>Table224523689101112131415161718192021222423456789101112131415161718192021222324252627282930313233343536373839404142434445464748505152[[#This Row],[PEMBULATAN]]*O17</f>
        <v>18000</v>
      </c>
    </row>
    <row r="18" spans="1:16" ht="30" customHeight="1" x14ac:dyDescent="0.2">
      <c r="A18" s="97"/>
      <c r="B18" s="73"/>
      <c r="C18" s="87" t="s">
        <v>6044</v>
      </c>
      <c r="D18" s="76" t="s">
        <v>51</v>
      </c>
      <c r="E18" s="13">
        <v>44439</v>
      </c>
      <c r="F18" s="74" t="s">
        <v>5399</v>
      </c>
      <c r="G18" s="13">
        <v>44440</v>
      </c>
      <c r="H18" s="75" t="s">
        <v>2282</v>
      </c>
      <c r="I18" s="15">
        <v>38</v>
      </c>
      <c r="J18" s="15">
        <v>36</v>
      </c>
      <c r="K18" s="15">
        <v>25</v>
      </c>
      <c r="L18" s="15">
        <v>9</v>
      </c>
      <c r="M18" s="81">
        <v>8.5500000000000007</v>
      </c>
      <c r="N18" s="70">
        <v>9</v>
      </c>
      <c r="O18" s="62">
        <v>3000</v>
      </c>
      <c r="P18" s="63">
        <f>Table224523689101112131415161718192021222423456789101112131415161718192021222324252627282930313233343536373839404142434445464748505152[[#This Row],[PEMBULATAN]]*O18</f>
        <v>27000</v>
      </c>
    </row>
    <row r="19" spans="1:16" ht="30" customHeight="1" x14ac:dyDescent="0.2">
      <c r="A19" s="97"/>
      <c r="B19" s="73"/>
      <c r="C19" s="87" t="s">
        <v>6045</v>
      </c>
      <c r="D19" s="76" t="s">
        <v>51</v>
      </c>
      <c r="E19" s="13">
        <v>44439</v>
      </c>
      <c r="F19" s="74" t="s">
        <v>5399</v>
      </c>
      <c r="G19" s="13">
        <v>44440</v>
      </c>
      <c r="H19" s="75" t="s">
        <v>2282</v>
      </c>
      <c r="I19" s="15">
        <v>80</v>
      </c>
      <c r="J19" s="15">
        <v>15</v>
      </c>
      <c r="K19" s="15">
        <v>12</v>
      </c>
      <c r="L19" s="15">
        <v>2</v>
      </c>
      <c r="M19" s="81">
        <v>3.6</v>
      </c>
      <c r="N19" s="70">
        <v>4</v>
      </c>
      <c r="O19" s="62">
        <v>3000</v>
      </c>
      <c r="P19" s="63">
        <f>Table224523689101112131415161718192021222423456789101112131415161718192021222324252627282930313233343536373839404142434445464748505152[[#This Row],[PEMBULATAN]]*O19</f>
        <v>12000</v>
      </c>
    </row>
    <row r="20" spans="1:16" ht="30" customHeight="1" x14ac:dyDescent="0.2">
      <c r="A20" s="97"/>
      <c r="B20" s="73"/>
      <c r="C20" s="87" t="s">
        <v>6046</v>
      </c>
      <c r="D20" s="76" t="s">
        <v>51</v>
      </c>
      <c r="E20" s="13">
        <v>44439</v>
      </c>
      <c r="F20" s="74" t="s">
        <v>5399</v>
      </c>
      <c r="G20" s="13">
        <v>44440</v>
      </c>
      <c r="H20" s="75" t="s">
        <v>2282</v>
      </c>
      <c r="I20" s="15">
        <v>80</v>
      </c>
      <c r="J20" s="15">
        <v>60</v>
      </c>
      <c r="K20" s="15">
        <v>33</v>
      </c>
      <c r="L20" s="15">
        <v>6</v>
      </c>
      <c r="M20" s="81">
        <v>39.6</v>
      </c>
      <c r="N20" s="70">
        <v>40</v>
      </c>
      <c r="O20" s="62">
        <v>3000</v>
      </c>
      <c r="P20" s="63">
        <f>Table224523689101112131415161718192021222423456789101112131415161718192021222324252627282930313233343536373839404142434445464748505152[[#This Row],[PEMBULATAN]]*O20</f>
        <v>120000</v>
      </c>
    </row>
    <row r="21" spans="1:16" ht="30" customHeight="1" x14ac:dyDescent="0.2">
      <c r="A21" s="97"/>
      <c r="B21" s="73"/>
      <c r="C21" s="87" t="s">
        <v>6047</v>
      </c>
      <c r="D21" s="76" t="s">
        <v>51</v>
      </c>
      <c r="E21" s="13">
        <v>44439</v>
      </c>
      <c r="F21" s="74" t="s">
        <v>5399</v>
      </c>
      <c r="G21" s="13">
        <v>44440</v>
      </c>
      <c r="H21" s="75" t="s">
        <v>2282</v>
      </c>
      <c r="I21" s="15">
        <v>32</v>
      </c>
      <c r="J21" s="15">
        <v>32</v>
      </c>
      <c r="K21" s="15">
        <v>60</v>
      </c>
      <c r="L21" s="15">
        <v>6</v>
      </c>
      <c r="M21" s="81">
        <v>15.36</v>
      </c>
      <c r="N21" s="70">
        <v>15</v>
      </c>
      <c r="O21" s="62">
        <v>3000</v>
      </c>
      <c r="P21" s="63">
        <f>Table224523689101112131415161718192021222423456789101112131415161718192021222324252627282930313233343536373839404142434445464748505152[[#This Row],[PEMBULATAN]]*O21</f>
        <v>45000</v>
      </c>
    </row>
    <row r="22" spans="1:16" ht="30" customHeight="1" x14ac:dyDescent="0.2">
      <c r="A22" s="97"/>
      <c r="B22" s="73"/>
      <c r="C22" s="87" t="s">
        <v>6048</v>
      </c>
      <c r="D22" s="76" t="s">
        <v>51</v>
      </c>
      <c r="E22" s="13">
        <v>44439</v>
      </c>
      <c r="F22" s="74" t="s">
        <v>5399</v>
      </c>
      <c r="G22" s="13">
        <v>44440</v>
      </c>
      <c r="H22" s="75" t="s">
        <v>2282</v>
      </c>
      <c r="I22" s="15">
        <v>48</v>
      </c>
      <c r="J22" s="15">
        <v>50</v>
      </c>
      <c r="K22" s="15">
        <v>12</v>
      </c>
      <c r="L22" s="15">
        <v>4</v>
      </c>
      <c r="M22" s="81">
        <v>7.2</v>
      </c>
      <c r="N22" s="70">
        <v>7</v>
      </c>
      <c r="O22" s="62">
        <v>3000</v>
      </c>
      <c r="P22" s="63">
        <f>Table224523689101112131415161718192021222423456789101112131415161718192021222324252627282930313233343536373839404142434445464748505152[[#This Row],[PEMBULATAN]]*O22</f>
        <v>21000</v>
      </c>
    </row>
    <row r="23" spans="1:16" ht="30" customHeight="1" x14ac:dyDescent="0.2">
      <c r="A23" s="97"/>
      <c r="B23" s="73"/>
      <c r="C23" s="87" t="s">
        <v>6049</v>
      </c>
      <c r="D23" s="76" t="s">
        <v>51</v>
      </c>
      <c r="E23" s="13">
        <v>44439</v>
      </c>
      <c r="F23" s="74" t="s">
        <v>5399</v>
      </c>
      <c r="G23" s="13">
        <v>44440</v>
      </c>
      <c r="H23" s="75" t="s">
        <v>2282</v>
      </c>
      <c r="I23" s="15">
        <v>180</v>
      </c>
      <c r="J23" s="15">
        <v>50</v>
      </c>
      <c r="K23" s="15">
        <v>14</v>
      </c>
      <c r="L23" s="15">
        <v>3</v>
      </c>
      <c r="M23" s="81">
        <v>31.5</v>
      </c>
      <c r="N23" s="70">
        <v>32</v>
      </c>
      <c r="O23" s="62">
        <v>3000</v>
      </c>
      <c r="P23" s="63">
        <f>Table224523689101112131415161718192021222423456789101112131415161718192021222324252627282930313233343536373839404142434445464748505152[[#This Row],[PEMBULATAN]]*O23</f>
        <v>96000</v>
      </c>
    </row>
    <row r="24" spans="1:16" ht="30" customHeight="1" x14ac:dyDescent="0.2">
      <c r="A24" s="97"/>
      <c r="B24" s="73"/>
      <c r="C24" s="87" t="s">
        <v>6050</v>
      </c>
      <c r="D24" s="76" t="s">
        <v>51</v>
      </c>
      <c r="E24" s="13">
        <v>44439</v>
      </c>
      <c r="F24" s="74" t="s">
        <v>5399</v>
      </c>
      <c r="G24" s="13">
        <v>44440</v>
      </c>
      <c r="H24" s="75" t="s">
        <v>2282</v>
      </c>
      <c r="I24" s="15">
        <v>40</v>
      </c>
      <c r="J24" s="15">
        <v>32</v>
      </c>
      <c r="K24" s="15">
        <v>22</v>
      </c>
      <c r="L24" s="15">
        <v>2</v>
      </c>
      <c r="M24" s="81">
        <v>7.04</v>
      </c>
      <c r="N24" s="70">
        <v>7</v>
      </c>
      <c r="O24" s="62">
        <v>3000</v>
      </c>
      <c r="P24" s="63">
        <f>Table224523689101112131415161718192021222423456789101112131415161718192021222324252627282930313233343536373839404142434445464748505152[[#This Row],[PEMBULATAN]]*O24</f>
        <v>21000</v>
      </c>
    </row>
    <row r="25" spans="1:16" ht="30" customHeight="1" x14ac:dyDescent="0.2">
      <c r="A25" s="97"/>
      <c r="B25" s="73"/>
      <c r="C25" s="87" t="s">
        <v>6051</v>
      </c>
      <c r="D25" s="76" t="s">
        <v>51</v>
      </c>
      <c r="E25" s="13">
        <v>44439</v>
      </c>
      <c r="F25" s="74" t="s">
        <v>5399</v>
      </c>
      <c r="G25" s="13">
        <v>44440</v>
      </c>
      <c r="H25" s="75" t="s">
        <v>2282</v>
      </c>
      <c r="I25" s="15">
        <v>40</v>
      </c>
      <c r="J25" s="15">
        <v>32</v>
      </c>
      <c r="K25" s="15">
        <v>32</v>
      </c>
      <c r="L25" s="15">
        <v>2</v>
      </c>
      <c r="M25" s="81">
        <v>10.24</v>
      </c>
      <c r="N25" s="70">
        <v>10</v>
      </c>
      <c r="O25" s="62">
        <v>3000</v>
      </c>
      <c r="P25" s="63">
        <f>Table224523689101112131415161718192021222423456789101112131415161718192021222324252627282930313233343536373839404142434445464748505152[[#This Row],[PEMBULATAN]]*O25</f>
        <v>30000</v>
      </c>
    </row>
    <row r="26" spans="1:16" ht="30" customHeight="1" x14ac:dyDescent="0.2">
      <c r="A26" s="97"/>
      <c r="B26" s="73"/>
      <c r="C26" s="87" t="s">
        <v>6052</v>
      </c>
      <c r="D26" s="76" t="s">
        <v>51</v>
      </c>
      <c r="E26" s="13">
        <v>44439</v>
      </c>
      <c r="F26" s="74" t="s">
        <v>5399</v>
      </c>
      <c r="G26" s="13">
        <v>44440</v>
      </c>
      <c r="H26" s="75" t="s">
        <v>2282</v>
      </c>
      <c r="I26" s="15">
        <v>42</v>
      </c>
      <c r="J26" s="15">
        <v>42</v>
      </c>
      <c r="K26" s="15">
        <v>34</v>
      </c>
      <c r="L26" s="15">
        <v>5</v>
      </c>
      <c r="M26" s="81">
        <v>14.994</v>
      </c>
      <c r="N26" s="70">
        <v>15</v>
      </c>
      <c r="O26" s="62">
        <v>3000</v>
      </c>
      <c r="P26" s="63">
        <f>Table224523689101112131415161718192021222423456789101112131415161718192021222324252627282930313233343536373839404142434445464748505152[[#This Row],[PEMBULATAN]]*O26</f>
        <v>45000</v>
      </c>
    </row>
    <row r="27" spans="1:16" ht="30" customHeight="1" x14ac:dyDescent="0.2">
      <c r="A27" s="97"/>
      <c r="B27" s="73"/>
      <c r="C27" s="87" t="s">
        <v>6053</v>
      </c>
      <c r="D27" s="76" t="s">
        <v>51</v>
      </c>
      <c r="E27" s="13">
        <v>44439</v>
      </c>
      <c r="F27" s="74" t="s">
        <v>5399</v>
      </c>
      <c r="G27" s="13">
        <v>44440</v>
      </c>
      <c r="H27" s="75" t="s">
        <v>2282</v>
      </c>
      <c r="I27" s="15">
        <v>112</v>
      </c>
      <c r="J27" s="15">
        <v>35</v>
      </c>
      <c r="K27" s="15">
        <v>20</v>
      </c>
      <c r="L27" s="15">
        <v>2</v>
      </c>
      <c r="M27" s="81">
        <v>19.600000000000001</v>
      </c>
      <c r="N27" s="70">
        <v>20</v>
      </c>
      <c r="O27" s="62">
        <v>3000</v>
      </c>
      <c r="P27" s="63">
        <f>Table224523689101112131415161718192021222423456789101112131415161718192021222324252627282930313233343536373839404142434445464748505152[[#This Row],[PEMBULATAN]]*O27</f>
        <v>60000</v>
      </c>
    </row>
    <row r="28" spans="1:16" ht="30" customHeight="1" x14ac:dyDescent="0.2">
      <c r="A28" s="97"/>
      <c r="B28" s="73"/>
      <c r="C28" s="87" t="s">
        <v>6054</v>
      </c>
      <c r="D28" s="76" t="s">
        <v>51</v>
      </c>
      <c r="E28" s="13">
        <v>44439</v>
      </c>
      <c r="F28" s="74" t="s">
        <v>5399</v>
      </c>
      <c r="G28" s="13">
        <v>44440</v>
      </c>
      <c r="H28" s="75" t="s">
        <v>2282</v>
      </c>
      <c r="I28" s="15">
        <v>80</v>
      </c>
      <c r="J28" s="15">
        <v>60</v>
      </c>
      <c r="K28" s="15">
        <v>30</v>
      </c>
      <c r="L28" s="15">
        <v>14</v>
      </c>
      <c r="M28" s="81">
        <v>36</v>
      </c>
      <c r="N28" s="70">
        <v>36</v>
      </c>
      <c r="O28" s="62">
        <v>3000</v>
      </c>
      <c r="P28" s="63">
        <f>Table224523689101112131415161718192021222423456789101112131415161718192021222324252627282930313233343536373839404142434445464748505152[[#This Row],[PEMBULATAN]]*O28</f>
        <v>108000</v>
      </c>
    </row>
    <row r="29" spans="1:16" ht="30" customHeight="1" x14ac:dyDescent="0.2">
      <c r="A29" s="97"/>
      <c r="B29" s="73"/>
      <c r="C29" s="87" t="s">
        <v>6055</v>
      </c>
      <c r="D29" s="76" t="s">
        <v>51</v>
      </c>
      <c r="E29" s="13">
        <v>44439</v>
      </c>
      <c r="F29" s="74" t="s">
        <v>5399</v>
      </c>
      <c r="G29" s="13">
        <v>44440</v>
      </c>
      <c r="H29" s="75" t="s">
        <v>2282</v>
      </c>
      <c r="I29" s="15">
        <v>75</v>
      </c>
      <c r="J29" s="15">
        <v>40</v>
      </c>
      <c r="K29" s="15">
        <v>10</v>
      </c>
      <c r="L29" s="15">
        <v>1</v>
      </c>
      <c r="M29" s="81">
        <v>7.5</v>
      </c>
      <c r="N29" s="70">
        <v>8</v>
      </c>
      <c r="O29" s="62">
        <v>3000</v>
      </c>
      <c r="P29" s="63">
        <f>Table224523689101112131415161718192021222423456789101112131415161718192021222324252627282930313233343536373839404142434445464748505152[[#This Row],[PEMBULATAN]]*O29</f>
        <v>24000</v>
      </c>
    </row>
    <row r="30" spans="1:16" ht="30" customHeight="1" x14ac:dyDescent="0.2">
      <c r="A30" s="97"/>
      <c r="B30" s="73"/>
      <c r="C30" s="87" t="s">
        <v>6056</v>
      </c>
      <c r="D30" s="76" t="s">
        <v>51</v>
      </c>
      <c r="E30" s="13">
        <v>44439</v>
      </c>
      <c r="F30" s="74" t="s">
        <v>5399</v>
      </c>
      <c r="G30" s="13">
        <v>44440</v>
      </c>
      <c r="H30" s="75" t="s">
        <v>2282</v>
      </c>
      <c r="I30" s="15">
        <v>95</v>
      </c>
      <c r="J30" s="15">
        <v>60</v>
      </c>
      <c r="K30" s="15">
        <v>33</v>
      </c>
      <c r="L30" s="15">
        <v>12</v>
      </c>
      <c r="M30" s="81">
        <v>47.024999999999999</v>
      </c>
      <c r="N30" s="70">
        <v>47</v>
      </c>
      <c r="O30" s="62">
        <v>3000</v>
      </c>
      <c r="P30" s="63">
        <f>Table224523689101112131415161718192021222423456789101112131415161718192021222324252627282930313233343536373839404142434445464748505152[[#This Row],[PEMBULATAN]]*O30</f>
        <v>141000</v>
      </c>
    </row>
    <row r="31" spans="1:16" ht="30" customHeight="1" x14ac:dyDescent="0.2">
      <c r="A31" s="97"/>
      <c r="B31" s="73"/>
      <c r="C31" s="87" t="s">
        <v>6057</v>
      </c>
      <c r="D31" s="76" t="s">
        <v>51</v>
      </c>
      <c r="E31" s="13">
        <v>44439</v>
      </c>
      <c r="F31" s="74" t="s">
        <v>5399</v>
      </c>
      <c r="G31" s="13">
        <v>44440</v>
      </c>
      <c r="H31" s="75" t="s">
        <v>2282</v>
      </c>
      <c r="I31" s="15">
        <v>60</v>
      </c>
      <c r="J31" s="15">
        <v>57</v>
      </c>
      <c r="K31" s="15">
        <v>40</v>
      </c>
      <c r="L31" s="15">
        <v>22</v>
      </c>
      <c r="M31" s="81">
        <v>34.200000000000003</v>
      </c>
      <c r="N31" s="70">
        <v>34</v>
      </c>
      <c r="O31" s="62">
        <v>3000</v>
      </c>
      <c r="P31" s="63">
        <f>Table224523689101112131415161718192021222423456789101112131415161718192021222324252627282930313233343536373839404142434445464748505152[[#This Row],[PEMBULATAN]]*O31</f>
        <v>102000</v>
      </c>
    </row>
    <row r="32" spans="1:16" ht="30" customHeight="1" x14ac:dyDescent="0.2">
      <c r="A32" s="97"/>
      <c r="B32" s="73"/>
      <c r="C32" s="87" t="s">
        <v>6058</v>
      </c>
      <c r="D32" s="76" t="s">
        <v>51</v>
      </c>
      <c r="E32" s="13">
        <v>44439</v>
      </c>
      <c r="F32" s="74" t="s">
        <v>5399</v>
      </c>
      <c r="G32" s="13">
        <v>44440</v>
      </c>
      <c r="H32" s="75" t="s">
        <v>2282</v>
      </c>
      <c r="I32" s="15">
        <v>122</v>
      </c>
      <c r="J32" s="15">
        <v>10</v>
      </c>
      <c r="K32" s="15">
        <v>6</v>
      </c>
      <c r="L32" s="15">
        <v>2</v>
      </c>
      <c r="M32" s="81">
        <v>1.83</v>
      </c>
      <c r="N32" s="70">
        <v>2</v>
      </c>
      <c r="O32" s="62">
        <v>3000</v>
      </c>
      <c r="P32" s="63">
        <f>Table224523689101112131415161718192021222423456789101112131415161718192021222324252627282930313233343536373839404142434445464748505152[[#This Row],[PEMBULATAN]]*O32</f>
        <v>6000</v>
      </c>
    </row>
    <row r="33" spans="1:16" ht="30" customHeight="1" x14ac:dyDescent="0.2">
      <c r="A33" s="97"/>
      <c r="B33" s="73"/>
      <c r="C33" s="87" t="s">
        <v>6059</v>
      </c>
      <c r="D33" s="76" t="s">
        <v>51</v>
      </c>
      <c r="E33" s="13">
        <v>44439</v>
      </c>
      <c r="F33" s="74" t="s">
        <v>5399</v>
      </c>
      <c r="G33" s="13">
        <v>44440</v>
      </c>
      <c r="H33" s="75" t="s">
        <v>2282</v>
      </c>
      <c r="I33" s="15">
        <v>53</v>
      </c>
      <c r="J33" s="15">
        <v>32</v>
      </c>
      <c r="K33" s="15">
        <v>23</v>
      </c>
      <c r="L33" s="15">
        <v>4</v>
      </c>
      <c r="M33" s="81">
        <v>9.7520000000000007</v>
      </c>
      <c r="N33" s="70">
        <v>10</v>
      </c>
      <c r="O33" s="62">
        <v>3000</v>
      </c>
      <c r="P33" s="63">
        <f>Table224523689101112131415161718192021222423456789101112131415161718192021222324252627282930313233343536373839404142434445464748505152[[#This Row],[PEMBULATAN]]*O33</f>
        <v>30000</v>
      </c>
    </row>
    <row r="34" spans="1:16" ht="30" customHeight="1" x14ac:dyDescent="0.2">
      <c r="A34" s="97"/>
      <c r="B34" s="73"/>
      <c r="C34" s="87" t="s">
        <v>6060</v>
      </c>
      <c r="D34" s="76" t="s">
        <v>51</v>
      </c>
      <c r="E34" s="13">
        <v>44439</v>
      </c>
      <c r="F34" s="74" t="s">
        <v>5399</v>
      </c>
      <c r="G34" s="13">
        <v>44440</v>
      </c>
      <c r="H34" s="75" t="s">
        <v>2282</v>
      </c>
      <c r="I34" s="15">
        <v>72</v>
      </c>
      <c r="J34" s="15">
        <v>45</v>
      </c>
      <c r="K34" s="15">
        <v>24</v>
      </c>
      <c r="L34" s="15">
        <v>7</v>
      </c>
      <c r="M34" s="81">
        <v>19.440000000000001</v>
      </c>
      <c r="N34" s="70">
        <v>19</v>
      </c>
      <c r="O34" s="62">
        <v>3000</v>
      </c>
      <c r="P34" s="63">
        <f>Table224523689101112131415161718192021222423456789101112131415161718192021222324252627282930313233343536373839404142434445464748505152[[#This Row],[PEMBULATAN]]*O34</f>
        <v>57000</v>
      </c>
    </row>
    <row r="35" spans="1:16" ht="30" customHeight="1" x14ac:dyDescent="0.2">
      <c r="A35" s="97"/>
      <c r="B35" s="73"/>
      <c r="C35" s="87" t="s">
        <v>6061</v>
      </c>
      <c r="D35" s="76" t="s">
        <v>51</v>
      </c>
      <c r="E35" s="13">
        <v>44439</v>
      </c>
      <c r="F35" s="74" t="s">
        <v>5399</v>
      </c>
      <c r="G35" s="13">
        <v>44440</v>
      </c>
      <c r="H35" s="75" t="s">
        <v>2282</v>
      </c>
      <c r="I35" s="15">
        <v>53</v>
      </c>
      <c r="J35" s="15">
        <v>33</v>
      </c>
      <c r="K35" s="15">
        <v>22</v>
      </c>
      <c r="L35" s="15">
        <v>7</v>
      </c>
      <c r="M35" s="81">
        <v>9.6195000000000004</v>
      </c>
      <c r="N35" s="70">
        <v>10</v>
      </c>
      <c r="O35" s="62">
        <v>3000</v>
      </c>
      <c r="P35" s="63">
        <f>Table224523689101112131415161718192021222423456789101112131415161718192021222324252627282930313233343536373839404142434445464748505152[[#This Row],[PEMBULATAN]]*O35</f>
        <v>30000</v>
      </c>
    </row>
    <row r="36" spans="1:16" ht="30" customHeight="1" x14ac:dyDescent="0.2">
      <c r="A36" s="97"/>
      <c r="B36" s="73"/>
      <c r="C36" s="87" t="s">
        <v>6062</v>
      </c>
      <c r="D36" s="76" t="s">
        <v>51</v>
      </c>
      <c r="E36" s="13">
        <v>44439</v>
      </c>
      <c r="F36" s="74" t="s">
        <v>5399</v>
      </c>
      <c r="G36" s="13">
        <v>44440</v>
      </c>
      <c r="H36" s="75" t="s">
        <v>2282</v>
      </c>
      <c r="I36" s="15">
        <v>70</v>
      </c>
      <c r="J36" s="15">
        <v>50</v>
      </c>
      <c r="K36" s="15">
        <v>22</v>
      </c>
      <c r="L36" s="15">
        <v>5</v>
      </c>
      <c r="M36" s="81">
        <v>19.25</v>
      </c>
      <c r="N36" s="70">
        <v>19</v>
      </c>
      <c r="O36" s="62">
        <v>3000</v>
      </c>
      <c r="P36" s="63">
        <f>Table224523689101112131415161718192021222423456789101112131415161718192021222324252627282930313233343536373839404142434445464748505152[[#This Row],[PEMBULATAN]]*O36</f>
        <v>57000</v>
      </c>
    </row>
    <row r="37" spans="1:16" ht="30" customHeight="1" x14ac:dyDescent="0.2">
      <c r="A37" s="97"/>
      <c r="B37" s="73"/>
      <c r="C37" s="87" t="s">
        <v>6063</v>
      </c>
      <c r="D37" s="76" t="s">
        <v>51</v>
      </c>
      <c r="E37" s="13">
        <v>44439</v>
      </c>
      <c r="F37" s="74" t="s">
        <v>5399</v>
      </c>
      <c r="G37" s="13">
        <v>44440</v>
      </c>
      <c r="H37" s="75" t="s">
        <v>2282</v>
      </c>
      <c r="I37" s="15">
        <v>54</v>
      </c>
      <c r="J37" s="15">
        <v>33</v>
      </c>
      <c r="K37" s="15">
        <v>18</v>
      </c>
      <c r="L37" s="15">
        <v>4</v>
      </c>
      <c r="M37" s="81">
        <v>8.0190000000000001</v>
      </c>
      <c r="N37" s="70">
        <v>8</v>
      </c>
      <c r="O37" s="62">
        <v>3000</v>
      </c>
      <c r="P37" s="63">
        <f>Table224523689101112131415161718192021222423456789101112131415161718192021222324252627282930313233343536373839404142434445464748505152[[#This Row],[PEMBULATAN]]*O37</f>
        <v>24000</v>
      </c>
    </row>
    <row r="38" spans="1:16" ht="30" customHeight="1" x14ac:dyDescent="0.2">
      <c r="A38" s="97"/>
      <c r="B38" s="73"/>
      <c r="C38" s="87" t="s">
        <v>6064</v>
      </c>
      <c r="D38" s="76" t="s">
        <v>51</v>
      </c>
      <c r="E38" s="13">
        <v>44439</v>
      </c>
      <c r="F38" s="74" t="s">
        <v>5399</v>
      </c>
      <c r="G38" s="13">
        <v>44440</v>
      </c>
      <c r="H38" s="75" t="s">
        <v>2282</v>
      </c>
      <c r="I38" s="15">
        <v>58</v>
      </c>
      <c r="J38" s="15">
        <v>36</v>
      </c>
      <c r="K38" s="15">
        <v>15</v>
      </c>
      <c r="L38" s="15">
        <v>1</v>
      </c>
      <c r="M38" s="81">
        <v>7.83</v>
      </c>
      <c r="N38" s="70">
        <v>8</v>
      </c>
      <c r="O38" s="62">
        <v>3000</v>
      </c>
      <c r="P38" s="63">
        <f>Table224523689101112131415161718192021222423456789101112131415161718192021222324252627282930313233343536373839404142434445464748505152[[#This Row],[PEMBULATAN]]*O38</f>
        <v>24000</v>
      </c>
    </row>
    <row r="39" spans="1:16" ht="30" customHeight="1" x14ac:dyDescent="0.2">
      <c r="A39" s="97"/>
      <c r="B39" s="73"/>
      <c r="C39" s="87" t="s">
        <v>6065</v>
      </c>
      <c r="D39" s="76" t="s">
        <v>51</v>
      </c>
      <c r="E39" s="13">
        <v>44439</v>
      </c>
      <c r="F39" s="74" t="s">
        <v>5399</v>
      </c>
      <c r="G39" s="13">
        <v>44440</v>
      </c>
      <c r="H39" s="75" t="s">
        <v>2282</v>
      </c>
      <c r="I39" s="15">
        <v>77</v>
      </c>
      <c r="J39" s="15">
        <v>55</v>
      </c>
      <c r="K39" s="15">
        <v>20</v>
      </c>
      <c r="L39" s="15">
        <v>6</v>
      </c>
      <c r="M39" s="81">
        <v>21.175000000000001</v>
      </c>
      <c r="N39" s="70">
        <v>21</v>
      </c>
      <c r="O39" s="62">
        <v>3000</v>
      </c>
      <c r="P39" s="63">
        <f>Table224523689101112131415161718192021222423456789101112131415161718192021222324252627282930313233343536373839404142434445464748505152[[#This Row],[PEMBULATAN]]*O39</f>
        <v>63000</v>
      </c>
    </row>
    <row r="40" spans="1:16" ht="30" customHeight="1" x14ac:dyDescent="0.2">
      <c r="A40" s="97"/>
      <c r="B40" s="73"/>
      <c r="C40" s="87" t="s">
        <v>6066</v>
      </c>
      <c r="D40" s="76" t="s">
        <v>51</v>
      </c>
      <c r="E40" s="13">
        <v>44439</v>
      </c>
      <c r="F40" s="74" t="s">
        <v>5399</v>
      </c>
      <c r="G40" s="13">
        <v>44440</v>
      </c>
      <c r="H40" s="75" t="s">
        <v>2282</v>
      </c>
      <c r="I40" s="15">
        <v>50</v>
      </c>
      <c r="J40" s="15">
        <v>58</v>
      </c>
      <c r="K40" s="15">
        <v>30</v>
      </c>
      <c r="L40" s="15">
        <v>6</v>
      </c>
      <c r="M40" s="81">
        <v>21.75</v>
      </c>
      <c r="N40" s="70">
        <v>22</v>
      </c>
      <c r="O40" s="62">
        <v>3000</v>
      </c>
      <c r="P40" s="63">
        <f>Table224523689101112131415161718192021222423456789101112131415161718192021222324252627282930313233343536373839404142434445464748505152[[#This Row],[PEMBULATAN]]*O40</f>
        <v>66000</v>
      </c>
    </row>
    <row r="41" spans="1:16" ht="30" customHeight="1" x14ac:dyDescent="0.2">
      <c r="A41" s="97"/>
      <c r="B41" s="73"/>
      <c r="C41" s="87" t="s">
        <v>6067</v>
      </c>
      <c r="D41" s="76" t="s">
        <v>51</v>
      </c>
      <c r="E41" s="13">
        <v>44439</v>
      </c>
      <c r="F41" s="74" t="s">
        <v>5399</v>
      </c>
      <c r="G41" s="13">
        <v>44440</v>
      </c>
      <c r="H41" s="75" t="s">
        <v>2282</v>
      </c>
      <c r="I41" s="15">
        <v>30</v>
      </c>
      <c r="J41" s="15">
        <v>38</v>
      </c>
      <c r="K41" s="15">
        <v>15</v>
      </c>
      <c r="L41" s="15">
        <v>3</v>
      </c>
      <c r="M41" s="81">
        <v>4.2750000000000004</v>
      </c>
      <c r="N41" s="70">
        <v>4</v>
      </c>
      <c r="O41" s="62">
        <v>3000</v>
      </c>
      <c r="P41" s="63">
        <f>Table224523689101112131415161718192021222423456789101112131415161718192021222324252627282930313233343536373839404142434445464748505152[[#This Row],[PEMBULATAN]]*O41</f>
        <v>12000</v>
      </c>
    </row>
    <row r="42" spans="1:16" ht="30" customHeight="1" x14ac:dyDescent="0.2">
      <c r="A42" s="97"/>
      <c r="B42" s="73"/>
      <c r="C42" s="87" t="s">
        <v>6068</v>
      </c>
      <c r="D42" s="76" t="s">
        <v>51</v>
      </c>
      <c r="E42" s="13">
        <v>44439</v>
      </c>
      <c r="F42" s="74" t="s">
        <v>5399</v>
      </c>
      <c r="G42" s="13">
        <v>44440</v>
      </c>
      <c r="H42" s="75" t="s">
        <v>2282</v>
      </c>
      <c r="I42" s="15">
        <v>106</v>
      </c>
      <c r="J42" s="15">
        <v>68</v>
      </c>
      <c r="K42" s="15">
        <v>25</v>
      </c>
      <c r="L42" s="15">
        <v>17</v>
      </c>
      <c r="M42" s="81">
        <v>45.05</v>
      </c>
      <c r="N42" s="70">
        <v>45</v>
      </c>
      <c r="O42" s="62">
        <v>3000</v>
      </c>
      <c r="P42" s="63">
        <f>Table224523689101112131415161718192021222423456789101112131415161718192021222324252627282930313233343536373839404142434445464748505152[[#This Row],[PEMBULATAN]]*O42</f>
        <v>135000</v>
      </c>
    </row>
    <row r="43" spans="1:16" ht="30" customHeight="1" x14ac:dyDescent="0.2">
      <c r="A43" s="97"/>
      <c r="B43" s="73"/>
      <c r="C43" s="87" t="s">
        <v>6069</v>
      </c>
      <c r="D43" s="76" t="s">
        <v>51</v>
      </c>
      <c r="E43" s="13">
        <v>44439</v>
      </c>
      <c r="F43" s="74" t="s">
        <v>5399</v>
      </c>
      <c r="G43" s="13">
        <v>44440</v>
      </c>
      <c r="H43" s="75" t="s">
        <v>2282</v>
      </c>
      <c r="I43" s="15">
        <v>103</v>
      </c>
      <c r="J43" s="15">
        <v>60</v>
      </c>
      <c r="K43" s="15">
        <v>35</v>
      </c>
      <c r="L43" s="15">
        <v>25</v>
      </c>
      <c r="M43" s="81">
        <v>54.075000000000003</v>
      </c>
      <c r="N43" s="70">
        <v>54</v>
      </c>
      <c r="O43" s="62">
        <v>3000</v>
      </c>
      <c r="P43" s="63">
        <f>Table224523689101112131415161718192021222423456789101112131415161718192021222324252627282930313233343536373839404142434445464748505152[[#This Row],[PEMBULATAN]]*O43</f>
        <v>162000</v>
      </c>
    </row>
    <row r="44" spans="1:16" ht="30" customHeight="1" x14ac:dyDescent="0.2">
      <c r="A44" s="97"/>
      <c r="B44" s="73"/>
      <c r="C44" s="87" t="s">
        <v>6070</v>
      </c>
      <c r="D44" s="76" t="s">
        <v>51</v>
      </c>
      <c r="E44" s="13">
        <v>44439</v>
      </c>
      <c r="F44" s="74" t="s">
        <v>5399</v>
      </c>
      <c r="G44" s="13">
        <v>44440</v>
      </c>
      <c r="H44" s="75" t="s">
        <v>2282</v>
      </c>
      <c r="I44" s="15">
        <v>110</v>
      </c>
      <c r="J44" s="15">
        <v>60</v>
      </c>
      <c r="K44" s="15">
        <v>35</v>
      </c>
      <c r="L44" s="15">
        <v>28</v>
      </c>
      <c r="M44" s="81">
        <v>57.75</v>
      </c>
      <c r="N44" s="70">
        <v>58</v>
      </c>
      <c r="O44" s="62">
        <v>3000</v>
      </c>
      <c r="P44" s="63">
        <f>Table224523689101112131415161718192021222423456789101112131415161718192021222324252627282930313233343536373839404142434445464748505152[[#This Row],[PEMBULATAN]]*O44</f>
        <v>174000</v>
      </c>
    </row>
    <row r="45" spans="1:16" ht="30" customHeight="1" x14ac:dyDescent="0.2">
      <c r="A45" s="97"/>
      <c r="B45" s="73"/>
      <c r="C45" s="87" t="s">
        <v>6071</v>
      </c>
      <c r="D45" s="76" t="s">
        <v>51</v>
      </c>
      <c r="E45" s="13">
        <v>44439</v>
      </c>
      <c r="F45" s="74" t="s">
        <v>5399</v>
      </c>
      <c r="G45" s="13">
        <v>44440</v>
      </c>
      <c r="H45" s="75" t="s">
        <v>2282</v>
      </c>
      <c r="I45" s="15">
        <v>10</v>
      </c>
      <c r="J45" s="15">
        <v>30</v>
      </c>
      <c r="K45" s="15">
        <v>10</v>
      </c>
      <c r="L45" s="15">
        <v>1</v>
      </c>
      <c r="M45" s="81">
        <v>0.75</v>
      </c>
      <c r="N45" s="70">
        <v>1</v>
      </c>
      <c r="O45" s="62">
        <v>3000</v>
      </c>
      <c r="P45" s="63">
        <f>Table224523689101112131415161718192021222423456789101112131415161718192021222324252627282930313233343536373839404142434445464748505152[[#This Row],[PEMBULATAN]]*O45</f>
        <v>3000</v>
      </c>
    </row>
    <row r="46" spans="1:16" ht="30" customHeight="1" x14ac:dyDescent="0.2">
      <c r="A46" s="97"/>
      <c r="B46" s="73"/>
      <c r="C46" s="87" t="s">
        <v>6072</v>
      </c>
      <c r="D46" s="76" t="s">
        <v>51</v>
      </c>
      <c r="E46" s="13">
        <v>44439</v>
      </c>
      <c r="F46" s="74" t="s">
        <v>5399</v>
      </c>
      <c r="G46" s="13">
        <v>44440</v>
      </c>
      <c r="H46" s="75" t="s">
        <v>2282</v>
      </c>
      <c r="I46" s="15">
        <v>50</v>
      </c>
      <c r="J46" s="15">
        <v>37</v>
      </c>
      <c r="K46" s="15">
        <v>20</v>
      </c>
      <c r="L46" s="15">
        <v>4</v>
      </c>
      <c r="M46" s="81">
        <v>9.25</v>
      </c>
      <c r="N46" s="70">
        <v>9</v>
      </c>
      <c r="O46" s="62">
        <v>3000</v>
      </c>
      <c r="P46" s="63">
        <f>Table224523689101112131415161718192021222423456789101112131415161718192021222324252627282930313233343536373839404142434445464748505152[[#This Row],[PEMBULATAN]]*O46</f>
        <v>27000</v>
      </c>
    </row>
    <row r="47" spans="1:16" ht="30" customHeight="1" x14ac:dyDescent="0.2">
      <c r="A47" s="97"/>
      <c r="B47" s="73"/>
      <c r="C47" s="87" t="s">
        <v>6073</v>
      </c>
      <c r="D47" s="76" t="s">
        <v>51</v>
      </c>
      <c r="E47" s="13">
        <v>44439</v>
      </c>
      <c r="F47" s="74" t="s">
        <v>5399</v>
      </c>
      <c r="G47" s="13">
        <v>44440</v>
      </c>
      <c r="H47" s="75" t="s">
        <v>2282</v>
      </c>
      <c r="I47" s="15">
        <v>93</v>
      </c>
      <c r="J47" s="15">
        <v>33</v>
      </c>
      <c r="K47" s="15">
        <v>29</v>
      </c>
      <c r="L47" s="15">
        <v>10</v>
      </c>
      <c r="M47" s="81">
        <v>22.250250000000001</v>
      </c>
      <c r="N47" s="70">
        <v>22</v>
      </c>
      <c r="O47" s="62">
        <v>3000</v>
      </c>
      <c r="P47" s="63">
        <f>Table224523689101112131415161718192021222423456789101112131415161718192021222324252627282930313233343536373839404142434445464748505152[[#This Row],[PEMBULATAN]]*O47</f>
        <v>66000</v>
      </c>
    </row>
    <row r="48" spans="1:16" ht="30" customHeight="1" x14ac:dyDescent="0.2">
      <c r="A48" s="97"/>
      <c r="B48" s="73"/>
      <c r="C48" s="87" t="s">
        <v>6074</v>
      </c>
      <c r="D48" s="76" t="s">
        <v>51</v>
      </c>
      <c r="E48" s="13">
        <v>44439</v>
      </c>
      <c r="F48" s="74" t="s">
        <v>5399</v>
      </c>
      <c r="G48" s="13">
        <v>44440</v>
      </c>
      <c r="H48" s="75" t="s">
        <v>2282</v>
      </c>
      <c r="I48" s="15">
        <v>30</v>
      </c>
      <c r="J48" s="15">
        <v>55</v>
      </c>
      <c r="K48" s="15">
        <v>24</v>
      </c>
      <c r="L48" s="15">
        <v>15</v>
      </c>
      <c r="M48" s="81">
        <v>9.9</v>
      </c>
      <c r="N48" s="70">
        <v>15</v>
      </c>
      <c r="O48" s="62">
        <v>3000</v>
      </c>
      <c r="P48" s="63">
        <f>Table224523689101112131415161718192021222423456789101112131415161718192021222324252627282930313233343536373839404142434445464748505152[[#This Row],[PEMBULATAN]]*O48</f>
        <v>45000</v>
      </c>
    </row>
    <row r="49" spans="1:16" ht="30" customHeight="1" x14ac:dyDescent="0.2">
      <c r="A49" s="97"/>
      <c r="B49" s="73"/>
      <c r="C49" s="87" t="s">
        <v>6075</v>
      </c>
      <c r="D49" s="76" t="s">
        <v>51</v>
      </c>
      <c r="E49" s="13">
        <v>44439</v>
      </c>
      <c r="F49" s="74" t="s">
        <v>5399</v>
      </c>
      <c r="G49" s="13">
        <v>44440</v>
      </c>
      <c r="H49" s="75" t="s">
        <v>2282</v>
      </c>
      <c r="I49" s="15">
        <v>70</v>
      </c>
      <c r="J49" s="15">
        <v>52</v>
      </c>
      <c r="K49" s="15">
        <v>22</v>
      </c>
      <c r="L49" s="15">
        <v>8</v>
      </c>
      <c r="M49" s="81">
        <v>20.02</v>
      </c>
      <c r="N49" s="70">
        <v>20</v>
      </c>
      <c r="O49" s="62">
        <v>3000</v>
      </c>
      <c r="P49" s="63">
        <f>Table224523689101112131415161718192021222423456789101112131415161718192021222324252627282930313233343536373839404142434445464748505152[[#This Row],[PEMBULATAN]]*O49</f>
        <v>60000</v>
      </c>
    </row>
    <row r="50" spans="1:16" ht="30" customHeight="1" x14ac:dyDescent="0.2">
      <c r="A50" s="97"/>
      <c r="B50" s="73"/>
      <c r="C50" s="87" t="s">
        <v>6076</v>
      </c>
      <c r="D50" s="76" t="s">
        <v>51</v>
      </c>
      <c r="E50" s="13">
        <v>44439</v>
      </c>
      <c r="F50" s="74" t="s">
        <v>5399</v>
      </c>
      <c r="G50" s="13">
        <v>44440</v>
      </c>
      <c r="H50" s="75" t="s">
        <v>2282</v>
      </c>
      <c r="I50" s="15">
        <v>55</v>
      </c>
      <c r="J50" s="15">
        <v>35</v>
      </c>
      <c r="K50" s="15">
        <v>18</v>
      </c>
      <c r="L50" s="15">
        <v>5</v>
      </c>
      <c r="M50" s="81">
        <v>8.6624999999999996</v>
      </c>
      <c r="N50" s="70">
        <v>9</v>
      </c>
      <c r="O50" s="62">
        <v>3000</v>
      </c>
      <c r="P50" s="63">
        <f>Table224523689101112131415161718192021222423456789101112131415161718192021222324252627282930313233343536373839404142434445464748505152[[#This Row],[PEMBULATAN]]*O50</f>
        <v>27000</v>
      </c>
    </row>
    <row r="51" spans="1:16" ht="30" customHeight="1" x14ac:dyDescent="0.2">
      <c r="A51" s="97"/>
      <c r="B51" s="73"/>
      <c r="C51" s="87" t="s">
        <v>6077</v>
      </c>
      <c r="D51" s="76" t="s">
        <v>51</v>
      </c>
      <c r="E51" s="13">
        <v>44439</v>
      </c>
      <c r="F51" s="74" t="s">
        <v>5399</v>
      </c>
      <c r="G51" s="13">
        <v>44440</v>
      </c>
      <c r="H51" s="75" t="s">
        <v>2282</v>
      </c>
      <c r="I51" s="15">
        <v>102</v>
      </c>
      <c r="J51" s="15">
        <v>60</v>
      </c>
      <c r="K51" s="15">
        <v>30</v>
      </c>
      <c r="L51" s="15">
        <v>18</v>
      </c>
      <c r="M51" s="81">
        <v>45.9</v>
      </c>
      <c r="N51" s="70">
        <v>46</v>
      </c>
      <c r="O51" s="62">
        <v>3000</v>
      </c>
      <c r="P51" s="63">
        <f>Table224523689101112131415161718192021222423456789101112131415161718192021222324252627282930313233343536373839404142434445464748505152[[#This Row],[PEMBULATAN]]*O51</f>
        <v>138000</v>
      </c>
    </row>
    <row r="52" spans="1:16" ht="30" customHeight="1" x14ac:dyDescent="0.2">
      <c r="A52" s="97"/>
      <c r="B52" s="73"/>
      <c r="C52" s="87" t="s">
        <v>6078</v>
      </c>
      <c r="D52" s="76" t="s">
        <v>51</v>
      </c>
      <c r="E52" s="13">
        <v>44439</v>
      </c>
      <c r="F52" s="74" t="s">
        <v>5399</v>
      </c>
      <c r="G52" s="13">
        <v>44440</v>
      </c>
      <c r="H52" s="75" t="s">
        <v>2282</v>
      </c>
      <c r="I52" s="15">
        <v>30</v>
      </c>
      <c r="J52" s="15">
        <v>20</v>
      </c>
      <c r="K52" s="15">
        <v>15</v>
      </c>
      <c r="L52" s="15">
        <v>2</v>
      </c>
      <c r="M52" s="81">
        <v>2.25</v>
      </c>
      <c r="N52" s="70">
        <v>2</v>
      </c>
      <c r="O52" s="62">
        <v>3000</v>
      </c>
      <c r="P52" s="63">
        <f>Table224523689101112131415161718192021222423456789101112131415161718192021222324252627282930313233343536373839404142434445464748505152[[#This Row],[PEMBULATAN]]*O52</f>
        <v>6000</v>
      </c>
    </row>
    <row r="53" spans="1:16" ht="30" customHeight="1" x14ac:dyDescent="0.2">
      <c r="A53" s="97"/>
      <c r="B53" s="73"/>
      <c r="C53" s="87" t="s">
        <v>6079</v>
      </c>
      <c r="D53" s="76" t="s">
        <v>51</v>
      </c>
      <c r="E53" s="13">
        <v>44439</v>
      </c>
      <c r="F53" s="74" t="s">
        <v>5399</v>
      </c>
      <c r="G53" s="13">
        <v>44440</v>
      </c>
      <c r="H53" s="75" t="s">
        <v>2282</v>
      </c>
      <c r="I53" s="15">
        <v>15</v>
      </c>
      <c r="J53" s="15">
        <v>20</v>
      </c>
      <c r="K53" s="15">
        <v>12</v>
      </c>
      <c r="L53" s="15">
        <v>1</v>
      </c>
      <c r="M53" s="81">
        <v>0.9</v>
      </c>
      <c r="N53" s="70">
        <v>1</v>
      </c>
      <c r="O53" s="62">
        <v>3000</v>
      </c>
      <c r="P53" s="63">
        <f>Table224523689101112131415161718192021222423456789101112131415161718192021222324252627282930313233343536373839404142434445464748505152[[#This Row],[PEMBULATAN]]*O53</f>
        <v>3000</v>
      </c>
    </row>
    <row r="54" spans="1:16" ht="30" customHeight="1" x14ac:dyDescent="0.2">
      <c r="A54" s="97"/>
      <c r="B54" s="73"/>
      <c r="C54" s="87" t="s">
        <v>6080</v>
      </c>
      <c r="D54" s="76" t="s">
        <v>51</v>
      </c>
      <c r="E54" s="13">
        <v>44439</v>
      </c>
      <c r="F54" s="74" t="s">
        <v>5399</v>
      </c>
      <c r="G54" s="13">
        <v>44440</v>
      </c>
      <c r="H54" s="75" t="s">
        <v>2282</v>
      </c>
      <c r="I54" s="15">
        <v>82</v>
      </c>
      <c r="J54" s="15">
        <v>60</v>
      </c>
      <c r="K54" s="15">
        <v>12</v>
      </c>
      <c r="L54" s="15">
        <v>20</v>
      </c>
      <c r="M54" s="81">
        <v>14.76</v>
      </c>
      <c r="N54" s="70">
        <v>20</v>
      </c>
      <c r="O54" s="62">
        <v>3000</v>
      </c>
      <c r="P54" s="63">
        <f>Table224523689101112131415161718192021222423456789101112131415161718192021222324252627282930313233343536373839404142434445464748505152[[#This Row],[PEMBULATAN]]*O54</f>
        <v>60000</v>
      </c>
    </row>
    <row r="55" spans="1:16" ht="30" customHeight="1" x14ac:dyDescent="0.2">
      <c r="A55" s="97"/>
      <c r="B55" s="73"/>
      <c r="C55" s="87" t="s">
        <v>6081</v>
      </c>
      <c r="D55" s="76" t="s">
        <v>51</v>
      </c>
      <c r="E55" s="13">
        <v>44439</v>
      </c>
      <c r="F55" s="74" t="s">
        <v>5399</v>
      </c>
      <c r="G55" s="13">
        <v>44440</v>
      </c>
      <c r="H55" s="75" t="s">
        <v>2282</v>
      </c>
      <c r="I55" s="15">
        <v>50</v>
      </c>
      <c r="J55" s="15">
        <v>20</v>
      </c>
      <c r="K55" s="15">
        <v>13</v>
      </c>
      <c r="L55" s="15">
        <v>1</v>
      </c>
      <c r="M55" s="81">
        <v>3.25</v>
      </c>
      <c r="N55" s="70">
        <v>3</v>
      </c>
      <c r="O55" s="62">
        <v>3000</v>
      </c>
      <c r="P55" s="63">
        <f>Table224523689101112131415161718192021222423456789101112131415161718192021222324252627282930313233343536373839404142434445464748505152[[#This Row],[PEMBULATAN]]*O55</f>
        <v>9000</v>
      </c>
    </row>
    <row r="56" spans="1:16" ht="30" customHeight="1" x14ac:dyDescent="0.2">
      <c r="A56" s="97"/>
      <c r="B56" s="73"/>
      <c r="C56" s="87" t="s">
        <v>6082</v>
      </c>
      <c r="D56" s="76" t="s">
        <v>51</v>
      </c>
      <c r="E56" s="13">
        <v>44439</v>
      </c>
      <c r="F56" s="74" t="s">
        <v>5399</v>
      </c>
      <c r="G56" s="13">
        <v>44440</v>
      </c>
      <c r="H56" s="75" t="s">
        <v>2282</v>
      </c>
      <c r="I56" s="15">
        <v>75</v>
      </c>
      <c r="J56" s="15">
        <v>45</v>
      </c>
      <c r="K56" s="15">
        <v>20</v>
      </c>
      <c r="L56" s="15">
        <v>10</v>
      </c>
      <c r="M56" s="81">
        <v>16.875</v>
      </c>
      <c r="N56" s="70">
        <v>17</v>
      </c>
      <c r="O56" s="62">
        <v>3000</v>
      </c>
      <c r="P56" s="63">
        <f>Table224523689101112131415161718192021222423456789101112131415161718192021222324252627282930313233343536373839404142434445464748505152[[#This Row],[PEMBULATAN]]*O56</f>
        <v>51000</v>
      </c>
    </row>
    <row r="57" spans="1:16" ht="30" customHeight="1" x14ac:dyDescent="0.2">
      <c r="A57" s="97"/>
      <c r="B57" s="73"/>
      <c r="C57" s="87" t="s">
        <v>6083</v>
      </c>
      <c r="D57" s="76" t="s">
        <v>51</v>
      </c>
      <c r="E57" s="13">
        <v>44439</v>
      </c>
      <c r="F57" s="74" t="s">
        <v>5399</v>
      </c>
      <c r="G57" s="13">
        <v>44440</v>
      </c>
      <c r="H57" s="75" t="s">
        <v>2282</v>
      </c>
      <c r="I57" s="15">
        <v>78</v>
      </c>
      <c r="J57" s="15">
        <v>55</v>
      </c>
      <c r="K57" s="15">
        <v>30</v>
      </c>
      <c r="L57" s="15">
        <v>11</v>
      </c>
      <c r="M57" s="81">
        <v>32.174999999999997</v>
      </c>
      <c r="N57" s="70">
        <v>32</v>
      </c>
      <c r="O57" s="62">
        <v>3000</v>
      </c>
      <c r="P57" s="63">
        <f>Table224523689101112131415161718192021222423456789101112131415161718192021222324252627282930313233343536373839404142434445464748505152[[#This Row],[PEMBULATAN]]*O57</f>
        <v>96000</v>
      </c>
    </row>
    <row r="58" spans="1:16" ht="30" customHeight="1" x14ac:dyDescent="0.2">
      <c r="A58" s="97"/>
      <c r="B58" s="73"/>
      <c r="C58" s="87" t="s">
        <v>6084</v>
      </c>
      <c r="D58" s="76" t="s">
        <v>51</v>
      </c>
      <c r="E58" s="13">
        <v>44439</v>
      </c>
      <c r="F58" s="74" t="s">
        <v>5399</v>
      </c>
      <c r="G58" s="13">
        <v>44440</v>
      </c>
      <c r="H58" s="75" t="s">
        <v>2282</v>
      </c>
      <c r="I58" s="15">
        <v>63</v>
      </c>
      <c r="J58" s="15">
        <v>24</v>
      </c>
      <c r="K58" s="15">
        <v>26</v>
      </c>
      <c r="L58" s="15">
        <v>10</v>
      </c>
      <c r="M58" s="81">
        <v>9.8279999999999994</v>
      </c>
      <c r="N58" s="70">
        <v>10</v>
      </c>
      <c r="O58" s="62">
        <v>3000</v>
      </c>
      <c r="P58" s="63">
        <f>Table224523689101112131415161718192021222423456789101112131415161718192021222324252627282930313233343536373839404142434445464748505152[[#This Row],[PEMBULATAN]]*O58</f>
        <v>30000</v>
      </c>
    </row>
    <row r="59" spans="1:16" ht="30" customHeight="1" x14ac:dyDescent="0.2">
      <c r="A59" s="97"/>
      <c r="B59" s="73"/>
      <c r="C59" s="87" t="s">
        <v>6085</v>
      </c>
      <c r="D59" s="76" t="s">
        <v>51</v>
      </c>
      <c r="E59" s="13">
        <v>44439</v>
      </c>
      <c r="F59" s="74" t="s">
        <v>5399</v>
      </c>
      <c r="G59" s="13">
        <v>44440</v>
      </c>
      <c r="H59" s="75" t="s">
        <v>2282</v>
      </c>
      <c r="I59" s="15">
        <v>102</v>
      </c>
      <c r="J59" s="15">
        <v>57</v>
      </c>
      <c r="K59" s="15">
        <v>44</v>
      </c>
      <c r="L59" s="15">
        <v>15</v>
      </c>
      <c r="M59" s="81">
        <v>63.954000000000001</v>
      </c>
      <c r="N59" s="70">
        <v>64</v>
      </c>
      <c r="O59" s="62">
        <v>3000</v>
      </c>
      <c r="P59" s="63">
        <f>Table224523689101112131415161718192021222423456789101112131415161718192021222324252627282930313233343536373839404142434445464748505152[[#This Row],[PEMBULATAN]]*O59</f>
        <v>192000</v>
      </c>
    </row>
    <row r="60" spans="1:16" ht="30" customHeight="1" x14ac:dyDescent="0.2">
      <c r="A60" s="97"/>
      <c r="B60" s="73"/>
      <c r="C60" s="87" t="s">
        <v>6086</v>
      </c>
      <c r="D60" s="76" t="s">
        <v>51</v>
      </c>
      <c r="E60" s="13">
        <v>44439</v>
      </c>
      <c r="F60" s="74" t="s">
        <v>5399</v>
      </c>
      <c r="G60" s="13">
        <v>44440</v>
      </c>
      <c r="H60" s="75" t="s">
        <v>2282</v>
      </c>
      <c r="I60" s="15">
        <v>86</v>
      </c>
      <c r="J60" s="15">
        <v>60</v>
      </c>
      <c r="K60" s="15">
        <v>33</v>
      </c>
      <c r="L60" s="15">
        <v>15</v>
      </c>
      <c r="M60" s="81">
        <v>42.57</v>
      </c>
      <c r="N60" s="70">
        <v>43</v>
      </c>
      <c r="O60" s="62">
        <v>3000</v>
      </c>
      <c r="P60" s="63">
        <f>Table224523689101112131415161718192021222423456789101112131415161718192021222324252627282930313233343536373839404142434445464748505152[[#This Row],[PEMBULATAN]]*O60</f>
        <v>129000</v>
      </c>
    </row>
    <row r="61" spans="1:16" ht="30" customHeight="1" x14ac:dyDescent="0.2">
      <c r="A61" s="97"/>
      <c r="B61" s="73"/>
      <c r="C61" s="87" t="s">
        <v>6087</v>
      </c>
      <c r="D61" s="76" t="s">
        <v>51</v>
      </c>
      <c r="E61" s="13">
        <v>44439</v>
      </c>
      <c r="F61" s="74" t="s">
        <v>5399</v>
      </c>
      <c r="G61" s="13">
        <v>44440</v>
      </c>
      <c r="H61" s="75" t="s">
        <v>2282</v>
      </c>
      <c r="I61" s="15">
        <v>60</v>
      </c>
      <c r="J61" s="15">
        <v>55</v>
      </c>
      <c r="K61" s="15">
        <v>20</v>
      </c>
      <c r="L61" s="15">
        <v>6</v>
      </c>
      <c r="M61" s="81">
        <v>16.5</v>
      </c>
      <c r="N61" s="70">
        <v>17</v>
      </c>
      <c r="O61" s="62">
        <v>3000</v>
      </c>
      <c r="P61" s="63">
        <f>Table224523689101112131415161718192021222423456789101112131415161718192021222324252627282930313233343536373839404142434445464748505152[[#This Row],[PEMBULATAN]]*O61</f>
        <v>51000</v>
      </c>
    </row>
    <row r="62" spans="1:16" ht="30" customHeight="1" x14ac:dyDescent="0.2">
      <c r="A62" s="97"/>
      <c r="B62" s="73"/>
      <c r="C62" s="87" t="s">
        <v>6088</v>
      </c>
      <c r="D62" s="76" t="s">
        <v>51</v>
      </c>
      <c r="E62" s="13">
        <v>44439</v>
      </c>
      <c r="F62" s="74" t="s">
        <v>5399</v>
      </c>
      <c r="G62" s="13">
        <v>44440</v>
      </c>
      <c r="H62" s="75" t="s">
        <v>2282</v>
      </c>
      <c r="I62" s="15">
        <v>32</v>
      </c>
      <c r="J62" s="15">
        <v>20</v>
      </c>
      <c r="K62" s="15">
        <v>9</v>
      </c>
      <c r="L62" s="15">
        <v>3</v>
      </c>
      <c r="M62" s="81">
        <v>1.44</v>
      </c>
      <c r="N62" s="70">
        <v>3</v>
      </c>
      <c r="O62" s="62">
        <v>3000</v>
      </c>
      <c r="P62" s="63">
        <f>Table224523689101112131415161718192021222423456789101112131415161718192021222324252627282930313233343536373839404142434445464748505152[[#This Row],[PEMBULATAN]]*O62</f>
        <v>9000</v>
      </c>
    </row>
    <row r="63" spans="1:16" ht="30" customHeight="1" x14ac:dyDescent="0.2">
      <c r="A63" s="97"/>
      <c r="B63" s="73"/>
      <c r="C63" s="87" t="s">
        <v>6089</v>
      </c>
      <c r="D63" s="76" t="s">
        <v>51</v>
      </c>
      <c r="E63" s="13">
        <v>44439</v>
      </c>
      <c r="F63" s="74" t="s">
        <v>5399</v>
      </c>
      <c r="G63" s="13">
        <v>44440</v>
      </c>
      <c r="H63" s="75" t="s">
        <v>2282</v>
      </c>
      <c r="I63" s="15">
        <v>23</v>
      </c>
      <c r="J63" s="15">
        <v>40</v>
      </c>
      <c r="K63" s="15">
        <v>22</v>
      </c>
      <c r="L63" s="15">
        <v>9</v>
      </c>
      <c r="M63" s="81">
        <v>5.0599999999999996</v>
      </c>
      <c r="N63" s="70">
        <v>9</v>
      </c>
      <c r="O63" s="62">
        <v>3000</v>
      </c>
      <c r="P63" s="63">
        <f>Table224523689101112131415161718192021222423456789101112131415161718192021222324252627282930313233343536373839404142434445464748505152[[#This Row],[PEMBULATAN]]*O63</f>
        <v>27000</v>
      </c>
    </row>
    <row r="64" spans="1:16" ht="30" customHeight="1" x14ac:dyDescent="0.2">
      <c r="A64" s="97"/>
      <c r="B64" s="73"/>
      <c r="C64" s="87" t="s">
        <v>6090</v>
      </c>
      <c r="D64" s="76" t="s">
        <v>51</v>
      </c>
      <c r="E64" s="13">
        <v>44439</v>
      </c>
      <c r="F64" s="74" t="s">
        <v>5399</v>
      </c>
      <c r="G64" s="13">
        <v>44440</v>
      </c>
      <c r="H64" s="75" t="s">
        <v>2282</v>
      </c>
      <c r="I64" s="15">
        <v>30</v>
      </c>
      <c r="J64" s="15">
        <v>35</v>
      </c>
      <c r="K64" s="15">
        <v>20</v>
      </c>
      <c r="L64" s="15">
        <v>11</v>
      </c>
      <c r="M64" s="81">
        <v>5.25</v>
      </c>
      <c r="N64" s="70">
        <v>11</v>
      </c>
      <c r="O64" s="62">
        <v>3000</v>
      </c>
      <c r="P64" s="63">
        <f>Table224523689101112131415161718192021222423456789101112131415161718192021222324252627282930313233343536373839404142434445464748505152[[#This Row],[PEMBULATAN]]*O64</f>
        <v>33000</v>
      </c>
    </row>
    <row r="65" spans="1:16" ht="30" customHeight="1" x14ac:dyDescent="0.2">
      <c r="A65" s="97"/>
      <c r="B65" s="73"/>
      <c r="C65" s="87" t="s">
        <v>6091</v>
      </c>
      <c r="D65" s="76" t="s">
        <v>51</v>
      </c>
      <c r="E65" s="13">
        <v>44439</v>
      </c>
      <c r="F65" s="74" t="s">
        <v>5399</v>
      </c>
      <c r="G65" s="13">
        <v>44440</v>
      </c>
      <c r="H65" s="75" t="s">
        <v>2282</v>
      </c>
      <c r="I65" s="15">
        <v>66</v>
      </c>
      <c r="J65" s="15">
        <v>65</v>
      </c>
      <c r="K65" s="15">
        <v>25</v>
      </c>
      <c r="L65" s="15">
        <v>8</v>
      </c>
      <c r="M65" s="81">
        <v>26.8125</v>
      </c>
      <c r="N65" s="70">
        <v>27</v>
      </c>
      <c r="O65" s="62">
        <v>3000</v>
      </c>
      <c r="P65" s="63">
        <f>Table224523689101112131415161718192021222423456789101112131415161718192021222324252627282930313233343536373839404142434445464748505152[[#This Row],[PEMBULATAN]]*O65</f>
        <v>81000</v>
      </c>
    </row>
    <row r="66" spans="1:16" ht="30" customHeight="1" x14ac:dyDescent="0.2">
      <c r="A66" s="97"/>
      <c r="B66" s="73"/>
      <c r="C66" s="87" t="s">
        <v>6092</v>
      </c>
      <c r="D66" s="76" t="s">
        <v>51</v>
      </c>
      <c r="E66" s="13">
        <v>44439</v>
      </c>
      <c r="F66" s="74" t="s">
        <v>5399</v>
      </c>
      <c r="G66" s="13">
        <v>44440</v>
      </c>
      <c r="H66" s="75" t="s">
        <v>2282</v>
      </c>
      <c r="I66" s="15">
        <v>60</v>
      </c>
      <c r="J66" s="15">
        <v>50</v>
      </c>
      <c r="K66" s="15">
        <v>25</v>
      </c>
      <c r="L66" s="15">
        <v>8</v>
      </c>
      <c r="M66" s="81">
        <v>18.75</v>
      </c>
      <c r="N66" s="70">
        <v>19</v>
      </c>
      <c r="O66" s="62">
        <v>3000</v>
      </c>
      <c r="P66" s="63">
        <f>Table224523689101112131415161718192021222423456789101112131415161718192021222324252627282930313233343536373839404142434445464748505152[[#This Row],[PEMBULATAN]]*O66</f>
        <v>57000</v>
      </c>
    </row>
    <row r="67" spans="1:16" ht="30" customHeight="1" x14ac:dyDescent="0.2">
      <c r="A67" s="97"/>
      <c r="B67" s="73"/>
      <c r="C67" s="87" t="s">
        <v>6093</v>
      </c>
      <c r="D67" s="76" t="s">
        <v>51</v>
      </c>
      <c r="E67" s="13">
        <v>44439</v>
      </c>
      <c r="F67" s="74" t="s">
        <v>5399</v>
      </c>
      <c r="G67" s="13">
        <v>44440</v>
      </c>
      <c r="H67" s="75" t="s">
        <v>2282</v>
      </c>
      <c r="I67" s="15">
        <v>103</v>
      </c>
      <c r="J67" s="15">
        <v>56</v>
      </c>
      <c r="K67" s="15">
        <v>40</v>
      </c>
      <c r="L67" s="15">
        <v>22</v>
      </c>
      <c r="M67" s="81">
        <v>57.68</v>
      </c>
      <c r="N67" s="70">
        <v>58</v>
      </c>
      <c r="O67" s="62">
        <v>3000</v>
      </c>
      <c r="P67" s="63">
        <f>Table224523689101112131415161718192021222423456789101112131415161718192021222324252627282930313233343536373839404142434445464748505152[[#This Row],[PEMBULATAN]]*O67</f>
        <v>174000</v>
      </c>
    </row>
    <row r="68" spans="1:16" ht="30" customHeight="1" x14ac:dyDescent="0.2">
      <c r="A68" s="97"/>
      <c r="B68" s="73"/>
      <c r="C68" s="87" t="s">
        <v>6094</v>
      </c>
      <c r="D68" s="76" t="s">
        <v>51</v>
      </c>
      <c r="E68" s="13">
        <v>44439</v>
      </c>
      <c r="F68" s="74" t="s">
        <v>5399</v>
      </c>
      <c r="G68" s="13">
        <v>44440</v>
      </c>
      <c r="H68" s="75" t="s">
        <v>2282</v>
      </c>
      <c r="I68" s="15">
        <v>82</v>
      </c>
      <c r="J68" s="15">
        <v>67</v>
      </c>
      <c r="K68" s="15">
        <v>33</v>
      </c>
      <c r="L68" s="15">
        <v>16</v>
      </c>
      <c r="M68" s="81">
        <v>45.325499999999998</v>
      </c>
      <c r="N68" s="70">
        <v>45</v>
      </c>
      <c r="O68" s="62">
        <v>3000</v>
      </c>
      <c r="P68" s="63">
        <f>Table224523689101112131415161718192021222423456789101112131415161718192021222324252627282930313233343536373839404142434445464748505152[[#This Row],[PEMBULATAN]]*O68</f>
        <v>135000</v>
      </c>
    </row>
    <row r="69" spans="1:16" ht="30" customHeight="1" x14ac:dyDescent="0.2">
      <c r="A69" s="97"/>
      <c r="B69" s="73"/>
      <c r="C69" s="87" t="s">
        <v>6095</v>
      </c>
      <c r="D69" s="76" t="s">
        <v>51</v>
      </c>
      <c r="E69" s="13">
        <v>44439</v>
      </c>
      <c r="F69" s="74" t="s">
        <v>5399</v>
      </c>
      <c r="G69" s="13">
        <v>44440</v>
      </c>
      <c r="H69" s="75" t="s">
        <v>2282</v>
      </c>
      <c r="I69" s="15">
        <v>102</v>
      </c>
      <c r="J69" s="15">
        <v>65</v>
      </c>
      <c r="K69" s="15">
        <v>33</v>
      </c>
      <c r="L69" s="15">
        <v>10</v>
      </c>
      <c r="M69" s="81">
        <v>54.697499999999998</v>
      </c>
      <c r="N69" s="70">
        <v>55</v>
      </c>
      <c r="O69" s="62">
        <v>3000</v>
      </c>
      <c r="P69" s="63">
        <f>Table224523689101112131415161718192021222423456789101112131415161718192021222324252627282930313233343536373839404142434445464748505152[[#This Row],[PEMBULATAN]]*O69</f>
        <v>165000</v>
      </c>
    </row>
    <row r="70" spans="1:16" ht="30" customHeight="1" x14ac:dyDescent="0.2">
      <c r="A70" s="97"/>
      <c r="B70" s="73"/>
      <c r="C70" s="87" t="s">
        <v>6096</v>
      </c>
      <c r="D70" s="76" t="s">
        <v>51</v>
      </c>
      <c r="E70" s="13">
        <v>44439</v>
      </c>
      <c r="F70" s="74" t="s">
        <v>5399</v>
      </c>
      <c r="G70" s="13">
        <v>44440</v>
      </c>
      <c r="H70" s="75" t="s">
        <v>2282</v>
      </c>
      <c r="I70" s="15">
        <v>75</v>
      </c>
      <c r="J70" s="15">
        <v>50</v>
      </c>
      <c r="K70" s="15">
        <v>25</v>
      </c>
      <c r="L70" s="15">
        <v>11</v>
      </c>
      <c r="M70" s="81">
        <v>23.4375</v>
      </c>
      <c r="N70" s="70">
        <v>23</v>
      </c>
      <c r="O70" s="62">
        <v>3000</v>
      </c>
      <c r="P70" s="63">
        <f>Table224523689101112131415161718192021222423456789101112131415161718192021222324252627282930313233343536373839404142434445464748505152[[#This Row],[PEMBULATAN]]*O70</f>
        <v>69000</v>
      </c>
    </row>
    <row r="71" spans="1:16" ht="30" customHeight="1" x14ac:dyDescent="0.2">
      <c r="A71" s="97"/>
      <c r="B71" s="73"/>
      <c r="C71" s="87" t="s">
        <v>6097</v>
      </c>
      <c r="D71" s="76" t="s">
        <v>51</v>
      </c>
      <c r="E71" s="13">
        <v>44439</v>
      </c>
      <c r="F71" s="74" t="s">
        <v>5399</v>
      </c>
      <c r="G71" s="13">
        <v>44440</v>
      </c>
      <c r="H71" s="75" t="s">
        <v>2282</v>
      </c>
      <c r="I71" s="15">
        <v>69</v>
      </c>
      <c r="J71" s="15">
        <v>89</v>
      </c>
      <c r="K71" s="15">
        <v>62</v>
      </c>
      <c r="L71" s="15">
        <v>24</v>
      </c>
      <c r="M71" s="81">
        <v>95.185500000000005</v>
      </c>
      <c r="N71" s="70">
        <v>95</v>
      </c>
      <c r="O71" s="62">
        <v>3000</v>
      </c>
      <c r="P71" s="63">
        <f>Table224523689101112131415161718192021222423456789101112131415161718192021222324252627282930313233343536373839404142434445464748505152[[#This Row],[PEMBULATAN]]*O71</f>
        <v>285000</v>
      </c>
    </row>
    <row r="72" spans="1:16" ht="30" customHeight="1" x14ac:dyDescent="0.2">
      <c r="A72" s="97"/>
      <c r="B72" s="73"/>
      <c r="C72" s="87" t="s">
        <v>6098</v>
      </c>
      <c r="D72" s="76" t="s">
        <v>51</v>
      </c>
      <c r="E72" s="13">
        <v>44439</v>
      </c>
      <c r="F72" s="74" t="s">
        <v>5399</v>
      </c>
      <c r="G72" s="13">
        <v>44440</v>
      </c>
      <c r="H72" s="75" t="s">
        <v>2282</v>
      </c>
      <c r="I72" s="15">
        <v>63</v>
      </c>
      <c r="J72" s="15">
        <v>50</v>
      </c>
      <c r="K72" s="15">
        <v>20</v>
      </c>
      <c r="L72" s="15">
        <v>7</v>
      </c>
      <c r="M72" s="81">
        <v>15.75</v>
      </c>
      <c r="N72" s="70">
        <v>16</v>
      </c>
      <c r="O72" s="62">
        <v>3000</v>
      </c>
      <c r="P72" s="63">
        <f>Table224523689101112131415161718192021222423456789101112131415161718192021222324252627282930313233343536373839404142434445464748505152[[#This Row],[PEMBULATAN]]*O72</f>
        <v>48000</v>
      </c>
    </row>
    <row r="73" spans="1:16" ht="30" customHeight="1" x14ac:dyDescent="0.2">
      <c r="A73" s="97"/>
      <c r="B73" s="73"/>
      <c r="C73" s="87" t="s">
        <v>6099</v>
      </c>
      <c r="D73" s="76" t="s">
        <v>51</v>
      </c>
      <c r="E73" s="13">
        <v>44439</v>
      </c>
      <c r="F73" s="74" t="s">
        <v>5399</v>
      </c>
      <c r="G73" s="13">
        <v>44440</v>
      </c>
      <c r="H73" s="75" t="s">
        <v>2282</v>
      </c>
      <c r="I73" s="15">
        <v>102</v>
      </c>
      <c r="J73" s="15">
        <v>58</v>
      </c>
      <c r="K73" s="15">
        <v>35</v>
      </c>
      <c r="L73" s="15">
        <v>26</v>
      </c>
      <c r="M73" s="81">
        <v>51.765000000000001</v>
      </c>
      <c r="N73" s="70">
        <v>52</v>
      </c>
      <c r="O73" s="62">
        <v>3000</v>
      </c>
      <c r="P73" s="63">
        <f>Table224523689101112131415161718192021222423456789101112131415161718192021222324252627282930313233343536373839404142434445464748505152[[#This Row],[PEMBULATAN]]*O73</f>
        <v>156000</v>
      </c>
    </row>
    <row r="74" spans="1:16" ht="22.5" customHeight="1" x14ac:dyDescent="0.2">
      <c r="A74" s="121" t="s">
        <v>31</v>
      </c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3"/>
      <c r="M74" s="77">
        <f>SUBTOTAL(109,Table224523689101112131415161718192021222423456789101112131415161718192021222324252627282930313233343536373839404142434445464748505152[KG VOLUME])</f>
        <v>1577.9590000000001</v>
      </c>
      <c r="N74" s="66">
        <f>SUM(N3:N73)</f>
        <v>1637</v>
      </c>
      <c r="O74" s="124">
        <f>SUM(P3:P73)</f>
        <v>4911000</v>
      </c>
      <c r="P74" s="125"/>
    </row>
    <row r="75" spans="1:16" ht="22.5" customHeight="1" x14ac:dyDescent="0.2">
      <c r="A75" s="82"/>
      <c r="B75" s="54" t="s">
        <v>43</v>
      </c>
      <c r="C75" s="53"/>
      <c r="D75" s="55" t="s">
        <v>44</v>
      </c>
      <c r="E75" s="82"/>
      <c r="F75" s="82"/>
      <c r="G75" s="82"/>
      <c r="H75" s="82"/>
      <c r="I75" s="82"/>
      <c r="J75" s="82"/>
      <c r="K75" s="82"/>
      <c r="L75" s="82"/>
      <c r="M75" s="83"/>
      <c r="N75" s="85" t="s">
        <v>50</v>
      </c>
      <c r="O75" s="84"/>
      <c r="P75" s="84">
        <f>O74*10%</f>
        <v>491100</v>
      </c>
    </row>
    <row r="76" spans="1:16" ht="22.5" customHeight="1" thickBot="1" x14ac:dyDescent="0.25">
      <c r="A76" s="82"/>
      <c r="B76" s="54"/>
      <c r="C76" s="53"/>
      <c r="D76" s="55"/>
      <c r="E76" s="82"/>
      <c r="F76" s="82"/>
      <c r="G76" s="82"/>
      <c r="H76" s="82"/>
      <c r="I76" s="82"/>
      <c r="J76" s="82"/>
      <c r="K76" s="82"/>
      <c r="L76" s="82"/>
      <c r="M76" s="83"/>
      <c r="N76" s="98" t="s">
        <v>58</v>
      </c>
      <c r="O76" s="99"/>
      <c r="P76" s="99">
        <f>O74-P75</f>
        <v>4419900</v>
      </c>
    </row>
    <row r="77" spans="1:16" x14ac:dyDescent="0.2">
      <c r="A77" s="11"/>
      <c r="H77" s="61"/>
      <c r="N77" s="60" t="s">
        <v>32</v>
      </c>
      <c r="P77" s="67">
        <f>P76*1%</f>
        <v>44199</v>
      </c>
    </row>
    <row r="78" spans="1:16" ht="15.75" thickBot="1" x14ac:dyDescent="0.25">
      <c r="A78" s="11"/>
      <c r="H78" s="61"/>
      <c r="N78" s="60" t="s">
        <v>56</v>
      </c>
      <c r="P78" s="69">
        <f>P76*2%</f>
        <v>88398</v>
      </c>
    </row>
    <row r="79" spans="1:16" x14ac:dyDescent="0.2">
      <c r="A79" s="11"/>
      <c r="H79" s="61"/>
      <c r="N79" s="64" t="s">
        <v>33</v>
      </c>
      <c r="O79" s="65"/>
      <c r="P79" s="68">
        <f>P76+P77-P78</f>
        <v>4375701</v>
      </c>
    </row>
    <row r="80" spans="1:16" x14ac:dyDescent="0.2">
      <c r="B80" s="54"/>
      <c r="C80" s="53"/>
      <c r="D80" s="55"/>
    </row>
    <row r="82" spans="1:16" x14ac:dyDescent="0.2">
      <c r="A82" s="11"/>
      <c r="H82" s="61"/>
      <c r="P82" s="69"/>
    </row>
    <row r="83" spans="1:16" x14ac:dyDescent="0.2">
      <c r="A83" s="11"/>
      <c r="H83" s="61"/>
      <c r="O83" s="56"/>
      <c r="P83" s="69"/>
    </row>
    <row r="84" spans="1:16" s="3" customFormat="1" x14ac:dyDescent="0.25">
      <c r="A84" s="11"/>
      <c r="B84" s="2"/>
      <c r="C84" s="2"/>
      <c r="E84" s="12"/>
      <c r="H84" s="61"/>
      <c r="N84" s="14"/>
      <c r="O84" s="14"/>
      <c r="P84" s="14"/>
    </row>
    <row r="85" spans="1:16" s="3" customFormat="1" x14ac:dyDescent="0.25">
      <c r="A85" s="11"/>
      <c r="B85" s="2"/>
      <c r="C85" s="2"/>
      <c r="E85" s="12"/>
      <c r="H85" s="61"/>
      <c r="N85" s="14"/>
      <c r="O85" s="14"/>
      <c r="P85" s="14"/>
    </row>
    <row r="86" spans="1:16" s="3" customFormat="1" x14ac:dyDescent="0.25">
      <c r="A86" s="11"/>
      <c r="B86" s="2"/>
      <c r="C86" s="2"/>
      <c r="E86" s="12"/>
      <c r="H86" s="61"/>
      <c r="N86" s="14"/>
      <c r="O86" s="14"/>
      <c r="P86" s="14"/>
    </row>
    <row r="87" spans="1:16" s="3" customFormat="1" x14ac:dyDescent="0.25">
      <c r="A87" s="11"/>
      <c r="B87" s="2"/>
      <c r="C87" s="2"/>
      <c r="E87" s="12"/>
      <c r="H87" s="61"/>
      <c r="N87" s="14"/>
      <c r="O87" s="14"/>
      <c r="P87" s="14"/>
    </row>
    <row r="88" spans="1:16" s="3" customFormat="1" x14ac:dyDescent="0.25">
      <c r="A88" s="11"/>
      <c r="B88" s="2"/>
      <c r="C88" s="2"/>
      <c r="E88" s="12"/>
      <c r="H88" s="61"/>
      <c r="N88" s="14"/>
      <c r="O88" s="14"/>
      <c r="P88" s="14"/>
    </row>
    <row r="89" spans="1:16" s="3" customFormat="1" x14ac:dyDescent="0.25">
      <c r="A89" s="11"/>
      <c r="B89" s="2"/>
      <c r="C89" s="2"/>
      <c r="E89" s="12"/>
      <c r="H89" s="61"/>
      <c r="N89" s="14"/>
      <c r="O89" s="14"/>
      <c r="P89" s="14"/>
    </row>
    <row r="90" spans="1:16" s="3" customFormat="1" x14ac:dyDescent="0.25">
      <c r="A90" s="11"/>
      <c r="B90" s="2"/>
      <c r="C90" s="2"/>
      <c r="E90" s="12"/>
      <c r="H90" s="61"/>
      <c r="N90" s="14"/>
      <c r="O90" s="14"/>
      <c r="P90" s="14"/>
    </row>
    <row r="91" spans="1:16" s="3" customFormat="1" x14ac:dyDescent="0.25">
      <c r="A91" s="11"/>
      <c r="B91" s="2"/>
      <c r="C91" s="2"/>
      <c r="E91" s="12"/>
      <c r="H91" s="61"/>
      <c r="N91" s="14"/>
      <c r="O91" s="14"/>
      <c r="P91" s="14"/>
    </row>
    <row r="92" spans="1:16" s="3" customFormat="1" x14ac:dyDescent="0.25">
      <c r="A92" s="11"/>
      <c r="B92" s="2"/>
      <c r="C92" s="2"/>
      <c r="E92" s="12"/>
      <c r="H92" s="61"/>
      <c r="N92" s="14"/>
      <c r="O92" s="14"/>
      <c r="P92" s="14"/>
    </row>
    <row r="93" spans="1:16" s="3" customFormat="1" x14ac:dyDescent="0.25">
      <c r="A93" s="11"/>
      <c r="B93" s="2"/>
      <c r="C93" s="2"/>
      <c r="E93" s="12"/>
      <c r="H93" s="61"/>
      <c r="N93" s="14"/>
      <c r="O93" s="14"/>
      <c r="P93" s="14"/>
    </row>
    <row r="94" spans="1:16" s="3" customFormat="1" x14ac:dyDescent="0.25">
      <c r="A94" s="11"/>
      <c r="B94" s="2"/>
      <c r="C94" s="2"/>
      <c r="E94" s="12"/>
      <c r="H94" s="61"/>
      <c r="N94" s="14"/>
      <c r="O94" s="14"/>
      <c r="P94" s="14"/>
    </row>
    <row r="95" spans="1:16" s="3" customFormat="1" x14ac:dyDescent="0.25">
      <c r="A95" s="11"/>
      <c r="B95" s="2"/>
      <c r="C95" s="2"/>
      <c r="E95" s="12"/>
      <c r="H95" s="61"/>
      <c r="N95" s="14"/>
      <c r="O95" s="14"/>
      <c r="P95" s="14"/>
    </row>
  </sheetData>
  <mergeCells count="2">
    <mergeCell ref="A74:L74"/>
    <mergeCell ref="O74:P74"/>
  </mergeCells>
  <conditionalFormatting sqref="B3">
    <cfRule type="duplicateValues" dxfId="33" priority="1"/>
  </conditionalFormatting>
  <conditionalFormatting sqref="B4:B73">
    <cfRule type="duplicateValues" dxfId="32" priority="112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F8" sqref="F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9.28515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9" customHeight="1" x14ac:dyDescent="0.2">
      <c r="A3" s="96" t="s">
        <v>6250</v>
      </c>
      <c r="B3" s="72" t="s">
        <v>5481</v>
      </c>
      <c r="C3" s="9" t="s">
        <v>5482</v>
      </c>
      <c r="D3" s="74" t="s">
        <v>51</v>
      </c>
      <c r="E3" s="13">
        <v>44439</v>
      </c>
      <c r="F3" s="74" t="s">
        <v>5399</v>
      </c>
      <c r="G3" s="13">
        <v>44440</v>
      </c>
      <c r="H3" s="10" t="s">
        <v>2282</v>
      </c>
      <c r="I3" s="1">
        <v>95</v>
      </c>
      <c r="J3" s="1">
        <v>70</v>
      </c>
      <c r="K3" s="1">
        <v>30</v>
      </c>
      <c r="L3" s="1">
        <v>45</v>
      </c>
      <c r="M3" s="80">
        <v>49.875</v>
      </c>
      <c r="N3" s="8">
        <v>50</v>
      </c>
      <c r="O3" s="62">
        <v>3000</v>
      </c>
      <c r="P3" s="63">
        <f>Table22452368910111213141516171819202122242345678910111213141516171819202122232425262728293031323334353637383940414243444546474850515253[[#This Row],[PEMBULATAN]]*O3</f>
        <v>150000</v>
      </c>
    </row>
    <row r="4" spans="1:16" ht="39" customHeight="1" x14ac:dyDescent="0.2">
      <c r="A4" s="100"/>
      <c r="B4" s="73"/>
      <c r="C4" s="9" t="s">
        <v>5483</v>
      </c>
      <c r="D4" s="74" t="s">
        <v>51</v>
      </c>
      <c r="E4" s="13">
        <v>44439</v>
      </c>
      <c r="F4" s="74" t="s">
        <v>5399</v>
      </c>
      <c r="G4" s="13">
        <v>44440</v>
      </c>
      <c r="H4" s="10" t="s">
        <v>2282</v>
      </c>
      <c r="I4" s="1">
        <v>71</v>
      </c>
      <c r="J4" s="1">
        <v>16</v>
      </c>
      <c r="K4" s="1">
        <v>16</v>
      </c>
      <c r="L4" s="1">
        <v>10</v>
      </c>
      <c r="M4" s="80">
        <v>4.5439999999999996</v>
      </c>
      <c r="N4" s="8">
        <v>10</v>
      </c>
      <c r="O4" s="62">
        <v>3000</v>
      </c>
      <c r="P4" s="63">
        <f>Table22452368910111213141516171819202122242345678910111213141516171819202122232425262728293031323334353637383940414243444546474850515253[[#This Row],[PEMBULATAN]]*O4</f>
        <v>30000</v>
      </c>
    </row>
    <row r="5" spans="1:16" ht="22.5" customHeight="1" x14ac:dyDescent="0.2">
      <c r="A5" s="121" t="s">
        <v>31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3"/>
      <c r="M5" s="77">
        <f>SUBTOTAL(109,Table22452368910111213141516171819202122242345678910111213141516171819202122232425262728293031323334353637383940414243444546474850515253[KG VOLUME])</f>
        <v>54.418999999999997</v>
      </c>
      <c r="N5" s="66">
        <f>SUM(N3:N4)</f>
        <v>60</v>
      </c>
      <c r="O5" s="124">
        <f>SUM(P3:P4)</f>
        <v>180000</v>
      </c>
      <c r="P5" s="125"/>
    </row>
    <row r="6" spans="1:16" ht="22.5" customHeight="1" x14ac:dyDescent="0.2">
      <c r="A6" s="82"/>
      <c r="B6" s="54" t="s">
        <v>43</v>
      </c>
      <c r="C6" s="53"/>
      <c r="D6" s="55" t="s">
        <v>44</v>
      </c>
      <c r="E6" s="82"/>
      <c r="F6" s="82"/>
      <c r="G6" s="82"/>
      <c r="H6" s="82"/>
      <c r="I6" s="82"/>
      <c r="J6" s="82"/>
      <c r="K6" s="82"/>
      <c r="L6" s="82"/>
      <c r="M6" s="83"/>
      <c r="N6" s="85" t="s">
        <v>50</v>
      </c>
      <c r="O6" s="84"/>
      <c r="P6" s="84">
        <f>O5*10%</f>
        <v>18000</v>
      </c>
    </row>
    <row r="7" spans="1:16" ht="22.5" customHeight="1" thickBot="1" x14ac:dyDescent="0.25">
      <c r="A7" s="82"/>
      <c r="B7" s="54"/>
      <c r="C7" s="53"/>
      <c r="D7" s="55"/>
      <c r="E7" s="82"/>
      <c r="F7" s="82"/>
      <c r="G7" s="82"/>
      <c r="H7" s="82"/>
      <c r="I7" s="82"/>
      <c r="J7" s="82"/>
      <c r="K7" s="82"/>
      <c r="L7" s="82"/>
      <c r="M7" s="83"/>
      <c r="N7" s="98" t="s">
        <v>58</v>
      </c>
      <c r="O7" s="99"/>
      <c r="P7" s="99">
        <f>O5-P6</f>
        <v>162000</v>
      </c>
    </row>
    <row r="8" spans="1:16" x14ac:dyDescent="0.2">
      <c r="A8" s="11"/>
      <c r="H8" s="61"/>
      <c r="N8" s="60" t="s">
        <v>32</v>
      </c>
      <c r="P8" s="67">
        <f>P7*1%</f>
        <v>1620</v>
      </c>
    </row>
    <row r="9" spans="1:16" ht="15.75" thickBot="1" x14ac:dyDescent="0.25">
      <c r="A9" s="11"/>
      <c r="H9" s="61"/>
      <c r="N9" s="60" t="s">
        <v>56</v>
      </c>
      <c r="P9" s="69">
        <f>P7*2%</f>
        <v>3240</v>
      </c>
    </row>
    <row r="10" spans="1:16" x14ac:dyDescent="0.2">
      <c r="A10" s="11"/>
      <c r="H10" s="61"/>
      <c r="N10" s="64" t="s">
        <v>33</v>
      </c>
      <c r="O10" s="65"/>
      <c r="P10" s="68">
        <f>P7+P8-P9</f>
        <v>160380</v>
      </c>
    </row>
    <row r="11" spans="1:16" x14ac:dyDescent="0.2">
      <c r="B11" s="54"/>
      <c r="C11" s="53"/>
      <c r="D11" s="55"/>
    </row>
    <row r="13" spans="1:16" x14ac:dyDescent="0.2">
      <c r="A13" s="11"/>
      <c r="H13" s="61"/>
      <c r="P13" s="69"/>
    </row>
    <row r="14" spans="1:16" x14ac:dyDescent="0.2">
      <c r="A14" s="11"/>
      <c r="H14" s="61"/>
      <c r="O14" s="56"/>
      <c r="P14" s="69"/>
    </row>
    <row r="15" spans="1:16" s="3" customFormat="1" x14ac:dyDescent="0.25">
      <c r="A15" s="11"/>
      <c r="B15" s="2"/>
      <c r="C15" s="2"/>
      <c r="E15" s="12"/>
      <c r="H15" s="61"/>
      <c r="N15" s="14"/>
      <c r="O15" s="14"/>
      <c r="P15" s="14"/>
    </row>
    <row r="16" spans="1:16" s="3" customFormat="1" x14ac:dyDescent="0.25">
      <c r="A16" s="11"/>
      <c r="B16" s="2"/>
      <c r="C16" s="2"/>
      <c r="E16" s="12"/>
      <c r="H16" s="61"/>
      <c r="N16" s="14"/>
      <c r="O16" s="14"/>
      <c r="P16" s="14"/>
    </row>
    <row r="17" spans="1:16" s="3" customFormat="1" x14ac:dyDescent="0.25">
      <c r="A17" s="11"/>
      <c r="B17" s="2"/>
      <c r="C17" s="2"/>
      <c r="E17" s="12"/>
      <c r="H17" s="61"/>
      <c r="N17" s="14"/>
      <c r="O17" s="14"/>
      <c r="P17" s="14"/>
    </row>
    <row r="18" spans="1:16" s="3" customFormat="1" x14ac:dyDescent="0.25">
      <c r="A18" s="11"/>
      <c r="B18" s="2"/>
      <c r="C18" s="2"/>
      <c r="E18" s="12"/>
      <c r="H18" s="61"/>
      <c r="N18" s="14"/>
      <c r="O18" s="14"/>
      <c r="P18" s="14"/>
    </row>
    <row r="19" spans="1:16" s="3" customFormat="1" x14ac:dyDescent="0.25">
      <c r="A19" s="11"/>
      <c r="B19" s="2"/>
      <c r="C19" s="2"/>
      <c r="E19" s="12"/>
      <c r="H19" s="61"/>
      <c r="N19" s="14"/>
      <c r="O19" s="14"/>
      <c r="P19" s="14"/>
    </row>
    <row r="20" spans="1:16" s="3" customFormat="1" x14ac:dyDescent="0.25">
      <c r="A20" s="11"/>
      <c r="B20" s="2"/>
      <c r="C20" s="2"/>
      <c r="E20" s="12"/>
      <c r="H20" s="61"/>
      <c r="N20" s="14"/>
      <c r="O20" s="14"/>
      <c r="P20" s="14"/>
    </row>
    <row r="21" spans="1:16" s="3" customFormat="1" x14ac:dyDescent="0.25">
      <c r="A21" s="11"/>
      <c r="B21" s="2"/>
      <c r="C21" s="2"/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/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/>
      <c r="E26" s="12"/>
      <c r="H26" s="61"/>
      <c r="N26" s="14"/>
      <c r="O26" s="14"/>
      <c r="P26" s="14"/>
    </row>
  </sheetData>
  <mergeCells count="2">
    <mergeCell ref="A5:L5"/>
    <mergeCell ref="O5:P5"/>
  </mergeCells>
  <conditionalFormatting sqref="B3">
    <cfRule type="duplicateValues" dxfId="16" priority="1"/>
  </conditionalFormatting>
  <conditionalFormatting sqref="B4">
    <cfRule type="duplicateValues" dxfId="15" priority="114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0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N3" sqref="N3:N27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2.855468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29.25" customHeight="1" x14ac:dyDescent="0.2">
      <c r="A3" s="96" t="s">
        <v>6205</v>
      </c>
      <c r="B3" s="72" t="s">
        <v>1022</v>
      </c>
      <c r="C3" s="9" t="s">
        <v>1023</v>
      </c>
      <c r="D3" s="74" t="s">
        <v>51</v>
      </c>
      <c r="E3" s="13">
        <v>44428</v>
      </c>
      <c r="F3" s="74" t="s">
        <v>53</v>
      </c>
      <c r="G3" s="13">
        <v>44429</v>
      </c>
      <c r="H3" s="10" t="s">
        <v>54</v>
      </c>
      <c r="I3" s="1">
        <v>34</v>
      </c>
      <c r="J3" s="1">
        <v>39</v>
      </c>
      <c r="K3" s="1">
        <v>18</v>
      </c>
      <c r="L3" s="1">
        <v>1</v>
      </c>
      <c r="M3" s="80">
        <v>5.9669999999999996</v>
      </c>
      <c r="N3" s="8">
        <v>6</v>
      </c>
      <c r="O3" s="62">
        <v>3000</v>
      </c>
      <c r="P3" s="63">
        <f>Table224523689101112131415161718192021222423456789[[#This Row],[PEMBULATAN]]*O3</f>
        <v>18000</v>
      </c>
    </row>
    <row r="4" spans="1:16" ht="29.25" customHeight="1" x14ac:dyDescent="0.2">
      <c r="A4" s="100"/>
      <c r="B4" s="73"/>
      <c r="C4" s="9" t="s">
        <v>1024</v>
      </c>
      <c r="D4" s="74" t="s">
        <v>51</v>
      </c>
      <c r="E4" s="13">
        <v>44428</v>
      </c>
      <c r="F4" s="74" t="s">
        <v>53</v>
      </c>
      <c r="G4" s="13">
        <v>44429</v>
      </c>
      <c r="H4" s="10" t="s">
        <v>54</v>
      </c>
      <c r="I4" s="1">
        <v>48</v>
      </c>
      <c r="J4" s="1">
        <v>37</v>
      </c>
      <c r="K4" s="1">
        <v>17</v>
      </c>
      <c r="L4" s="1">
        <v>1</v>
      </c>
      <c r="M4" s="80">
        <v>7.548</v>
      </c>
      <c r="N4" s="8">
        <v>8</v>
      </c>
      <c r="O4" s="62">
        <v>3000</v>
      </c>
      <c r="P4" s="63">
        <f>Table224523689101112131415161718192021222423456789[[#This Row],[PEMBULATAN]]*O4</f>
        <v>24000</v>
      </c>
    </row>
    <row r="5" spans="1:16" ht="29.25" customHeight="1" x14ac:dyDescent="0.2">
      <c r="A5" s="100"/>
      <c r="B5" s="73"/>
      <c r="C5" s="87" t="s">
        <v>1025</v>
      </c>
      <c r="D5" s="76" t="s">
        <v>51</v>
      </c>
      <c r="E5" s="13">
        <v>44428</v>
      </c>
      <c r="F5" s="74" t="s">
        <v>53</v>
      </c>
      <c r="G5" s="13">
        <v>44429</v>
      </c>
      <c r="H5" s="75" t="s">
        <v>54</v>
      </c>
      <c r="I5" s="15">
        <v>50</v>
      </c>
      <c r="J5" s="15">
        <v>29</v>
      </c>
      <c r="K5" s="15">
        <v>12</v>
      </c>
      <c r="L5" s="15">
        <v>1</v>
      </c>
      <c r="M5" s="81">
        <v>4.3499999999999996</v>
      </c>
      <c r="N5" s="70">
        <v>4</v>
      </c>
      <c r="O5" s="62">
        <v>3000</v>
      </c>
      <c r="P5" s="63">
        <f>Table224523689101112131415161718192021222423456789[[#This Row],[PEMBULATAN]]*O5</f>
        <v>12000</v>
      </c>
    </row>
    <row r="6" spans="1:16" ht="29.25" customHeight="1" x14ac:dyDescent="0.2">
      <c r="A6" s="100"/>
      <c r="B6" s="73"/>
      <c r="C6" s="87" t="s">
        <v>1026</v>
      </c>
      <c r="D6" s="76" t="s">
        <v>51</v>
      </c>
      <c r="E6" s="13">
        <v>44428</v>
      </c>
      <c r="F6" s="74" t="s">
        <v>53</v>
      </c>
      <c r="G6" s="13">
        <v>44429</v>
      </c>
      <c r="H6" s="75" t="s">
        <v>54</v>
      </c>
      <c r="I6" s="15">
        <v>50</v>
      </c>
      <c r="J6" s="15">
        <v>40</v>
      </c>
      <c r="K6" s="15">
        <v>18</v>
      </c>
      <c r="L6" s="15">
        <v>8</v>
      </c>
      <c r="M6" s="81">
        <v>9</v>
      </c>
      <c r="N6" s="70">
        <v>9</v>
      </c>
      <c r="O6" s="62">
        <v>3000</v>
      </c>
      <c r="P6" s="63">
        <f>Table224523689101112131415161718192021222423456789[[#This Row],[PEMBULATAN]]*O6</f>
        <v>27000</v>
      </c>
    </row>
    <row r="7" spans="1:16" ht="29.25" customHeight="1" x14ac:dyDescent="0.2">
      <c r="A7" s="100"/>
      <c r="B7" s="73"/>
      <c r="C7" s="87" t="s">
        <v>1027</v>
      </c>
      <c r="D7" s="76" t="s">
        <v>51</v>
      </c>
      <c r="E7" s="13">
        <v>44428</v>
      </c>
      <c r="F7" s="74" t="s">
        <v>53</v>
      </c>
      <c r="G7" s="13">
        <v>44429</v>
      </c>
      <c r="H7" s="75" t="s">
        <v>54</v>
      </c>
      <c r="I7" s="15">
        <v>40</v>
      </c>
      <c r="J7" s="15">
        <v>37</v>
      </c>
      <c r="K7" s="15">
        <v>18</v>
      </c>
      <c r="L7" s="15">
        <v>15</v>
      </c>
      <c r="M7" s="81">
        <v>6.66</v>
      </c>
      <c r="N7" s="70">
        <v>15</v>
      </c>
      <c r="O7" s="62">
        <v>3000</v>
      </c>
      <c r="P7" s="63">
        <f>Table224523689101112131415161718192021222423456789[[#This Row],[PEMBULATAN]]*O7</f>
        <v>45000</v>
      </c>
    </row>
    <row r="8" spans="1:16" ht="29.25" customHeight="1" x14ac:dyDescent="0.2">
      <c r="A8" s="100"/>
      <c r="B8" s="73"/>
      <c r="C8" s="87" t="s">
        <v>1028</v>
      </c>
      <c r="D8" s="76" t="s">
        <v>51</v>
      </c>
      <c r="E8" s="13">
        <v>44428</v>
      </c>
      <c r="F8" s="74" t="s">
        <v>53</v>
      </c>
      <c r="G8" s="13">
        <v>44429</v>
      </c>
      <c r="H8" s="75" t="s">
        <v>54</v>
      </c>
      <c r="I8" s="15">
        <v>105</v>
      </c>
      <c r="J8" s="15">
        <v>60</v>
      </c>
      <c r="K8" s="15">
        <v>32</v>
      </c>
      <c r="L8" s="15">
        <v>13</v>
      </c>
      <c r="M8" s="81">
        <v>50.4</v>
      </c>
      <c r="N8" s="70">
        <v>50</v>
      </c>
      <c r="O8" s="62">
        <v>3000</v>
      </c>
      <c r="P8" s="63">
        <f>Table224523689101112131415161718192021222423456789[[#This Row],[PEMBULATAN]]*O8</f>
        <v>150000</v>
      </c>
    </row>
    <row r="9" spans="1:16" ht="29.25" customHeight="1" x14ac:dyDescent="0.2">
      <c r="A9" s="100"/>
      <c r="B9" s="88"/>
      <c r="C9" s="87" t="s">
        <v>1029</v>
      </c>
      <c r="D9" s="76" t="s">
        <v>51</v>
      </c>
      <c r="E9" s="13">
        <v>44428</v>
      </c>
      <c r="F9" s="74" t="s">
        <v>53</v>
      </c>
      <c r="G9" s="13">
        <v>44429</v>
      </c>
      <c r="H9" s="75" t="s">
        <v>54</v>
      </c>
      <c r="I9" s="15">
        <v>108</v>
      </c>
      <c r="J9" s="15">
        <v>60</v>
      </c>
      <c r="K9" s="15">
        <v>32</v>
      </c>
      <c r="L9" s="15">
        <v>23</v>
      </c>
      <c r="M9" s="81">
        <v>51.84</v>
      </c>
      <c r="N9" s="70">
        <v>52</v>
      </c>
      <c r="O9" s="62">
        <v>3000</v>
      </c>
      <c r="P9" s="63">
        <f>Table224523689101112131415161718192021222423456789[[#This Row],[PEMBULATAN]]*O9</f>
        <v>156000</v>
      </c>
    </row>
    <row r="10" spans="1:16" ht="29.25" customHeight="1" x14ac:dyDescent="0.2">
      <c r="A10" s="100"/>
      <c r="B10" s="73" t="s">
        <v>1030</v>
      </c>
      <c r="C10" s="87" t="s">
        <v>1031</v>
      </c>
      <c r="D10" s="76" t="s">
        <v>51</v>
      </c>
      <c r="E10" s="13">
        <v>44428</v>
      </c>
      <c r="F10" s="74" t="s">
        <v>53</v>
      </c>
      <c r="G10" s="13">
        <v>44429</v>
      </c>
      <c r="H10" s="75" t="s">
        <v>54</v>
      </c>
      <c r="I10" s="15">
        <v>90</v>
      </c>
      <c r="J10" s="15">
        <v>43</v>
      </c>
      <c r="K10" s="15">
        <v>21</v>
      </c>
      <c r="L10" s="15">
        <v>26</v>
      </c>
      <c r="M10" s="81">
        <v>20.317499999999999</v>
      </c>
      <c r="N10" s="70">
        <v>26</v>
      </c>
      <c r="O10" s="62">
        <v>3000</v>
      </c>
      <c r="P10" s="63">
        <f>Table224523689101112131415161718192021222423456789[[#This Row],[PEMBULATAN]]*O10</f>
        <v>78000</v>
      </c>
    </row>
    <row r="11" spans="1:16" ht="29.25" customHeight="1" x14ac:dyDescent="0.2">
      <c r="A11" s="100"/>
      <c r="B11" s="73"/>
      <c r="C11" s="87" t="s">
        <v>1032</v>
      </c>
      <c r="D11" s="76" t="s">
        <v>51</v>
      </c>
      <c r="E11" s="13">
        <v>44428</v>
      </c>
      <c r="F11" s="74" t="s">
        <v>53</v>
      </c>
      <c r="G11" s="13">
        <v>44429</v>
      </c>
      <c r="H11" s="75" t="s">
        <v>54</v>
      </c>
      <c r="I11" s="15">
        <v>90</v>
      </c>
      <c r="J11" s="15">
        <v>50</v>
      </c>
      <c r="K11" s="15">
        <v>25</v>
      </c>
      <c r="L11" s="15">
        <v>13</v>
      </c>
      <c r="M11" s="81">
        <v>28.125</v>
      </c>
      <c r="N11" s="70">
        <v>28</v>
      </c>
      <c r="O11" s="62">
        <v>3000</v>
      </c>
      <c r="P11" s="63">
        <f>Table224523689101112131415161718192021222423456789[[#This Row],[PEMBULATAN]]*O11</f>
        <v>84000</v>
      </c>
    </row>
    <row r="12" spans="1:16" ht="29.25" customHeight="1" x14ac:dyDescent="0.2">
      <c r="A12" s="100"/>
      <c r="B12" s="73"/>
      <c r="C12" s="87" t="s">
        <v>1033</v>
      </c>
      <c r="D12" s="76" t="s">
        <v>51</v>
      </c>
      <c r="E12" s="13">
        <v>44428</v>
      </c>
      <c r="F12" s="74" t="s">
        <v>53</v>
      </c>
      <c r="G12" s="13">
        <v>44429</v>
      </c>
      <c r="H12" s="75" t="s">
        <v>54</v>
      </c>
      <c r="I12" s="15">
        <v>60</v>
      </c>
      <c r="J12" s="15">
        <v>66</v>
      </c>
      <c r="K12" s="15">
        <v>32</v>
      </c>
      <c r="L12" s="15">
        <v>20</v>
      </c>
      <c r="M12" s="81">
        <v>31.68</v>
      </c>
      <c r="N12" s="70">
        <v>32</v>
      </c>
      <c r="O12" s="62">
        <v>3000</v>
      </c>
      <c r="P12" s="63">
        <f>Table224523689101112131415161718192021222423456789[[#This Row],[PEMBULATAN]]*O12</f>
        <v>96000</v>
      </c>
    </row>
    <row r="13" spans="1:16" ht="29.25" customHeight="1" x14ac:dyDescent="0.2">
      <c r="A13" s="100"/>
      <c r="B13" s="73"/>
      <c r="C13" s="87" t="s">
        <v>1034</v>
      </c>
      <c r="D13" s="76" t="s">
        <v>51</v>
      </c>
      <c r="E13" s="13">
        <v>44428</v>
      </c>
      <c r="F13" s="74" t="s">
        <v>53</v>
      </c>
      <c r="G13" s="13">
        <v>44429</v>
      </c>
      <c r="H13" s="75" t="s">
        <v>54</v>
      </c>
      <c r="I13" s="15">
        <v>105</v>
      </c>
      <c r="J13" s="15">
        <v>80</v>
      </c>
      <c r="K13" s="15">
        <v>32</v>
      </c>
      <c r="L13" s="15">
        <v>24</v>
      </c>
      <c r="M13" s="81">
        <v>67.2</v>
      </c>
      <c r="N13" s="70">
        <v>67</v>
      </c>
      <c r="O13" s="62">
        <v>3000</v>
      </c>
      <c r="P13" s="63">
        <f>Table224523689101112131415161718192021222423456789[[#This Row],[PEMBULATAN]]*O13</f>
        <v>201000</v>
      </c>
    </row>
    <row r="14" spans="1:16" ht="29.25" customHeight="1" x14ac:dyDescent="0.2">
      <c r="A14" s="100"/>
      <c r="B14" s="73"/>
      <c r="C14" s="87" t="s">
        <v>1035</v>
      </c>
      <c r="D14" s="76" t="s">
        <v>51</v>
      </c>
      <c r="E14" s="13">
        <v>44428</v>
      </c>
      <c r="F14" s="74" t="s">
        <v>53</v>
      </c>
      <c r="G14" s="13">
        <v>44429</v>
      </c>
      <c r="H14" s="75" t="s">
        <v>54</v>
      </c>
      <c r="I14" s="15">
        <v>30</v>
      </c>
      <c r="J14" s="15">
        <v>32</v>
      </c>
      <c r="K14" s="15">
        <v>15</v>
      </c>
      <c r="L14" s="15">
        <v>40</v>
      </c>
      <c r="M14" s="81">
        <v>3.6</v>
      </c>
      <c r="N14" s="70">
        <v>40</v>
      </c>
      <c r="O14" s="62">
        <v>3000</v>
      </c>
      <c r="P14" s="63">
        <f>Table224523689101112131415161718192021222423456789[[#This Row],[PEMBULATAN]]*O14</f>
        <v>120000</v>
      </c>
    </row>
    <row r="15" spans="1:16" ht="29.25" customHeight="1" x14ac:dyDescent="0.2">
      <c r="A15" s="100"/>
      <c r="B15" s="73"/>
      <c r="C15" s="87" t="s">
        <v>1036</v>
      </c>
      <c r="D15" s="76" t="s">
        <v>51</v>
      </c>
      <c r="E15" s="13">
        <v>44428</v>
      </c>
      <c r="F15" s="74" t="s">
        <v>53</v>
      </c>
      <c r="G15" s="13">
        <v>44429</v>
      </c>
      <c r="H15" s="75" t="s">
        <v>54</v>
      </c>
      <c r="I15" s="15">
        <v>60</v>
      </c>
      <c r="J15" s="15">
        <v>50</v>
      </c>
      <c r="K15" s="15">
        <v>30</v>
      </c>
      <c r="L15" s="15">
        <v>9</v>
      </c>
      <c r="M15" s="81">
        <v>22.5</v>
      </c>
      <c r="N15" s="70">
        <v>23</v>
      </c>
      <c r="O15" s="62">
        <v>3000</v>
      </c>
      <c r="P15" s="63">
        <f>Table224523689101112131415161718192021222423456789[[#This Row],[PEMBULATAN]]*O15</f>
        <v>69000</v>
      </c>
    </row>
    <row r="16" spans="1:16" ht="29.25" customHeight="1" x14ac:dyDescent="0.2">
      <c r="A16" s="100"/>
      <c r="B16" s="73"/>
      <c r="C16" s="87" t="s">
        <v>1037</v>
      </c>
      <c r="D16" s="76" t="s">
        <v>51</v>
      </c>
      <c r="E16" s="13">
        <v>44428</v>
      </c>
      <c r="F16" s="74" t="s">
        <v>53</v>
      </c>
      <c r="G16" s="13">
        <v>44429</v>
      </c>
      <c r="H16" s="75" t="s">
        <v>54</v>
      </c>
      <c r="I16" s="15">
        <v>103</v>
      </c>
      <c r="J16" s="15">
        <v>66</v>
      </c>
      <c r="K16" s="15">
        <v>20</v>
      </c>
      <c r="L16" s="15">
        <v>28</v>
      </c>
      <c r="M16" s="81">
        <v>33.99</v>
      </c>
      <c r="N16" s="70">
        <v>34</v>
      </c>
      <c r="O16" s="62">
        <v>3000</v>
      </c>
      <c r="P16" s="63">
        <f>Table224523689101112131415161718192021222423456789[[#This Row],[PEMBULATAN]]*O16</f>
        <v>102000</v>
      </c>
    </row>
    <row r="17" spans="1:16" ht="29.25" customHeight="1" x14ac:dyDescent="0.2">
      <c r="A17" s="100"/>
      <c r="B17" s="73"/>
      <c r="C17" s="87" t="s">
        <v>1038</v>
      </c>
      <c r="D17" s="76" t="s">
        <v>51</v>
      </c>
      <c r="E17" s="13">
        <v>44428</v>
      </c>
      <c r="F17" s="74" t="s">
        <v>53</v>
      </c>
      <c r="G17" s="13">
        <v>44429</v>
      </c>
      <c r="H17" s="75" t="s">
        <v>54</v>
      </c>
      <c r="I17" s="15">
        <v>95</v>
      </c>
      <c r="J17" s="15">
        <v>60</v>
      </c>
      <c r="K17" s="15">
        <v>21</v>
      </c>
      <c r="L17" s="15">
        <v>25</v>
      </c>
      <c r="M17" s="81">
        <v>29.925000000000001</v>
      </c>
      <c r="N17" s="70">
        <v>30</v>
      </c>
      <c r="O17" s="62">
        <v>3000</v>
      </c>
      <c r="P17" s="63">
        <f>Table224523689101112131415161718192021222423456789[[#This Row],[PEMBULATAN]]*O17</f>
        <v>90000</v>
      </c>
    </row>
    <row r="18" spans="1:16" ht="29.25" customHeight="1" x14ac:dyDescent="0.2">
      <c r="A18" s="100"/>
      <c r="B18" s="73"/>
      <c r="C18" s="87" t="s">
        <v>1039</v>
      </c>
      <c r="D18" s="76" t="s">
        <v>51</v>
      </c>
      <c r="E18" s="13">
        <v>44428</v>
      </c>
      <c r="F18" s="74" t="s">
        <v>53</v>
      </c>
      <c r="G18" s="13">
        <v>44429</v>
      </c>
      <c r="H18" s="75" t="s">
        <v>54</v>
      </c>
      <c r="I18" s="15">
        <v>80</v>
      </c>
      <c r="J18" s="15">
        <v>22</v>
      </c>
      <c r="K18" s="15">
        <v>26</v>
      </c>
      <c r="L18" s="15">
        <v>2</v>
      </c>
      <c r="M18" s="81">
        <v>11.44</v>
      </c>
      <c r="N18" s="70">
        <v>11</v>
      </c>
      <c r="O18" s="62">
        <v>3000</v>
      </c>
      <c r="P18" s="63">
        <f>Table224523689101112131415161718192021222423456789[[#This Row],[PEMBULATAN]]*O18</f>
        <v>33000</v>
      </c>
    </row>
    <row r="19" spans="1:16" ht="29.25" customHeight="1" x14ac:dyDescent="0.2">
      <c r="A19" s="100"/>
      <c r="B19" s="73"/>
      <c r="C19" s="87" t="s">
        <v>1040</v>
      </c>
      <c r="D19" s="76" t="s">
        <v>51</v>
      </c>
      <c r="E19" s="13">
        <v>44428</v>
      </c>
      <c r="F19" s="74" t="s">
        <v>53</v>
      </c>
      <c r="G19" s="13">
        <v>44429</v>
      </c>
      <c r="H19" s="75" t="s">
        <v>54</v>
      </c>
      <c r="I19" s="15">
        <v>34</v>
      </c>
      <c r="J19" s="15">
        <v>39</v>
      </c>
      <c r="K19" s="15">
        <v>18</v>
      </c>
      <c r="L19" s="15">
        <v>7</v>
      </c>
      <c r="M19" s="81">
        <v>5.9669999999999996</v>
      </c>
      <c r="N19" s="70">
        <v>7</v>
      </c>
      <c r="O19" s="62">
        <v>3000</v>
      </c>
      <c r="P19" s="63">
        <f>Table224523689101112131415161718192021222423456789[[#This Row],[PEMBULATAN]]*O19</f>
        <v>21000</v>
      </c>
    </row>
    <row r="20" spans="1:16" ht="29.25" customHeight="1" x14ac:dyDescent="0.2">
      <c r="A20" s="100"/>
      <c r="B20" s="73"/>
      <c r="C20" s="87" t="s">
        <v>1041</v>
      </c>
      <c r="D20" s="76" t="s">
        <v>51</v>
      </c>
      <c r="E20" s="13">
        <v>44428</v>
      </c>
      <c r="F20" s="74" t="s">
        <v>53</v>
      </c>
      <c r="G20" s="13">
        <v>44429</v>
      </c>
      <c r="H20" s="75" t="s">
        <v>54</v>
      </c>
      <c r="I20" s="15">
        <v>48</v>
      </c>
      <c r="J20" s="15">
        <v>37</v>
      </c>
      <c r="K20" s="15">
        <v>17</v>
      </c>
      <c r="L20" s="15">
        <v>6</v>
      </c>
      <c r="M20" s="81">
        <v>7.548</v>
      </c>
      <c r="N20" s="70">
        <v>8</v>
      </c>
      <c r="O20" s="62">
        <v>3000</v>
      </c>
      <c r="P20" s="63">
        <f>Table224523689101112131415161718192021222423456789[[#This Row],[PEMBULATAN]]*O20</f>
        <v>24000</v>
      </c>
    </row>
    <row r="21" spans="1:16" ht="29.25" customHeight="1" x14ac:dyDescent="0.2">
      <c r="A21" s="100"/>
      <c r="B21" s="73"/>
      <c r="C21" s="87" t="s">
        <v>1042</v>
      </c>
      <c r="D21" s="76" t="s">
        <v>51</v>
      </c>
      <c r="E21" s="13">
        <v>44428</v>
      </c>
      <c r="F21" s="74" t="s">
        <v>53</v>
      </c>
      <c r="G21" s="13">
        <v>44429</v>
      </c>
      <c r="H21" s="75" t="s">
        <v>54</v>
      </c>
      <c r="I21" s="15">
        <v>60</v>
      </c>
      <c r="J21" s="15">
        <v>20</v>
      </c>
      <c r="K21" s="15">
        <v>32</v>
      </c>
      <c r="L21" s="15">
        <v>2</v>
      </c>
      <c r="M21" s="81">
        <v>9.6</v>
      </c>
      <c r="N21" s="70">
        <v>10</v>
      </c>
      <c r="O21" s="62">
        <v>3000</v>
      </c>
      <c r="P21" s="63">
        <f>Table224523689101112131415161718192021222423456789[[#This Row],[PEMBULATAN]]*O21</f>
        <v>30000</v>
      </c>
    </row>
    <row r="22" spans="1:16" ht="29.25" customHeight="1" x14ac:dyDescent="0.2">
      <c r="A22" s="100"/>
      <c r="B22" s="73"/>
      <c r="C22" s="87" t="s">
        <v>1043</v>
      </c>
      <c r="D22" s="76" t="s">
        <v>51</v>
      </c>
      <c r="E22" s="13">
        <v>44428</v>
      </c>
      <c r="F22" s="74" t="s">
        <v>53</v>
      </c>
      <c r="G22" s="13">
        <v>44429</v>
      </c>
      <c r="H22" s="75" t="s">
        <v>54</v>
      </c>
      <c r="I22" s="15">
        <v>60</v>
      </c>
      <c r="J22" s="15">
        <v>30</v>
      </c>
      <c r="K22" s="15">
        <v>12</v>
      </c>
      <c r="L22" s="15">
        <v>3</v>
      </c>
      <c r="M22" s="81">
        <v>5.4</v>
      </c>
      <c r="N22" s="70">
        <v>5</v>
      </c>
      <c r="O22" s="62">
        <v>3000</v>
      </c>
      <c r="P22" s="63">
        <f>Table224523689101112131415161718192021222423456789[[#This Row],[PEMBULATAN]]*O22</f>
        <v>15000</v>
      </c>
    </row>
    <row r="23" spans="1:16" ht="29.25" customHeight="1" x14ac:dyDescent="0.2">
      <c r="A23" s="100"/>
      <c r="B23" s="73"/>
      <c r="C23" s="87" t="s">
        <v>1044</v>
      </c>
      <c r="D23" s="76" t="s">
        <v>51</v>
      </c>
      <c r="E23" s="13">
        <v>44428</v>
      </c>
      <c r="F23" s="74" t="s">
        <v>53</v>
      </c>
      <c r="G23" s="13">
        <v>44429</v>
      </c>
      <c r="H23" s="75" t="s">
        <v>54</v>
      </c>
      <c r="I23" s="15">
        <v>102</v>
      </c>
      <c r="J23" s="15">
        <v>70</v>
      </c>
      <c r="K23" s="15">
        <v>35</v>
      </c>
      <c r="L23" s="15">
        <v>2</v>
      </c>
      <c r="M23" s="81">
        <v>62.475000000000001</v>
      </c>
      <c r="N23" s="70">
        <v>62</v>
      </c>
      <c r="O23" s="62">
        <v>3000</v>
      </c>
      <c r="P23" s="63">
        <f>Table224523689101112131415161718192021222423456789[[#This Row],[PEMBULATAN]]*O23</f>
        <v>186000</v>
      </c>
    </row>
    <row r="24" spans="1:16" ht="29.25" customHeight="1" x14ac:dyDescent="0.2">
      <c r="A24" s="100"/>
      <c r="B24" s="73"/>
      <c r="C24" s="87" t="s">
        <v>1045</v>
      </c>
      <c r="D24" s="76" t="s">
        <v>51</v>
      </c>
      <c r="E24" s="13">
        <v>44428</v>
      </c>
      <c r="F24" s="74" t="s">
        <v>53</v>
      </c>
      <c r="G24" s="13">
        <v>44429</v>
      </c>
      <c r="H24" s="75" t="s">
        <v>54</v>
      </c>
      <c r="I24" s="15">
        <v>103</v>
      </c>
      <c r="J24" s="15">
        <v>67</v>
      </c>
      <c r="K24" s="15">
        <v>32</v>
      </c>
      <c r="L24" s="15">
        <v>3</v>
      </c>
      <c r="M24" s="81">
        <v>55.207999999999998</v>
      </c>
      <c r="N24" s="70">
        <v>55</v>
      </c>
      <c r="O24" s="62">
        <v>3000</v>
      </c>
      <c r="P24" s="63">
        <f>Table224523689101112131415161718192021222423456789[[#This Row],[PEMBULATAN]]*O24</f>
        <v>165000</v>
      </c>
    </row>
    <row r="25" spans="1:16" ht="29.25" customHeight="1" x14ac:dyDescent="0.2">
      <c r="A25" s="100"/>
      <c r="B25" s="73"/>
      <c r="C25" s="87" t="s">
        <v>1046</v>
      </c>
      <c r="D25" s="76" t="s">
        <v>51</v>
      </c>
      <c r="E25" s="13">
        <v>44428</v>
      </c>
      <c r="F25" s="74" t="s">
        <v>53</v>
      </c>
      <c r="G25" s="13">
        <v>44429</v>
      </c>
      <c r="H25" s="75" t="s">
        <v>54</v>
      </c>
      <c r="I25" s="15">
        <v>60</v>
      </c>
      <c r="J25" s="15">
        <v>30</v>
      </c>
      <c r="K25" s="15">
        <v>20</v>
      </c>
      <c r="L25" s="15">
        <v>13</v>
      </c>
      <c r="M25" s="81">
        <v>9</v>
      </c>
      <c r="N25" s="70">
        <v>13</v>
      </c>
      <c r="O25" s="62">
        <v>3000</v>
      </c>
      <c r="P25" s="63">
        <f>Table224523689101112131415161718192021222423456789[[#This Row],[PEMBULATAN]]*O25</f>
        <v>39000</v>
      </c>
    </row>
    <row r="26" spans="1:16" ht="29.25" customHeight="1" x14ac:dyDescent="0.2">
      <c r="A26" s="100"/>
      <c r="B26" s="73"/>
      <c r="C26" s="87" t="s">
        <v>1047</v>
      </c>
      <c r="D26" s="76" t="s">
        <v>51</v>
      </c>
      <c r="E26" s="13">
        <v>44428</v>
      </c>
      <c r="F26" s="74" t="s">
        <v>53</v>
      </c>
      <c r="G26" s="13">
        <v>44429</v>
      </c>
      <c r="H26" s="75" t="s">
        <v>54</v>
      </c>
      <c r="I26" s="15">
        <v>60</v>
      </c>
      <c r="J26" s="15">
        <v>60</v>
      </c>
      <c r="K26" s="15">
        <v>32</v>
      </c>
      <c r="L26" s="15">
        <v>10</v>
      </c>
      <c r="M26" s="81">
        <v>28.8</v>
      </c>
      <c r="N26" s="70">
        <v>29</v>
      </c>
      <c r="O26" s="62">
        <v>3000</v>
      </c>
      <c r="P26" s="63">
        <f>Table224523689101112131415161718192021222423456789[[#This Row],[PEMBULATAN]]*O26</f>
        <v>87000</v>
      </c>
    </row>
    <row r="27" spans="1:16" ht="29.25" customHeight="1" x14ac:dyDescent="0.2">
      <c r="A27" s="100"/>
      <c r="B27" s="73"/>
      <c r="C27" s="87" t="s">
        <v>1048</v>
      </c>
      <c r="D27" s="76" t="s">
        <v>51</v>
      </c>
      <c r="E27" s="13">
        <v>44428</v>
      </c>
      <c r="F27" s="74" t="s">
        <v>53</v>
      </c>
      <c r="G27" s="13">
        <v>44429</v>
      </c>
      <c r="H27" s="75" t="s">
        <v>54</v>
      </c>
      <c r="I27" s="15">
        <v>90</v>
      </c>
      <c r="J27" s="15">
        <v>76</v>
      </c>
      <c r="K27" s="15">
        <v>43</v>
      </c>
      <c r="L27" s="15">
        <v>16</v>
      </c>
      <c r="M27" s="81">
        <v>73.53</v>
      </c>
      <c r="N27" s="70">
        <v>74</v>
      </c>
      <c r="O27" s="62">
        <v>3000</v>
      </c>
      <c r="P27" s="63">
        <f>Table224523689101112131415161718192021222423456789[[#This Row],[PEMBULATAN]]*O27</f>
        <v>222000</v>
      </c>
    </row>
    <row r="28" spans="1:16" ht="29.25" customHeight="1" x14ac:dyDescent="0.2">
      <c r="A28" s="100"/>
      <c r="B28" s="73"/>
      <c r="C28" s="87" t="s">
        <v>1049</v>
      </c>
      <c r="D28" s="76" t="s">
        <v>51</v>
      </c>
      <c r="E28" s="13">
        <v>44428</v>
      </c>
      <c r="F28" s="74" t="s">
        <v>53</v>
      </c>
      <c r="G28" s="13">
        <v>44429</v>
      </c>
      <c r="H28" s="75" t="s">
        <v>54</v>
      </c>
      <c r="I28" s="15">
        <v>40</v>
      </c>
      <c r="J28" s="15">
        <v>40</v>
      </c>
      <c r="K28" s="15">
        <v>20</v>
      </c>
      <c r="L28" s="15">
        <v>3</v>
      </c>
      <c r="M28" s="81">
        <v>8</v>
      </c>
      <c r="N28" s="70">
        <v>8</v>
      </c>
      <c r="O28" s="62">
        <v>3000</v>
      </c>
      <c r="P28" s="63">
        <f>Table224523689101112131415161718192021222423456789[[#This Row],[PEMBULATAN]]*O28</f>
        <v>24000</v>
      </c>
    </row>
    <row r="29" spans="1:16" ht="29.25" customHeight="1" x14ac:dyDescent="0.2">
      <c r="A29" s="100"/>
      <c r="B29" s="73"/>
      <c r="C29" s="87" t="s">
        <v>1050</v>
      </c>
      <c r="D29" s="76" t="s">
        <v>51</v>
      </c>
      <c r="E29" s="13">
        <v>44428</v>
      </c>
      <c r="F29" s="74" t="s">
        <v>53</v>
      </c>
      <c r="G29" s="13">
        <v>44429</v>
      </c>
      <c r="H29" s="75" t="s">
        <v>54</v>
      </c>
      <c r="I29" s="15">
        <v>60</v>
      </c>
      <c r="J29" s="15">
        <v>90</v>
      </c>
      <c r="K29" s="15">
        <v>23</v>
      </c>
      <c r="L29" s="15">
        <v>23</v>
      </c>
      <c r="M29" s="81">
        <v>31.05</v>
      </c>
      <c r="N29" s="70">
        <v>31</v>
      </c>
      <c r="O29" s="62">
        <v>3000</v>
      </c>
      <c r="P29" s="63">
        <f>Table224523689101112131415161718192021222423456789[[#This Row],[PEMBULATAN]]*O29</f>
        <v>93000</v>
      </c>
    </row>
    <row r="30" spans="1:16" ht="29.25" customHeight="1" x14ac:dyDescent="0.2">
      <c r="A30" s="100"/>
      <c r="B30" s="73"/>
      <c r="C30" s="87" t="s">
        <v>1051</v>
      </c>
      <c r="D30" s="76" t="s">
        <v>51</v>
      </c>
      <c r="E30" s="13">
        <v>44428</v>
      </c>
      <c r="F30" s="74" t="s">
        <v>53</v>
      </c>
      <c r="G30" s="13">
        <v>44429</v>
      </c>
      <c r="H30" s="75" t="s">
        <v>54</v>
      </c>
      <c r="I30" s="15">
        <v>34</v>
      </c>
      <c r="J30" s="15">
        <v>39</v>
      </c>
      <c r="K30" s="15">
        <v>18</v>
      </c>
      <c r="L30" s="15">
        <v>6</v>
      </c>
      <c r="M30" s="81">
        <v>5.9669999999999996</v>
      </c>
      <c r="N30" s="70">
        <v>6</v>
      </c>
      <c r="O30" s="62">
        <v>3000</v>
      </c>
      <c r="P30" s="63">
        <f>Table224523689101112131415161718192021222423456789[[#This Row],[PEMBULATAN]]*O30</f>
        <v>18000</v>
      </c>
    </row>
    <row r="31" spans="1:16" ht="29.25" customHeight="1" x14ac:dyDescent="0.2">
      <c r="A31" s="100"/>
      <c r="B31" s="73"/>
      <c r="C31" s="87" t="s">
        <v>1052</v>
      </c>
      <c r="D31" s="76" t="s">
        <v>51</v>
      </c>
      <c r="E31" s="13">
        <v>44428</v>
      </c>
      <c r="F31" s="74" t="s">
        <v>53</v>
      </c>
      <c r="G31" s="13">
        <v>44429</v>
      </c>
      <c r="H31" s="75" t="s">
        <v>54</v>
      </c>
      <c r="I31" s="15">
        <v>48</v>
      </c>
      <c r="J31" s="15">
        <v>37</v>
      </c>
      <c r="K31" s="15">
        <v>17</v>
      </c>
      <c r="L31" s="15">
        <v>9</v>
      </c>
      <c r="M31" s="81">
        <v>7.548</v>
      </c>
      <c r="N31" s="70">
        <v>9</v>
      </c>
      <c r="O31" s="62">
        <v>3000</v>
      </c>
      <c r="P31" s="63">
        <f>Table224523689101112131415161718192021222423456789[[#This Row],[PEMBULATAN]]*O31</f>
        <v>27000</v>
      </c>
    </row>
    <row r="32" spans="1:16" ht="29.25" customHeight="1" x14ac:dyDescent="0.2">
      <c r="A32" s="100"/>
      <c r="B32" s="73"/>
      <c r="C32" s="87" t="s">
        <v>1053</v>
      </c>
      <c r="D32" s="76" t="s">
        <v>51</v>
      </c>
      <c r="E32" s="13">
        <v>44428</v>
      </c>
      <c r="F32" s="74" t="s">
        <v>53</v>
      </c>
      <c r="G32" s="13">
        <v>44429</v>
      </c>
      <c r="H32" s="75" t="s">
        <v>54</v>
      </c>
      <c r="I32" s="15">
        <v>90</v>
      </c>
      <c r="J32" s="15">
        <v>70</v>
      </c>
      <c r="K32" s="15">
        <v>32</v>
      </c>
      <c r="L32" s="15">
        <v>22</v>
      </c>
      <c r="M32" s="81">
        <v>50.4</v>
      </c>
      <c r="N32" s="70">
        <v>50</v>
      </c>
      <c r="O32" s="62">
        <v>3000</v>
      </c>
      <c r="P32" s="63">
        <f>Table224523689101112131415161718192021222423456789[[#This Row],[PEMBULATAN]]*O32</f>
        <v>150000</v>
      </c>
    </row>
    <row r="33" spans="1:16" ht="29.25" customHeight="1" x14ac:dyDescent="0.2">
      <c r="A33" s="100"/>
      <c r="B33" s="73"/>
      <c r="C33" s="87" t="s">
        <v>1054</v>
      </c>
      <c r="D33" s="76" t="s">
        <v>51</v>
      </c>
      <c r="E33" s="13">
        <v>44428</v>
      </c>
      <c r="F33" s="74" t="s">
        <v>53</v>
      </c>
      <c r="G33" s="13">
        <v>44429</v>
      </c>
      <c r="H33" s="75" t="s">
        <v>54</v>
      </c>
      <c r="I33" s="15">
        <v>97</v>
      </c>
      <c r="J33" s="15">
        <v>55</v>
      </c>
      <c r="K33" s="15">
        <v>20</v>
      </c>
      <c r="L33" s="15">
        <v>11</v>
      </c>
      <c r="M33" s="81">
        <v>26.675000000000001</v>
      </c>
      <c r="N33" s="70">
        <v>27</v>
      </c>
      <c r="O33" s="62">
        <v>3000</v>
      </c>
      <c r="P33" s="63">
        <f>Table224523689101112131415161718192021222423456789[[#This Row],[PEMBULATAN]]*O33</f>
        <v>81000</v>
      </c>
    </row>
    <row r="34" spans="1:16" ht="29.25" customHeight="1" x14ac:dyDescent="0.2">
      <c r="A34" s="100"/>
      <c r="B34" s="73"/>
      <c r="C34" s="87" t="s">
        <v>1055</v>
      </c>
      <c r="D34" s="76" t="s">
        <v>51</v>
      </c>
      <c r="E34" s="13">
        <v>44428</v>
      </c>
      <c r="F34" s="74" t="s">
        <v>53</v>
      </c>
      <c r="G34" s="13">
        <v>44429</v>
      </c>
      <c r="H34" s="75" t="s">
        <v>54</v>
      </c>
      <c r="I34" s="15">
        <v>80</v>
      </c>
      <c r="J34" s="15">
        <v>55</v>
      </c>
      <c r="K34" s="15">
        <v>21</v>
      </c>
      <c r="L34" s="15">
        <v>8</v>
      </c>
      <c r="M34" s="81">
        <v>23.1</v>
      </c>
      <c r="N34" s="70">
        <v>23</v>
      </c>
      <c r="O34" s="62">
        <v>3000</v>
      </c>
      <c r="P34" s="63">
        <f>Table224523689101112131415161718192021222423456789[[#This Row],[PEMBULATAN]]*O34</f>
        <v>69000</v>
      </c>
    </row>
    <row r="35" spans="1:16" ht="29.25" customHeight="1" x14ac:dyDescent="0.2">
      <c r="A35" s="100"/>
      <c r="B35" s="73"/>
      <c r="C35" s="87" t="s">
        <v>1056</v>
      </c>
      <c r="D35" s="76" t="s">
        <v>51</v>
      </c>
      <c r="E35" s="13">
        <v>44428</v>
      </c>
      <c r="F35" s="74" t="s">
        <v>53</v>
      </c>
      <c r="G35" s="13">
        <v>44429</v>
      </c>
      <c r="H35" s="75" t="s">
        <v>54</v>
      </c>
      <c r="I35" s="15">
        <v>30</v>
      </c>
      <c r="J35" s="15">
        <v>20</v>
      </c>
      <c r="K35" s="15">
        <v>30</v>
      </c>
      <c r="L35" s="15">
        <v>11</v>
      </c>
      <c r="M35" s="81">
        <v>4.5</v>
      </c>
      <c r="N35" s="70">
        <v>11</v>
      </c>
      <c r="O35" s="62">
        <v>3000</v>
      </c>
      <c r="P35" s="63">
        <f>Table224523689101112131415161718192021222423456789[[#This Row],[PEMBULATAN]]*O35</f>
        <v>33000</v>
      </c>
    </row>
    <row r="36" spans="1:16" ht="29.25" customHeight="1" x14ac:dyDescent="0.2">
      <c r="A36" s="100"/>
      <c r="B36" s="73"/>
      <c r="C36" s="87" t="s">
        <v>1057</v>
      </c>
      <c r="D36" s="76" t="s">
        <v>51</v>
      </c>
      <c r="E36" s="13">
        <v>44428</v>
      </c>
      <c r="F36" s="74" t="s">
        <v>53</v>
      </c>
      <c r="G36" s="13">
        <v>44429</v>
      </c>
      <c r="H36" s="75" t="s">
        <v>54</v>
      </c>
      <c r="I36" s="15">
        <v>80</v>
      </c>
      <c r="J36" s="15">
        <v>102</v>
      </c>
      <c r="K36" s="15">
        <v>33</v>
      </c>
      <c r="L36" s="15">
        <v>12</v>
      </c>
      <c r="M36" s="81">
        <v>67.319999999999993</v>
      </c>
      <c r="N36" s="70">
        <v>67</v>
      </c>
      <c r="O36" s="62">
        <v>3000</v>
      </c>
      <c r="P36" s="63">
        <f>Table224523689101112131415161718192021222423456789[[#This Row],[PEMBULATAN]]*O36</f>
        <v>201000</v>
      </c>
    </row>
    <row r="37" spans="1:16" ht="29.25" customHeight="1" x14ac:dyDescent="0.2">
      <c r="A37" s="100"/>
      <c r="B37" s="73"/>
      <c r="C37" s="87" t="s">
        <v>1058</v>
      </c>
      <c r="D37" s="76" t="s">
        <v>51</v>
      </c>
      <c r="E37" s="13">
        <v>44428</v>
      </c>
      <c r="F37" s="74" t="s">
        <v>53</v>
      </c>
      <c r="G37" s="13">
        <v>44429</v>
      </c>
      <c r="H37" s="75" t="s">
        <v>54</v>
      </c>
      <c r="I37" s="15">
        <v>90</v>
      </c>
      <c r="J37" s="15">
        <v>70</v>
      </c>
      <c r="K37" s="15">
        <v>32</v>
      </c>
      <c r="L37" s="15">
        <v>32</v>
      </c>
      <c r="M37" s="81">
        <v>50.4</v>
      </c>
      <c r="N37" s="70">
        <v>50</v>
      </c>
      <c r="O37" s="62">
        <v>3000</v>
      </c>
      <c r="P37" s="63">
        <f>Table224523689101112131415161718192021222423456789[[#This Row],[PEMBULATAN]]*O37</f>
        <v>150000</v>
      </c>
    </row>
    <row r="38" spans="1:16" ht="29.25" customHeight="1" x14ac:dyDescent="0.2">
      <c r="A38" s="100"/>
      <c r="B38" s="73"/>
      <c r="C38" s="87" t="s">
        <v>1059</v>
      </c>
      <c r="D38" s="76" t="s">
        <v>51</v>
      </c>
      <c r="E38" s="13">
        <v>44428</v>
      </c>
      <c r="F38" s="74" t="s">
        <v>53</v>
      </c>
      <c r="G38" s="13">
        <v>44429</v>
      </c>
      <c r="H38" s="75" t="s">
        <v>54</v>
      </c>
      <c r="I38" s="15">
        <v>97</v>
      </c>
      <c r="J38" s="15">
        <v>55</v>
      </c>
      <c r="K38" s="15">
        <v>20</v>
      </c>
      <c r="L38" s="15">
        <v>14</v>
      </c>
      <c r="M38" s="81">
        <v>26.675000000000001</v>
      </c>
      <c r="N38" s="70">
        <v>27</v>
      </c>
      <c r="O38" s="62">
        <v>3000</v>
      </c>
      <c r="P38" s="63">
        <f>Table224523689101112131415161718192021222423456789[[#This Row],[PEMBULATAN]]*O38</f>
        <v>81000</v>
      </c>
    </row>
    <row r="39" spans="1:16" ht="29.25" customHeight="1" x14ac:dyDescent="0.2">
      <c r="A39" s="100"/>
      <c r="B39" s="73"/>
      <c r="C39" s="87" t="s">
        <v>1060</v>
      </c>
      <c r="D39" s="76" t="s">
        <v>51</v>
      </c>
      <c r="E39" s="13">
        <v>44428</v>
      </c>
      <c r="F39" s="74" t="s">
        <v>53</v>
      </c>
      <c r="G39" s="13">
        <v>44429</v>
      </c>
      <c r="H39" s="75" t="s">
        <v>54</v>
      </c>
      <c r="I39" s="15">
        <v>101</v>
      </c>
      <c r="J39" s="15">
        <v>90</v>
      </c>
      <c r="K39" s="15">
        <v>32</v>
      </c>
      <c r="L39" s="15">
        <v>17</v>
      </c>
      <c r="M39" s="81">
        <v>72.72</v>
      </c>
      <c r="N39" s="70">
        <v>73</v>
      </c>
      <c r="O39" s="62">
        <v>3000</v>
      </c>
      <c r="P39" s="63">
        <f>Table224523689101112131415161718192021222423456789[[#This Row],[PEMBULATAN]]*O39</f>
        <v>219000</v>
      </c>
    </row>
    <row r="40" spans="1:16" ht="29.25" customHeight="1" x14ac:dyDescent="0.2">
      <c r="A40" s="100"/>
      <c r="B40" s="73"/>
      <c r="C40" s="87" t="s">
        <v>1061</v>
      </c>
      <c r="D40" s="76" t="s">
        <v>51</v>
      </c>
      <c r="E40" s="13">
        <v>44428</v>
      </c>
      <c r="F40" s="74" t="s">
        <v>53</v>
      </c>
      <c r="G40" s="13">
        <v>44429</v>
      </c>
      <c r="H40" s="75" t="s">
        <v>54</v>
      </c>
      <c r="I40" s="15">
        <v>60</v>
      </c>
      <c r="J40" s="15">
        <v>66</v>
      </c>
      <c r="K40" s="15">
        <v>32</v>
      </c>
      <c r="L40" s="15">
        <v>5</v>
      </c>
      <c r="M40" s="81">
        <v>31.68</v>
      </c>
      <c r="N40" s="70">
        <v>32</v>
      </c>
      <c r="O40" s="62">
        <v>3000</v>
      </c>
      <c r="P40" s="63">
        <f>Table224523689101112131415161718192021222423456789[[#This Row],[PEMBULATAN]]*O40</f>
        <v>96000</v>
      </c>
    </row>
    <row r="41" spans="1:16" ht="29.25" customHeight="1" x14ac:dyDescent="0.2">
      <c r="A41" s="100"/>
      <c r="B41" s="73"/>
      <c r="C41" s="87" t="s">
        <v>1062</v>
      </c>
      <c r="D41" s="76" t="s">
        <v>51</v>
      </c>
      <c r="E41" s="13">
        <v>44428</v>
      </c>
      <c r="F41" s="74" t="s">
        <v>53</v>
      </c>
      <c r="G41" s="13">
        <v>44429</v>
      </c>
      <c r="H41" s="75" t="s">
        <v>54</v>
      </c>
      <c r="I41" s="15">
        <v>80</v>
      </c>
      <c r="J41" s="15">
        <v>22</v>
      </c>
      <c r="K41" s="15">
        <v>26</v>
      </c>
      <c r="L41" s="15">
        <v>10</v>
      </c>
      <c r="M41" s="81">
        <v>11.44</v>
      </c>
      <c r="N41" s="70">
        <v>11</v>
      </c>
      <c r="O41" s="62">
        <v>3000</v>
      </c>
      <c r="P41" s="63">
        <f>Table224523689101112131415161718192021222423456789[[#This Row],[PEMBULATAN]]*O41</f>
        <v>33000</v>
      </c>
    </row>
    <row r="42" spans="1:16" ht="29.25" customHeight="1" x14ac:dyDescent="0.2">
      <c r="A42" s="100"/>
      <c r="B42" s="73"/>
      <c r="C42" s="87" t="s">
        <v>1063</v>
      </c>
      <c r="D42" s="76" t="s">
        <v>51</v>
      </c>
      <c r="E42" s="13">
        <v>44428</v>
      </c>
      <c r="F42" s="74" t="s">
        <v>53</v>
      </c>
      <c r="G42" s="13">
        <v>44429</v>
      </c>
      <c r="H42" s="75" t="s">
        <v>54</v>
      </c>
      <c r="I42" s="15">
        <v>34</v>
      </c>
      <c r="J42" s="15">
        <v>39</v>
      </c>
      <c r="K42" s="15">
        <v>18</v>
      </c>
      <c r="L42" s="15">
        <v>14</v>
      </c>
      <c r="M42" s="81">
        <v>5.9669999999999996</v>
      </c>
      <c r="N42" s="70">
        <v>14</v>
      </c>
      <c r="O42" s="62">
        <v>3000</v>
      </c>
      <c r="P42" s="63">
        <f>Table224523689101112131415161718192021222423456789[[#This Row],[PEMBULATAN]]*O42</f>
        <v>42000</v>
      </c>
    </row>
    <row r="43" spans="1:16" ht="29.25" customHeight="1" x14ac:dyDescent="0.2">
      <c r="A43" s="100"/>
      <c r="B43" s="73"/>
      <c r="C43" s="87" t="s">
        <v>1064</v>
      </c>
      <c r="D43" s="76" t="s">
        <v>51</v>
      </c>
      <c r="E43" s="13">
        <v>44428</v>
      </c>
      <c r="F43" s="74" t="s">
        <v>53</v>
      </c>
      <c r="G43" s="13">
        <v>44429</v>
      </c>
      <c r="H43" s="75" t="s">
        <v>54</v>
      </c>
      <c r="I43" s="15">
        <v>70</v>
      </c>
      <c r="J43" s="15">
        <v>40</v>
      </c>
      <c r="K43" s="15">
        <v>20</v>
      </c>
      <c r="L43" s="15">
        <v>12</v>
      </c>
      <c r="M43" s="81">
        <v>14</v>
      </c>
      <c r="N43" s="70">
        <v>14</v>
      </c>
      <c r="O43" s="62">
        <v>3000</v>
      </c>
      <c r="P43" s="63">
        <f>Table224523689101112131415161718192021222423456789[[#This Row],[PEMBULATAN]]*O43</f>
        <v>42000</v>
      </c>
    </row>
    <row r="44" spans="1:16" ht="29.25" customHeight="1" x14ac:dyDescent="0.2">
      <c r="A44" s="100"/>
      <c r="B44" s="73"/>
      <c r="C44" s="87" t="s">
        <v>1065</v>
      </c>
      <c r="D44" s="76" t="s">
        <v>51</v>
      </c>
      <c r="E44" s="13">
        <v>44428</v>
      </c>
      <c r="F44" s="74" t="s">
        <v>53</v>
      </c>
      <c r="G44" s="13">
        <v>44429</v>
      </c>
      <c r="H44" s="75" t="s">
        <v>54</v>
      </c>
      <c r="I44" s="15">
        <v>50</v>
      </c>
      <c r="J44" s="15">
        <v>30</v>
      </c>
      <c r="K44" s="15">
        <v>20</v>
      </c>
      <c r="L44" s="15">
        <v>13</v>
      </c>
      <c r="M44" s="81">
        <v>7.5</v>
      </c>
      <c r="N44" s="70">
        <v>13</v>
      </c>
      <c r="O44" s="62">
        <v>3000</v>
      </c>
      <c r="P44" s="63">
        <f>Table224523689101112131415161718192021222423456789[[#This Row],[PEMBULATAN]]*O44</f>
        <v>39000</v>
      </c>
    </row>
    <row r="45" spans="1:16" ht="29.25" customHeight="1" x14ac:dyDescent="0.2">
      <c r="A45" s="100"/>
      <c r="B45" s="73"/>
      <c r="C45" s="87" t="s">
        <v>1066</v>
      </c>
      <c r="D45" s="76" t="s">
        <v>51</v>
      </c>
      <c r="E45" s="13">
        <v>44428</v>
      </c>
      <c r="F45" s="74" t="s">
        <v>53</v>
      </c>
      <c r="G45" s="13">
        <v>44429</v>
      </c>
      <c r="H45" s="75" t="s">
        <v>54</v>
      </c>
      <c r="I45" s="15">
        <v>80</v>
      </c>
      <c r="J45" s="15">
        <v>22</v>
      </c>
      <c r="K45" s="15">
        <v>26</v>
      </c>
      <c r="L45" s="15">
        <v>21</v>
      </c>
      <c r="M45" s="81">
        <v>11.44</v>
      </c>
      <c r="N45" s="70">
        <v>21</v>
      </c>
      <c r="O45" s="62">
        <v>3000</v>
      </c>
      <c r="P45" s="63">
        <f>Table224523689101112131415161718192021222423456789[[#This Row],[PEMBULATAN]]*O45</f>
        <v>63000</v>
      </c>
    </row>
    <row r="46" spans="1:16" ht="29.25" customHeight="1" x14ac:dyDescent="0.2">
      <c r="A46" s="100"/>
      <c r="B46" s="73"/>
      <c r="C46" s="87" t="s">
        <v>1067</v>
      </c>
      <c r="D46" s="76" t="s">
        <v>51</v>
      </c>
      <c r="E46" s="13">
        <v>44428</v>
      </c>
      <c r="F46" s="74" t="s">
        <v>53</v>
      </c>
      <c r="G46" s="13">
        <v>44429</v>
      </c>
      <c r="H46" s="75" t="s">
        <v>54</v>
      </c>
      <c r="I46" s="15">
        <v>80</v>
      </c>
      <c r="J46" s="15">
        <v>22</v>
      </c>
      <c r="K46" s="15">
        <v>26</v>
      </c>
      <c r="L46" s="15">
        <v>3</v>
      </c>
      <c r="M46" s="81">
        <v>11.44</v>
      </c>
      <c r="N46" s="70">
        <v>11</v>
      </c>
      <c r="O46" s="62">
        <v>3000</v>
      </c>
      <c r="P46" s="63">
        <f>Table224523689101112131415161718192021222423456789[[#This Row],[PEMBULATAN]]*O46</f>
        <v>33000</v>
      </c>
    </row>
    <row r="47" spans="1:16" ht="29.25" customHeight="1" x14ac:dyDescent="0.2">
      <c r="A47" s="100"/>
      <c r="B47" s="73"/>
      <c r="C47" s="87" t="s">
        <v>1068</v>
      </c>
      <c r="D47" s="76" t="s">
        <v>51</v>
      </c>
      <c r="E47" s="13">
        <v>44428</v>
      </c>
      <c r="F47" s="74" t="s">
        <v>53</v>
      </c>
      <c r="G47" s="13">
        <v>44429</v>
      </c>
      <c r="H47" s="75" t="s">
        <v>54</v>
      </c>
      <c r="I47" s="15">
        <v>34</v>
      </c>
      <c r="J47" s="15">
        <v>39</v>
      </c>
      <c r="K47" s="15">
        <v>18</v>
      </c>
      <c r="L47" s="15">
        <v>7</v>
      </c>
      <c r="M47" s="81">
        <v>5.9669999999999996</v>
      </c>
      <c r="N47" s="70">
        <v>7</v>
      </c>
      <c r="O47" s="62">
        <v>3000</v>
      </c>
      <c r="P47" s="63">
        <f>Table224523689101112131415161718192021222423456789[[#This Row],[PEMBULATAN]]*O47</f>
        <v>21000</v>
      </c>
    </row>
    <row r="48" spans="1:16" ht="29.25" customHeight="1" x14ac:dyDescent="0.2">
      <c r="A48" s="100"/>
      <c r="B48" s="73"/>
      <c r="C48" s="87" t="s">
        <v>1069</v>
      </c>
      <c r="D48" s="76" t="s">
        <v>51</v>
      </c>
      <c r="E48" s="13">
        <v>44428</v>
      </c>
      <c r="F48" s="74" t="s">
        <v>53</v>
      </c>
      <c r="G48" s="13">
        <v>44429</v>
      </c>
      <c r="H48" s="75" t="s">
        <v>54</v>
      </c>
      <c r="I48" s="15">
        <v>30</v>
      </c>
      <c r="J48" s="15">
        <v>50</v>
      </c>
      <c r="K48" s="15">
        <v>12</v>
      </c>
      <c r="L48" s="15">
        <v>10</v>
      </c>
      <c r="M48" s="81">
        <v>4.5</v>
      </c>
      <c r="N48" s="70">
        <v>10</v>
      </c>
      <c r="O48" s="62">
        <v>3000</v>
      </c>
      <c r="P48" s="63">
        <f>Table224523689101112131415161718192021222423456789[[#This Row],[PEMBULATAN]]*O48</f>
        <v>30000</v>
      </c>
    </row>
    <row r="49" spans="1:16" ht="29.25" customHeight="1" x14ac:dyDescent="0.2">
      <c r="A49" s="100"/>
      <c r="B49" s="73"/>
      <c r="C49" s="87" t="s">
        <v>1070</v>
      </c>
      <c r="D49" s="76" t="s">
        <v>51</v>
      </c>
      <c r="E49" s="13">
        <v>44428</v>
      </c>
      <c r="F49" s="74" t="s">
        <v>53</v>
      </c>
      <c r="G49" s="13">
        <v>44429</v>
      </c>
      <c r="H49" s="75" t="s">
        <v>54</v>
      </c>
      <c r="I49" s="15">
        <v>90</v>
      </c>
      <c r="J49" s="15">
        <v>50</v>
      </c>
      <c r="K49" s="15">
        <v>32</v>
      </c>
      <c r="L49" s="15">
        <v>20</v>
      </c>
      <c r="M49" s="81">
        <v>36</v>
      </c>
      <c r="N49" s="70">
        <v>36</v>
      </c>
      <c r="O49" s="62">
        <v>3000</v>
      </c>
      <c r="P49" s="63">
        <f>Table224523689101112131415161718192021222423456789[[#This Row],[PEMBULATAN]]*O49</f>
        <v>108000</v>
      </c>
    </row>
    <row r="50" spans="1:16" ht="29.25" customHeight="1" x14ac:dyDescent="0.2">
      <c r="A50" s="100"/>
      <c r="B50" s="73"/>
      <c r="C50" s="87" t="s">
        <v>1071</v>
      </c>
      <c r="D50" s="76" t="s">
        <v>51</v>
      </c>
      <c r="E50" s="13">
        <v>44428</v>
      </c>
      <c r="F50" s="74" t="s">
        <v>53</v>
      </c>
      <c r="G50" s="13">
        <v>44429</v>
      </c>
      <c r="H50" s="75" t="s">
        <v>54</v>
      </c>
      <c r="I50" s="15">
        <v>88</v>
      </c>
      <c r="J50" s="15">
        <v>53</v>
      </c>
      <c r="K50" s="15">
        <v>32</v>
      </c>
      <c r="L50" s="15">
        <v>14</v>
      </c>
      <c r="M50" s="81">
        <v>37.311999999999998</v>
      </c>
      <c r="N50" s="70">
        <v>37</v>
      </c>
      <c r="O50" s="62">
        <v>3000</v>
      </c>
      <c r="P50" s="63">
        <f>Table224523689101112131415161718192021222423456789[[#This Row],[PEMBULATAN]]*O50</f>
        <v>111000</v>
      </c>
    </row>
    <row r="51" spans="1:16" ht="29.25" customHeight="1" x14ac:dyDescent="0.2">
      <c r="A51" s="100"/>
      <c r="B51" s="73"/>
      <c r="C51" s="87" t="s">
        <v>1072</v>
      </c>
      <c r="D51" s="76" t="s">
        <v>51</v>
      </c>
      <c r="E51" s="13">
        <v>44428</v>
      </c>
      <c r="F51" s="74" t="s">
        <v>53</v>
      </c>
      <c r="G51" s="13">
        <v>44429</v>
      </c>
      <c r="H51" s="75" t="s">
        <v>54</v>
      </c>
      <c r="I51" s="15">
        <v>70</v>
      </c>
      <c r="J51" s="15">
        <v>40</v>
      </c>
      <c r="K51" s="15">
        <v>20</v>
      </c>
      <c r="L51" s="15">
        <v>3</v>
      </c>
      <c r="M51" s="81">
        <v>14</v>
      </c>
      <c r="N51" s="70">
        <v>14</v>
      </c>
      <c r="O51" s="62">
        <v>3000</v>
      </c>
      <c r="P51" s="63">
        <f>Table224523689101112131415161718192021222423456789[[#This Row],[PEMBULATAN]]*O51</f>
        <v>42000</v>
      </c>
    </row>
    <row r="52" spans="1:16" ht="29.25" customHeight="1" x14ac:dyDescent="0.2">
      <c r="A52" s="100"/>
      <c r="B52" s="73"/>
      <c r="C52" s="87" t="s">
        <v>1073</v>
      </c>
      <c r="D52" s="76" t="s">
        <v>51</v>
      </c>
      <c r="E52" s="13">
        <v>44428</v>
      </c>
      <c r="F52" s="74" t="s">
        <v>53</v>
      </c>
      <c r="G52" s="13">
        <v>44429</v>
      </c>
      <c r="H52" s="75" t="s">
        <v>54</v>
      </c>
      <c r="I52" s="15">
        <v>78</v>
      </c>
      <c r="J52" s="15">
        <v>47</v>
      </c>
      <c r="K52" s="15">
        <v>26</v>
      </c>
      <c r="L52" s="15">
        <v>8</v>
      </c>
      <c r="M52" s="81">
        <v>23.829000000000001</v>
      </c>
      <c r="N52" s="70">
        <v>24</v>
      </c>
      <c r="O52" s="62">
        <v>3000</v>
      </c>
      <c r="P52" s="63">
        <f>Table224523689101112131415161718192021222423456789[[#This Row],[PEMBULATAN]]*O52</f>
        <v>72000</v>
      </c>
    </row>
    <row r="53" spans="1:16" ht="29.25" customHeight="1" x14ac:dyDescent="0.2">
      <c r="A53" s="100"/>
      <c r="B53" s="73"/>
      <c r="C53" s="87" t="s">
        <v>1074</v>
      </c>
      <c r="D53" s="76" t="s">
        <v>51</v>
      </c>
      <c r="E53" s="13">
        <v>44428</v>
      </c>
      <c r="F53" s="74" t="s">
        <v>53</v>
      </c>
      <c r="G53" s="13">
        <v>44429</v>
      </c>
      <c r="H53" s="75" t="s">
        <v>54</v>
      </c>
      <c r="I53" s="15">
        <v>60</v>
      </c>
      <c r="J53" s="15">
        <v>30</v>
      </c>
      <c r="K53" s="15">
        <v>20</v>
      </c>
      <c r="L53" s="15">
        <v>7</v>
      </c>
      <c r="M53" s="81">
        <v>9</v>
      </c>
      <c r="N53" s="70">
        <v>9</v>
      </c>
      <c r="O53" s="62">
        <v>3000</v>
      </c>
      <c r="P53" s="63">
        <f>Table224523689101112131415161718192021222423456789[[#This Row],[PEMBULATAN]]*O53</f>
        <v>27000</v>
      </c>
    </row>
    <row r="54" spans="1:16" ht="29.25" customHeight="1" x14ac:dyDescent="0.2">
      <c r="A54" s="100"/>
      <c r="B54" s="73"/>
      <c r="C54" s="87" t="s">
        <v>1075</v>
      </c>
      <c r="D54" s="76" t="s">
        <v>51</v>
      </c>
      <c r="E54" s="13">
        <v>44428</v>
      </c>
      <c r="F54" s="74" t="s">
        <v>53</v>
      </c>
      <c r="G54" s="13">
        <v>44429</v>
      </c>
      <c r="H54" s="75" t="s">
        <v>54</v>
      </c>
      <c r="I54" s="15">
        <v>90</v>
      </c>
      <c r="J54" s="15">
        <v>54</v>
      </c>
      <c r="K54" s="15">
        <v>20</v>
      </c>
      <c r="L54" s="15">
        <v>10</v>
      </c>
      <c r="M54" s="81">
        <v>24.3</v>
      </c>
      <c r="N54" s="70">
        <v>24</v>
      </c>
      <c r="O54" s="62">
        <v>3000</v>
      </c>
      <c r="P54" s="63">
        <f>Table224523689101112131415161718192021222423456789[[#This Row],[PEMBULATAN]]*O54</f>
        <v>72000</v>
      </c>
    </row>
    <row r="55" spans="1:16" ht="29.25" customHeight="1" x14ac:dyDescent="0.2">
      <c r="A55" s="100"/>
      <c r="B55" s="73"/>
      <c r="C55" s="87" t="s">
        <v>1076</v>
      </c>
      <c r="D55" s="76" t="s">
        <v>51</v>
      </c>
      <c r="E55" s="13">
        <v>44428</v>
      </c>
      <c r="F55" s="74" t="s">
        <v>53</v>
      </c>
      <c r="G55" s="13">
        <v>44429</v>
      </c>
      <c r="H55" s="75" t="s">
        <v>54</v>
      </c>
      <c r="I55" s="15">
        <v>30</v>
      </c>
      <c r="J55" s="15">
        <v>30</v>
      </c>
      <c r="K55" s="15">
        <v>20</v>
      </c>
      <c r="L55" s="15">
        <v>6</v>
      </c>
      <c r="M55" s="81">
        <v>4.5</v>
      </c>
      <c r="N55" s="70">
        <v>6</v>
      </c>
      <c r="O55" s="62">
        <v>3000</v>
      </c>
      <c r="P55" s="63">
        <f>Table224523689101112131415161718192021222423456789[[#This Row],[PEMBULATAN]]*O55</f>
        <v>18000</v>
      </c>
    </row>
    <row r="56" spans="1:16" ht="29.25" customHeight="1" x14ac:dyDescent="0.2">
      <c r="A56" s="100"/>
      <c r="B56" s="73"/>
      <c r="C56" s="87" t="s">
        <v>1077</v>
      </c>
      <c r="D56" s="76" t="s">
        <v>51</v>
      </c>
      <c r="E56" s="13">
        <v>44428</v>
      </c>
      <c r="F56" s="74" t="s">
        <v>53</v>
      </c>
      <c r="G56" s="13">
        <v>44429</v>
      </c>
      <c r="H56" s="75" t="s">
        <v>54</v>
      </c>
      <c r="I56" s="15">
        <v>20</v>
      </c>
      <c r="J56" s="15">
        <v>20</v>
      </c>
      <c r="K56" s="15">
        <v>12</v>
      </c>
      <c r="L56" s="15">
        <v>7</v>
      </c>
      <c r="M56" s="81">
        <v>1.2</v>
      </c>
      <c r="N56" s="70">
        <v>7</v>
      </c>
      <c r="O56" s="62">
        <v>3000</v>
      </c>
      <c r="P56" s="63">
        <f>Table224523689101112131415161718192021222423456789[[#This Row],[PEMBULATAN]]*O56</f>
        <v>21000</v>
      </c>
    </row>
    <row r="57" spans="1:16" ht="29.25" customHeight="1" x14ac:dyDescent="0.2">
      <c r="A57" s="100"/>
      <c r="B57" s="73"/>
      <c r="C57" s="87" t="s">
        <v>1078</v>
      </c>
      <c r="D57" s="76" t="s">
        <v>51</v>
      </c>
      <c r="E57" s="13">
        <v>44428</v>
      </c>
      <c r="F57" s="74" t="s">
        <v>53</v>
      </c>
      <c r="G57" s="13">
        <v>44429</v>
      </c>
      <c r="H57" s="75" t="s">
        <v>54</v>
      </c>
      <c r="I57" s="15">
        <v>20</v>
      </c>
      <c r="J57" s="15">
        <v>12</v>
      </c>
      <c r="K57" s="15">
        <v>21</v>
      </c>
      <c r="L57" s="15">
        <v>12</v>
      </c>
      <c r="M57" s="81">
        <v>1.26</v>
      </c>
      <c r="N57" s="70">
        <v>12</v>
      </c>
      <c r="O57" s="62">
        <v>3000</v>
      </c>
      <c r="P57" s="63">
        <f>Table224523689101112131415161718192021222423456789[[#This Row],[PEMBULATAN]]*O57</f>
        <v>36000</v>
      </c>
    </row>
    <row r="58" spans="1:16" ht="29.25" customHeight="1" x14ac:dyDescent="0.2">
      <c r="A58" s="100"/>
      <c r="B58" s="73"/>
      <c r="C58" s="87" t="s">
        <v>1079</v>
      </c>
      <c r="D58" s="76" t="s">
        <v>51</v>
      </c>
      <c r="E58" s="13">
        <v>44428</v>
      </c>
      <c r="F58" s="74" t="s">
        <v>53</v>
      </c>
      <c r="G58" s="13">
        <v>44429</v>
      </c>
      <c r="H58" s="75" t="s">
        <v>54</v>
      </c>
      <c r="I58" s="15">
        <v>60</v>
      </c>
      <c r="J58" s="15">
        <v>20</v>
      </c>
      <c r="K58" s="15">
        <v>17</v>
      </c>
      <c r="L58" s="15">
        <v>9</v>
      </c>
      <c r="M58" s="81">
        <v>5.0999999999999996</v>
      </c>
      <c r="N58" s="70">
        <v>9</v>
      </c>
      <c r="O58" s="62">
        <v>3000</v>
      </c>
      <c r="P58" s="63">
        <f>Table224523689101112131415161718192021222423456789[[#This Row],[PEMBULATAN]]*O58</f>
        <v>27000</v>
      </c>
    </row>
    <row r="59" spans="1:16" ht="29.25" customHeight="1" x14ac:dyDescent="0.2">
      <c r="A59" s="100"/>
      <c r="B59" s="73"/>
      <c r="C59" s="87" t="s">
        <v>1080</v>
      </c>
      <c r="D59" s="76" t="s">
        <v>51</v>
      </c>
      <c r="E59" s="13">
        <v>44428</v>
      </c>
      <c r="F59" s="74" t="s">
        <v>53</v>
      </c>
      <c r="G59" s="13">
        <v>44429</v>
      </c>
      <c r="H59" s="75" t="s">
        <v>54</v>
      </c>
      <c r="I59" s="15">
        <v>102</v>
      </c>
      <c r="J59" s="15">
        <v>89</v>
      </c>
      <c r="K59" s="15">
        <v>30</v>
      </c>
      <c r="L59" s="15">
        <v>22</v>
      </c>
      <c r="M59" s="81">
        <v>68.084999999999994</v>
      </c>
      <c r="N59" s="70">
        <v>68</v>
      </c>
      <c r="O59" s="62">
        <v>3000</v>
      </c>
      <c r="P59" s="63">
        <f>Table224523689101112131415161718192021222423456789[[#This Row],[PEMBULATAN]]*O59</f>
        <v>204000</v>
      </c>
    </row>
    <row r="60" spans="1:16" ht="29.25" customHeight="1" x14ac:dyDescent="0.2">
      <c r="A60" s="100"/>
      <c r="B60" s="73"/>
      <c r="C60" s="87" t="s">
        <v>1081</v>
      </c>
      <c r="D60" s="76" t="s">
        <v>51</v>
      </c>
      <c r="E60" s="13">
        <v>44428</v>
      </c>
      <c r="F60" s="74" t="s">
        <v>53</v>
      </c>
      <c r="G60" s="13">
        <v>44429</v>
      </c>
      <c r="H60" s="75" t="s">
        <v>54</v>
      </c>
      <c r="I60" s="15">
        <v>30</v>
      </c>
      <c r="J60" s="15">
        <v>30</v>
      </c>
      <c r="K60" s="15">
        <v>20</v>
      </c>
      <c r="L60" s="15">
        <v>14</v>
      </c>
      <c r="M60" s="81">
        <v>4.5</v>
      </c>
      <c r="N60" s="70">
        <v>14</v>
      </c>
      <c r="O60" s="62">
        <v>3000</v>
      </c>
      <c r="P60" s="63">
        <f>Table224523689101112131415161718192021222423456789[[#This Row],[PEMBULATAN]]*O60</f>
        <v>42000</v>
      </c>
    </row>
    <row r="61" spans="1:16" ht="29.25" customHeight="1" x14ac:dyDescent="0.2">
      <c r="A61" s="100"/>
      <c r="B61" s="73"/>
      <c r="C61" s="87" t="s">
        <v>1082</v>
      </c>
      <c r="D61" s="76" t="s">
        <v>51</v>
      </c>
      <c r="E61" s="13">
        <v>44428</v>
      </c>
      <c r="F61" s="74" t="s">
        <v>53</v>
      </c>
      <c r="G61" s="13">
        <v>44429</v>
      </c>
      <c r="H61" s="75" t="s">
        <v>54</v>
      </c>
      <c r="I61" s="15">
        <v>102</v>
      </c>
      <c r="J61" s="15">
        <v>76</v>
      </c>
      <c r="K61" s="15">
        <v>30</v>
      </c>
      <c r="L61" s="15">
        <v>6</v>
      </c>
      <c r="M61" s="81">
        <v>58.14</v>
      </c>
      <c r="N61" s="70">
        <v>58</v>
      </c>
      <c r="O61" s="62">
        <v>3000</v>
      </c>
      <c r="P61" s="63">
        <f>Table224523689101112131415161718192021222423456789[[#This Row],[PEMBULATAN]]*O61</f>
        <v>174000</v>
      </c>
    </row>
    <row r="62" spans="1:16" ht="29.25" customHeight="1" x14ac:dyDescent="0.2">
      <c r="A62" s="100"/>
      <c r="B62" s="73"/>
      <c r="C62" s="87" t="s">
        <v>1083</v>
      </c>
      <c r="D62" s="76" t="s">
        <v>51</v>
      </c>
      <c r="E62" s="13">
        <v>44428</v>
      </c>
      <c r="F62" s="74" t="s">
        <v>53</v>
      </c>
      <c r="G62" s="13">
        <v>44429</v>
      </c>
      <c r="H62" s="75" t="s">
        <v>54</v>
      </c>
      <c r="I62" s="15">
        <v>90</v>
      </c>
      <c r="J62" s="15">
        <v>55</v>
      </c>
      <c r="K62" s="15">
        <v>32</v>
      </c>
      <c r="L62" s="15">
        <v>18</v>
      </c>
      <c r="M62" s="81">
        <v>39.6</v>
      </c>
      <c r="N62" s="70">
        <v>40</v>
      </c>
      <c r="O62" s="62">
        <v>3000</v>
      </c>
      <c r="P62" s="63">
        <f>Table224523689101112131415161718192021222423456789[[#This Row],[PEMBULATAN]]*O62</f>
        <v>120000</v>
      </c>
    </row>
    <row r="63" spans="1:16" ht="29.25" customHeight="1" x14ac:dyDescent="0.2">
      <c r="A63" s="100"/>
      <c r="B63" s="73"/>
      <c r="C63" s="87" t="s">
        <v>1084</v>
      </c>
      <c r="D63" s="76" t="s">
        <v>51</v>
      </c>
      <c r="E63" s="13">
        <v>44428</v>
      </c>
      <c r="F63" s="74" t="s">
        <v>53</v>
      </c>
      <c r="G63" s="13">
        <v>44429</v>
      </c>
      <c r="H63" s="75" t="s">
        <v>54</v>
      </c>
      <c r="I63" s="15">
        <v>60</v>
      </c>
      <c r="J63" s="15">
        <v>40</v>
      </c>
      <c r="K63" s="15">
        <v>20</v>
      </c>
      <c r="L63" s="15">
        <v>4</v>
      </c>
      <c r="M63" s="81">
        <v>12</v>
      </c>
      <c r="N63" s="70">
        <v>12</v>
      </c>
      <c r="O63" s="62">
        <v>3000</v>
      </c>
      <c r="P63" s="63">
        <f>Table224523689101112131415161718192021222423456789[[#This Row],[PEMBULATAN]]*O63</f>
        <v>36000</v>
      </c>
    </row>
    <row r="64" spans="1:16" ht="29.25" customHeight="1" x14ac:dyDescent="0.2">
      <c r="A64" s="100"/>
      <c r="B64" s="73"/>
      <c r="C64" s="87" t="s">
        <v>1085</v>
      </c>
      <c r="D64" s="76" t="s">
        <v>51</v>
      </c>
      <c r="E64" s="13">
        <v>44428</v>
      </c>
      <c r="F64" s="74" t="s">
        <v>53</v>
      </c>
      <c r="G64" s="13">
        <v>44429</v>
      </c>
      <c r="H64" s="75" t="s">
        <v>54</v>
      </c>
      <c r="I64" s="15">
        <v>50</v>
      </c>
      <c r="J64" s="15">
        <v>30</v>
      </c>
      <c r="K64" s="15">
        <v>20</v>
      </c>
      <c r="L64" s="15">
        <v>12</v>
      </c>
      <c r="M64" s="81">
        <v>7.5</v>
      </c>
      <c r="N64" s="70">
        <v>12</v>
      </c>
      <c r="O64" s="62">
        <v>3000</v>
      </c>
      <c r="P64" s="63">
        <f>Table224523689101112131415161718192021222423456789[[#This Row],[PEMBULATAN]]*O64</f>
        <v>36000</v>
      </c>
    </row>
    <row r="65" spans="1:16" ht="29.25" customHeight="1" x14ac:dyDescent="0.2">
      <c r="A65" s="100"/>
      <c r="B65" s="73"/>
      <c r="C65" s="87" t="s">
        <v>1086</v>
      </c>
      <c r="D65" s="76" t="s">
        <v>51</v>
      </c>
      <c r="E65" s="13">
        <v>44428</v>
      </c>
      <c r="F65" s="74" t="s">
        <v>53</v>
      </c>
      <c r="G65" s="13">
        <v>44429</v>
      </c>
      <c r="H65" s="75" t="s">
        <v>54</v>
      </c>
      <c r="I65" s="15">
        <v>60</v>
      </c>
      <c r="J65" s="15">
        <v>40</v>
      </c>
      <c r="K65" s="15">
        <v>20</v>
      </c>
      <c r="L65" s="15">
        <v>1</v>
      </c>
      <c r="M65" s="81">
        <v>12</v>
      </c>
      <c r="N65" s="70">
        <v>12</v>
      </c>
      <c r="O65" s="62">
        <v>3000</v>
      </c>
      <c r="P65" s="63">
        <f>Table224523689101112131415161718192021222423456789[[#This Row],[PEMBULATAN]]*O65</f>
        <v>36000</v>
      </c>
    </row>
    <row r="66" spans="1:16" ht="29.25" customHeight="1" x14ac:dyDescent="0.2">
      <c r="A66" s="100"/>
      <c r="B66" s="73"/>
      <c r="C66" s="87" t="s">
        <v>1087</v>
      </c>
      <c r="D66" s="76" t="s">
        <v>51</v>
      </c>
      <c r="E66" s="13">
        <v>44428</v>
      </c>
      <c r="F66" s="74" t="s">
        <v>53</v>
      </c>
      <c r="G66" s="13">
        <v>44429</v>
      </c>
      <c r="H66" s="75" t="s">
        <v>54</v>
      </c>
      <c r="I66" s="15">
        <v>60</v>
      </c>
      <c r="J66" s="15">
        <v>55</v>
      </c>
      <c r="K66" s="15">
        <v>32</v>
      </c>
      <c r="L66" s="15">
        <v>5</v>
      </c>
      <c r="M66" s="81">
        <v>26.4</v>
      </c>
      <c r="N66" s="70">
        <v>26</v>
      </c>
      <c r="O66" s="62">
        <v>3000</v>
      </c>
      <c r="P66" s="63">
        <f>Table224523689101112131415161718192021222423456789[[#This Row],[PEMBULATAN]]*O66</f>
        <v>78000</v>
      </c>
    </row>
    <row r="67" spans="1:16" ht="29.25" customHeight="1" x14ac:dyDescent="0.2">
      <c r="A67" s="100"/>
      <c r="B67" s="73"/>
      <c r="C67" s="87" t="s">
        <v>1088</v>
      </c>
      <c r="D67" s="76" t="s">
        <v>51</v>
      </c>
      <c r="E67" s="13">
        <v>44428</v>
      </c>
      <c r="F67" s="74" t="s">
        <v>53</v>
      </c>
      <c r="G67" s="13">
        <v>44429</v>
      </c>
      <c r="H67" s="75" t="s">
        <v>54</v>
      </c>
      <c r="I67" s="15">
        <v>55</v>
      </c>
      <c r="J67" s="15">
        <v>32</v>
      </c>
      <c r="K67" s="15">
        <v>32</v>
      </c>
      <c r="L67" s="15">
        <v>6</v>
      </c>
      <c r="M67" s="81">
        <v>14.08</v>
      </c>
      <c r="N67" s="70">
        <v>14</v>
      </c>
      <c r="O67" s="62">
        <v>3000</v>
      </c>
      <c r="P67" s="63">
        <f>Table224523689101112131415161718192021222423456789[[#This Row],[PEMBULATAN]]*O67</f>
        <v>42000</v>
      </c>
    </row>
    <row r="68" spans="1:16" ht="29.25" customHeight="1" x14ac:dyDescent="0.2">
      <c r="A68" s="100"/>
      <c r="B68" s="73"/>
      <c r="C68" s="87" t="s">
        <v>1089</v>
      </c>
      <c r="D68" s="76" t="s">
        <v>51</v>
      </c>
      <c r="E68" s="13">
        <v>44428</v>
      </c>
      <c r="F68" s="74" t="s">
        <v>53</v>
      </c>
      <c r="G68" s="13">
        <v>44429</v>
      </c>
      <c r="H68" s="75" t="s">
        <v>54</v>
      </c>
      <c r="I68" s="15">
        <v>98</v>
      </c>
      <c r="J68" s="15">
        <v>60</v>
      </c>
      <c r="K68" s="15">
        <v>34</v>
      </c>
      <c r="L68" s="15">
        <v>4</v>
      </c>
      <c r="M68" s="81">
        <v>49.98</v>
      </c>
      <c r="N68" s="70">
        <v>50</v>
      </c>
      <c r="O68" s="62">
        <v>3000</v>
      </c>
      <c r="P68" s="63">
        <f>Table224523689101112131415161718192021222423456789[[#This Row],[PEMBULATAN]]*O68</f>
        <v>150000</v>
      </c>
    </row>
    <row r="69" spans="1:16" ht="29.25" customHeight="1" x14ac:dyDescent="0.2">
      <c r="A69" s="100"/>
      <c r="B69" s="73"/>
      <c r="C69" s="87" t="s">
        <v>1090</v>
      </c>
      <c r="D69" s="76" t="s">
        <v>51</v>
      </c>
      <c r="E69" s="13">
        <v>44428</v>
      </c>
      <c r="F69" s="74" t="s">
        <v>53</v>
      </c>
      <c r="G69" s="13">
        <v>44429</v>
      </c>
      <c r="H69" s="75" t="s">
        <v>54</v>
      </c>
      <c r="I69" s="15">
        <v>90</v>
      </c>
      <c r="J69" s="15">
        <v>76</v>
      </c>
      <c r="K69" s="15">
        <v>43</v>
      </c>
      <c r="L69" s="15">
        <v>3</v>
      </c>
      <c r="M69" s="81">
        <v>73.53</v>
      </c>
      <c r="N69" s="70">
        <v>74</v>
      </c>
      <c r="O69" s="62">
        <v>3000</v>
      </c>
      <c r="P69" s="63">
        <f>Table224523689101112131415161718192021222423456789[[#This Row],[PEMBULATAN]]*O69</f>
        <v>222000</v>
      </c>
    </row>
    <row r="70" spans="1:16" ht="29.25" customHeight="1" x14ac:dyDescent="0.2">
      <c r="A70" s="100"/>
      <c r="B70" s="73"/>
      <c r="C70" s="87" t="s">
        <v>1091</v>
      </c>
      <c r="D70" s="76" t="s">
        <v>51</v>
      </c>
      <c r="E70" s="13">
        <v>44428</v>
      </c>
      <c r="F70" s="74" t="s">
        <v>53</v>
      </c>
      <c r="G70" s="13">
        <v>44429</v>
      </c>
      <c r="H70" s="75" t="s">
        <v>54</v>
      </c>
      <c r="I70" s="15">
        <v>90</v>
      </c>
      <c r="J70" s="15">
        <v>49</v>
      </c>
      <c r="K70" s="15">
        <v>25</v>
      </c>
      <c r="L70" s="15">
        <v>16</v>
      </c>
      <c r="M70" s="81">
        <v>27.5625</v>
      </c>
      <c r="N70" s="70">
        <v>28</v>
      </c>
      <c r="O70" s="62">
        <v>3000</v>
      </c>
      <c r="P70" s="63">
        <f>Table224523689101112131415161718192021222423456789[[#This Row],[PEMBULATAN]]*O70</f>
        <v>84000</v>
      </c>
    </row>
    <row r="71" spans="1:16" ht="29.25" customHeight="1" x14ac:dyDescent="0.2">
      <c r="A71" s="100"/>
      <c r="B71" s="73"/>
      <c r="C71" s="87" t="s">
        <v>1092</v>
      </c>
      <c r="D71" s="76" t="s">
        <v>51</v>
      </c>
      <c r="E71" s="13">
        <v>44428</v>
      </c>
      <c r="F71" s="74" t="s">
        <v>53</v>
      </c>
      <c r="G71" s="13">
        <v>44429</v>
      </c>
      <c r="H71" s="75" t="s">
        <v>54</v>
      </c>
      <c r="I71" s="15">
        <v>60</v>
      </c>
      <c r="J71" s="15">
        <v>102</v>
      </c>
      <c r="K71" s="15">
        <v>30</v>
      </c>
      <c r="L71" s="15">
        <v>6</v>
      </c>
      <c r="M71" s="81">
        <v>45.9</v>
      </c>
      <c r="N71" s="70">
        <v>46</v>
      </c>
      <c r="O71" s="62">
        <v>3000</v>
      </c>
      <c r="P71" s="63">
        <f>Table224523689101112131415161718192021222423456789[[#This Row],[PEMBULATAN]]*O71</f>
        <v>138000</v>
      </c>
    </row>
    <row r="72" spans="1:16" ht="29.25" customHeight="1" x14ac:dyDescent="0.2">
      <c r="A72" s="100"/>
      <c r="B72" s="73"/>
      <c r="C72" s="87" t="s">
        <v>1093</v>
      </c>
      <c r="D72" s="76" t="s">
        <v>51</v>
      </c>
      <c r="E72" s="13">
        <v>44428</v>
      </c>
      <c r="F72" s="74" t="s">
        <v>53</v>
      </c>
      <c r="G72" s="13">
        <v>44429</v>
      </c>
      <c r="H72" s="75" t="s">
        <v>54</v>
      </c>
      <c r="I72" s="15">
        <v>88</v>
      </c>
      <c r="J72" s="15">
        <v>24</v>
      </c>
      <c r="K72" s="15">
        <v>23</v>
      </c>
      <c r="L72" s="15">
        <v>3</v>
      </c>
      <c r="M72" s="81">
        <v>12.144</v>
      </c>
      <c r="N72" s="70">
        <v>12</v>
      </c>
      <c r="O72" s="62">
        <v>3000</v>
      </c>
      <c r="P72" s="63">
        <f>Table224523689101112131415161718192021222423456789[[#This Row],[PEMBULATAN]]*O72</f>
        <v>36000</v>
      </c>
    </row>
    <row r="73" spans="1:16" ht="29.25" customHeight="1" x14ac:dyDescent="0.2">
      <c r="A73" s="100"/>
      <c r="B73" s="73"/>
      <c r="C73" s="87" t="s">
        <v>1094</v>
      </c>
      <c r="D73" s="76" t="s">
        <v>51</v>
      </c>
      <c r="E73" s="13">
        <v>44428</v>
      </c>
      <c r="F73" s="74" t="s">
        <v>53</v>
      </c>
      <c r="G73" s="13">
        <v>44429</v>
      </c>
      <c r="H73" s="75" t="s">
        <v>54</v>
      </c>
      <c r="I73" s="15">
        <v>44</v>
      </c>
      <c r="J73" s="15">
        <v>31</v>
      </c>
      <c r="K73" s="15">
        <v>14</v>
      </c>
      <c r="L73" s="15">
        <v>9</v>
      </c>
      <c r="M73" s="81">
        <v>4.774</v>
      </c>
      <c r="N73" s="70">
        <v>9</v>
      </c>
      <c r="O73" s="62">
        <v>3000</v>
      </c>
      <c r="P73" s="63">
        <f>Table224523689101112131415161718192021222423456789[[#This Row],[PEMBULATAN]]*O73</f>
        <v>27000</v>
      </c>
    </row>
    <row r="74" spans="1:16" ht="29.25" customHeight="1" x14ac:dyDescent="0.2">
      <c r="A74" s="100"/>
      <c r="B74" s="73"/>
      <c r="C74" s="87" t="s">
        <v>1095</v>
      </c>
      <c r="D74" s="76" t="s">
        <v>51</v>
      </c>
      <c r="E74" s="13">
        <v>44428</v>
      </c>
      <c r="F74" s="74" t="s">
        <v>53</v>
      </c>
      <c r="G74" s="13">
        <v>44429</v>
      </c>
      <c r="H74" s="75" t="s">
        <v>54</v>
      </c>
      <c r="I74" s="15">
        <v>68</v>
      </c>
      <c r="J74" s="15">
        <v>33</v>
      </c>
      <c r="K74" s="15">
        <v>14</v>
      </c>
      <c r="L74" s="15">
        <v>5</v>
      </c>
      <c r="M74" s="81">
        <v>7.8540000000000001</v>
      </c>
      <c r="N74" s="70">
        <v>8</v>
      </c>
      <c r="O74" s="62">
        <v>3000</v>
      </c>
      <c r="P74" s="63">
        <f>Table224523689101112131415161718192021222423456789[[#This Row],[PEMBULATAN]]*O74</f>
        <v>24000</v>
      </c>
    </row>
    <row r="75" spans="1:16" ht="29.25" customHeight="1" x14ac:dyDescent="0.2">
      <c r="A75" s="100"/>
      <c r="B75" s="73"/>
      <c r="C75" s="87" t="s">
        <v>1096</v>
      </c>
      <c r="D75" s="76" t="s">
        <v>51</v>
      </c>
      <c r="E75" s="13">
        <v>44428</v>
      </c>
      <c r="F75" s="74" t="s">
        <v>53</v>
      </c>
      <c r="G75" s="13">
        <v>44429</v>
      </c>
      <c r="H75" s="75" t="s">
        <v>54</v>
      </c>
      <c r="I75" s="15">
        <v>36</v>
      </c>
      <c r="J75" s="15">
        <v>31</v>
      </c>
      <c r="K75" s="15">
        <v>26</v>
      </c>
      <c r="L75" s="15">
        <v>10</v>
      </c>
      <c r="M75" s="81">
        <v>7.2539999999999996</v>
      </c>
      <c r="N75" s="70">
        <v>10</v>
      </c>
      <c r="O75" s="62">
        <v>3000</v>
      </c>
      <c r="P75" s="63">
        <f>Table224523689101112131415161718192021222423456789[[#This Row],[PEMBULATAN]]*O75</f>
        <v>30000</v>
      </c>
    </row>
    <row r="76" spans="1:16" ht="29.25" customHeight="1" x14ac:dyDescent="0.2">
      <c r="A76" s="100"/>
      <c r="B76" s="73"/>
      <c r="C76" s="87" t="s">
        <v>1097</v>
      </c>
      <c r="D76" s="76" t="s">
        <v>51</v>
      </c>
      <c r="E76" s="13">
        <v>44428</v>
      </c>
      <c r="F76" s="74" t="s">
        <v>53</v>
      </c>
      <c r="G76" s="13">
        <v>44429</v>
      </c>
      <c r="H76" s="75" t="s">
        <v>54</v>
      </c>
      <c r="I76" s="15">
        <v>40</v>
      </c>
      <c r="J76" s="15">
        <v>40</v>
      </c>
      <c r="K76" s="15">
        <v>29</v>
      </c>
      <c r="L76" s="15">
        <v>3</v>
      </c>
      <c r="M76" s="81">
        <v>11.6</v>
      </c>
      <c r="N76" s="70">
        <v>12</v>
      </c>
      <c r="O76" s="62">
        <v>3000</v>
      </c>
      <c r="P76" s="63">
        <f>Table224523689101112131415161718192021222423456789[[#This Row],[PEMBULATAN]]*O76</f>
        <v>36000</v>
      </c>
    </row>
    <row r="77" spans="1:16" ht="29.25" customHeight="1" x14ac:dyDescent="0.2">
      <c r="A77" s="100"/>
      <c r="B77" s="73"/>
      <c r="C77" s="87" t="s">
        <v>1098</v>
      </c>
      <c r="D77" s="76" t="s">
        <v>51</v>
      </c>
      <c r="E77" s="13">
        <v>44428</v>
      </c>
      <c r="F77" s="74" t="s">
        <v>53</v>
      </c>
      <c r="G77" s="13">
        <v>44429</v>
      </c>
      <c r="H77" s="75" t="s">
        <v>54</v>
      </c>
      <c r="I77" s="15">
        <v>47</v>
      </c>
      <c r="J77" s="15">
        <v>28</v>
      </c>
      <c r="K77" s="15">
        <v>22</v>
      </c>
      <c r="L77" s="15">
        <v>2</v>
      </c>
      <c r="M77" s="81">
        <v>7.2380000000000004</v>
      </c>
      <c r="N77" s="70">
        <v>7</v>
      </c>
      <c r="O77" s="62">
        <v>3000</v>
      </c>
      <c r="P77" s="63">
        <f>Table224523689101112131415161718192021222423456789[[#This Row],[PEMBULATAN]]*O77</f>
        <v>21000</v>
      </c>
    </row>
    <row r="78" spans="1:16" ht="29.25" customHeight="1" x14ac:dyDescent="0.2">
      <c r="A78" s="100"/>
      <c r="B78" s="73"/>
      <c r="C78" s="87" t="s">
        <v>1099</v>
      </c>
      <c r="D78" s="76" t="s">
        <v>51</v>
      </c>
      <c r="E78" s="13">
        <v>44428</v>
      </c>
      <c r="F78" s="74" t="s">
        <v>53</v>
      </c>
      <c r="G78" s="13">
        <v>44429</v>
      </c>
      <c r="H78" s="75" t="s">
        <v>54</v>
      </c>
      <c r="I78" s="15">
        <v>31</v>
      </c>
      <c r="J78" s="15">
        <v>22</v>
      </c>
      <c r="K78" s="15">
        <v>16</v>
      </c>
      <c r="L78" s="15">
        <v>4</v>
      </c>
      <c r="M78" s="81">
        <v>2.7280000000000002</v>
      </c>
      <c r="N78" s="70">
        <v>4</v>
      </c>
      <c r="O78" s="62">
        <v>3000</v>
      </c>
      <c r="P78" s="63">
        <f>Table224523689101112131415161718192021222423456789[[#This Row],[PEMBULATAN]]*O78</f>
        <v>12000</v>
      </c>
    </row>
    <row r="79" spans="1:16" ht="29.25" customHeight="1" x14ac:dyDescent="0.2">
      <c r="A79" s="100"/>
      <c r="B79" s="73"/>
      <c r="C79" s="87" t="s">
        <v>1100</v>
      </c>
      <c r="D79" s="76" t="s">
        <v>51</v>
      </c>
      <c r="E79" s="13">
        <v>44428</v>
      </c>
      <c r="F79" s="74" t="s">
        <v>53</v>
      </c>
      <c r="G79" s="13">
        <v>44429</v>
      </c>
      <c r="H79" s="75" t="s">
        <v>54</v>
      </c>
      <c r="I79" s="15">
        <v>90</v>
      </c>
      <c r="J79" s="15">
        <v>40</v>
      </c>
      <c r="K79" s="15">
        <v>11</v>
      </c>
      <c r="L79" s="15">
        <v>30</v>
      </c>
      <c r="M79" s="81">
        <v>9.9</v>
      </c>
      <c r="N79" s="70">
        <v>30</v>
      </c>
      <c r="O79" s="62">
        <v>3000</v>
      </c>
      <c r="P79" s="63">
        <f>Table224523689101112131415161718192021222423456789[[#This Row],[PEMBULATAN]]*O79</f>
        <v>90000</v>
      </c>
    </row>
    <row r="80" spans="1:16" ht="29.25" customHeight="1" x14ac:dyDescent="0.2">
      <c r="A80" s="100"/>
      <c r="B80" s="73"/>
      <c r="C80" s="87" t="s">
        <v>1101</v>
      </c>
      <c r="D80" s="76" t="s">
        <v>51</v>
      </c>
      <c r="E80" s="13">
        <v>44428</v>
      </c>
      <c r="F80" s="74" t="s">
        <v>53</v>
      </c>
      <c r="G80" s="13">
        <v>44429</v>
      </c>
      <c r="H80" s="75" t="s">
        <v>54</v>
      </c>
      <c r="I80" s="15">
        <v>89</v>
      </c>
      <c r="J80" s="15">
        <v>30</v>
      </c>
      <c r="K80" s="15">
        <v>13</v>
      </c>
      <c r="L80" s="15">
        <v>2</v>
      </c>
      <c r="M80" s="81">
        <v>8.6775000000000002</v>
      </c>
      <c r="N80" s="70">
        <v>9</v>
      </c>
      <c r="O80" s="62">
        <v>3000</v>
      </c>
      <c r="P80" s="63">
        <f>Table224523689101112131415161718192021222423456789[[#This Row],[PEMBULATAN]]*O80</f>
        <v>27000</v>
      </c>
    </row>
    <row r="81" spans="1:16" ht="29.25" customHeight="1" x14ac:dyDescent="0.2">
      <c r="A81" s="100"/>
      <c r="B81" s="73"/>
      <c r="C81" s="87" t="s">
        <v>1102</v>
      </c>
      <c r="D81" s="76" t="s">
        <v>51</v>
      </c>
      <c r="E81" s="13">
        <v>44428</v>
      </c>
      <c r="F81" s="74" t="s">
        <v>53</v>
      </c>
      <c r="G81" s="13">
        <v>44429</v>
      </c>
      <c r="H81" s="75" t="s">
        <v>54</v>
      </c>
      <c r="I81" s="15">
        <v>47</v>
      </c>
      <c r="J81" s="15">
        <v>39</v>
      </c>
      <c r="K81" s="15">
        <v>10</v>
      </c>
      <c r="L81" s="15">
        <v>3</v>
      </c>
      <c r="M81" s="81">
        <v>4.5824999999999996</v>
      </c>
      <c r="N81" s="70">
        <v>5</v>
      </c>
      <c r="O81" s="62">
        <v>3000</v>
      </c>
      <c r="P81" s="63">
        <f>Table224523689101112131415161718192021222423456789[[#This Row],[PEMBULATAN]]*O81</f>
        <v>15000</v>
      </c>
    </row>
    <row r="82" spans="1:16" ht="29.25" customHeight="1" x14ac:dyDescent="0.2">
      <c r="A82" s="100"/>
      <c r="B82" s="73"/>
      <c r="C82" s="87" t="s">
        <v>1103</v>
      </c>
      <c r="D82" s="76" t="s">
        <v>51</v>
      </c>
      <c r="E82" s="13">
        <v>44428</v>
      </c>
      <c r="F82" s="74" t="s">
        <v>53</v>
      </c>
      <c r="G82" s="13">
        <v>44429</v>
      </c>
      <c r="H82" s="75" t="s">
        <v>54</v>
      </c>
      <c r="I82" s="15">
        <v>40</v>
      </c>
      <c r="J82" s="15">
        <v>22</v>
      </c>
      <c r="K82" s="15">
        <v>24</v>
      </c>
      <c r="L82" s="15">
        <v>6</v>
      </c>
      <c r="M82" s="81">
        <v>5.28</v>
      </c>
      <c r="N82" s="70">
        <v>6</v>
      </c>
      <c r="O82" s="62">
        <v>3000</v>
      </c>
      <c r="P82" s="63">
        <f>Table224523689101112131415161718192021222423456789[[#This Row],[PEMBULATAN]]*O82</f>
        <v>18000</v>
      </c>
    </row>
    <row r="83" spans="1:16" ht="29.25" customHeight="1" x14ac:dyDescent="0.2">
      <c r="A83" s="100"/>
      <c r="B83" s="73"/>
      <c r="C83" s="87" t="s">
        <v>1104</v>
      </c>
      <c r="D83" s="76" t="s">
        <v>51</v>
      </c>
      <c r="E83" s="13">
        <v>44428</v>
      </c>
      <c r="F83" s="74" t="s">
        <v>53</v>
      </c>
      <c r="G83" s="13">
        <v>44429</v>
      </c>
      <c r="H83" s="75" t="s">
        <v>54</v>
      </c>
      <c r="I83" s="15">
        <v>40</v>
      </c>
      <c r="J83" s="15">
        <v>36</v>
      </c>
      <c r="K83" s="15">
        <v>26</v>
      </c>
      <c r="L83" s="15">
        <v>6</v>
      </c>
      <c r="M83" s="81">
        <v>9.36</v>
      </c>
      <c r="N83" s="70">
        <v>9</v>
      </c>
      <c r="O83" s="62">
        <v>3000</v>
      </c>
      <c r="P83" s="63">
        <f>Table224523689101112131415161718192021222423456789[[#This Row],[PEMBULATAN]]*O83</f>
        <v>27000</v>
      </c>
    </row>
    <row r="84" spans="1:16" ht="29.25" customHeight="1" x14ac:dyDescent="0.2">
      <c r="A84" s="100"/>
      <c r="B84" s="73"/>
      <c r="C84" s="87" t="s">
        <v>1105</v>
      </c>
      <c r="D84" s="76" t="s">
        <v>51</v>
      </c>
      <c r="E84" s="13">
        <v>44428</v>
      </c>
      <c r="F84" s="74" t="s">
        <v>53</v>
      </c>
      <c r="G84" s="13">
        <v>44429</v>
      </c>
      <c r="H84" s="75" t="s">
        <v>54</v>
      </c>
      <c r="I84" s="15">
        <v>60</v>
      </c>
      <c r="J84" s="15">
        <v>38</v>
      </c>
      <c r="K84" s="15">
        <v>20</v>
      </c>
      <c r="L84" s="15">
        <v>2</v>
      </c>
      <c r="M84" s="81">
        <v>11.4</v>
      </c>
      <c r="N84" s="70">
        <v>11</v>
      </c>
      <c r="O84" s="62">
        <v>3000</v>
      </c>
      <c r="P84" s="63">
        <f>Table224523689101112131415161718192021222423456789[[#This Row],[PEMBULATAN]]*O84</f>
        <v>33000</v>
      </c>
    </row>
    <row r="85" spans="1:16" ht="29.25" customHeight="1" x14ac:dyDescent="0.2">
      <c r="A85" s="100"/>
      <c r="B85" s="73"/>
      <c r="C85" s="87" t="s">
        <v>1106</v>
      </c>
      <c r="D85" s="76" t="s">
        <v>51</v>
      </c>
      <c r="E85" s="13">
        <v>44428</v>
      </c>
      <c r="F85" s="74" t="s">
        <v>53</v>
      </c>
      <c r="G85" s="13">
        <v>44429</v>
      </c>
      <c r="H85" s="75" t="s">
        <v>54</v>
      </c>
      <c r="I85" s="15">
        <v>100</v>
      </c>
      <c r="J85" s="15">
        <v>2</v>
      </c>
      <c r="K85" s="15">
        <v>22</v>
      </c>
      <c r="L85" s="15">
        <v>3</v>
      </c>
      <c r="M85" s="81">
        <v>1.1000000000000001</v>
      </c>
      <c r="N85" s="70">
        <v>3</v>
      </c>
      <c r="O85" s="62">
        <v>3000</v>
      </c>
      <c r="P85" s="63">
        <f>Table224523689101112131415161718192021222423456789[[#This Row],[PEMBULATAN]]*O85</f>
        <v>9000</v>
      </c>
    </row>
    <row r="86" spans="1:16" ht="29.25" customHeight="1" x14ac:dyDescent="0.2">
      <c r="A86" s="100"/>
      <c r="B86" s="73"/>
      <c r="C86" s="87" t="s">
        <v>1107</v>
      </c>
      <c r="D86" s="76" t="s">
        <v>51</v>
      </c>
      <c r="E86" s="13">
        <v>44428</v>
      </c>
      <c r="F86" s="74" t="s">
        <v>53</v>
      </c>
      <c r="G86" s="13">
        <v>44429</v>
      </c>
      <c r="H86" s="75" t="s">
        <v>54</v>
      </c>
      <c r="I86" s="15">
        <v>80</v>
      </c>
      <c r="J86" s="15">
        <v>23</v>
      </c>
      <c r="K86" s="15">
        <v>10</v>
      </c>
      <c r="L86" s="15">
        <v>8</v>
      </c>
      <c r="M86" s="81">
        <v>4.5999999999999996</v>
      </c>
      <c r="N86" s="70">
        <v>8</v>
      </c>
      <c r="O86" s="62">
        <v>3000</v>
      </c>
      <c r="P86" s="63">
        <f>Table224523689101112131415161718192021222423456789[[#This Row],[PEMBULATAN]]*O86</f>
        <v>24000</v>
      </c>
    </row>
    <row r="87" spans="1:16" ht="29.25" customHeight="1" x14ac:dyDescent="0.2">
      <c r="A87" s="100"/>
      <c r="B87" s="73"/>
      <c r="C87" s="87" t="s">
        <v>1108</v>
      </c>
      <c r="D87" s="76" t="s">
        <v>51</v>
      </c>
      <c r="E87" s="13">
        <v>44428</v>
      </c>
      <c r="F87" s="74" t="s">
        <v>53</v>
      </c>
      <c r="G87" s="13">
        <v>44429</v>
      </c>
      <c r="H87" s="75" t="s">
        <v>54</v>
      </c>
      <c r="I87" s="15">
        <v>63</v>
      </c>
      <c r="J87" s="15">
        <v>38</v>
      </c>
      <c r="K87" s="15">
        <v>27</v>
      </c>
      <c r="L87" s="15">
        <v>4</v>
      </c>
      <c r="M87" s="81">
        <v>16.159500000000001</v>
      </c>
      <c r="N87" s="70">
        <v>16</v>
      </c>
      <c r="O87" s="62">
        <v>3000</v>
      </c>
      <c r="P87" s="63">
        <f>Table224523689101112131415161718192021222423456789[[#This Row],[PEMBULATAN]]*O87</f>
        <v>48000</v>
      </c>
    </row>
    <row r="88" spans="1:16" ht="29.25" customHeight="1" x14ac:dyDescent="0.2">
      <c r="A88" s="100"/>
      <c r="B88" s="73"/>
      <c r="C88" s="87" t="s">
        <v>1109</v>
      </c>
      <c r="D88" s="76" t="s">
        <v>51</v>
      </c>
      <c r="E88" s="13">
        <v>44428</v>
      </c>
      <c r="F88" s="74" t="s">
        <v>53</v>
      </c>
      <c r="G88" s="13">
        <v>44429</v>
      </c>
      <c r="H88" s="75" t="s">
        <v>54</v>
      </c>
      <c r="I88" s="15">
        <v>112</v>
      </c>
      <c r="J88" s="15">
        <v>50</v>
      </c>
      <c r="K88" s="15">
        <v>20</v>
      </c>
      <c r="L88" s="15">
        <v>21</v>
      </c>
      <c r="M88" s="81">
        <v>28</v>
      </c>
      <c r="N88" s="70">
        <v>28</v>
      </c>
      <c r="O88" s="62">
        <v>3000</v>
      </c>
      <c r="P88" s="63">
        <f>Table224523689101112131415161718192021222423456789[[#This Row],[PEMBULATAN]]*O88</f>
        <v>84000</v>
      </c>
    </row>
    <row r="89" spans="1:16" ht="29.25" customHeight="1" x14ac:dyDescent="0.2">
      <c r="A89" s="100"/>
      <c r="B89" s="73"/>
      <c r="C89" s="87" t="s">
        <v>1110</v>
      </c>
      <c r="D89" s="76" t="s">
        <v>51</v>
      </c>
      <c r="E89" s="13">
        <v>44428</v>
      </c>
      <c r="F89" s="74" t="s">
        <v>53</v>
      </c>
      <c r="G89" s="13">
        <v>44429</v>
      </c>
      <c r="H89" s="75" t="s">
        <v>54</v>
      </c>
      <c r="I89" s="15">
        <v>58</v>
      </c>
      <c r="J89" s="15">
        <v>28</v>
      </c>
      <c r="K89" s="15">
        <v>13</v>
      </c>
      <c r="L89" s="15">
        <v>2</v>
      </c>
      <c r="M89" s="81">
        <v>5.2779999999999996</v>
      </c>
      <c r="N89" s="70">
        <v>5</v>
      </c>
      <c r="O89" s="62">
        <v>3000</v>
      </c>
      <c r="P89" s="63">
        <f>Table224523689101112131415161718192021222423456789[[#This Row],[PEMBULATAN]]*O89</f>
        <v>15000</v>
      </c>
    </row>
    <row r="90" spans="1:16" ht="29.25" customHeight="1" x14ac:dyDescent="0.2">
      <c r="A90" s="100"/>
      <c r="B90" s="73"/>
      <c r="C90" s="87" t="s">
        <v>1111</v>
      </c>
      <c r="D90" s="76" t="s">
        <v>51</v>
      </c>
      <c r="E90" s="13">
        <v>44428</v>
      </c>
      <c r="F90" s="74" t="s">
        <v>53</v>
      </c>
      <c r="G90" s="13">
        <v>44429</v>
      </c>
      <c r="H90" s="75" t="s">
        <v>54</v>
      </c>
      <c r="I90" s="15">
        <v>45</v>
      </c>
      <c r="J90" s="15">
        <v>46</v>
      </c>
      <c r="K90" s="15">
        <v>17</v>
      </c>
      <c r="L90" s="15">
        <v>24</v>
      </c>
      <c r="M90" s="81">
        <v>8.7974999999999994</v>
      </c>
      <c r="N90" s="70">
        <v>24</v>
      </c>
      <c r="O90" s="62">
        <v>3000</v>
      </c>
      <c r="P90" s="63">
        <f>Table224523689101112131415161718192021222423456789[[#This Row],[PEMBULATAN]]*O90</f>
        <v>72000</v>
      </c>
    </row>
    <row r="91" spans="1:16" ht="29.25" customHeight="1" x14ac:dyDescent="0.2">
      <c r="A91" s="100"/>
      <c r="B91" s="73"/>
      <c r="C91" s="87" t="s">
        <v>1112</v>
      </c>
      <c r="D91" s="76" t="s">
        <v>51</v>
      </c>
      <c r="E91" s="13">
        <v>44428</v>
      </c>
      <c r="F91" s="74" t="s">
        <v>53</v>
      </c>
      <c r="G91" s="13">
        <v>44429</v>
      </c>
      <c r="H91" s="75" t="s">
        <v>54</v>
      </c>
      <c r="I91" s="15">
        <v>40</v>
      </c>
      <c r="J91" s="15">
        <v>36</v>
      </c>
      <c r="K91" s="15">
        <v>32</v>
      </c>
      <c r="L91" s="15">
        <v>10</v>
      </c>
      <c r="M91" s="81">
        <v>11.52</v>
      </c>
      <c r="N91" s="70">
        <v>12</v>
      </c>
      <c r="O91" s="62">
        <v>3000</v>
      </c>
      <c r="P91" s="63">
        <f>Table224523689101112131415161718192021222423456789[[#This Row],[PEMBULATAN]]*O91</f>
        <v>36000</v>
      </c>
    </row>
    <row r="92" spans="1:16" ht="29.25" customHeight="1" x14ac:dyDescent="0.2">
      <c r="A92" s="100"/>
      <c r="B92" s="73"/>
      <c r="C92" s="87" t="s">
        <v>1113</v>
      </c>
      <c r="D92" s="76" t="s">
        <v>51</v>
      </c>
      <c r="E92" s="13">
        <v>44428</v>
      </c>
      <c r="F92" s="74" t="s">
        <v>53</v>
      </c>
      <c r="G92" s="13">
        <v>44429</v>
      </c>
      <c r="H92" s="75" t="s">
        <v>54</v>
      </c>
      <c r="I92" s="15">
        <v>33</v>
      </c>
      <c r="J92" s="15">
        <v>14</v>
      </c>
      <c r="K92" s="15">
        <v>18</v>
      </c>
      <c r="L92" s="15">
        <v>12</v>
      </c>
      <c r="M92" s="81">
        <v>2.0790000000000002</v>
      </c>
      <c r="N92" s="70">
        <v>12</v>
      </c>
      <c r="O92" s="62">
        <v>3000</v>
      </c>
      <c r="P92" s="63">
        <f>Table224523689101112131415161718192021222423456789[[#This Row],[PEMBULATAN]]*O92</f>
        <v>36000</v>
      </c>
    </row>
    <row r="93" spans="1:16" ht="29.25" customHeight="1" x14ac:dyDescent="0.2">
      <c r="A93" s="100"/>
      <c r="B93" s="73"/>
      <c r="C93" s="87" t="s">
        <v>1114</v>
      </c>
      <c r="D93" s="76" t="s">
        <v>51</v>
      </c>
      <c r="E93" s="13">
        <v>44428</v>
      </c>
      <c r="F93" s="74" t="s">
        <v>53</v>
      </c>
      <c r="G93" s="13">
        <v>44429</v>
      </c>
      <c r="H93" s="75" t="s">
        <v>54</v>
      </c>
      <c r="I93" s="15">
        <v>40</v>
      </c>
      <c r="J93" s="15">
        <v>44</v>
      </c>
      <c r="K93" s="15">
        <v>44</v>
      </c>
      <c r="L93" s="15">
        <v>4</v>
      </c>
      <c r="M93" s="81">
        <v>19.36</v>
      </c>
      <c r="N93" s="70">
        <v>19</v>
      </c>
      <c r="O93" s="62">
        <v>3000</v>
      </c>
      <c r="P93" s="63">
        <f>Table224523689101112131415161718192021222423456789[[#This Row],[PEMBULATAN]]*O93</f>
        <v>57000</v>
      </c>
    </row>
    <row r="94" spans="1:16" ht="29.25" customHeight="1" x14ac:dyDescent="0.2">
      <c r="A94" s="100"/>
      <c r="B94" s="73"/>
      <c r="C94" s="87" t="s">
        <v>1115</v>
      </c>
      <c r="D94" s="76" t="s">
        <v>51</v>
      </c>
      <c r="E94" s="13">
        <v>44428</v>
      </c>
      <c r="F94" s="74" t="s">
        <v>53</v>
      </c>
      <c r="G94" s="13">
        <v>44429</v>
      </c>
      <c r="H94" s="75" t="s">
        <v>54</v>
      </c>
      <c r="I94" s="15">
        <v>37</v>
      </c>
      <c r="J94" s="15">
        <v>40</v>
      </c>
      <c r="K94" s="15">
        <v>53</v>
      </c>
      <c r="L94" s="15">
        <v>6</v>
      </c>
      <c r="M94" s="81">
        <v>19.61</v>
      </c>
      <c r="N94" s="70">
        <v>20</v>
      </c>
      <c r="O94" s="62">
        <v>3000</v>
      </c>
      <c r="P94" s="63">
        <f>Table224523689101112131415161718192021222423456789[[#This Row],[PEMBULATAN]]*O94</f>
        <v>60000</v>
      </c>
    </row>
    <row r="95" spans="1:16" ht="29.25" customHeight="1" x14ac:dyDescent="0.2">
      <c r="A95" s="100"/>
      <c r="B95" s="73"/>
      <c r="C95" s="87" t="s">
        <v>1116</v>
      </c>
      <c r="D95" s="76" t="s">
        <v>51</v>
      </c>
      <c r="E95" s="13">
        <v>44428</v>
      </c>
      <c r="F95" s="74" t="s">
        <v>53</v>
      </c>
      <c r="G95" s="13">
        <v>44429</v>
      </c>
      <c r="H95" s="75" t="s">
        <v>54</v>
      </c>
      <c r="I95" s="15">
        <v>26</v>
      </c>
      <c r="J95" s="15">
        <v>31</v>
      </c>
      <c r="K95" s="15">
        <v>54</v>
      </c>
      <c r="L95" s="15">
        <v>12</v>
      </c>
      <c r="M95" s="81">
        <v>10.881</v>
      </c>
      <c r="N95" s="70">
        <v>12</v>
      </c>
      <c r="O95" s="62">
        <v>3000</v>
      </c>
      <c r="P95" s="63">
        <f>Table224523689101112131415161718192021222423456789[[#This Row],[PEMBULATAN]]*O95</f>
        <v>36000</v>
      </c>
    </row>
    <row r="96" spans="1:16" ht="29.25" customHeight="1" x14ac:dyDescent="0.2">
      <c r="A96" s="100"/>
      <c r="B96" s="73"/>
      <c r="C96" s="87" t="s">
        <v>1117</v>
      </c>
      <c r="D96" s="76" t="s">
        <v>51</v>
      </c>
      <c r="E96" s="13">
        <v>44428</v>
      </c>
      <c r="F96" s="74" t="s">
        <v>53</v>
      </c>
      <c r="G96" s="13">
        <v>44429</v>
      </c>
      <c r="H96" s="75" t="s">
        <v>54</v>
      </c>
      <c r="I96" s="15">
        <v>36</v>
      </c>
      <c r="J96" s="15">
        <v>31</v>
      </c>
      <c r="K96" s="15">
        <v>40</v>
      </c>
      <c r="L96" s="15">
        <v>4</v>
      </c>
      <c r="M96" s="81">
        <v>11.16</v>
      </c>
      <c r="N96" s="70">
        <v>11</v>
      </c>
      <c r="O96" s="62">
        <v>3000</v>
      </c>
      <c r="P96" s="63">
        <f>Table224523689101112131415161718192021222423456789[[#This Row],[PEMBULATAN]]*O96</f>
        <v>33000</v>
      </c>
    </row>
    <row r="97" spans="1:16" ht="29.25" customHeight="1" x14ac:dyDescent="0.2">
      <c r="A97" s="100"/>
      <c r="B97" s="73"/>
      <c r="C97" s="87" t="s">
        <v>1118</v>
      </c>
      <c r="D97" s="76" t="s">
        <v>51</v>
      </c>
      <c r="E97" s="13">
        <v>44428</v>
      </c>
      <c r="F97" s="74" t="s">
        <v>53</v>
      </c>
      <c r="G97" s="13">
        <v>44429</v>
      </c>
      <c r="H97" s="75" t="s">
        <v>54</v>
      </c>
      <c r="I97" s="15">
        <v>28</v>
      </c>
      <c r="J97" s="15">
        <v>37</v>
      </c>
      <c r="K97" s="15">
        <v>61</v>
      </c>
      <c r="L97" s="15">
        <v>7</v>
      </c>
      <c r="M97" s="81">
        <v>15.798999999999999</v>
      </c>
      <c r="N97" s="70">
        <v>16</v>
      </c>
      <c r="O97" s="62">
        <v>3000</v>
      </c>
      <c r="P97" s="63">
        <f>Table224523689101112131415161718192021222423456789[[#This Row],[PEMBULATAN]]*O97</f>
        <v>48000</v>
      </c>
    </row>
    <row r="98" spans="1:16" ht="29.25" customHeight="1" x14ac:dyDescent="0.2">
      <c r="A98" s="100"/>
      <c r="B98" s="73"/>
      <c r="C98" s="87" t="s">
        <v>1119</v>
      </c>
      <c r="D98" s="76" t="s">
        <v>51</v>
      </c>
      <c r="E98" s="13">
        <v>44428</v>
      </c>
      <c r="F98" s="74" t="s">
        <v>53</v>
      </c>
      <c r="G98" s="13">
        <v>44429</v>
      </c>
      <c r="H98" s="75" t="s">
        <v>54</v>
      </c>
      <c r="I98" s="15">
        <v>21</v>
      </c>
      <c r="J98" s="15">
        <v>29</v>
      </c>
      <c r="K98" s="15">
        <v>30</v>
      </c>
      <c r="L98" s="15">
        <v>5</v>
      </c>
      <c r="M98" s="81">
        <v>4.5674999999999999</v>
      </c>
      <c r="N98" s="70">
        <v>5</v>
      </c>
      <c r="O98" s="62">
        <v>3000</v>
      </c>
      <c r="P98" s="63">
        <f>Table224523689101112131415161718192021222423456789[[#This Row],[PEMBULATAN]]*O98</f>
        <v>15000</v>
      </c>
    </row>
    <row r="99" spans="1:16" ht="29.25" customHeight="1" x14ac:dyDescent="0.2">
      <c r="A99" s="100"/>
      <c r="B99" s="73"/>
      <c r="C99" s="87" t="s">
        <v>1120</v>
      </c>
      <c r="D99" s="76" t="s">
        <v>51</v>
      </c>
      <c r="E99" s="13">
        <v>44428</v>
      </c>
      <c r="F99" s="74" t="s">
        <v>53</v>
      </c>
      <c r="G99" s="13">
        <v>44429</v>
      </c>
      <c r="H99" s="75" t="s">
        <v>54</v>
      </c>
      <c r="I99" s="15">
        <v>7</v>
      </c>
      <c r="J99" s="15">
        <v>22</v>
      </c>
      <c r="K99" s="15">
        <v>55</v>
      </c>
      <c r="L99" s="15">
        <v>2</v>
      </c>
      <c r="M99" s="81">
        <v>2.1175000000000002</v>
      </c>
      <c r="N99" s="70">
        <v>2</v>
      </c>
      <c r="O99" s="62">
        <v>3000</v>
      </c>
      <c r="P99" s="63">
        <f>Table224523689101112131415161718192021222423456789[[#This Row],[PEMBULATAN]]*O99</f>
        <v>6000</v>
      </c>
    </row>
    <row r="100" spans="1:16" ht="29.25" customHeight="1" x14ac:dyDescent="0.2">
      <c r="A100" s="100"/>
      <c r="B100" s="73"/>
      <c r="C100" s="87" t="s">
        <v>1121</v>
      </c>
      <c r="D100" s="76" t="s">
        <v>51</v>
      </c>
      <c r="E100" s="13">
        <v>44428</v>
      </c>
      <c r="F100" s="74" t="s">
        <v>53</v>
      </c>
      <c r="G100" s="13">
        <v>44429</v>
      </c>
      <c r="H100" s="75" t="s">
        <v>54</v>
      </c>
      <c r="I100" s="15">
        <v>98</v>
      </c>
      <c r="J100" s="15">
        <v>52</v>
      </c>
      <c r="K100" s="15">
        <v>21</v>
      </c>
      <c r="L100" s="15">
        <v>20</v>
      </c>
      <c r="M100" s="81">
        <v>26.754000000000001</v>
      </c>
      <c r="N100" s="70">
        <v>27</v>
      </c>
      <c r="O100" s="62">
        <v>3000</v>
      </c>
      <c r="P100" s="63">
        <f>Table224523689101112131415161718192021222423456789[[#This Row],[PEMBULATAN]]*O100</f>
        <v>81000</v>
      </c>
    </row>
    <row r="101" spans="1:16" ht="29.25" customHeight="1" x14ac:dyDescent="0.2">
      <c r="A101" s="100"/>
      <c r="B101" s="73"/>
      <c r="C101" s="87" t="s">
        <v>1122</v>
      </c>
      <c r="D101" s="76" t="s">
        <v>51</v>
      </c>
      <c r="E101" s="13">
        <v>44428</v>
      </c>
      <c r="F101" s="74" t="s">
        <v>53</v>
      </c>
      <c r="G101" s="13">
        <v>44429</v>
      </c>
      <c r="H101" s="75" t="s">
        <v>54</v>
      </c>
      <c r="I101" s="15">
        <v>78</v>
      </c>
      <c r="J101" s="15">
        <v>50</v>
      </c>
      <c r="K101" s="15">
        <v>20</v>
      </c>
      <c r="L101" s="15">
        <v>10</v>
      </c>
      <c r="M101" s="81">
        <v>19.5</v>
      </c>
      <c r="N101" s="70">
        <v>20</v>
      </c>
      <c r="O101" s="62">
        <v>3000</v>
      </c>
      <c r="P101" s="63">
        <f>Table224523689101112131415161718192021222423456789[[#This Row],[PEMBULATAN]]*O101</f>
        <v>60000</v>
      </c>
    </row>
    <row r="102" spans="1:16" ht="29.25" customHeight="1" x14ac:dyDescent="0.2">
      <c r="A102" s="100"/>
      <c r="B102" s="73"/>
      <c r="C102" s="87" t="s">
        <v>1123</v>
      </c>
      <c r="D102" s="76" t="s">
        <v>51</v>
      </c>
      <c r="E102" s="13">
        <v>44428</v>
      </c>
      <c r="F102" s="74" t="s">
        <v>53</v>
      </c>
      <c r="G102" s="13">
        <v>44429</v>
      </c>
      <c r="H102" s="75" t="s">
        <v>54</v>
      </c>
      <c r="I102" s="15">
        <v>50</v>
      </c>
      <c r="J102" s="15">
        <v>43</v>
      </c>
      <c r="K102" s="15">
        <v>40</v>
      </c>
      <c r="L102" s="15">
        <v>5</v>
      </c>
      <c r="M102" s="81">
        <v>21.5</v>
      </c>
      <c r="N102" s="70">
        <v>22</v>
      </c>
      <c r="O102" s="62">
        <v>3000</v>
      </c>
      <c r="P102" s="63">
        <f>Table224523689101112131415161718192021222423456789[[#This Row],[PEMBULATAN]]*O102</f>
        <v>66000</v>
      </c>
    </row>
    <row r="103" spans="1:16" ht="29.25" customHeight="1" x14ac:dyDescent="0.2">
      <c r="A103" s="100"/>
      <c r="B103" s="73"/>
      <c r="C103" s="87" t="s">
        <v>1124</v>
      </c>
      <c r="D103" s="76" t="s">
        <v>51</v>
      </c>
      <c r="E103" s="13">
        <v>44428</v>
      </c>
      <c r="F103" s="74" t="s">
        <v>53</v>
      </c>
      <c r="G103" s="13">
        <v>44429</v>
      </c>
      <c r="H103" s="75" t="s">
        <v>54</v>
      </c>
      <c r="I103" s="15">
        <v>80</v>
      </c>
      <c r="J103" s="15">
        <v>45</v>
      </c>
      <c r="K103" s="15">
        <v>16</v>
      </c>
      <c r="L103" s="15">
        <v>14</v>
      </c>
      <c r="M103" s="81">
        <v>14.4</v>
      </c>
      <c r="N103" s="70">
        <v>14</v>
      </c>
      <c r="O103" s="62">
        <v>3000</v>
      </c>
      <c r="P103" s="63">
        <f>Table224523689101112131415161718192021222423456789[[#This Row],[PEMBULATAN]]*O103</f>
        <v>42000</v>
      </c>
    </row>
    <row r="104" spans="1:16" ht="29.25" customHeight="1" x14ac:dyDescent="0.2">
      <c r="A104" s="100"/>
      <c r="B104" s="73"/>
      <c r="C104" s="87" t="s">
        <v>1125</v>
      </c>
      <c r="D104" s="76" t="s">
        <v>51</v>
      </c>
      <c r="E104" s="13">
        <v>44428</v>
      </c>
      <c r="F104" s="74" t="s">
        <v>53</v>
      </c>
      <c r="G104" s="13">
        <v>44429</v>
      </c>
      <c r="H104" s="75" t="s">
        <v>54</v>
      </c>
      <c r="I104" s="15">
        <v>67</v>
      </c>
      <c r="J104" s="15">
        <v>26</v>
      </c>
      <c r="K104" s="15">
        <v>19</v>
      </c>
      <c r="L104" s="15">
        <v>11</v>
      </c>
      <c r="M104" s="81">
        <v>8.2744999999999997</v>
      </c>
      <c r="N104" s="70">
        <v>11</v>
      </c>
      <c r="O104" s="62">
        <v>3000</v>
      </c>
      <c r="P104" s="63">
        <f>Table224523689101112131415161718192021222423456789[[#This Row],[PEMBULATAN]]*O104</f>
        <v>33000</v>
      </c>
    </row>
    <row r="105" spans="1:16" ht="29.25" customHeight="1" x14ac:dyDescent="0.2">
      <c r="A105" s="100"/>
      <c r="B105" s="73"/>
      <c r="C105" s="87" t="s">
        <v>1126</v>
      </c>
      <c r="D105" s="76" t="s">
        <v>51</v>
      </c>
      <c r="E105" s="13">
        <v>44428</v>
      </c>
      <c r="F105" s="74" t="s">
        <v>53</v>
      </c>
      <c r="G105" s="13">
        <v>44429</v>
      </c>
      <c r="H105" s="75" t="s">
        <v>54</v>
      </c>
      <c r="I105" s="15">
        <v>30</v>
      </c>
      <c r="J105" s="15">
        <v>48</v>
      </c>
      <c r="K105" s="15">
        <v>68</v>
      </c>
      <c r="L105" s="15">
        <v>15</v>
      </c>
      <c r="M105" s="81">
        <v>24.48</v>
      </c>
      <c r="N105" s="70">
        <v>24</v>
      </c>
      <c r="O105" s="62">
        <v>3000</v>
      </c>
      <c r="P105" s="63">
        <f>Table224523689101112131415161718192021222423456789[[#This Row],[PEMBULATAN]]*O105</f>
        <v>72000</v>
      </c>
    </row>
    <row r="106" spans="1:16" ht="29.25" customHeight="1" x14ac:dyDescent="0.2">
      <c r="A106" s="100"/>
      <c r="B106" s="73"/>
      <c r="C106" s="87" t="s">
        <v>1127</v>
      </c>
      <c r="D106" s="76" t="s">
        <v>51</v>
      </c>
      <c r="E106" s="13">
        <v>44428</v>
      </c>
      <c r="F106" s="74" t="s">
        <v>53</v>
      </c>
      <c r="G106" s="13">
        <v>44429</v>
      </c>
      <c r="H106" s="75" t="s">
        <v>54</v>
      </c>
      <c r="I106" s="15">
        <v>24</v>
      </c>
      <c r="J106" s="15">
        <v>43</v>
      </c>
      <c r="K106" s="15">
        <v>26</v>
      </c>
      <c r="L106" s="15">
        <v>6</v>
      </c>
      <c r="M106" s="81">
        <v>6.7080000000000002</v>
      </c>
      <c r="N106" s="70">
        <v>7</v>
      </c>
      <c r="O106" s="62">
        <v>3000</v>
      </c>
      <c r="P106" s="63">
        <f>Table224523689101112131415161718192021222423456789[[#This Row],[PEMBULATAN]]*O106</f>
        <v>21000</v>
      </c>
    </row>
    <row r="107" spans="1:16" ht="29.25" customHeight="1" x14ac:dyDescent="0.2">
      <c r="A107" s="100"/>
      <c r="B107" s="73"/>
      <c r="C107" s="87" t="s">
        <v>1128</v>
      </c>
      <c r="D107" s="76" t="s">
        <v>51</v>
      </c>
      <c r="E107" s="13">
        <v>44428</v>
      </c>
      <c r="F107" s="74" t="s">
        <v>53</v>
      </c>
      <c r="G107" s="13">
        <v>44429</v>
      </c>
      <c r="H107" s="75" t="s">
        <v>54</v>
      </c>
      <c r="I107" s="15">
        <v>88</v>
      </c>
      <c r="J107" s="15">
        <v>46</v>
      </c>
      <c r="K107" s="15">
        <v>36</v>
      </c>
      <c r="L107" s="15">
        <v>21</v>
      </c>
      <c r="M107" s="81">
        <v>36.432000000000002</v>
      </c>
      <c r="N107" s="70">
        <v>36</v>
      </c>
      <c r="O107" s="62">
        <v>3000</v>
      </c>
      <c r="P107" s="63">
        <f>Table224523689101112131415161718192021222423456789[[#This Row],[PEMBULATAN]]*O107</f>
        <v>108000</v>
      </c>
    </row>
    <row r="108" spans="1:16" ht="29.25" customHeight="1" x14ac:dyDescent="0.2">
      <c r="A108" s="100"/>
      <c r="B108" s="73"/>
      <c r="C108" s="87" t="s">
        <v>1129</v>
      </c>
      <c r="D108" s="76" t="s">
        <v>51</v>
      </c>
      <c r="E108" s="13">
        <v>44428</v>
      </c>
      <c r="F108" s="74" t="s">
        <v>53</v>
      </c>
      <c r="G108" s="13">
        <v>44429</v>
      </c>
      <c r="H108" s="75" t="s">
        <v>54</v>
      </c>
      <c r="I108" s="15">
        <v>40</v>
      </c>
      <c r="J108" s="15">
        <v>43</v>
      </c>
      <c r="K108" s="15">
        <v>37</v>
      </c>
      <c r="L108" s="15">
        <v>5</v>
      </c>
      <c r="M108" s="81">
        <v>15.91</v>
      </c>
      <c r="N108" s="70">
        <v>16</v>
      </c>
      <c r="O108" s="62">
        <v>3000</v>
      </c>
      <c r="P108" s="63">
        <f>Table224523689101112131415161718192021222423456789[[#This Row],[PEMBULATAN]]*O108</f>
        <v>48000</v>
      </c>
    </row>
    <row r="109" spans="1:16" ht="29.25" customHeight="1" x14ac:dyDescent="0.2">
      <c r="A109" s="100"/>
      <c r="B109" s="73"/>
      <c r="C109" s="87" t="s">
        <v>1130</v>
      </c>
      <c r="D109" s="76" t="s">
        <v>51</v>
      </c>
      <c r="E109" s="13">
        <v>44428</v>
      </c>
      <c r="F109" s="74" t="s">
        <v>53</v>
      </c>
      <c r="G109" s="13">
        <v>44429</v>
      </c>
      <c r="H109" s="75" t="s">
        <v>54</v>
      </c>
      <c r="I109" s="15">
        <v>60</v>
      </c>
      <c r="J109" s="15">
        <v>40</v>
      </c>
      <c r="K109" s="15">
        <v>26</v>
      </c>
      <c r="L109" s="15">
        <v>8</v>
      </c>
      <c r="M109" s="81">
        <v>15.6</v>
      </c>
      <c r="N109" s="70">
        <v>16</v>
      </c>
      <c r="O109" s="62">
        <v>3000</v>
      </c>
      <c r="P109" s="63">
        <f>Table224523689101112131415161718192021222423456789[[#This Row],[PEMBULATAN]]*O109</f>
        <v>48000</v>
      </c>
    </row>
    <row r="110" spans="1:16" ht="29.25" customHeight="1" x14ac:dyDescent="0.2">
      <c r="A110" s="100"/>
      <c r="B110" s="73"/>
      <c r="C110" s="87" t="s">
        <v>1131</v>
      </c>
      <c r="D110" s="76" t="s">
        <v>51</v>
      </c>
      <c r="E110" s="13">
        <v>44428</v>
      </c>
      <c r="F110" s="74" t="s">
        <v>53</v>
      </c>
      <c r="G110" s="13">
        <v>44429</v>
      </c>
      <c r="H110" s="75" t="s">
        <v>54</v>
      </c>
      <c r="I110" s="15">
        <v>42</v>
      </c>
      <c r="J110" s="15">
        <v>80</v>
      </c>
      <c r="K110" s="15">
        <v>40</v>
      </c>
      <c r="L110" s="15">
        <v>11</v>
      </c>
      <c r="M110" s="81">
        <v>33.6</v>
      </c>
      <c r="N110" s="70">
        <v>34</v>
      </c>
      <c r="O110" s="62">
        <v>3000</v>
      </c>
      <c r="P110" s="63">
        <f>Table224523689101112131415161718192021222423456789[[#This Row],[PEMBULATAN]]*O110</f>
        <v>102000</v>
      </c>
    </row>
    <row r="111" spans="1:16" ht="29.25" customHeight="1" x14ac:dyDescent="0.2">
      <c r="A111" s="100"/>
      <c r="B111" s="73"/>
      <c r="C111" s="87" t="s">
        <v>1132</v>
      </c>
      <c r="D111" s="76" t="s">
        <v>51</v>
      </c>
      <c r="E111" s="13">
        <v>44428</v>
      </c>
      <c r="F111" s="74" t="s">
        <v>53</v>
      </c>
      <c r="G111" s="13">
        <v>44429</v>
      </c>
      <c r="H111" s="75" t="s">
        <v>54</v>
      </c>
      <c r="I111" s="15">
        <v>30</v>
      </c>
      <c r="J111" s="15">
        <v>108</v>
      </c>
      <c r="K111" s="15">
        <v>30</v>
      </c>
      <c r="L111" s="15">
        <v>9</v>
      </c>
      <c r="M111" s="81">
        <v>24.3</v>
      </c>
      <c r="N111" s="70">
        <v>24</v>
      </c>
      <c r="O111" s="62">
        <v>3000</v>
      </c>
      <c r="P111" s="63">
        <f>Table224523689101112131415161718192021222423456789[[#This Row],[PEMBULATAN]]*O111</f>
        <v>72000</v>
      </c>
    </row>
    <row r="112" spans="1:16" ht="29.25" customHeight="1" x14ac:dyDescent="0.2">
      <c r="A112" s="100"/>
      <c r="B112" s="73"/>
      <c r="C112" s="87" t="s">
        <v>1133</v>
      </c>
      <c r="D112" s="76" t="s">
        <v>51</v>
      </c>
      <c r="E112" s="13">
        <v>44428</v>
      </c>
      <c r="F112" s="74" t="s">
        <v>53</v>
      </c>
      <c r="G112" s="13">
        <v>44429</v>
      </c>
      <c r="H112" s="75" t="s">
        <v>54</v>
      </c>
      <c r="I112" s="15">
        <v>66</v>
      </c>
      <c r="J112" s="15">
        <v>33</v>
      </c>
      <c r="K112" s="15">
        <v>42</v>
      </c>
      <c r="L112" s="15">
        <v>16</v>
      </c>
      <c r="M112" s="81">
        <v>22.869</v>
      </c>
      <c r="N112" s="70">
        <v>23</v>
      </c>
      <c r="O112" s="62">
        <v>3000</v>
      </c>
      <c r="P112" s="63">
        <f>Table224523689101112131415161718192021222423456789[[#This Row],[PEMBULATAN]]*O112</f>
        <v>69000</v>
      </c>
    </row>
    <row r="113" spans="1:16" ht="29.25" customHeight="1" x14ac:dyDescent="0.2">
      <c r="A113" s="100"/>
      <c r="B113" s="73"/>
      <c r="C113" s="87" t="s">
        <v>1134</v>
      </c>
      <c r="D113" s="76" t="s">
        <v>51</v>
      </c>
      <c r="E113" s="13">
        <v>44428</v>
      </c>
      <c r="F113" s="74" t="s">
        <v>53</v>
      </c>
      <c r="G113" s="13">
        <v>44429</v>
      </c>
      <c r="H113" s="75" t="s">
        <v>54</v>
      </c>
      <c r="I113" s="15">
        <v>57</v>
      </c>
      <c r="J113" s="15">
        <v>46</v>
      </c>
      <c r="K113" s="15">
        <v>20</v>
      </c>
      <c r="L113" s="15">
        <v>11</v>
      </c>
      <c r="M113" s="81">
        <v>13.11</v>
      </c>
      <c r="N113" s="70">
        <v>13</v>
      </c>
      <c r="O113" s="62">
        <v>3000</v>
      </c>
      <c r="P113" s="63">
        <f>Table224523689101112131415161718192021222423456789[[#This Row],[PEMBULATAN]]*O113</f>
        <v>39000</v>
      </c>
    </row>
    <row r="114" spans="1:16" ht="29.25" customHeight="1" x14ac:dyDescent="0.2">
      <c r="A114" s="100"/>
      <c r="B114" s="73"/>
      <c r="C114" s="87" t="s">
        <v>1135</v>
      </c>
      <c r="D114" s="76" t="s">
        <v>51</v>
      </c>
      <c r="E114" s="13">
        <v>44428</v>
      </c>
      <c r="F114" s="74" t="s">
        <v>53</v>
      </c>
      <c r="G114" s="13">
        <v>44429</v>
      </c>
      <c r="H114" s="75" t="s">
        <v>54</v>
      </c>
      <c r="I114" s="15">
        <v>20</v>
      </c>
      <c r="J114" s="15">
        <v>41</v>
      </c>
      <c r="K114" s="15">
        <v>75</v>
      </c>
      <c r="L114" s="15">
        <v>15</v>
      </c>
      <c r="M114" s="81">
        <v>15.375</v>
      </c>
      <c r="N114" s="70">
        <v>15</v>
      </c>
      <c r="O114" s="62">
        <v>3000</v>
      </c>
      <c r="P114" s="63">
        <f>Table224523689101112131415161718192021222423456789[[#This Row],[PEMBULATAN]]*O114</f>
        <v>45000</v>
      </c>
    </row>
    <row r="115" spans="1:16" ht="29.25" customHeight="1" x14ac:dyDescent="0.2">
      <c r="A115" s="100"/>
      <c r="B115" s="73"/>
      <c r="C115" s="87" t="s">
        <v>1136</v>
      </c>
      <c r="D115" s="76" t="s">
        <v>51</v>
      </c>
      <c r="E115" s="13">
        <v>44428</v>
      </c>
      <c r="F115" s="74" t="s">
        <v>53</v>
      </c>
      <c r="G115" s="13">
        <v>44429</v>
      </c>
      <c r="H115" s="75" t="s">
        <v>54</v>
      </c>
      <c r="I115" s="15">
        <v>25</v>
      </c>
      <c r="J115" s="15">
        <v>28</v>
      </c>
      <c r="K115" s="15">
        <v>33</v>
      </c>
      <c r="L115" s="15">
        <v>12</v>
      </c>
      <c r="M115" s="81">
        <v>5.7750000000000004</v>
      </c>
      <c r="N115" s="70">
        <v>12</v>
      </c>
      <c r="O115" s="62">
        <v>3000</v>
      </c>
      <c r="P115" s="63">
        <f>Table224523689101112131415161718192021222423456789[[#This Row],[PEMBULATAN]]*O115</f>
        <v>36000</v>
      </c>
    </row>
    <row r="116" spans="1:16" ht="29.25" customHeight="1" x14ac:dyDescent="0.2">
      <c r="A116" s="100"/>
      <c r="B116" s="73"/>
      <c r="C116" s="87" t="s">
        <v>1137</v>
      </c>
      <c r="D116" s="76" t="s">
        <v>51</v>
      </c>
      <c r="E116" s="13">
        <v>44428</v>
      </c>
      <c r="F116" s="74" t="s">
        <v>53</v>
      </c>
      <c r="G116" s="13">
        <v>44429</v>
      </c>
      <c r="H116" s="75" t="s">
        <v>54</v>
      </c>
      <c r="I116" s="15">
        <v>43</v>
      </c>
      <c r="J116" s="15">
        <v>20</v>
      </c>
      <c r="K116" s="15">
        <v>30</v>
      </c>
      <c r="L116" s="15">
        <v>6</v>
      </c>
      <c r="M116" s="81">
        <v>6.45</v>
      </c>
      <c r="N116" s="70">
        <v>6</v>
      </c>
      <c r="O116" s="62">
        <v>3000</v>
      </c>
      <c r="P116" s="63">
        <f>Table224523689101112131415161718192021222423456789[[#This Row],[PEMBULATAN]]*O116</f>
        <v>18000</v>
      </c>
    </row>
    <row r="117" spans="1:16" ht="29.25" customHeight="1" x14ac:dyDescent="0.2">
      <c r="A117" s="100"/>
      <c r="B117" s="73"/>
      <c r="C117" s="87" t="s">
        <v>1138</v>
      </c>
      <c r="D117" s="76" t="s">
        <v>51</v>
      </c>
      <c r="E117" s="13">
        <v>44428</v>
      </c>
      <c r="F117" s="74" t="s">
        <v>53</v>
      </c>
      <c r="G117" s="13">
        <v>44429</v>
      </c>
      <c r="H117" s="75" t="s">
        <v>54</v>
      </c>
      <c r="I117" s="15">
        <v>88</v>
      </c>
      <c r="J117" s="15">
        <v>35</v>
      </c>
      <c r="K117" s="15">
        <v>42</v>
      </c>
      <c r="L117" s="15">
        <v>19</v>
      </c>
      <c r="M117" s="81">
        <v>32.340000000000003</v>
      </c>
      <c r="N117" s="70">
        <v>32</v>
      </c>
      <c r="O117" s="62">
        <v>3000</v>
      </c>
      <c r="P117" s="63">
        <f>Table224523689101112131415161718192021222423456789[[#This Row],[PEMBULATAN]]*O117</f>
        <v>96000</v>
      </c>
    </row>
    <row r="118" spans="1:16" ht="29.25" customHeight="1" x14ac:dyDescent="0.2">
      <c r="A118" s="100"/>
      <c r="B118" s="73"/>
      <c r="C118" s="87" t="s">
        <v>1139</v>
      </c>
      <c r="D118" s="76" t="s">
        <v>51</v>
      </c>
      <c r="E118" s="13">
        <v>44428</v>
      </c>
      <c r="F118" s="74" t="s">
        <v>53</v>
      </c>
      <c r="G118" s="13">
        <v>44429</v>
      </c>
      <c r="H118" s="75" t="s">
        <v>54</v>
      </c>
      <c r="I118" s="15">
        <v>25</v>
      </c>
      <c r="J118" s="15">
        <v>29</v>
      </c>
      <c r="K118" s="15">
        <v>46</v>
      </c>
      <c r="L118" s="15">
        <v>11</v>
      </c>
      <c r="M118" s="81">
        <v>8.3375000000000004</v>
      </c>
      <c r="N118" s="70">
        <v>11</v>
      </c>
      <c r="O118" s="62">
        <v>3000</v>
      </c>
      <c r="P118" s="63">
        <f>Table224523689101112131415161718192021222423456789[[#This Row],[PEMBULATAN]]*O118</f>
        <v>33000</v>
      </c>
    </row>
    <row r="119" spans="1:16" ht="29.25" customHeight="1" x14ac:dyDescent="0.2">
      <c r="A119" s="100"/>
      <c r="B119" s="73"/>
      <c r="C119" s="87" t="s">
        <v>1140</v>
      </c>
      <c r="D119" s="76" t="s">
        <v>51</v>
      </c>
      <c r="E119" s="13">
        <v>44428</v>
      </c>
      <c r="F119" s="74" t="s">
        <v>53</v>
      </c>
      <c r="G119" s="13">
        <v>44429</v>
      </c>
      <c r="H119" s="75" t="s">
        <v>54</v>
      </c>
      <c r="I119" s="15">
        <v>39</v>
      </c>
      <c r="J119" s="15">
        <v>17</v>
      </c>
      <c r="K119" s="15">
        <v>51</v>
      </c>
      <c r="L119" s="15">
        <v>5</v>
      </c>
      <c r="M119" s="81">
        <v>8.4532500000000006</v>
      </c>
      <c r="N119" s="70">
        <v>8</v>
      </c>
      <c r="O119" s="62">
        <v>3000</v>
      </c>
      <c r="P119" s="63">
        <f>Table224523689101112131415161718192021222423456789[[#This Row],[PEMBULATAN]]*O119</f>
        <v>24000</v>
      </c>
    </row>
    <row r="120" spans="1:16" ht="29.25" customHeight="1" x14ac:dyDescent="0.2">
      <c r="A120" s="100"/>
      <c r="B120" s="73"/>
      <c r="C120" s="87" t="s">
        <v>1141</v>
      </c>
      <c r="D120" s="76" t="s">
        <v>51</v>
      </c>
      <c r="E120" s="13">
        <v>44428</v>
      </c>
      <c r="F120" s="74" t="s">
        <v>53</v>
      </c>
      <c r="G120" s="13">
        <v>44429</v>
      </c>
      <c r="H120" s="75" t="s">
        <v>54</v>
      </c>
      <c r="I120" s="15">
        <v>62</v>
      </c>
      <c r="J120" s="15">
        <v>33</v>
      </c>
      <c r="K120" s="15">
        <v>47</v>
      </c>
      <c r="L120" s="15">
        <v>7</v>
      </c>
      <c r="M120" s="81">
        <v>24.040500000000002</v>
      </c>
      <c r="N120" s="70">
        <v>24</v>
      </c>
      <c r="O120" s="62">
        <v>3000</v>
      </c>
      <c r="P120" s="63">
        <f>Table224523689101112131415161718192021222423456789[[#This Row],[PEMBULATAN]]*O120</f>
        <v>72000</v>
      </c>
    </row>
    <row r="121" spans="1:16" ht="29.25" customHeight="1" x14ac:dyDescent="0.2">
      <c r="A121" s="100"/>
      <c r="B121" s="73"/>
      <c r="C121" s="87" t="s">
        <v>1142</v>
      </c>
      <c r="D121" s="76" t="s">
        <v>51</v>
      </c>
      <c r="E121" s="13">
        <v>44428</v>
      </c>
      <c r="F121" s="74" t="s">
        <v>53</v>
      </c>
      <c r="G121" s="13">
        <v>44429</v>
      </c>
      <c r="H121" s="75" t="s">
        <v>54</v>
      </c>
      <c r="I121" s="15">
        <v>40</v>
      </c>
      <c r="J121" s="15">
        <v>33</v>
      </c>
      <c r="K121" s="15">
        <v>55</v>
      </c>
      <c r="L121" s="15">
        <v>15</v>
      </c>
      <c r="M121" s="81">
        <v>18.149999999999999</v>
      </c>
      <c r="N121" s="70">
        <v>18</v>
      </c>
      <c r="O121" s="62">
        <v>3000</v>
      </c>
      <c r="P121" s="63">
        <f>Table224523689101112131415161718192021222423456789[[#This Row],[PEMBULATAN]]*O121</f>
        <v>54000</v>
      </c>
    </row>
    <row r="122" spans="1:16" ht="29.25" customHeight="1" x14ac:dyDescent="0.2">
      <c r="A122" s="100"/>
      <c r="B122" s="73"/>
      <c r="C122" s="87" t="s">
        <v>1143</v>
      </c>
      <c r="D122" s="76" t="s">
        <v>51</v>
      </c>
      <c r="E122" s="13">
        <v>44428</v>
      </c>
      <c r="F122" s="74" t="s">
        <v>53</v>
      </c>
      <c r="G122" s="13">
        <v>44429</v>
      </c>
      <c r="H122" s="75" t="s">
        <v>54</v>
      </c>
      <c r="I122" s="15">
        <v>40</v>
      </c>
      <c r="J122" s="15">
        <v>20</v>
      </c>
      <c r="K122" s="15">
        <v>19</v>
      </c>
      <c r="L122" s="15">
        <v>1</v>
      </c>
      <c r="M122" s="81">
        <v>3.8</v>
      </c>
      <c r="N122" s="70">
        <v>4</v>
      </c>
      <c r="O122" s="62">
        <v>3000</v>
      </c>
      <c r="P122" s="63">
        <f>Table224523689101112131415161718192021222423456789[[#This Row],[PEMBULATAN]]*O122</f>
        <v>12000</v>
      </c>
    </row>
    <row r="123" spans="1:16" ht="29.25" customHeight="1" x14ac:dyDescent="0.2">
      <c r="A123" s="100"/>
      <c r="B123" s="73"/>
      <c r="C123" s="87" t="s">
        <v>1144</v>
      </c>
      <c r="D123" s="76" t="s">
        <v>51</v>
      </c>
      <c r="E123" s="13">
        <v>44428</v>
      </c>
      <c r="F123" s="74" t="s">
        <v>53</v>
      </c>
      <c r="G123" s="13">
        <v>44429</v>
      </c>
      <c r="H123" s="75" t="s">
        <v>54</v>
      </c>
      <c r="I123" s="15">
        <v>65</v>
      </c>
      <c r="J123" s="15">
        <v>28</v>
      </c>
      <c r="K123" s="15">
        <v>50</v>
      </c>
      <c r="L123" s="15">
        <v>16</v>
      </c>
      <c r="M123" s="81">
        <v>22.75</v>
      </c>
      <c r="N123" s="70">
        <v>23</v>
      </c>
      <c r="O123" s="62">
        <v>3000</v>
      </c>
      <c r="P123" s="63">
        <f>Table224523689101112131415161718192021222423456789[[#This Row],[PEMBULATAN]]*O123</f>
        <v>69000</v>
      </c>
    </row>
    <row r="124" spans="1:16" ht="29.25" customHeight="1" x14ac:dyDescent="0.2">
      <c r="A124" s="100"/>
      <c r="B124" s="73"/>
      <c r="C124" s="87" t="s">
        <v>1145</v>
      </c>
      <c r="D124" s="76" t="s">
        <v>51</v>
      </c>
      <c r="E124" s="13">
        <v>44428</v>
      </c>
      <c r="F124" s="74" t="s">
        <v>53</v>
      </c>
      <c r="G124" s="13">
        <v>44429</v>
      </c>
      <c r="H124" s="75" t="s">
        <v>54</v>
      </c>
      <c r="I124" s="15">
        <v>26</v>
      </c>
      <c r="J124" s="15">
        <v>58</v>
      </c>
      <c r="K124" s="15">
        <v>57</v>
      </c>
      <c r="L124" s="15">
        <v>5</v>
      </c>
      <c r="M124" s="81">
        <v>21.489000000000001</v>
      </c>
      <c r="N124" s="70">
        <v>21</v>
      </c>
      <c r="O124" s="62">
        <v>3000</v>
      </c>
      <c r="P124" s="63">
        <f>Table224523689101112131415161718192021222423456789[[#This Row],[PEMBULATAN]]*O124</f>
        <v>63000</v>
      </c>
    </row>
    <row r="125" spans="1:16" ht="29.25" customHeight="1" x14ac:dyDescent="0.2">
      <c r="A125" s="100"/>
      <c r="B125" s="73"/>
      <c r="C125" s="87" t="s">
        <v>1146</v>
      </c>
      <c r="D125" s="76" t="s">
        <v>51</v>
      </c>
      <c r="E125" s="13">
        <v>44428</v>
      </c>
      <c r="F125" s="74" t="s">
        <v>53</v>
      </c>
      <c r="G125" s="13">
        <v>44429</v>
      </c>
      <c r="H125" s="75" t="s">
        <v>54</v>
      </c>
      <c r="I125" s="15">
        <v>66</v>
      </c>
      <c r="J125" s="15">
        <v>40</v>
      </c>
      <c r="K125" s="15">
        <v>40</v>
      </c>
      <c r="L125" s="15">
        <v>8</v>
      </c>
      <c r="M125" s="81">
        <v>26.4</v>
      </c>
      <c r="N125" s="70">
        <v>26</v>
      </c>
      <c r="O125" s="62">
        <v>3000</v>
      </c>
      <c r="P125" s="63">
        <f>Table224523689101112131415161718192021222423456789[[#This Row],[PEMBULATAN]]*O125</f>
        <v>78000</v>
      </c>
    </row>
    <row r="126" spans="1:16" ht="29.25" customHeight="1" x14ac:dyDescent="0.2">
      <c r="A126" s="100"/>
      <c r="B126" s="73"/>
      <c r="C126" s="87" t="s">
        <v>1147</v>
      </c>
      <c r="D126" s="76" t="s">
        <v>51</v>
      </c>
      <c r="E126" s="13">
        <v>44428</v>
      </c>
      <c r="F126" s="74" t="s">
        <v>53</v>
      </c>
      <c r="G126" s="13">
        <v>44429</v>
      </c>
      <c r="H126" s="75" t="s">
        <v>54</v>
      </c>
      <c r="I126" s="15">
        <v>45</v>
      </c>
      <c r="J126" s="15">
        <v>28</v>
      </c>
      <c r="K126" s="15">
        <v>28</v>
      </c>
      <c r="L126" s="15">
        <v>5</v>
      </c>
      <c r="M126" s="81">
        <v>8.82</v>
      </c>
      <c r="N126" s="70">
        <v>9</v>
      </c>
      <c r="O126" s="62">
        <v>3000</v>
      </c>
      <c r="P126" s="63">
        <f>Table224523689101112131415161718192021222423456789[[#This Row],[PEMBULATAN]]*O126</f>
        <v>27000</v>
      </c>
    </row>
    <row r="127" spans="1:16" ht="29.25" customHeight="1" x14ac:dyDescent="0.2">
      <c r="A127" s="100"/>
      <c r="B127" s="73"/>
      <c r="C127" s="87" t="s">
        <v>1148</v>
      </c>
      <c r="D127" s="76" t="s">
        <v>51</v>
      </c>
      <c r="E127" s="13">
        <v>44428</v>
      </c>
      <c r="F127" s="74" t="s">
        <v>53</v>
      </c>
      <c r="G127" s="13">
        <v>44429</v>
      </c>
      <c r="H127" s="75" t="s">
        <v>54</v>
      </c>
      <c r="I127" s="15">
        <v>5</v>
      </c>
      <c r="J127" s="15">
        <v>42</v>
      </c>
      <c r="K127" s="15">
        <v>50</v>
      </c>
      <c r="L127" s="15">
        <v>5</v>
      </c>
      <c r="M127" s="81">
        <v>2.625</v>
      </c>
      <c r="N127" s="70">
        <v>5</v>
      </c>
      <c r="O127" s="62">
        <v>3000</v>
      </c>
      <c r="P127" s="63">
        <f>Table224523689101112131415161718192021222423456789[[#This Row],[PEMBULATAN]]*O127</f>
        <v>15000</v>
      </c>
    </row>
    <row r="128" spans="1:16" ht="29.25" customHeight="1" x14ac:dyDescent="0.2">
      <c r="A128" s="100"/>
      <c r="B128" s="73"/>
      <c r="C128" s="87" t="s">
        <v>1149</v>
      </c>
      <c r="D128" s="76" t="s">
        <v>51</v>
      </c>
      <c r="E128" s="13">
        <v>44428</v>
      </c>
      <c r="F128" s="74" t="s">
        <v>53</v>
      </c>
      <c r="G128" s="13">
        <v>44429</v>
      </c>
      <c r="H128" s="75" t="s">
        <v>54</v>
      </c>
      <c r="I128" s="15">
        <v>26</v>
      </c>
      <c r="J128" s="15">
        <v>35</v>
      </c>
      <c r="K128" s="15">
        <v>44</v>
      </c>
      <c r="L128" s="15">
        <v>8</v>
      </c>
      <c r="M128" s="81">
        <v>10.01</v>
      </c>
      <c r="N128" s="70">
        <v>10</v>
      </c>
      <c r="O128" s="62">
        <v>3000</v>
      </c>
      <c r="P128" s="63">
        <f>Table224523689101112131415161718192021222423456789[[#This Row],[PEMBULATAN]]*O128</f>
        <v>30000</v>
      </c>
    </row>
    <row r="129" spans="1:16" ht="29.25" customHeight="1" x14ac:dyDescent="0.2">
      <c r="A129" s="100"/>
      <c r="B129" s="73"/>
      <c r="C129" s="87" t="s">
        <v>1150</v>
      </c>
      <c r="D129" s="76" t="s">
        <v>51</v>
      </c>
      <c r="E129" s="13">
        <v>44428</v>
      </c>
      <c r="F129" s="74" t="s">
        <v>53</v>
      </c>
      <c r="G129" s="13">
        <v>44429</v>
      </c>
      <c r="H129" s="75" t="s">
        <v>54</v>
      </c>
      <c r="I129" s="15">
        <v>40</v>
      </c>
      <c r="J129" s="15">
        <v>22</v>
      </c>
      <c r="K129" s="15">
        <v>21</v>
      </c>
      <c r="L129" s="15">
        <v>1</v>
      </c>
      <c r="M129" s="81">
        <v>4.62</v>
      </c>
      <c r="N129" s="70">
        <v>5</v>
      </c>
      <c r="O129" s="62">
        <v>3000</v>
      </c>
      <c r="P129" s="63">
        <f>Table224523689101112131415161718192021222423456789[[#This Row],[PEMBULATAN]]*O129</f>
        <v>15000</v>
      </c>
    </row>
    <row r="130" spans="1:16" ht="29.25" customHeight="1" x14ac:dyDescent="0.2">
      <c r="A130" s="100"/>
      <c r="B130" s="73"/>
      <c r="C130" s="87" t="s">
        <v>1151</v>
      </c>
      <c r="D130" s="76" t="s">
        <v>51</v>
      </c>
      <c r="E130" s="13">
        <v>44428</v>
      </c>
      <c r="F130" s="74" t="s">
        <v>53</v>
      </c>
      <c r="G130" s="13">
        <v>44429</v>
      </c>
      <c r="H130" s="75" t="s">
        <v>54</v>
      </c>
      <c r="I130" s="15">
        <v>20</v>
      </c>
      <c r="J130" s="15">
        <v>90</v>
      </c>
      <c r="K130" s="15">
        <v>47</v>
      </c>
      <c r="L130" s="15">
        <v>5</v>
      </c>
      <c r="M130" s="81">
        <v>21.15</v>
      </c>
      <c r="N130" s="70">
        <v>21</v>
      </c>
      <c r="O130" s="62">
        <v>3000</v>
      </c>
      <c r="P130" s="63">
        <f>Table224523689101112131415161718192021222423456789[[#This Row],[PEMBULATAN]]*O130</f>
        <v>63000</v>
      </c>
    </row>
    <row r="131" spans="1:16" ht="29.25" customHeight="1" x14ac:dyDescent="0.2">
      <c r="A131" s="100"/>
      <c r="B131" s="73"/>
      <c r="C131" s="87" t="s">
        <v>1152</v>
      </c>
      <c r="D131" s="76" t="s">
        <v>51</v>
      </c>
      <c r="E131" s="13">
        <v>44428</v>
      </c>
      <c r="F131" s="74" t="s">
        <v>53</v>
      </c>
      <c r="G131" s="13">
        <v>44429</v>
      </c>
      <c r="H131" s="75" t="s">
        <v>54</v>
      </c>
      <c r="I131" s="15">
        <v>10</v>
      </c>
      <c r="J131" s="15">
        <v>39</v>
      </c>
      <c r="K131" s="15">
        <v>28</v>
      </c>
      <c r="L131" s="15">
        <v>5</v>
      </c>
      <c r="M131" s="81">
        <v>2.73</v>
      </c>
      <c r="N131" s="70">
        <v>5</v>
      </c>
      <c r="O131" s="62">
        <v>3000</v>
      </c>
      <c r="P131" s="63">
        <f>Table224523689101112131415161718192021222423456789[[#This Row],[PEMBULATAN]]*O131</f>
        <v>15000</v>
      </c>
    </row>
    <row r="132" spans="1:16" ht="29.25" customHeight="1" x14ac:dyDescent="0.2">
      <c r="A132" s="100"/>
      <c r="B132" s="73"/>
      <c r="C132" s="87" t="s">
        <v>1153</v>
      </c>
      <c r="D132" s="76" t="s">
        <v>51</v>
      </c>
      <c r="E132" s="13">
        <v>44428</v>
      </c>
      <c r="F132" s="74" t="s">
        <v>53</v>
      </c>
      <c r="G132" s="13">
        <v>44429</v>
      </c>
      <c r="H132" s="75" t="s">
        <v>54</v>
      </c>
      <c r="I132" s="15">
        <v>14</v>
      </c>
      <c r="J132" s="15">
        <v>14</v>
      </c>
      <c r="K132" s="15">
        <v>102</v>
      </c>
      <c r="L132" s="15">
        <v>5</v>
      </c>
      <c r="M132" s="81">
        <v>4.9980000000000002</v>
      </c>
      <c r="N132" s="70">
        <v>5</v>
      </c>
      <c r="O132" s="62">
        <v>3000</v>
      </c>
      <c r="P132" s="63">
        <f>Table224523689101112131415161718192021222423456789[[#This Row],[PEMBULATAN]]*O132</f>
        <v>15000</v>
      </c>
    </row>
    <row r="133" spans="1:16" ht="29.25" customHeight="1" x14ac:dyDescent="0.2">
      <c r="A133" s="100"/>
      <c r="B133" s="73"/>
      <c r="C133" s="87" t="s">
        <v>1154</v>
      </c>
      <c r="D133" s="76" t="s">
        <v>51</v>
      </c>
      <c r="E133" s="13">
        <v>44428</v>
      </c>
      <c r="F133" s="74" t="s">
        <v>53</v>
      </c>
      <c r="G133" s="13">
        <v>44429</v>
      </c>
      <c r="H133" s="75" t="s">
        <v>54</v>
      </c>
      <c r="I133" s="15">
        <v>100</v>
      </c>
      <c r="J133" s="15">
        <v>20</v>
      </c>
      <c r="K133" s="15">
        <v>20</v>
      </c>
      <c r="L133" s="15">
        <v>15</v>
      </c>
      <c r="M133" s="81">
        <v>10</v>
      </c>
      <c r="N133" s="70">
        <v>15</v>
      </c>
      <c r="O133" s="62">
        <v>3000</v>
      </c>
      <c r="P133" s="63">
        <f>Table224523689101112131415161718192021222423456789[[#This Row],[PEMBULATAN]]*O133</f>
        <v>45000</v>
      </c>
    </row>
    <row r="134" spans="1:16" ht="29.25" customHeight="1" x14ac:dyDescent="0.2">
      <c r="A134" s="100"/>
      <c r="B134" s="73"/>
      <c r="C134" s="87" t="s">
        <v>1155</v>
      </c>
      <c r="D134" s="76" t="s">
        <v>51</v>
      </c>
      <c r="E134" s="13">
        <v>44428</v>
      </c>
      <c r="F134" s="74" t="s">
        <v>53</v>
      </c>
      <c r="G134" s="13">
        <v>44429</v>
      </c>
      <c r="H134" s="75" t="s">
        <v>54</v>
      </c>
      <c r="I134" s="15">
        <v>100</v>
      </c>
      <c r="J134" s="15">
        <v>10</v>
      </c>
      <c r="K134" s="15">
        <v>10</v>
      </c>
      <c r="L134" s="15">
        <v>13</v>
      </c>
      <c r="M134" s="81">
        <v>2.5</v>
      </c>
      <c r="N134" s="70">
        <v>13</v>
      </c>
      <c r="O134" s="62">
        <v>3000</v>
      </c>
      <c r="P134" s="63">
        <f>Table224523689101112131415161718192021222423456789[[#This Row],[PEMBULATAN]]*O134</f>
        <v>39000</v>
      </c>
    </row>
    <row r="135" spans="1:16" ht="29.25" customHeight="1" x14ac:dyDescent="0.2">
      <c r="A135" s="100"/>
      <c r="B135" s="73"/>
      <c r="C135" s="87" t="s">
        <v>1156</v>
      </c>
      <c r="D135" s="76" t="s">
        <v>51</v>
      </c>
      <c r="E135" s="13">
        <v>44428</v>
      </c>
      <c r="F135" s="74" t="s">
        <v>53</v>
      </c>
      <c r="G135" s="13">
        <v>44429</v>
      </c>
      <c r="H135" s="75" t="s">
        <v>54</v>
      </c>
      <c r="I135" s="15">
        <v>85</v>
      </c>
      <c r="J135" s="15">
        <v>45</v>
      </c>
      <c r="K135" s="15">
        <v>25</v>
      </c>
      <c r="L135" s="15">
        <v>21</v>
      </c>
      <c r="M135" s="81">
        <v>23.90625</v>
      </c>
      <c r="N135" s="70">
        <v>24</v>
      </c>
      <c r="O135" s="62">
        <v>3000</v>
      </c>
      <c r="P135" s="63">
        <f>Table224523689101112131415161718192021222423456789[[#This Row],[PEMBULATAN]]*O135</f>
        <v>72000</v>
      </c>
    </row>
    <row r="136" spans="1:16" ht="29.25" customHeight="1" x14ac:dyDescent="0.2">
      <c r="A136" s="100"/>
      <c r="B136" s="73"/>
      <c r="C136" s="87" t="s">
        <v>1157</v>
      </c>
      <c r="D136" s="76" t="s">
        <v>51</v>
      </c>
      <c r="E136" s="13">
        <v>44428</v>
      </c>
      <c r="F136" s="74" t="s">
        <v>53</v>
      </c>
      <c r="G136" s="13">
        <v>44429</v>
      </c>
      <c r="H136" s="75" t="s">
        <v>54</v>
      </c>
      <c r="I136" s="15">
        <v>85</v>
      </c>
      <c r="J136" s="15">
        <v>17</v>
      </c>
      <c r="K136" s="15">
        <v>17</v>
      </c>
      <c r="L136" s="15">
        <v>6</v>
      </c>
      <c r="M136" s="81">
        <v>6.1412500000000003</v>
      </c>
      <c r="N136" s="70">
        <v>6</v>
      </c>
      <c r="O136" s="62">
        <v>3000</v>
      </c>
      <c r="P136" s="63">
        <f>Table224523689101112131415161718192021222423456789[[#This Row],[PEMBULATAN]]*O136</f>
        <v>18000</v>
      </c>
    </row>
    <row r="137" spans="1:16" ht="29.25" customHeight="1" x14ac:dyDescent="0.2">
      <c r="A137" s="100"/>
      <c r="B137" s="73"/>
      <c r="C137" s="87" t="s">
        <v>1158</v>
      </c>
      <c r="D137" s="76" t="s">
        <v>51</v>
      </c>
      <c r="E137" s="13">
        <v>44428</v>
      </c>
      <c r="F137" s="74" t="s">
        <v>53</v>
      </c>
      <c r="G137" s="13">
        <v>44429</v>
      </c>
      <c r="H137" s="75" t="s">
        <v>54</v>
      </c>
      <c r="I137" s="15">
        <v>71</v>
      </c>
      <c r="J137" s="15">
        <v>31</v>
      </c>
      <c r="K137" s="15">
        <v>25</v>
      </c>
      <c r="L137" s="15">
        <v>10</v>
      </c>
      <c r="M137" s="81">
        <v>13.75625</v>
      </c>
      <c r="N137" s="70">
        <v>14</v>
      </c>
      <c r="O137" s="62">
        <v>3000</v>
      </c>
      <c r="P137" s="63">
        <f>Table224523689101112131415161718192021222423456789[[#This Row],[PEMBULATAN]]*O137</f>
        <v>42000</v>
      </c>
    </row>
    <row r="138" spans="1:16" ht="29.25" customHeight="1" x14ac:dyDescent="0.2">
      <c r="A138" s="100"/>
      <c r="B138" s="73"/>
      <c r="C138" s="87" t="s">
        <v>1159</v>
      </c>
      <c r="D138" s="76" t="s">
        <v>51</v>
      </c>
      <c r="E138" s="13">
        <v>44428</v>
      </c>
      <c r="F138" s="74" t="s">
        <v>53</v>
      </c>
      <c r="G138" s="13">
        <v>44429</v>
      </c>
      <c r="H138" s="75" t="s">
        <v>54</v>
      </c>
      <c r="I138" s="15">
        <v>91</v>
      </c>
      <c r="J138" s="15">
        <v>40</v>
      </c>
      <c r="K138" s="15">
        <v>20</v>
      </c>
      <c r="L138" s="15">
        <v>1</v>
      </c>
      <c r="M138" s="81">
        <v>18.2</v>
      </c>
      <c r="N138" s="70">
        <v>18</v>
      </c>
      <c r="O138" s="62">
        <v>3000</v>
      </c>
      <c r="P138" s="63">
        <f>Table224523689101112131415161718192021222423456789[[#This Row],[PEMBULATAN]]*O138</f>
        <v>54000</v>
      </c>
    </row>
    <row r="139" spans="1:16" ht="29.25" customHeight="1" x14ac:dyDescent="0.2">
      <c r="A139" s="100"/>
      <c r="B139" s="73"/>
      <c r="C139" s="87" t="s">
        <v>1160</v>
      </c>
      <c r="D139" s="76" t="s">
        <v>51</v>
      </c>
      <c r="E139" s="13">
        <v>44428</v>
      </c>
      <c r="F139" s="74" t="s">
        <v>53</v>
      </c>
      <c r="G139" s="13">
        <v>44429</v>
      </c>
      <c r="H139" s="75" t="s">
        <v>54</v>
      </c>
      <c r="I139" s="15">
        <v>100</v>
      </c>
      <c r="J139" s="15">
        <v>40</v>
      </c>
      <c r="K139" s="15">
        <v>40</v>
      </c>
      <c r="L139" s="15">
        <v>15</v>
      </c>
      <c r="M139" s="81">
        <v>40</v>
      </c>
      <c r="N139" s="70">
        <v>40</v>
      </c>
      <c r="O139" s="62">
        <v>3000</v>
      </c>
      <c r="P139" s="63">
        <f>Table224523689101112131415161718192021222423456789[[#This Row],[PEMBULATAN]]*O139</f>
        <v>120000</v>
      </c>
    </row>
    <row r="140" spans="1:16" ht="29.25" customHeight="1" x14ac:dyDescent="0.2">
      <c r="A140" s="100"/>
      <c r="B140" s="73"/>
      <c r="C140" s="87" t="s">
        <v>1161</v>
      </c>
      <c r="D140" s="76" t="s">
        <v>51</v>
      </c>
      <c r="E140" s="13">
        <v>44428</v>
      </c>
      <c r="F140" s="74" t="s">
        <v>53</v>
      </c>
      <c r="G140" s="13">
        <v>44429</v>
      </c>
      <c r="H140" s="75" t="s">
        <v>54</v>
      </c>
      <c r="I140" s="15">
        <v>120</v>
      </c>
      <c r="J140" s="15">
        <v>12</v>
      </c>
      <c r="K140" s="15">
        <v>12</v>
      </c>
      <c r="L140" s="15">
        <v>2</v>
      </c>
      <c r="M140" s="81">
        <v>4.32</v>
      </c>
      <c r="N140" s="70">
        <v>4</v>
      </c>
      <c r="O140" s="62">
        <v>3000</v>
      </c>
      <c r="P140" s="63">
        <f>Table224523689101112131415161718192021222423456789[[#This Row],[PEMBULATAN]]*O140</f>
        <v>12000</v>
      </c>
    </row>
    <row r="141" spans="1:16" ht="29.25" customHeight="1" x14ac:dyDescent="0.2">
      <c r="A141" s="100"/>
      <c r="B141" s="73"/>
      <c r="C141" s="87" t="s">
        <v>1162</v>
      </c>
      <c r="D141" s="76" t="s">
        <v>51</v>
      </c>
      <c r="E141" s="13">
        <v>44428</v>
      </c>
      <c r="F141" s="74" t="s">
        <v>53</v>
      </c>
      <c r="G141" s="13">
        <v>44429</v>
      </c>
      <c r="H141" s="75" t="s">
        <v>54</v>
      </c>
      <c r="I141" s="15">
        <v>85</v>
      </c>
      <c r="J141" s="15">
        <v>4</v>
      </c>
      <c r="K141" s="15">
        <v>4</v>
      </c>
      <c r="L141" s="15">
        <v>2</v>
      </c>
      <c r="M141" s="81">
        <v>0.34</v>
      </c>
      <c r="N141" s="70">
        <v>2</v>
      </c>
      <c r="O141" s="62">
        <v>3000</v>
      </c>
      <c r="P141" s="63">
        <f>Table224523689101112131415161718192021222423456789[[#This Row],[PEMBULATAN]]*O141</f>
        <v>6000</v>
      </c>
    </row>
    <row r="142" spans="1:16" ht="29.25" customHeight="1" x14ac:dyDescent="0.2">
      <c r="A142" s="100"/>
      <c r="B142" s="73"/>
      <c r="C142" s="87" t="s">
        <v>1163</v>
      </c>
      <c r="D142" s="76" t="s">
        <v>51</v>
      </c>
      <c r="E142" s="13">
        <v>44428</v>
      </c>
      <c r="F142" s="74" t="s">
        <v>53</v>
      </c>
      <c r="G142" s="13">
        <v>44429</v>
      </c>
      <c r="H142" s="75" t="s">
        <v>54</v>
      </c>
      <c r="I142" s="15">
        <v>40</v>
      </c>
      <c r="J142" s="15">
        <v>27</v>
      </c>
      <c r="K142" s="15">
        <v>38</v>
      </c>
      <c r="L142" s="15">
        <v>2</v>
      </c>
      <c r="M142" s="81">
        <v>10.26</v>
      </c>
      <c r="N142" s="70">
        <v>10</v>
      </c>
      <c r="O142" s="62">
        <v>3000</v>
      </c>
      <c r="P142" s="63">
        <f>Table224523689101112131415161718192021222423456789[[#This Row],[PEMBULATAN]]*O142</f>
        <v>30000</v>
      </c>
    </row>
    <row r="143" spans="1:16" ht="29.25" customHeight="1" x14ac:dyDescent="0.2">
      <c r="A143" s="100"/>
      <c r="B143" s="73"/>
      <c r="C143" s="87" t="s">
        <v>1164</v>
      </c>
      <c r="D143" s="76" t="s">
        <v>51</v>
      </c>
      <c r="E143" s="13">
        <v>44428</v>
      </c>
      <c r="F143" s="74" t="s">
        <v>53</v>
      </c>
      <c r="G143" s="13">
        <v>44429</v>
      </c>
      <c r="H143" s="75" t="s">
        <v>54</v>
      </c>
      <c r="I143" s="15">
        <v>70</v>
      </c>
      <c r="J143" s="15">
        <v>25</v>
      </c>
      <c r="K143" s="15">
        <v>33</v>
      </c>
      <c r="L143" s="15">
        <v>11</v>
      </c>
      <c r="M143" s="81">
        <v>14.4375</v>
      </c>
      <c r="N143" s="70">
        <v>14</v>
      </c>
      <c r="O143" s="62">
        <v>3000</v>
      </c>
      <c r="P143" s="63">
        <f>Table224523689101112131415161718192021222423456789[[#This Row],[PEMBULATAN]]*O143</f>
        <v>42000</v>
      </c>
    </row>
    <row r="144" spans="1:16" ht="29.25" customHeight="1" x14ac:dyDescent="0.2">
      <c r="A144" s="100"/>
      <c r="B144" s="73"/>
      <c r="C144" s="87" t="s">
        <v>1165</v>
      </c>
      <c r="D144" s="76" t="s">
        <v>51</v>
      </c>
      <c r="E144" s="13">
        <v>44428</v>
      </c>
      <c r="F144" s="74" t="s">
        <v>53</v>
      </c>
      <c r="G144" s="13">
        <v>44429</v>
      </c>
      <c r="H144" s="75" t="s">
        <v>54</v>
      </c>
      <c r="I144" s="15">
        <v>100</v>
      </c>
      <c r="J144" s="15">
        <v>37</v>
      </c>
      <c r="K144" s="15">
        <v>25</v>
      </c>
      <c r="L144" s="15">
        <v>14</v>
      </c>
      <c r="M144" s="81">
        <v>23.125</v>
      </c>
      <c r="N144" s="70">
        <v>23</v>
      </c>
      <c r="O144" s="62">
        <v>3000</v>
      </c>
      <c r="P144" s="63">
        <f>Table224523689101112131415161718192021222423456789[[#This Row],[PEMBULATAN]]*O144</f>
        <v>69000</v>
      </c>
    </row>
    <row r="145" spans="1:16" ht="29.25" customHeight="1" x14ac:dyDescent="0.2">
      <c r="A145" s="100"/>
      <c r="B145" s="73"/>
      <c r="C145" s="87" t="s">
        <v>1166</v>
      </c>
      <c r="D145" s="76" t="s">
        <v>51</v>
      </c>
      <c r="E145" s="13">
        <v>44428</v>
      </c>
      <c r="F145" s="74" t="s">
        <v>53</v>
      </c>
      <c r="G145" s="13">
        <v>44429</v>
      </c>
      <c r="H145" s="75" t="s">
        <v>54</v>
      </c>
      <c r="I145" s="15">
        <v>150</v>
      </c>
      <c r="J145" s="15">
        <v>60</v>
      </c>
      <c r="K145" s="15">
        <v>5</v>
      </c>
      <c r="L145" s="15">
        <v>3</v>
      </c>
      <c r="M145" s="81">
        <v>11.25</v>
      </c>
      <c r="N145" s="70">
        <v>11</v>
      </c>
      <c r="O145" s="62">
        <v>3000</v>
      </c>
      <c r="P145" s="63">
        <f>Table224523689101112131415161718192021222423456789[[#This Row],[PEMBULATAN]]*O145</f>
        <v>33000</v>
      </c>
    </row>
    <row r="146" spans="1:16" ht="29.25" customHeight="1" x14ac:dyDescent="0.2">
      <c r="A146" s="100"/>
      <c r="B146" s="73"/>
      <c r="C146" s="87" t="s">
        <v>1167</v>
      </c>
      <c r="D146" s="76" t="s">
        <v>51</v>
      </c>
      <c r="E146" s="13">
        <v>44428</v>
      </c>
      <c r="F146" s="74" t="s">
        <v>53</v>
      </c>
      <c r="G146" s="13">
        <v>44429</v>
      </c>
      <c r="H146" s="75" t="s">
        <v>54</v>
      </c>
      <c r="I146" s="15">
        <v>88</v>
      </c>
      <c r="J146" s="15">
        <v>6</v>
      </c>
      <c r="K146" s="15">
        <v>6</v>
      </c>
      <c r="L146" s="15">
        <v>1</v>
      </c>
      <c r="M146" s="81">
        <v>0.79200000000000004</v>
      </c>
      <c r="N146" s="70">
        <v>1</v>
      </c>
      <c r="O146" s="62">
        <v>3000</v>
      </c>
      <c r="P146" s="63">
        <f>Table224523689101112131415161718192021222423456789[[#This Row],[PEMBULATAN]]*O146</f>
        <v>3000</v>
      </c>
    </row>
    <row r="147" spans="1:16" ht="29.25" customHeight="1" x14ac:dyDescent="0.2">
      <c r="A147" s="100"/>
      <c r="B147" s="73"/>
      <c r="C147" s="87" t="s">
        <v>1168</v>
      </c>
      <c r="D147" s="76" t="s">
        <v>51</v>
      </c>
      <c r="E147" s="13">
        <v>44428</v>
      </c>
      <c r="F147" s="74" t="s">
        <v>53</v>
      </c>
      <c r="G147" s="13">
        <v>44429</v>
      </c>
      <c r="H147" s="75" t="s">
        <v>54</v>
      </c>
      <c r="I147" s="15">
        <v>98</v>
      </c>
      <c r="J147" s="15">
        <v>46</v>
      </c>
      <c r="K147" s="15">
        <v>22</v>
      </c>
      <c r="L147" s="15">
        <v>12</v>
      </c>
      <c r="M147" s="81">
        <v>24.794</v>
      </c>
      <c r="N147" s="70">
        <v>25</v>
      </c>
      <c r="O147" s="62">
        <v>3000</v>
      </c>
      <c r="P147" s="63">
        <f>Table224523689101112131415161718192021222423456789[[#This Row],[PEMBULATAN]]*O147</f>
        <v>75000</v>
      </c>
    </row>
    <row r="148" spans="1:16" ht="29.25" customHeight="1" x14ac:dyDescent="0.2">
      <c r="A148" s="100"/>
      <c r="B148" s="73"/>
      <c r="C148" s="87" t="s">
        <v>1169</v>
      </c>
      <c r="D148" s="76" t="s">
        <v>51</v>
      </c>
      <c r="E148" s="13">
        <v>44428</v>
      </c>
      <c r="F148" s="74" t="s">
        <v>53</v>
      </c>
      <c r="G148" s="13">
        <v>44429</v>
      </c>
      <c r="H148" s="75" t="s">
        <v>54</v>
      </c>
      <c r="I148" s="15">
        <v>57</v>
      </c>
      <c r="J148" s="15">
        <v>40</v>
      </c>
      <c r="K148" s="15">
        <v>66</v>
      </c>
      <c r="L148" s="15">
        <v>21</v>
      </c>
      <c r="M148" s="81">
        <v>37.619999999999997</v>
      </c>
      <c r="N148" s="70">
        <v>38</v>
      </c>
      <c r="O148" s="62">
        <v>3000</v>
      </c>
      <c r="P148" s="63">
        <f>Table224523689101112131415161718192021222423456789[[#This Row],[PEMBULATAN]]*O148</f>
        <v>114000</v>
      </c>
    </row>
    <row r="149" spans="1:16" ht="29.25" customHeight="1" x14ac:dyDescent="0.2">
      <c r="A149" s="100"/>
      <c r="B149" s="73"/>
      <c r="C149" s="87" t="s">
        <v>1170</v>
      </c>
      <c r="D149" s="76" t="s">
        <v>51</v>
      </c>
      <c r="E149" s="13">
        <v>44428</v>
      </c>
      <c r="F149" s="74" t="s">
        <v>53</v>
      </c>
      <c r="G149" s="13">
        <v>44429</v>
      </c>
      <c r="H149" s="75" t="s">
        <v>54</v>
      </c>
      <c r="I149" s="15">
        <v>37</v>
      </c>
      <c r="J149" s="15">
        <v>30</v>
      </c>
      <c r="K149" s="15">
        <v>40</v>
      </c>
      <c r="L149" s="15">
        <v>8</v>
      </c>
      <c r="M149" s="81">
        <v>11.1</v>
      </c>
      <c r="N149" s="70">
        <v>11</v>
      </c>
      <c r="O149" s="62">
        <v>3000</v>
      </c>
      <c r="P149" s="63">
        <f>Table224523689101112131415161718192021222423456789[[#This Row],[PEMBULATAN]]*O149</f>
        <v>33000</v>
      </c>
    </row>
    <row r="150" spans="1:16" ht="29.25" customHeight="1" x14ac:dyDescent="0.2">
      <c r="A150" s="100"/>
      <c r="B150" s="73"/>
      <c r="C150" s="87" t="s">
        <v>1171</v>
      </c>
      <c r="D150" s="76" t="s">
        <v>51</v>
      </c>
      <c r="E150" s="13">
        <v>44428</v>
      </c>
      <c r="F150" s="74" t="s">
        <v>53</v>
      </c>
      <c r="G150" s="13">
        <v>44429</v>
      </c>
      <c r="H150" s="75" t="s">
        <v>54</v>
      </c>
      <c r="I150" s="15">
        <v>82</v>
      </c>
      <c r="J150" s="15">
        <v>50</v>
      </c>
      <c r="K150" s="15">
        <v>33</v>
      </c>
      <c r="L150" s="15">
        <v>22</v>
      </c>
      <c r="M150" s="81">
        <v>33.825000000000003</v>
      </c>
      <c r="N150" s="70">
        <v>34</v>
      </c>
      <c r="O150" s="62">
        <v>3000</v>
      </c>
      <c r="P150" s="63">
        <f>Table224523689101112131415161718192021222423456789[[#This Row],[PEMBULATAN]]*O150</f>
        <v>102000</v>
      </c>
    </row>
    <row r="151" spans="1:16" ht="29.25" customHeight="1" x14ac:dyDescent="0.2">
      <c r="A151" s="100"/>
      <c r="B151" s="73"/>
      <c r="C151" s="87" t="s">
        <v>1172</v>
      </c>
      <c r="D151" s="76" t="s">
        <v>51</v>
      </c>
      <c r="E151" s="13">
        <v>44428</v>
      </c>
      <c r="F151" s="74" t="s">
        <v>53</v>
      </c>
      <c r="G151" s="13">
        <v>44429</v>
      </c>
      <c r="H151" s="75" t="s">
        <v>54</v>
      </c>
      <c r="I151" s="15">
        <v>89</v>
      </c>
      <c r="J151" s="15">
        <v>45</v>
      </c>
      <c r="K151" s="15">
        <v>22</v>
      </c>
      <c r="L151" s="15">
        <v>20</v>
      </c>
      <c r="M151" s="81">
        <v>22.0275</v>
      </c>
      <c r="N151" s="70">
        <v>22</v>
      </c>
      <c r="O151" s="62">
        <v>3000</v>
      </c>
      <c r="P151" s="63">
        <f>Table224523689101112131415161718192021222423456789[[#This Row],[PEMBULATAN]]*O151</f>
        <v>66000</v>
      </c>
    </row>
    <row r="152" spans="1:16" ht="29.25" customHeight="1" x14ac:dyDescent="0.2">
      <c r="A152" s="100"/>
      <c r="B152" s="73"/>
      <c r="C152" s="87" t="s">
        <v>1173</v>
      </c>
      <c r="D152" s="76" t="s">
        <v>51</v>
      </c>
      <c r="E152" s="13">
        <v>44428</v>
      </c>
      <c r="F152" s="74" t="s">
        <v>53</v>
      </c>
      <c r="G152" s="13">
        <v>44429</v>
      </c>
      <c r="H152" s="75" t="s">
        <v>54</v>
      </c>
      <c r="I152" s="15">
        <v>40</v>
      </c>
      <c r="J152" s="15">
        <v>20</v>
      </c>
      <c r="K152" s="15">
        <v>23</v>
      </c>
      <c r="L152" s="15">
        <v>4</v>
      </c>
      <c r="M152" s="81">
        <v>4.5999999999999996</v>
      </c>
      <c r="N152" s="70">
        <v>5</v>
      </c>
      <c r="O152" s="62">
        <v>3000</v>
      </c>
      <c r="P152" s="63">
        <f>Table224523689101112131415161718192021222423456789[[#This Row],[PEMBULATAN]]*O152</f>
        <v>15000</v>
      </c>
    </row>
    <row r="153" spans="1:16" ht="29.25" customHeight="1" x14ac:dyDescent="0.2">
      <c r="A153" s="100"/>
      <c r="B153" s="73"/>
      <c r="C153" s="87" t="s">
        <v>1174</v>
      </c>
      <c r="D153" s="76" t="s">
        <v>51</v>
      </c>
      <c r="E153" s="13">
        <v>44428</v>
      </c>
      <c r="F153" s="74" t="s">
        <v>53</v>
      </c>
      <c r="G153" s="13">
        <v>44429</v>
      </c>
      <c r="H153" s="75" t="s">
        <v>54</v>
      </c>
      <c r="I153" s="15">
        <v>88</v>
      </c>
      <c r="J153" s="15">
        <v>56</v>
      </c>
      <c r="K153" s="15">
        <v>20</v>
      </c>
      <c r="L153" s="15">
        <v>19</v>
      </c>
      <c r="M153" s="81">
        <v>24.64</v>
      </c>
      <c r="N153" s="70">
        <v>25</v>
      </c>
      <c r="O153" s="62">
        <v>3000</v>
      </c>
      <c r="P153" s="63">
        <f>Table224523689101112131415161718192021222423456789[[#This Row],[PEMBULATAN]]*O153</f>
        <v>75000</v>
      </c>
    </row>
    <row r="154" spans="1:16" ht="29.25" customHeight="1" x14ac:dyDescent="0.2">
      <c r="A154" s="100"/>
      <c r="B154" s="73"/>
      <c r="C154" s="87" t="s">
        <v>1175</v>
      </c>
      <c r="D154" s="76" t="s">
        <v>51</v>
      </c>
      <c r="E154" s="13">
        <v>44428</v>
      </c>
      <c r="F154" s="74" t="s">
        <v>53</v>
      </c>
      <c r="G154" s="13">
        <v>44429</v>
      </c>
      <c r="H154" s="75" t="s">
        <v>54</v>
      </c>
      <c r="I154" s="15">
        <v>70</v>
      </c>
      <c r="J154" s="15">
        <v>54</v>
      </c>
      <c r="K154" s="15">
        <v>15</v>
      </c>
      <c r="L154" s="15">
        <v>4</v>
      </c>
      <c r="M154" s="81">
        <v>14.175000000000001</v>
      </c>
      <c r="N154" s="70">
        <v>14</v>
      </c>
      <c r="O154" s="62">
        <v>3000</v>
      </c>
      <c r="P154" s="63">
        <f>Table224523689101112131415161718192021222423456789[[#This Row],[PEMBULATAN]]*O154</f>
        <v>42000</v>
      </c>
    </row>
    <row r="155" spans="1:16" ht="29.25" customHeight="1" x14ac:dyDescent="0.2">
      <c r="A155" s="100"/>
      <c r="B155" s="73"/>
      <c r="C155" s="87" t="s">
        <v>1176</v>
      </c>
      <c r="D155" s="76" t="s">
        <v>51</v>
      </c>
      <c r="E155" s="13">
        <v>44428</v>
      </c>
      <c r="F155" s="74" t="s">
        <v>53</v>
      </c>
      <c r="G155" s="13">
        <v>44429</v>
      </c>
      <c r="H155" s="75" t="s">
        <v>54</v>
      </c>
      <c r="I155" s="15">
        <v>10</v>
      </c>
      <c r="J155" s="15">
        <v>39</v>
      </c>
      <c r="K155" s="15">
        <v>28</v>
      </c>
      <c r="L155" s="15">
        <v>2</v>
      </c>
      <c r="M155" s="81">
        <v>2.73</v>
      </c>
      <c r="N155" s="70">
        <v>3</v>
      </c>
      <c r="O155" s="62">
        <v>3000</v>
      </c>
      <c r="P155" s="63">
        <f>Table224523689101112131415161718192021222423456789[[#This Row],[PEMBULATAN]]*O155</f>
        <v>9000</v>
      </c>
    </row>
    <row r="156" spans="1:16" ht="29.25" customHeight="1" x14ac:dyDescent="0.2">
      <c r="A156" s="100"/>
      <c r="B156" s="73"/>
      <c r="C156" s="87" t="s">
        <v>1177</v>
      </c>
      <c r="D156" s="76" t="s">
        <v>51</v>
      </c>
      <c r="E156" s="13">
        <v>44428</v>
      </c>
      <c r="F156" s="74" t="s">
        <v>53</v>
      </c>
      <c r="G156" s="13">
        <v>44429</v>
      </c>
      <c r="H156" s="75" t="s">
        <v>54</v>
      </c>
      <c r="I156" s="15">
        <v>95</v>
      </c>
      <c r="J156" s="15">
        <v>52</v>
      </c>
      <c r="K156" s="15">
        <v>20</v>
      </c>
      <c r="L156" s="15">
        <v>24</v>
      </c>
      <c r="M156" s="81">
        <v>24.7</v>
      </c>
      <c r="N156" s="70">
        <v>25</v>
      </c>
      <c r="O156" s="62">
        <v>3000</v>
      </c>
      <c r="P156" s="63">
        <f>Table224523689101112131415161718192021222423456789[[#This Row],[PEMBULATAN]]*O156</f>
        <v>75000</v>
      </c>
    </row>
    <row r="157" spans="1:16" ht="29.25" customHeight="1" x14ac:dyDescent="0.2">
      <c r="A157" s="100"/>
      <c r="B157" s="73"/>
      <c r="C157" s="87" t="s">
        <v>1178</v>
      </c>
      <c r="D157" s="76" t="s">
        <v>51</v>
      </c>
      <c r="E157" s="13">
        <v>44428</v>
      </c>
      <c r="F157" s="74" t="s">
        <v>53</v>
      </c>
      <c r="G157" s="13">
        <v>44429</v>
      </c>
      <c r="H157" s="75" t="s">
        <v>54</v>
      </c>
      <c r="I157" s="15">
        <v>40</v>
      </c>
      <c r="J157" s="15">
        <v>22</v>
      </c>
      <c r="K157" s="15">
        <v>23</v>
      </c>
      <c r="L157" s="15">
        <v>1</v>
      </c>
      <c r="M157" s="81">
        <v>5.0599999999999996</v>
      </c>
      <c r="N157" s="70">
        <v>5</v>
      </c>
      <c r="O157" s="62">
        <v>3000</v>
      </c>
      <c r="P157" s="63">
        <f>Table224523689101112131415161718192021222423456789[[#This Row],[PEMBULATAN]]*O157</f>
        <v>15000</v>
      </c>
    </row>
    <row r="158" spans="1:16" ht="29.25" customHeight="1" x14ac:dyDescent="0.2">
      <c r="A158" s="100"/>
      <c r="B158" s="73"/>
      <c r="C158" s="87" t="s">
        <v>1179</v>
      </c>
      <c r="D158" s="76" t="s">
        <v>51</v>
      </c>
      <c r="E158" s="13">
        <v>44428</v>
      </c>
      <c r="F158" s="74" t="s">
        <v>53</v>
      </c>
      <c r="G158" s="13">
        <v>44429</v>
      </c>
      <c r="H158" s="75" t="s">
        <v>54</v>
      </c>
      <c r="I158" s="15">
        <v>60</v>
      </c>
      <c r="J158" s="15">
        <v>32</v>
      </c>
      <c r="K158" s="15">
        <v>28</v>
      </c>
      <c r="L158" s="15">
        <v>3</v>
      </c>
      <c r="M158" s="81">
        <v>13.44</v>
      </c>
      <c r="N158" s="70">
        <v>13</v>
      </c>
      <c r="O158" s="62">
        <v>3000</v>
      </c>
      <c r="P158" s="63">
        <f>Table224523689101112131415161718192021222423456789[[#This Row],[PEMBULATAN]]*O158</f>
        <v>39000</v>
      </c>
    </row>
    <row r="159" spans="1:16" ht="29.25" customHeight="1" x14ac:dyDescent="0.2">
      <c r="A159" s="100"/>
      <c r="B159" s="73"/>
      <c r="C159" s="87" t="s">
        <v>1180</v>
      </c>
      <c r="D159" s="76" t="s">
        <v>51</v>
      </c>
      <c r="E159" s="13">
        <v>44428</v>
      </c>
      <c r="F159" s="74" t="s">
        <v>53</v>
      </c>
      <c r="G159" s="13">
        <v>44429</v>
      </c>
      <c r="H159" s="75" t="s">
        <v>54</v>
      </c>
      <c r="I159" s="15">
        <v>144</v>
      </c>
      <c r="J159" s="15">
        <v>19</v>
      </c>
      <c r="K159" s="15">
        <v>7</v>
      </c>
      <c r="L159" s="15">
        <v>3</v>
      </c>
      <c r="M159" s="81">
        <v>4.7880000000000003</v>
      </c>
      <c r="N159" s="70">
        <v>5</v>
      </c>
      <c r="O159" s="62">
        <v>3000</v>
      </c>
      <c r="P159" s="63">
        <f>Table224523689101112131415161718192021222423456789[[#This Row],[PEMBULATAN]]*O159</f>
        <v>15000</v>
      </c>
    </row>
    <row r="160" spans="1:16" ht="29.25" customHeight="1" x14ac:dyDescent="0.2">
      <c r="A160" s="100"/>
      <c r="B160" s="73"/>
      <c r="C160" s="87" t="s">
        <v>1181</v>
      </c>
      <c r="D160" s="76" t="s">
        <v>51</v>
      </c>
      <c r="E160" s="13">
        <v>44428</v>
      </c>
      <c r="F160" s="74" t="s">
        <v>53</v>
      </c>
      <c r="G160" s="13">
        <v>44429</v>
      </c>
      <c r="H160" s="75" t="s">
        <v>54</v>
      </c>
      <c r="I160" s="15">
        <v>94</v>
      </c>
      <c r="J160" s="15">
        <v>23</v>
      </c>
      <c r="K160" s="15">
        <v>19</v>
      </c>
      <c r="L160" s="15">
        <v>8</v>
      </c>
      <c r="M160" s="81">
        <v>10.269500000000001</v>
      </c>
      <c r="N160" s="70">
        <v>10</v>
      </c>
      <c r="O160" s="62">
        <v>3000</v>
      </c>
      <c r="P160" s="63">
        <f>Table224523689101112131415161718192021222423456789[[#This Row],[PEMBULATAN]]*O160</f>
        <v>30000</v>
      </c>
    </row>
    <row r="161" spans="1:16" ht="29.25" customHeight="1" x14ac:dyDescent="0.2">
      <c r="A161" s="100"/>
      <c r="B161" s="73"/>
      <c r="C161" s="87" t="s">
        <v>1182</v>
      </c>
      <c r="D161" s="76" t="s">
        <v>51</v>
      </c>
      <c r="E161" s="13">
        <v>44428</v>
      </c>
      <c r="F161" s="74" t="s">
        <v>53</v>
      </c>
      <c r="G161" s="13">
        <v>44429</v>
      </c>
      <c r="H161" s="75" t="s">
        <v>54</v>
      </c>
      <c r="I161" s="15">
        <v>60</v>
      </c>
      <c r="J161" s="15">
        <v>28</v>
      </c>
      <c r="K161" s="15">
        <v>20</v>
      </c>
      <c r="L161" s="15">
        <v>4</v>
      </c>
      <c r="M161" s="81">
        <v>8.4</v>
      </c>
      <c r="N161" s="70">
        <v>8</v>
      </c>
      <c r="O161" s="62">
        <v>3000</v>
      </c>
      <c r="P161" s="63">
        <f>Table224523689101112131415161718192021222423456789[[#This Row],[PEMBULATAN]]*O161</f>
        <v>24000</v>
      </c>
    </row>
    <row r="162" spans="1:16" ht="29.25" customHeight="1" x14ac:dyDescent="0.2">
      <c r="A162" s="100"/>
      <c r="B162" s="73"/>
      <c r="C162" s="87" t="s">
        <v>1183</v>
      </c>
      <c r="D162" s="76" t="s">
        <v>51</v>
      </c>
      <c r="E162" s="13">
        <v>44428</v>
      </c>
      <c r="F162" s="74" t="s">
        <v>53</v>
      </c>
      <c r="G162" s="13">
        <v>44429</v>
      </c>
      <c r="H162" s="75" t="s">
        <v>54</v>
      </c>
      <c r="I162" s="15">
        <v>55</v>
      </c>
      <c r="J162" s="15">
        <v>35</v>
      </c>
      <c r="K162" s="15">
        <v>30</v>
      </c>
      <c r="L162" s="15">
        <v>7</v>
      </c>
      <c r="M162" s="81">
        <v>14.4375</v>
      </c>
      <c r="N162" s="70">
        <v>14</v>
      </c>
      <c r="O162" s="62">
        <v>3000</v>
      </c>
      <c r="P162" s="63">
        <f>Table224523689101112131415161718192021222423456789[[#This Row],[PEMBULATAN]]*O162</f>
        <v>42000</v>
      </c>
    </row>
    <row r="163" spans="1:16" ht="29.25" customHeight="1" x14ac:dyDescent="0.2">
      <c r="A163" s="100"/>
      <c r="B163" s="73"/>
      <c r="C163" s="87" t="s">
        <v>1184</v>
      </c>
      <c r="D163" s="76" t="s">
        <v>51</v>
      </c>
      <c r="E163" s="13">
        <v>44428</v>
      </c>
      <c r="F163" s="74" t="s">
        <v>53</v>
      </c>
      <c r="G163" s="13">
        <v>44429</v>
      </c>
      <c r="H163" s="75" t="s">
        <v>54</v>
      </c>
      <c r="I163" s="15">
        <v>56</v>
      </c>
      <c r="J163" s="15">
        <v>60</v>
      </c>
      <c r="K163" s="15">
        <v>15</v>
      </c>
      <c r="L163" s="15">
        <v>2</v>
      </c>
      <c r="M163" s="81">
        <v>12.6</v>
      </c>
      <c r="N163" s="70">
        <v>13</v>
      </c>
      <c r="O163" s="62">
        <v>3000</v>
      </c>
      <c r="P163" s="63">
        <f>Table224523689101112131415161718192021222423456789[[#This Row],[PEMBULATAN]]*O163</f>
        <v>39000</v>
      </c>
    </row>
    <row r="164" spans="1:16" ht="29.25" customHeight="1" x14ac:dyDescent="0.2">
      <c r="A164" s="100"/>
      <c r="B164" s="73"/>
      <c r="C164" s="87" t="s">
        <v>1185</v>
      </c>
      <c r="D164" s="76" t="s">
        <v>51</v>
      </c>
      <c r="E164" s="13">
        <v>44428</v>
      </c>
      <c r="F164" s="74" t="s">
        <v>53</v>
      </c>
      <c r="G164" s="13">
        <v>44429</v>
      </c>
      <c r="H164" s="75" t="s">
        <v>54</v>
      </c>
      <c r="I164" s="15">
        <v>63</v>
      </c>
      <c r="J164" s="15">
        <v>58</v>
      </c>
      <c r="K164" s="15">
        <v>24</v>
      </c>
      <c r="L164" s="15">
        <v>7</v>
      </c>
      <c r="M164" s="81">
        <v>21.923999999999999</v>
      </c>
      <c r="N164" s="70">
        <v>22</v>
      </c>
      <c r="O164" s="62">
        <v>3000</v>
      </c>
      <c r="P164" s="63">
        <f>Table224523689101112131415161718192021222423456789[[#This Row],[PEMBULATAN]]*O164</f>
        <v>66000</v>
      </c>
    </row>
    <row r="165" spans="1:16" ht="29.25" customHeight="1" x14ac:dyDescent="0.2">
      <c r="A165" s="100"/>
      <c r="B165" s="73"/>
      <c r="C165" s="87" t="s">
        <v>1186</v>
      </c>
      <c r="D165" s="76" t="s">
        <v>51</v>
      </c>
      <c r="E165" s="13">
        <v>44428</v>
      </c>
      <c r="F165" s="74" t="s">
        <v>53</v>
      </c>
      <c r="G165" s="13">
        <v>44429</v>
      </c>
      <c r="H165" s="75" t="s">
        <v>54</v>
      </c>
      <c r="I165" s="15">
        <v>95</v>
      </c>
      <c r="J165" s="15">
        <v>56</v>
      </c>
      <c r="K165" s="15">
        <v>24</v>
      </c>
      <c r="L165" s="15">
        <v>1</v>
      </c>
      <c r="M165" s="81">
        <v>31.92</v>
      </c>
      <c r="N165" s="70">
        <v>32</v>
      </c>
      <c r="O165" s="62">
        <v>3000</v>
      </c>
      <c r="P165" s="63">
        <f>Table224523689101112131415161718192021222423456789[[#This Row],[PEMBULATAN]]*O165</f>
        <v>96000</v>
      </c>
    </row>
    <row r="166" spans="1:16" ht="29.25" customHeight="1" x14ac:dyDescent="0.2">
      <c r="A166" s="100"/>
      <c r="B166" s="73"/>
      <c r="C166" s="87" t="s">
        <v>1187</v>
      </c>
      <c r="D166" s="76" t="s">
        <v>51</v>
      </c>
      <c r="E166" s="13">
        <v>44428</v>
      </c>
      <c r="F166" s="74" t="s">
        <v>53</v>
      </c>
      <c r="G166" s="13">
        <v>44429</v>
      </c>
      <c r="H166" s="75" t="s">
        <v>54</v>
      </c>
      <c r="I166" s="15">
        <v>80</v>
      </c>
      <c r="J166" s="15">
        <v>60</v>
      </c>
      <c r="K166" s="15">
        <v>20</v>
      </c>
      <c r="L166" s="15">
        <v>1</v>
      </c>
      <c r="M166" s="81">
        <v>24</v>
      </c>
      <c r="N166" s="70">
        <v>24</v>
      </c>
      <c r="O166" s="62">
        <v>3000</v>
      </c>
      <c r="P166" s="63">
        <f>Table224523689101112131415161718192021222423456789[[#This Row],[PEMBULATAN]]*O166</f>
        <v>72000</v>
      </c>
    </row>
    <row r="167" spans="1:16" ht="29.25" customHeight="1" x14ac:dyDescent="0.2">
      <c r="A167" s="100"/>
      <c r="B167" s="73"/>
      <c r="C167" s="87" t="s">
        <v>1188</v>
      </c>
      <c r="D167" s="76" t="s">
        <v>51</v>
      </c>
      <c r="E167" s="13">
        <v>44428</v>
      </c>
      <c r="F167" s="74" t="s">
        <v>53</v>
      </c>
      <c r="G167" s="13">
        <v>44429</v>
      </c>
      <c r="H167" s="75" t="s">
        <v>54</v>
      </c>
      <c r="I167" s="15">
        <v>100</v>
      </c>
      <c r="J167" s="15">
        <v>60</v>
      </c>
      <c r="K167" s="15">
        <v>28</v>
      </c>
      <c r="L167" s="15">
        <v>2</v>
      </c>
      <c r="M167" s="81">
        <v>42</v>
      </c>
      <c r="N167" s="70">
        <v>42</v>
      </c>
      <c r="O167" s="62">
        <v>3000</v>
      </c>
      <c r="P167" s="63">
        <f>Table224523689101112131415161718192021222423456789[[#This Row],[PEMBULATAN]]*O167</f>
        <v>126000</v>
      </c>
    </row>
    <row r="168" spans="1:16" ht="29.25" customHeight="1" x14ac:dyDescent="0.2">
      <c r="A168" s="100"/>
      <c r="B168" s="73"/>
      <c r="C168" s="87" t="s">
        <v>1189</v>
      </c>
      <c r="D168" s="76" t="s">
        <v>51</v>
      </c>
      <c r="E168" s="13">
        <v>44428</v>
      </c>
      <c r="F168" s="74" t="s">
        <v>53</v>
      </c>
      <c r="G168" s="13">
        <v>44429</v>
      </c>
      <c r="H168" s="75" t="s">
        <v>54</v>
      </c>
      <c r="I168" s="15">
        <v>85</v>
      </c>
      <c r="J168" s="15">
        <v>65</v>
      </c>
      <c r="K168" s="15">
        <v>27</v>
      </c>
      <c r="L168" s="15">
        <v>23</v>
      </c>
      <c r="M168" s="81">
        <v>37.293750000000003</v>
      </c>
      <c r="N168" s="70">
        <v>37</v>
      </c>
      <c r="O168" s="62">
        <v>3000</v>
      </c>
      <c r="P168" s="63">
        <f>Table224523689101112131415161718192021222423456789[[#This Row],[PEMBULATAN]]*O168</f>
        <v>111000</v>
      </c>
    </row>
    <row r="169" spans="1:16" ht="29.25" customHeight="1" x14ac:dyDescent="0.2">
      <c r="A169" s="100"/>
      <c r="B169" s="73"/>
      <c r="C169" s="87" t="s">
        <v>1190</v>
      </c>
      <c r="D169" s="76" t="s">
        <v>51</v>
      </c>
      <c r="E169" s="13">
        <v>44428</v>
      </c>
      <c r="F169" s="74" t="s">
        <v>53</v>
      </c>
      <c r="G169" s="13">
        <v>44429</v>
      </c>
      <c r="H169" s="75" t="s">
        <v>54</v>
      </c>
      <c r="I169" s="15">
        <v>102</v>
      </c>
      <c r="J169" s="15">
        <v>42</v>
      </c>
      <c r="K169" s="15">
        <v>29</v>
      </c>
      <c r="L169" s="15">
        <v>1</v>
      </c>
      <c r="M169" s="81">
        <v>31.059000000000001</v>
      </c>
      <c r="N169" s="70">
        <v>31</v>
      </c>
      <c r="O169" s="62">
        <v>3000</v>
      </c>
      <c r="P169" s="63">
        <f>Table224523689101112131415161718192021222423456789[[#This Row],[PEMBULATAN]]*O169</f>
        <v>93000</v>
      </c>
    </row>
    <row r="170" spans="1:16" ht="29.25" customHeight="1" x14ac:dyDescent="0.2">
      <c r="A170" s="100"/>
      <c r="B170" s="73"/>
      <c r="C170" s="87" t="s">
        <v>1191</v>
      </c>
      <c r="D170" s="76" t="s">
        <v>51</v>
      </c>
      <c r="E170" s="13">
        <v>44428</v>
      </c>
      <c r="F170" s="74" t="s">
        <v>53</v>
      </c>
      <c r="G170" s="13">
        <v>44429</v>
      </c>
      <c r="H170" s="75" t="s">
        <v>54</v>
      </c>
      <c r="I170" s="15">
        <v>50</v>
      </c>
      <c r="J170" s="15">
        <v>45</v>
      </c>
      <c r="K170" s="15">
        <v>15</v>
      </c>
      <c r="L170" s="15">
        <v>1</v>
      </c>
      <c r="M170" s="81">
        <v>8.4375</v>
      </c>
      <c r="N170" s="70">
        <v>8</v>
      </c>
      <c r="O170" s="62">
        <v>3000</v>
      </c>
      <c r="P170" s="63">
        <f>Table224523689101112131415161718192021222423456789[[#This Row],[PEMBULATAN]]*O170</f>
        <v>24000</v>
      </c>
    </row>
    <row r="171" spans="1:16" ht="29.25" customHeight="1" x14ac:dyDescent="0.2">
      <c r="A171" s="100"/>
      <c r="B171" s="73"/>
      <c r="C171" s="87" t="s">
        <v>1192</v>
      </c>
      <c r="D171" s="76" t="s">
        <v>51</v>
      </c>
      <c r="E171" s="13">
        <v>44428</v>
      </c>
      <c r="F171" s="74" t="s">
        <v>53</v>
      </c>
      <c r="G171" s="13">
        <v>44429</v>
      </c>
      <c r="H171" s="75" t="s">
        <v>54</v>
      </c>
      <c r="I171" s="15">
        <v>64</v>
      </c>
      <c r="J171" s="15">
        <v>54</v>
      </c>
      <c r="K171" s="15">
        <v>30</v>
      </c>
      <c r="L171" s="15">
        <v>20</v>
      </c>
      <c r="M171" s="81">
        <v>25.92</v>
      </c>
      <c r="N171" s="70">
        <v>26</v>
      </c>
      <c r="O171" s="62">
        <v>3000</v>
      </c>
      <c r="P171" s="63">
        <f>Table224523689101112131415161718192021222423456789[[#This Row],[PEMBULATAN]]*O171</f>
        <v>78000</v>
      </c>
    </row>
    <row r="172" spans="1:16" ht="29.25" customHeight="1" x14ac:dyDescent="0.2">
      <c r="A172" s="100"/>
      <c r="B172" s="73"/>
      <c r="C172" s="87" t="s">
        <v>1193</v>
      </c>
      <c r="D172" s="76" t="s">
        <v>51</v>
      </c>
      <c r="E172" s="13">
        <v>44428</v>
      </c>
      <c r="F172" s="74" t="s">
        <v>53</v>
      </c>
      <c r="G172" s="13">
        <v>44429</v>
      </c>
      <c r="H172" s="75" t="s">
        <v>54</v>
      </c>
      <c r="I172" s="15">
        <v>62</v>
      </c>
      <c r="J172" s="15">
        <v>60</v>
      </c>
      <c r="K172" s="15">
        <v>20</v>
      </c>
      <c r="L172" s="15">
        <v>1</v>
      </c>
      <c r="M172" s="81">
        <v>18.600000000000001</v>
      </c>
      <c r="N172" s="70">
        <v>19</v>
      </c>
      <c r="O172" s="62">
        <v>3000</v>
      </c>
      <c r="P172" s="63">
        <f>Table224523689101112131415161718192021222423456789[[#This Row],[PEMBULATAN]]*O172</f>
        <v>57000</v>
      </c>
    </row>
    <row r="173" spans="1:16" ht="29.25" customHeight="1" x14ac:dyDescent="0.2">
      <c r="A173" s="100"/>
      <c r="B173" s="73"/>
      <c r="C173" s="87" t="s">
        <v>1194</v>
      </c>
      <c r="D173" s="76" t="s">
        <v>51</v>
      </c>
      <c r="E173" s="13">
        <v>44428</v>
      </c>
      <c r="F173" s="74" t="s">
        <v>53</v>
      </c>
      <c r="G173" s="13">
        <v>44429</v>
      </c>
      <c r="H173" s="75" t="s">
        <v>54</v>
      </c>
      <c r="I173" s="15">
        <v>100</v>
      </c>
      <c r="J173" s="15">
        <v>60</v>
      </c>
      <c r="K173" s="15">
        <v>25</v>
      </c>
      <c r="L173" s="15">
        <v>3</v>
      </c>
      <c r="M173" s="81">
        <v>37.5</v>
      </c>
      <c r="N173" s="70">
        <v>38</v>
      </c>
      <c r="O173" s="62">
        <v>3000</v>
      </c>
      <c r="P173" s="63">
        <f>Table224523689101112131415161718192021222423456789[[#This Row],[PEMBULATAN]]*O173</f>
        <v>114000</v>
      </c>
    </row>
    <row r="174" spans="1:16" ht="29.25" customHeight="1" x14ac:dyDescent="0.2">
      <c r="A174" s="100"/>
      <c r="B174" s="73"/>
      <c r="C174" s="87" t="s">
        <v>1195</v>
      </c>
      <c r="D174" s="76" t="s">
        <v>51</v>
      </c>
      <c r="E174" s="13">
        <v>44428</v>
      </c>
      <c r="F174" s="74" t="s">
        <v>53</v>
      </c>
      <c r="G174" s="13">
        <v>44429</v>
      </c>
      <c r="H174" s="75" t="s">
        <v>54</v>
      </c>
      <c r="I174" s="15">
        <v>94</v>
      </c>
      <c r="J174" s="15">
        <v>56</v>
      </c>
      <c r="K174" s="15">
        <v>25</v>
      </c>
      <c r="L174" s="15">
        <v>1</v>
      </c>
      <c r="M174" s="81">
        <v>32.9</v>
      </c>
      <c r="N174" s="70">
        <v>33</v>
      </c>
      <c r="O174" s="62">
        <v>3000</v>
      </c>
      <c r="P174" s="63">
        <f>Table224523689101112131415161718192021222423456789[[#This Row],[PEMBULATAN]]*O174</f>
        <v>99000</v>
      </c>
    </row>
    <row r="175" spans="1:16" ht="29.25" customHeight="1" x14ac:dyDescent="0.2">
      <c r="A175" s="97"/>
      <c r="B175" s="73"/>
      <c r="C175" s="87" t="s">
        <v>1196</v>
      </c>
      <c r="D175" s="76" t="s">
        <v>51</v>
      </c>
      <c r="E175" s="13">
        <v>44428</v>
      </c>
      <c r="F175" s="74" t="s">
        <v>53</v>
      </c>
      <c r="G175" s="13">
        <v>44429</v>
      </c>
      <c r="H175" s="75" t="s">
        <v>54</v>
      </c>
      <c r="I175" s="15">
        <v>42</v>
      </c>
      <c r="J175" s="15">
        <v>32</v>
      </c>
      <c r="K175" s="15">
        <v>37</v>
      </c>
      <c r="L175" s="15">
        <v>5</v>
      </c>
      <c r="M175" s="81">
        <v>12.432</v>
      </c>
      <c r="N175" s="70">
        <v>12</v>
      </c>
      <c r="O175" s="62">
        <v>3000</v>
      </c>
      <c r="P175" s="63">
        <f>Table224523689101112131415161718192021222423456789[[#This Row],[PEMBULATAN]]*O175</f>
        <v>36000</v>
      </c>
    </row>
    <row r="176" spans="1:16" ht="29.25" customHeight="1" x14ac:dyDescent="0.2">
      <c r="A176" s="97"/>
      <c r="B176" s="73"/>
      <c r="C176" s="87" t="s">
        <v>1197</v>
      </c>
      <c r="D176" s="76" t="s">
        <v>51</v>
      </c>
      <c r="E176" s="13">
        <v>44428</v>
      </c>
      <c r="F176" s="74" t="s">
        <v>53</v>
      </c>
      <c r="G176" s="13">
        <v>44429</v>
      </c>
      <c r="H176" s="75" t="s">
        <v>54</v>
      </c>
      <c r="I176" s="15">
        <v>68</v>
      </c>
      <c r="J176" s="15">
        <v>48</v>
      </c>
      <c r="K176" s="15">
        <v>12</v>
      </c>
      <c r="L176" s="15">
        <v>12</v>
      </c>
      <c r="M176" s="81">
        <v>9.7919999999999998</v>
      </c>
      <c r="N176" s="70">
        <v>12</v>
      </c>
      <c r="O176" s="62">
        <v>3000</v>
      </c>
      <c r="P176" s="63">
        <f>Table224523689101112131415161718192021222423456789[[#This Row],[PEMBULATAN]]*O176</f>
        <v>36000</v>
      </c>
    </row>
    <row r="177" spans="1:16" ht="29.25" customHeight="1" x14ac:dyDescent="0.2">
      <c r="A177" s="97"/>
      <c r="B177" s="73"/>
      <c r="C177" s="87" t="s">
        <v>1198</v>
      </c>
      <c r="D177" s="76" t="s">
        <v>51</v>
      </c>
      <c r="E177" s="13">
        <v>44428</v>
      </c>
      <c r="F177" s="74" t="s">
        <v>53</v>
      </c>
      <c r="G177" s="13">
        <v>44429</v>
      </c>
      <c r="H177" s="75" t="s">
        <v>54</v>
      </c>
      <c r="I177" s="15">
        <v>100</v>
      </c>
      <c r="J177" s="15">
        <v>34</v>
      </c>
      <c r="K177" s="15">
        <v>9</v>
      </c>
      <c r="L177" s="15">
        <v>1</v>
      </c>
      <c r="M177" s="81">
        <v>7.65</v>
      </c>
      <c r="N177" s="70">
        <v>8</v>
      </c>
      <c r="O177" s="62">
        <v>3000</v>
      </c>
      <c r="P177" s="63">
        <f>Table224523689101112131415161718192021222423456789[[#This Row],[PEMBULATAN]]*O177</f>
        <v>24000</v>
      </c>
    </row>
    <row r="178" spans="1:16" ht="29.25" customHeight="1" x14ac:dyDescent="0.2">
      <c r="A178" s="97"/>
      <c r="B178" s="73"/>
      <c r="C178" s="87" t="s">
        <v>1199</v>
      </c>
      <c r="D178" s="76" t="s">
        <v>51</v>
      </c>
      <c r="E178" s="13">
        <v>44428</v>
      </c>
      <c r="F178" s="74" t="s">
        <v>53</v>
      </c>
      <c r="G178" s="13">
        <v>44429</v>
      </c>
      <c r="H178" s="75" t="s">
        <v>54</v>
      </c>
      <c r="I178" s="15">
        <v>103</v>
      </c>
      <c r="J178" s="15">
        <v>62</v>
      </c>
      <c r="K178" s="15">
        <v>22</v>
      </c>
      <c r="L178" s="15">
        <v>16</v>
      </c>
      <c r="M178" s="81">
        <v>35.122999999999998</v>
      </c>
      <c r="N178" s="70">
        <v>35</v>
      </c>
      <c r="O178" s="62">
        <v>3000</v>
      </c>
      <c r="P178" s="63">
        <f>Table224523689101112131415161718192021222423456789[[#This Row],[PEMBULATAN]]*O178</f>
        <v>105000</v>
      </c>
    </row>
    <row r="179" spans="1:16" ht="29.25" customHeight="1" x14ac:dyDescent="0.2">
      <c r="A179" s="97"/>
      <c r="B179" s="73"/>
      <c r="C179" s="87" t="s">
        <v>1200</v>
      </c>
      <c r="D179" s="76" t="s">
        <v>51</v>
      </c>
      <c r="E179" s="13">
        <v>44428</v>
      </c>
      <c r="F179" s="74" t="s">
        <v>53</v>
      </c>
      <c r="G179" s="13">
        <v>44429</v>
      </c>
      <c r="H179" s="75" t="s">
        <v>54</v>
      </c>
      <c r="I179" s="15">
        <v>100</v>
      </c>
      <c r="J179" s="15">
        <v>60</v>
      </c>
      <c r="K179" s="15">
        <v>25</v>
      </c>
      <c r="L179" s="15">
        <v>3</v>
      </c>
      <c r="M179" s="81">
        <v>37.5</v>
      </c>
      <c r="N179" s="70">
        <v>38</v>
      </c>
      <c r="O179" s="62">
        <v>3000</v>
      </c>
      <c r="P179" s="63">
        <f>Table224523689101112131415161718192021222423456789[[#This Row],[PEMBULATAN]]*O179</f>
        <v>114000</v>
      </c>
    </row>
    <row r="180" spans="1:16" ht="29.25" customHeight="1" x14ac:dyDescent="0.2">
      <c r="A180" s="97"/>
      <c r="B180" s="73"/>
      <c r="C180" s="87" t="s">
        <v>1201</v>
      </c>
      <c r="D180" s="76" t="s">
        <v>51</v>
      </c>
      <c r="E180" s="13">
        <v>44428</v>
      </c>
      <c r="F180" s="74" t="s">
        <v>53</v>
      </c>
      <c r="G180" s="13">
        <v>44429</v>
      </c>
      <c r="H180" s="75" t="s">
        <v>54</v>
      </c>
      <c r="I180" s="15">
        <v>110</v>
      </c>
      <c r="J180" s="15">
        <v>11</v>
      </c>
      <c r="K180" s="15">
        <v>11</v>
      </c>
      <c r="L180" s="15">
        <v>7</v>
      </c>
      <c r="M180" s="81">
        <v>3.3275000000000001</v>
      </c>
      <c r="N180" s="70">
        <v>7</v>
      </c>
      <c r="O180" s="62">
        <v>3000</v>
      </c>
      <c r="P180" s="63">
        <f>Table224523689101112131415161718192021222423456789[[#This Row],[PEMBULATAN]]*O180</f>
        <v>21000</v>
      </c>
    </row>
    <row r="181" spans="1:16" ht="29.25" customHeight="1" x14ac:dyDescent="0.2">
      <c r="A181" s="97"/>
      <c r="B181" s="73"/>
      <c r="C181" s="87" t="s">
        <v>1202</v>
      </c>
      <c r="D181" s="76" t="s">
        <v>51</v>
      </c>
      <c r="E181" s="13">
        <v>44428</v>
      </c>
      <c r="F181" s="74" t="s">
        <v>53</v>
      </c>
      <c r="G181" s="13">
        <v>44429</v>
      </c>
      <c r="H181" s="75" t="s">
        <v>54</v>
      </c>
      <c r="I181" s="15">
        <v>77</v>
      </c>
      <c r="J181" s="15">
        <v>20</v>
      </c>
      <c r="K181" s="15">
        <v>17</v>
      </c>
      <c r="L181" s="15">
        <v>5</v>
      </c>
      <c r="M181" s="81">
        <v>6.5449999999999999</v>
      </c>
      <c r="N181" s="70">
        <v>7</v>
      </c>
      <c r="O181" s="62">
        <v>3000</v>
      </c>
      <c r="P181" s="63">
        <f>Table224523689101112131415161718192021222423456789[[#This Row],[PEMBULATAN]]*O181</f>
        <v>21000</v>
      </c>
    </row>
    <row r="182" spans="1:16" ht="29.25" customHeight="1" x14ac:dyDescent="0.2">
      <c r="A182" s="97"/>
      <c r="B182" s="73"/>
      <c r="C182" s="87" t="s">
        <v>1203</v>
      </c>
      <c r="D182" s="76" t="s">
        <v>51</v>
      </c>
      <c r="E182" s="13">
        <v>44428</v>
      </c>
      <c r="F182" s="74" t="s">
        <v>53</v>
      </c>
      <c r="G182" s="13">
        <v>44429</v>
      </c>
      <c r="H182" s="75" t="s">
        <v>54</v>
      </c>
      <c r="I182" s="15">
        <v>65</v>
      </c>
      <c r="J182" s="15">
        <v>18</v>
      </c>
      <c r="K182" s="15">
        <v>12</v>
      </c>
      <c r="L182" s="15">
        <v>3</v>
      </c>
      <c r="M182" s="81">
        <v>3.51</v>
      </c>
      <c r="N182" s="70">
        <v>4</v>
      </c>
      <c r="O182" s="62">
        <v>3000</v>
      </c>
      <c r="P182" s="63">
        <f>Table224523689101112131415161718192021222423456789[[#This Row],[PEMBULATAN]]*O182</f>
        <v>12000</v>
      </c>
    </row>
    <row r="183" spans="1:16" ht="29.25" customHeight="1" x14ac:dyDescent="0.2">
      <c r="A183" s="97"/>
      <c r="B183" s="73"/>
      <c r="C183" s="87" t="s">
        <v>1204</v>
      </c>
      <c r="D183" s="76" t="s">
        <v>51</v>
      </c>
      <c r="E183" s="13">
        <v>44428</v>
      </c>
      <c r="F183" s="74" t="s">
        <v>53</v>
      </c>
      <c r="G183" s="13">
        <v>44429</v>
      </c>
      <c r="H183" s="75" t="s">
        <v>54</v>
      </c>
      <c r="I183" s="15">
        <v>42</v>
      </c>
      <c r="J183" s="15">
        <v>33</v>
      </c>
      <c r="K183" s="15">
        <v>24</v>
      </c>
      <c r="L183" s="15">
        <v>6</v>
      </c>
      <c r="M183" s="81">
        <v>8.3160000000000007</v>
      </c>
      <c r="N183" s="70">
        <v>8</v>
      </c>
      <c r="O183" s="62">
        <v>3000</v>
      </c>
      <c r="P183" s="63">
        <f>Table224523689101112131415161718192021222423456789[[#This Row],[PEMBULATAN]]*O183</f>
        <v>24000</v>
      </c>
    </row>
    <row r="184" spans="1:16" ht="29.25" customHeight="1" x14ac:dyDescent="0.2">
      <c r="A184" s="97"/>
      <c r="B184" s="73"/>
      <c r="C184" s="87" t="s">
        <v>1205</v>
      </c>
      <c r="D184" s="76" t="s">
        <v>51</v>
      </c>
      <c r="E184" s="13">
        <v>44428</v>
      </c>
      <c r="F184" s="74" t="s">
        <v>53</v>
      </c>
      <c r="G184" s="13">
        <v>44429</v>
      </c>
      <c r="H184" s="75" t="s">
        <v>54</v>
      </c>
      <c r="I184" s="15">
        <v>36</v>
      </c>
      <c r="J184" s="15">
        <v>28</v>
      </c>
      <c r="K184" s="15">
        <v>36</v>
      </c>
      <c r="L184" s="15">
        <v>5</v>
      </c>
      <c r="M184" s="81">
        <v>9.0719999999999992</v>
      </c>
      <c r="N184" s="70">
        <v>9</v>
      </c>
      <c r="O184" s="62">
        <v>3000</v>
      </c>
      <c r="P184" s="63">
        <f>Table224523689101112131415161718192021222423456789[[#This Row],[PEMBULATAN]]*O184</f>
        <v>27000</v>
      </c>
    </row>
    <row r="185" spans="1:16" ht="29.25" customHeight="1" x14ac:dyDescent="0.2">
      <c r="A185" s="97"/>
      <c r="B185" s="73"/>
      <c r="C185" s="87" t="s">
        <v>1206</v>
      </c>
      <c r="D185" s="76" t="s">
        <v>51</v>
      </c>
      <c r="E185" s="13">
        <v>44428</v>
      </c>
      <c r="F185" s="74" t="s">
        <v>53</v>
      </c>
      <c r="G185" s="13">
        <v>44429</v>
      </c>
      <c r="H185" s="75" t="s">
        <v>54</v>
      </c>
      <c r="I185" s="15">
        <v>123</v>
      </c>
      <c r="J185" s="15">
        <v>25</v>
      </c>
      <c r="K185" s="15">
        <v>75</v>
      </c>
      <c r="L185" s="15">
        <v>7</v>
      </c>
      <c r="M185" s="81">
        <v>57.65625</v>
      </c>
      <c r="N185" s="70">
        <v>58</v>
      </c>
      <c r="O185" s="62">
        <v>3000</v>
      </c>
      <c r="P185" s="63">
        <f>Table224523689101112131415161718192021222423456789[[#This Row],[PEMBULATAN]]*O185</f>
        <v>174000</v>
      </c>
    </row>
    <row r="186" spans="1:16" ht="29.25" customHeight="1" x14ac:dyDescent="0.2">
      <c r="A186" s="97"/>
      <c r="B186" s="73"/>
      <c r="C186" s="87" t="s">
        <v>1207</v>
      </c>
      <c r="D186" s="76" t="s">
        <v>51</v>
      </c>
      <c r="E186" s="13">
        <v>44428</v>
      </c>
      <c r="F186" s="74" t="s">
        <v>53</v>
      </c>
      <c r="G186" s="13">
        <v>44429</v>
      </c>
      <c r="H186" s="75" t="s">
        <v>54</v>
      </c>
      <c r="I186" s="15">
        <v>54</v>
      </c>
      <c r="J186" s="15">
        <v>54</v>
      </c>
      <c r="K186" s="15">
        <v>115</v>
      </c>
      <c r="L186" s="15">
        <v>11</v>
      </c>
      <c r="M186" s="81">
        <v>83.834999999999994</v>
      </c>
      <c r="N186" s="70">
        <v>84</v>
      </c>
      <c r="O186" s="62">
        <v>3000</v>
      </c>
      <c r="P186" s="63">
        <f>Table224523689101112131415161718192021222423456789[[#This Row],[PEMBULATAN]]*O186</f>
        <v>252000</v>
      </c>
    </row>
    <row r="187" spans="1:16" ht="29.25" customHeight="1" x14ac:dyDescent="0.2">
      <c r="A187" s="97"/>
      <c r="B187" s="73"/>
      <c r="C187" s="87" t="s">
        <v>1208</v>
      </c>
      <c r="D187" s="76" t="s">
        <v>51</v>
      </c>
      <c r="E187" s="13">
        <v>44428</v>
      </c>
      <c r="F187" s="74" t="s">
        <v>53</v>
      </c>
      <c r="G187" s="13">
        <v>44429</v>
      </c>
      <c r="H187" s="75" t="s">
        <v>54</v>
      </c>
      <c r="I187" s="15">
        <v>54</v>
      </c>
      <c r="J187" s="15">
        <v>5</v>
      </c>
      <c r="K187" s="15">
        <v>5</v>
      </c>
      <c r="L187" s="15">
        <v>17</v>
      </c>
      <c r="M187" s="81">
        <v>0.33750000000000002</v>
      </c>
      <c r="N187" s="70">
        <v>17</v>
      </c>
      <c r="O187" s="62">
        <v>3000</v>
      </c>
      <c r="P187" s="63">
        <f>Table224523689101112131415161718192021222423456789[[#This Row],[PEMBULATAN]]*O187</f>
        <v>51000</v>
      </c>
    </row>
    <row r="188" spans="1:16" ht="29.25" customHeight="1" x14ac:dyDescent="0.2">
      <c r="A188" s="97"/>
      <c r="B188" s="73"/>
      <c r="C188" s="87" t="s">
        <v>1209</v>
      </c>
      <c r="D188" s="76" t="s">
        <v>51</v>
      </c>
      <c r="E188" s="13">
        <v>44428</v>
      </c>
      <c r="F188" s="74" t="s">
        <v>53</v>
      </c>
      <c r="G188" s="13">
        <v>44429</v>
      </c>
      <c r="H188" s="75" t="s">
        <v>54</v>
      </c>
      <c r="I188" s="15">
        <v>156</v>
      </c>
      <c r="J188" s="15">
        <v>4</v>
      </c>
      <c r="K188" s="15">
        <v>4</v>
      </c>
      <c r="L188" s="15">
        <v>8</v>
      </c>
      <c r="M188" s="81">
        <v>0.624</v>
      </c>
      <c r="N188" s="70">
        <v>8</v>
      </c>
      <c r="O188" s="62">
        <v>3000</v>
      </c>
      <c r="P188" s="63">
        <f>Table224523689101112131415161718192021222423456789[[#This Row],[PEMBULATAN]]*O188</f>
        <v>24000</v>
      </c>
    </row>
    <row r="189" spans="1:16" ht="29.25" customHeight="1" x14ac:dyDescent="0.2">
      <c r="A189" s="97"/>
      <c r="B189" s="73"/>
      <c r="C189" s="87" t="s">
        <v>1210</v>
      </c>
      <c r="D189" s="76" t="s">
        <v>51</v>
      </c>
      <c r="E189" s="13">
        <v>44428</v>
      </c>
      <c r="F189" s="74" t="s">
        <v>53</v>
      </c>
      <c r="G189" s="13">
        <v>44429</v>
      </c>
      <c r="H189" s="75" t="s">
        <v>54</v>
      </c>
      <c r="I189" s="15">
        <v>103</v>
      </c>
      <c r="J189" s="15">
        <v>5</v>
      </c>
      <c r="K189" s="15">
        <v>5</v>
      </c>
      <c r="L189" s="15">
        <v>2</v>
      </c>
      <c r="M189" s="81">
        <v>0.64375000000000004</v>
      </c>
      <c r="N189" s="70">
        <v>2</v>
      </c>
      <c r="O189" s="62">
        <v>3000</v>
      </c>
      <c r="P189" s="63">
        <f>Table224523689101112131415161718192021222423456789[[#This Row],[PEMBULATAN]]*O189</f>
        <v>6000</v>
      </c>
    </row>
    <row r="190" spans="1:16" ht="29.25" customHeight="1" x14ac:dyDescent="0.2">
      <c r="A190" s="97"/>
      <c r="B190" s="73"/>
      <c r="C190" s="87" t="s">
        <v>1211</v>
      </c>
      <c r="D190" s="76" t="s">
        <v>51</v>
      </c>
      <c r="E190" s="13">
        <v>44428</v>
      </c>
      <c r="F190" s="74" t="s">
        <v>53</v>
      </c>
      <c r="G190" s="13">
        <v>44429</v>
      </c>
      <c r="H190" s="75" t="s">
        <v>54</v>
      </c>
      <c r="I190" s="15">
        <v>110</v>
      </c>
      <c r="J190" s="15">
        <v>11</v>
      </c>
      <c r="K190" s="15">
        <v>11</v>
      </c>
      <c r="L190" s="15">
        <v>5</v>
      </c>
      <c r="M190" s="81">
        <v>3.3275000000000001</v>
      </c>
      <c r="N190" s="70">
        <v>5</v>
      </c>
      <c r="O190" s="62">
        <v>3000</v>
      </c>
      <c r="P190" s="63">
        <f>Table224523689101112131415161718192021222423456789[[#This Row],[PEMBULATAN]]*O190</f>
        <v>15000</v>
      </c>
    </row>
    <row r="191" spans="1:16" ht="29.25" customHeight="1" x14ac:dyDescent="0.2">
      <c r="A191" s="97"/>
      <c r="B191" s="73"/>
      <c r="C191" s="87" t="s">
        <v>1212</v>
      </c>
      <c r="D191" s="76" t="s">
        <v>51</v>
      </c>
      <c r="E191" s="13">
        <v>44428</v>
      </c>
      <c r="F191" s="74" t="s">
        <v>53</v>
      </c>
      <c r="G191" s="13">
        <v>44429</v>
      </c>
      <c r="H191" s="75" t="s">
        <v>54</v>
      </c>
      <c r="I191" s="15">
        <v>134</v>
      </c>
      <c r="J191" s="15">
        <v>5</v>
      </c>
      <c r="K191" s="15">
        <v>5</v>
      </c>
      <c r="L191" s="15">
        <v>3</v>
      </c>
      <c r="M191" s="81">
        <v>0.83750000000000002</v>
      </c>
      <c r="N191" s="70">
        <v>3</v>
      </c>
      <c r="O191" s="62">
        <v>3000</v>
      </c>
      <c r="P191" s="63">
        <f>Table224523689101112131415161718192021222423456789[[#This Row],[PEMBULATAN]]*O191</f>
        <v>9000</v>
      </c>
    </row>
    <row r="192" spans="1:16" ht="29.25" customHeight="1" x14ac:dyDescent="0.2">
      <c r="A192" s="97"/>
      <c r="B192" s="73"/>
      <c r="C192" s="87" t="s">
        <v>1213</v>
      </c>
      <c r="D192" s="76" t="s">
        <v>51</v>
      </c>
      <c r="E192" s="13">
        <v>44428</v>
      </c>
      <c r="F192" s="74" t="s">
        <v>53</v>
      </c>
      <c r="G192" s="13">
        <v>44429</v>
      </c>
      <c r="H192" s="75" t="s">
        <v>54</v>
      </c>
      <c r="I192" s="15">
        <v>47</v>
      </c>
      <c r="J192" s="15">
        <v>41</v>
      </c>
      <c r="K192" s="15">
        <v>29</v>
      </c>
      <c r="L192" s="15">
        <v>14</v>
      </c>
      <c r="M192" s="81">
        <v>13.970750000000001</v>
      </c>
      <c r="N192" s="70">
        <v>14</v>
      </c>
      <c r="O192" s="62">
        <v>3000</v>
      </c>
      <c r="P192" s="63">
        <f>Table224523689101112131415161718192021222423456789[[#This Row],[PEMBULATAN]]*O192</f>
        <v>42000</v>
      </c>
    </row>
    <row r="193" spans="1:16" ht="29.25" customHeight="1" x14ac:dyDescent="0.2">
      <c r="A193" s="97"/>
      <c r="B193" s="73"/>
      <c r="C193" s="87" t="s">
        <v>1214</v>
      </c>
      <c r="D193" s="76" t="s">
        <v>51</v>
      </c>
      <c r="E193" s="13">
        <v>44428</v>
      </c>
      <c r="F193" s="74" t="s">
        <v>53</v>
      </c>
      <c r="G193" s="13">
        <v>44429</v>
      </c>
      <c r="H193" s="75" t="s">
        <v>54</v>
      </c>
      <c r="I193" s="15">
        <v>87</v>
      </c>
      <c r="J193" s="15">
        <v>50</v>
      </c>
      <c r="K193" s="15">
        <v>35</v>
      </c>
      <c r="L193" s="15">
        <v>6</v>
      </c>
      <c r="M193" s="81">
        <v>38.0625</v>
      </c>
      <c r="N193" s="70">
        <v>38</v>
      </c>
      <c r="O193" s="62">
        <v>3000</v>
      </c>
      <c r="P193" s="63">
        <f>Table224523689101112131415161718192021222423456789[[#This Row],[PEMBULATAN]]*O193</f>
        <v>114000</v>
      </c>
    </row>
    <row r="194" spans="1:16" ht="29.25" customHeight="1" x14ac:dyDescent="0.2">
      <c r="A194" s="97"/>
      <c r="B194" s="73"/>
      <c r="C194" s="87" t="s">
        <v>1215</v>
      </c>
      <c r="D194" s="76" t="s">
        <v>51</v>
      </c>
      <c r="E194" s="13">
        <v>44428</v>
      </c>
      <c r="F194" s="74" t="s">
        <v>53</v>
      </c>
      <c r="G194" s="13">
        <v>44429</v>
      </c>
      <c r="H194" s="75" t="s">
        <v>54</v>
      </c>
      <c r="I194" s="15">
        <v>50</v>
      </c>
      <c r="J194" s="15">
        <v>49</v>
      </c>
      <c r="K194" s="15">
        <v>30</v>
      </c>
      <c r="L194" s="15">
        <v>10</v>
      </c>
      <c r="M194" s="81">
        <v>18.375</v>
      </c>
      <c r="N194" s="70">
        <v>18</v>
      </c>
      <c r="O194" s="62">
        <v>3000</v>
      </c>
      <c r="P194" s="63">
        <f>Table224523689101112131415161718192021222423456789[[#This Row],[PEMBULATAN]]*O194</f>
        <v>54000</v>
      </c>
    </row>
    <row r="195" spans="1:16" ht="29.25" customHeight="1" x14ac:dyDescent="0.2">
      <c r="A195" s="97"/>
      <c r="B195" s="73"/>
      <c r="C195" s="87" t="s">
        <v>1216</v>
      </c>
      <c r="D195" s="76" t="s">
        <v>51</v>
      </c>
      <c r="E195" s="13">
        <v>44428</v>
      </c>
      <c r="F195" s="74" t="s">
        <v>53</v>
      </c>
      <c r="G195" s="13">
        <v>44429</v>
      </c>
      <c r="H195" s="75" t="s">
        <v>54</v>
      </c>
      <c r="I195" s="15">
        <v>75</v>
      </c>
      <c r="J195" s="15">
        <v>45</v>
      </c>
      <c r="K195" s="15">
        <v>36</v>
      </c>
      <c r="L195" s="15">
        <v>7</v>
      </c>
      <c r="M195" s="81">
        <v>30.375</v>
      </c>
      <c r="N195" s="70">
        <v>30</v>
      </c>
      <c r="O195" s="62">
        <v>3000</v>
      </c>
      <c r="P195" s="63">
        <f>Table224523689101112131415161718192021222423456789[[#This Row],[PEMBULATAN]]*O195</f>
        <v>90000</v>
      </c>
    </row>
    <row r="196" spans="1:16" ht="29.25" customHeight="1" x14ac:dyDescent="0.2">
      <c r="A196" s="97"/>
      <c r="B196" s="73"/>
      <c r="C196" s="87" t="s">
        <v>1217</v>
      </c>
      <c r="D196" s="76" t="s">
        <v>51</v>
      </c>
      <c r="E196" s="13">
        <v>44428</v>
      </c>
      <c r="F196" s="74" t="s">
        <v>53</v>
      </c>
      <c r="G196" s="13">
        <v>44429</v>
      </c>
      <c r="H196" s="75" t="s">
        <v>54</v>
      </c>
      <c r="I196" s="15">
        <v>79</v>
      </c>
      <c r="J196" s="15">
        <v>48</v>
      </c>
      <c r="K196" s="15">
        <v>6</v>
      </c>
      <c r="L196" s="15">
        <v>14</v>
      </c>
      <c r="M196" s="81">
        <v>5.6879999999999997</v>
      </c>
      <c r="N196" s="70">
        <v>14</v>
      </c>
      <c r="O196" s="62">
        <v>3000</v>
      </c>
      <c r="P196" s="63">
        <f>Table224523689101112131415161718192021222423456789[[#This Row],[PEMBULATAN]]*O196</f>
        <v>42000</v>
      </c>
    </row>
    <row r="197" spans="1:16" ht="29.25" customHeight="1" x14ac:dyDescent="0.2">
      <c r="A197" s="97"/>
      <c r="B197" s="73"/>
      <c r="C197" s="87" t="s">
        <v>1218</v>
      </c>
      <c r="D197" s="76" t="s">
        <v>51</v>
      </c>
      <c r="E197" s="13">
        <v>44428</v>
      </c>
      <c r="F197" s="74" t="s">
        <v>53</v>
      </c>
      <c r="G197" s="13">
        <v>44429</v>
      </c>
      <c r="H197" s="75" t="s">
        <v>54</v>
      </c>
      <c r="I197" s="15">
        <v>103</v>
      </c>
      <c r="J197" s="15">
        <v>60</v>
      </c>
      <c r="K197" s="15">
        <v>28</v>
      </c>
      <c r="L197" s="15">
        <v>13</v>
      </c>
      <c r="M197" s="81">
        <v>43.26</v>
      </c>
      <c r="N197" s="70">
        <v>43</v>
      </c>
      <c r="O197" s="62">
        <v>3000</v>
      </c>
      <c r="P197" s="63">
        <f>Table224523689101112131415161718192021222423456789[[#This Row],[PEMBULATAN]]*O197</f>
        <v>129000</v>
      </c>
    </row>
    <row r="198" spans="1:16" ht="29.25" customHeight="1" x14ac:dyDescent="0.2">
      <c r="A198" s="97"/>
      <c r="B198" s="73"/>
      <c r="C198" s="87" t="s">
        <v>1219</v>
      </c>
      <c r="D198" s="76" t="s">
        <v>51</v>
      </c>
      <c r="E198" s="13">
        <v>44428</v>
      </c>
      <c r="F198" s="74" t="s">
        <v>53</v>
      </c>
      <c r="G198" s="13">
        <v>44429</v>
      </c>
      <c r="H198" s="75" t="s">
        <v>54</v>
      </c>
      <c r="I198" s="15">
        <v>52</v>
      </c>
      <c r="J198" s="15">
        <v>35</v>
      </c>
      <c r="K198" s="15">
        <v>20</v>
      </c>
      <c r="L198" s="15">
        <v>16</v>
      </c>
      <c r="M198" s="81">
        <v>9.1</v>
      </c>
      <c r="N198" s="70">
        <v>16</v>
      </c>
      <c r="O198" s="62">
        <v>3000</v>
      </c>
      <c r="P198" s="63">
        <f>Table224523689101112131415161718192021222423456789[[#This Row],[PEMBULATAN]]*O198</f>
        <v>48000</v>
      </c>
    </row>
    <row r="199" spans="1:16" ht="29.25" customHeight="1" x14ac:dyDescent="0.2">
      <c r="A199" s="97"/>
      <c r="B199" s="73"/>
      <c r="C199" s="87" t="s">
        <v>1220</v>
      </c>
      <c r="D199" s="76" t="s">
        <v>51</v>
      </c>
      <c r="E199" s="13">
        <v>44428</v>
      </c>
      <c r="F199" s="74" t="s">
        <v>53</v>
      </c>
      <c r="G199" s="13">
        <v>44429</v>
      </c>
      <c r="H199" s="75" t="s">
        <v>54</v>
      </c>
      <c r="I199" s="15">
        <v>50</v>
      </c>
      <c r="J199" s="15">
        <v>40</v>
      </c>
      <c r="K199" s="15">
        <v>12</v>
      </c>
      <c r="L199" s="15">
        <v>12</v>
      </c>
      <c r="M199" s="81">
        <v>6</v>
      </c>
      <c r="N199" s="70">
        <v>12</v>
      </c>
      <c r="O199" s="62">
        <v>3000</v>
      </c>
      <c r="P199" s="63">
        <f>Table224523689101112131415161718192021222423456789[[#This Row],[PEMBULATAN]]*O199</f>
        <v>36000</v>
      </c>
    </row>
    <row r="200" spans="1:16" ht="29.25" customHeight="1" x14ac:dyDescent="0.2">
      <c r="A200" s="97"/>
      <c r="B200" s="73"/>
      <c r="C200" s="87" t="s">
        <v>1221</v>
      </c>
      <c r="D200" s="76" t="s">
        <v>51</v>
      </c>
      <c r="E200" s="13">
        <v>44428</v>
      </c>
      <c r="F200" s="74" t="s">
        <v>53</v>
      </c>
      <c r="G200" s="13">
        <v>44429</v>
      </c>
      <c r="H200" s="75" t="s">
        <v>54</v>
      </c>
      <c r="I200" s="15">
        <v>53</v>
      </c>
      <c r="J200" s="15">
        <v>40</v>
      </c>
      <c r="K200" s="15">
        <v>14</v>
      </c>
      <c r="L200" s="15">
        <v>6</v>
      </c>
      <c r="M200" s="81">
        <v>7.42</v>
      </c>
      <c r="N200" s="70">
        <v>7</v>
      </c>
      <c r="O200" s="62">
        <v>3000</v>
      </c>
      <c r="P200" s="63">
        <f>Table224523689101112131415161718192021222423456789[[#This Row],[PEMBULATAN]]*O200</f>
        <v>21000</v>
      </c>
    </row>
    <row r="201" spans="1:16" ht="29.25" customHeight="1" x14ac:dyDescent="0.2">
      <c r="A201" s="97"/>
      <c r="B201" s="73"/>
      <c r="C201" s="87" t="s">
        <v>1222</v>
      </c>
      <c r="D201" s="76" t="s">
        <v>51</v>
      </c>
      <c r="E201" s="13">
        <v>44428</v>
      </c>
      <c r="F201" s="74" t="s">
        <v>53</v>
      </c>
      <c r="G201" s="13">
        <v>44429</v>
      </c>
      <c r="H201" s="75" t="s">
        <v>54</v>
      </c>
      <c r="I201" s="15">
        <v>72</v>
      </c>
      <c r="J201" s="15">
        <v>62</v>
      </c>
      <c r="K201" s="15">
        <v>15</v>
      </c>
      <c r="L201" s="15">
        <v>18</v>
      </c>
      <c r="M201" s="81">
        <v>16.739999999999998</v>
      </c>
      <c r="N201" s="70">
        <v>18</v>
      </c>
      <c r="O201" s="62">
        <v>3000</v>
      </c>
      <c r="P201" s="63">
        <f>Table224523689101112131415161718192021222423456789[[#This Row],[PEMBULATAN]]*O201</f>
        <v>54000</v>
      </c>
    </row>
    <row r="202" spans="1:16" ht="29.25" customHeight="1" x14ac:dyDescent="0.2">
      <c r="A202" s="97"/>
      <c r="B202" s="73"/>
      <c r="C202" s="87" t="s">
        <v>1223</v>
      </c>
      <c r="D202" s="76" t="s">
        <v>51</v>
      </c>
      <c r="E202" s="13">
        <v>44428</v>
      </c>
      <c r="F202" s="74" t="s">
        <v>53</v>
      </c>
      <c r="G202" s="13">
        <v>44429</v>
      </c>
      <c r="H202" s="75" t="s">
        <v>54</v>
      </c>
      <c r="I202" s="15">
        <v>114</v>
      </c>
      <c r="J202" s="15">
        <v>100</v>
      </c>
      <c r="K202" s="15">
        <v>39</v>
      </c>
      <c r="L202" s="15">
        <v>14</v>
      </c>
      <c r="M202" s="81">
        <v>111.15</v>
      </c>
      <c r="N202" s="70">
        <v>111</v>
      </c>
      <c r="O202" s="62">
        <v>3000</v>
      </c>
      <c r="P202" s="63">
        <f>Table224523689101112131415161718192021222423456789[[#This Row],[PEMBULATAN]]*O202</f>
        <v>333000</v>
      </c>
    </row>
    <row r="203" spans="1:16" ht="29.25" customHeight="1" x14ac:dyDescent="0.2">
      <c r="A203" s="97"/>
      <c r="B203" s="73"/>
      <c r="C203" s="87" t="s">
        <v>1224</v>
      </c>
      <c r="D203" s="76" t="s">
        <v>51</v>
      </c>
      <c r="E203" s="13">
        <v>44428</v>
      </c>
      <c r="F203" s="74" t="s">
        <v>53</v>
      </c>
      <c r="G203" s="13">
        <v>44429</v>
      </c>
      <c r="H203" s="75" t="s">
        <v>54</v>
      </c>
      <c r="I203" s="15">
        <v>124</v>
      </c>
      <c r="J203" s="15">
        <v>23</v>
      </c>
      <c r="K203" s="15">
        <v>54</v>
      </c>
      <c r="L203" s="15">
        <v>17</v>
      </c>
      <c r="M203" s="81">
        <v>38.502000000000002</v>
      </c>
      <c r="N203" s="70">
        <v>39</v>
      </c>
      <c r="O203" s="62">
        <v>3000</v>
      </c>
      <c r="P203" s="63">
        <f>Table224523689101112131415161718192021222423456789[[#This Row],[PEMBULATAN]]*O203</f>
        <v>117000</v>
      </c>
    </row>
    <row r="204" spans="1:16" ht="29.25" customHeight="1" x14ac:dyDescent="0.2">
      <c r="A204" s="97"/>
      <c r="B204" s="73"/>
      <c r="C204" s="87" t="s">
        <v>1225</v>
      </c>
      <c r="D204" s="76" t="s">
        <v>51</v>
      </c>
      <c r="E204" s="13">
        <v>44428</v>
      </c>
      <c r="F204" s="74" t="s">
        <v>53</v>
      </c>
      <c r="G204" s="13">
        <v>44429</v>
      </c>
      <c r="H204" s="75" t="s">
        <v>54</v>
      </c>
      <c r="I204" s="15">
        <v>96</v>
      </c>
      <c r="J204" s="15">
        <v>64</v>
      </c>
      <c r="K204" s="15">
        <v>30</v>
      </c>
      <c r="L204" s="15">
        <v>21</v>
      </c>
      <c r="M204" s="81">
        <v>46.08</v>
      </c>
      <c r="N204" s="70">
        <v>46</v>
      </c>
      <c r="O204" s="62">
        <v>3000</v>
      </c>
      <c r="P204" s="63">
        <f>Table224523689101112131415161718192021222423456789[[#This Row],[PEMBULATAN]]*O204</f>
        <v>138000</v>
      </c>
    </row>
    <row r="205" spans="1:16" ht="29.25" customHeight="1" x14ac:dyDescent="0.2">
      <c r="A205" s="97"/>
      <c r="B205" s="73"/>
      <c r="C205" s="87" t="s">
        <v>1226</v>
      </c>
      <c r="D205" s="76" t="s">
        <v>51</v>
      </c>
      <c r="E205" s="13">
        <v>44428</v>
      </c>
      <c r="F205" s="74" t="s">
        <v>53</v>
      </c>
      <c r="G205" s="13">
        <v>44429</v>
      </c>
      <c r="H205" s="75" t="s">
        <v>54</v>
      </c>
      <c r="I205" s="15">
        <v>105</v>
      </c>
      <c r="J205" s="15">
        <v>66</v>
      </c>
      <c r="K205" s="15">
        <v>33</v>
      </c>
      <c r="L205" s="15">
        <v>17</v>
      </c>
      <c r="M205" s="81">
        <v>57.172499999999999</v>
      </c>
      <c r="N205" s="70">
        <v>57</v>
      </c>
      <c r="O205" s="62">
        <v>3000</v>
      </c>
      <c r="P205" s="63">
        <f>Table224523689101112131415161718192021222423456789[[#This Row],[PEMBULATAN]]*O205</f>
        <v>171000</v>
      </c>
    </row>
    <row r="206" spans="1:16" ht="29.25" customHeight="1" x14ac:dyDescent="0.2">
      <c r="A206" s="97"/>
      <c r="B206" s="73"/>
      <c r="C206" s="87" t="s">
        <v>1227</v>
      </c>
      <c r="D206" s="76" t="s">
        <v>51</v>
      </c>
      <c r="E206" s="13">
        <v>44428</v>
      </c>
      <c r="F206" s="74" t="s">
        <v>53</v>
      </c>
      <c r="G206" s="13">
        <v>44429</v>
      </c>
      <c r="H206" s="75" t="s">
        <v>54</v>
      </c>
      <c r="I206" s="15">
        <v>100</v>
      </c>
      <c r="J206" s="15">
        <v>54</v>
      </c>
      <c r="K206" s="15">
        <v>36</v>
      </c>
      <c r="L206" s="15">
        <v>6</v>
      </c>
      <c r="M206" s="81">
        <v>48.6</v>
      </c>
      <c r="N206" s="70">
        <v>49</v>
      </c>
      <c r="O206" s="62">
        <v>3000</v>
      </c>
      <c r="P206" s="63">
        <f>Table224523689101112131415161718192021222423456789[[#This Row],[PEMBULATAN]]*O206</f>
        <v>147000</v>
      </c>
    </row>
    <row r="207" spans="1:16" ht="29.25" customHeight="1" x14ac:dyDescent="0.2">
      <c r="A207" s="97"/>
      <c r="B207" s="73"/>
      <c r="C207" s="87" t="s">
        <v>1228</v>
      </c>
      <c r="D207" s="76" t="s">
        <v>51</v>
      </c>
      <c r="E207" s="13">
        <v>44428</v>
      </c>
      <c r="F207" s="74" t="s">
        <v>53</v>
      </c>
      <c r="G207" s="13">
        <v>44429</v>
      </c>
      <c r="H207" s="75" t="s">
        <v>54</v>
      </c>
      <c r="I207" s="15">
        <v>95</v>
      </c>
      <c r="J207" s="15">
        <v>63</v>
      </c>
      <c r="K207" s="15">
        <v>38</v>
      </c>
      <c r="L207" s="15">
        <v>23</v>
      </c>
      <c r="M207" s="81">
        <v>56.857500000000002</v>
      </c>
      <c r="N207" s="70">
        <v>57</v>
      </c>
      <c r="O207" s="62">
        <v>3000</v>
      </c>
      <c r="P207" s="63">
        <f>Table224523689101112131415161718192021222423456789[[#This Row],[PEMBULATAN]]*O207</f>
        <v>171000</v>
      </c>
    </row>
    <row r="208" spans="1:16" ht="29.25" customHeight="1" x14ac:dyDescent="0.2">
      <c r="A208" s="97"/>
      <c r="B208" s="73"/>
      <c r="C208" s="87" t="s">
        <v>1229</v>
      </c>
      <c r="D208" s="76" t="s">
        <v>51</v>
      </c>
      <c r="E208" s="13">
        <v>44428</v>
      </c>
      <c r="F208" s="74" t="s">
        <v>53</v>
      </c>
      <c r="G208" s="13">
        <v>44429</v>
      </c>
      <c r="H208" s="75" t="s">
        <v>54</v>
      </c>
      <c r="I208" s="15">
        <v>94</v>
      </c>
      <c r="J208" s="15">
        <v>67</v>
      </c>
      <c r="K208" s="15">
        <v>33</v>
      </c>
      <c r="L208" s="15">
        <v>7</v>
      </c>
      <c r="M208" s="81">
        <v>51.958500000000001</v>
      </c>
      <c r="N208" s="70">
        <v>52</v>
      </c>
      <c r="O208" s="62">
        <v>3000</v>
      </c>
      <c r="P208" s="63">
        <f>Table224523689101112131415161718192021222423456789[[#This Row],[PEMBULATAN]]*O208</f>
        <v>156000</v>
      </c>
    </row>
    <row r="209" spans="1:16" ht="29.25" customHeight="1" x14ac:dyDescent="0.2">
      <c r="A209" s="97"/>
      <c r="B209" s="73"/>
      <c r="C209" s="87" t="s">
        <v>1230</v>
      </c>
      <c r="D209" s="76" t="s">
        <v>51</v>
      </c>
      <c r="E209" s="13">
        <v>44428</v>
      </c>
      <c r="F209" s="74" t="s">
        <v>53</v>
      </c>
      <c r="G209" s="13">
        <v>44429</v>
      </c>
      <c r="H209" s="75" t="s">
        <v>54</v>
      </c>
      <c r="I209" s="15">
        <v>111</v>
      </c>
      <c r="J209" s="15">
        <v>55</v>
      </c>
      <c r="K209" s="15">
        <v>35</v>
      </c>
      <c r="L209" s="15">
        <v>15</v>
      </c>
      <c r="M209" s="81">
        <v>53.418750000000003</v>
      </c>
      <c r="N209" s="70">
        <v>53</v>
      </c>
      <c r="O209" s="62">
        <v>3000</v>
      </c>
      <c r="P209" s="63">
        <f>Table224523689101112131415161718192021222423456789[[#This Row],[PEMBULATAN]]*O209</f>
        <v>159000</v>
      </c>
    </row>
    <row r="210" spans="1:16" ht="29.25" customHeight="1" x14ac:dyDescent="0.2">
      <c r="A210" s="97"/>
      <c r="B210" s="73"/>
      <c r="C210" s="87" t="s">
        <v>1231</v>
      </c>
      <c r="D210" s="76" t="s">
        <v>51</v>
      </c>
      <c r="E210" s="13">
        <v>44428</v>
      </c>
      <c r="F210" s="74" t="s">
        <v>53</v>
      </c>
      <c r="G210" s="13">
        <v>44429</v>
      </c>
      <c r="H210" s="75" t="s">
        <v>54</v>
      </c>
      <c r="I210" s="15">
        <v>108</v>
      </c>
      <c r="J210" s="15">
        <v>63</v>
      </c>
      <c r="K210" s="15">
        <v>34</v>
      </c>
      <c r="L210" s="15">
        <v>4</v>
      </c>
      <c r="M210" s="81">
        <v>57.834000000000003</v>
      </c>
      <c r="N210" s="70">
        <v>58</v>
      </c>
      <c r="O210" s="62">
        <v>3000</v>
      </c>
      <c r="P210" s="63">
        <f>Table224523689101112131415161718192021222423456789[[#This Row],[PEMBULATAN]]*O210</f>
        <v>174000</v>
      </c>
    </row>
    <row r="211" spans="1:16" ht="29.25" customHeight="1" x14ac:dyDescent="0.2">
      <c r="A211" s="97"/>
      <c r="B211" s="73"/>
      <c r="C211" s="87" t="s">
        <v>1232</v>
      </c>
      <c r="D211" s="76" t="s">
        <v>51</v>
      </c>
      <c r="E211" s="13">
        <v>44428</v>
      </c>
      <c r="F211" s="74" t="s">
        <v>53</v>
      </c>
      <c r="G211" s="13">
        <v>44429</v>
      </c>
      <c r="H211" s="75" t="s">
        <v>54</v>
      </c>
      <c r="I211" s="15">
        <v>97</v>
      </c>
      <c r="J211" s="15">
        <v>68</v>
      </c>
      <c r="K211" s="15">
        <v>30</v>
      </c>
      <c r="L211" s="15">
        <v>6</v>
      </c>
      <c r="M211" s="81">
        <v>49.47</v>
      </c>
      <c r="N211" s="70">
        <v>49</v>
      </c>
      <c r="O211" s="62">
        <v>3000</v>
      </c>
      <c r="P211" s="63">
        <f>Table224523689101112131415161718192021222423456789[[#This Row],[PEMBULATAN]]*O211</f>
        <v>147000</v>
      </c>
    </row>
    <row r="212" spans="1:16" ht="29.25" customHeight="1" x14ac:dyDescent="0.2">
      <c r="A212" s="97"/>
      <c r="B212" s="73"/>
      <c r="C212" s="87" t="s">
        <v>1233</v>
      </c>
      <c r="D212" s="76" t="s">
        <v>51</v>
      </c>
      <c r="E212" s="13">
        <v>44428</v>
      </c>
      <c r="F212" s="74" t="s">
        <v>53</v>
      </c>
      <c r="G212" s="13">
        <v>44429</v>
      </c>
      <c r="H212" s="75" t="s">
        <v>54</v>
      </c>
      <c r="I212" s="15">
        <v>94</v>
      </c>
      <c r="J212" s="15">
        <v>54</v>
      </c>
      <c r="K212" s="15">
        <v>95</v>
      </c>
      <c r="L212" s="15">
        <v>18</v>
      </c>
      <c r="M212" s="81">
        <v>120.55500000000001</v>
      </c>
      <c r="N212" s="70">
        <v>121</v>
      </c>
      <c r="O212" s="62">
        <v>3000</v>
      </c>
      <c r="P212" s="63">
        <f>Table224523689101112131415161718192021222423456789[[#This Row],[PEMBULATAN]]*O212</f>
        <v>363000</v>
      </c>
    </row>
    <row r="213" spans="1:16" ht="29.25" customHeight="1" x14ac:dyDescent="0.2">
      <c r="A213" s="97"/>
      <c r="B213" s="73"/>
      <c r="C213" s="87" t="s">
        <v>1234</v>
      </c>
      <c r="D213" s="76" t="s">
        <v>51</v>
      </c>
      <c r="E213" s="13">
        <v>44428</v>
      </c>
      <c r="F213" s="74" t="s">
        <v>53</v>
      </c>
      <c r="G213" s="13">
        <v>44429</v>
      </c>
      <c r="H213" s="75" t="s">
        <v>54</v>
      </c>
      <c r="I213" s="15">
        <v>94</v>
      </c>
      <c r="J213" s="15">
        <v>62</v>
      </c>
      <c r="K213" s="15">
        <v>24</v>
      </c>
      <c r="L213" s="15">
        <v>13</v>
      </c>
      <c r="M213" s="81">
        <v>34.968000000000004</v>
      </c>
      <c r="N213" s="70">
        <v>35</v>
      </c>
      <c r="O213" s="62">
        <v>3000</v>
      </c>
      <c r="P213" s="63">
        <f>Table224523689101112131415161718192021222423456789[[#This Row],[PEMBULATAN]]*O213</f>
        <v>105000</v>
      </c>
    </row>
    <row r="214" spans="1:16" ht="29.25" customHeight="1" x14ac:dyDescent="0.2">
      <c r="A214" s="97"/>
      <c r="B214" s="73"/>
      <c r="C214" s="87" t="s">
        <v>1235</v>
      </c>
      <c r="D214" s="76" t="s">
        <v>51</v>
      </c>
      <c r="E214" s="13">
        <v>44428</v>
      </c>
      <c r="F214" s="74" t="s">
        <v>53</v>
      </c>
      <c r="G214" s="13">
        <v>44429</v>
      </c>
      <c r="H214" s="75" t="s">
        <v>54</v>
      </c>
      <c r="I214" s="15">
        <v>80</v>
      </c>
      <c r="J214" s="15">
        <v>62</v>
      </c>
      <c r="K214" s="15">
        <v>32</v>
      </c>
      <c r="L214" s="15">
        <v>10</v>
      </c>
      <c r="M214" s="81">
        <v>39.68</v>
      </c>
      <c r="N214" s="70">
        <v>40</v>
      </c>
      <c r="O214" s="62">
        <v>3000</v>
      </c>
      <c r="P214" s="63">
        <f>Table224523689101112131415161718192021222423456789[[#This Row],[PEMBULATAN]]*O214</f>
        <v>120000</v>
      </c>
    </row>
    <row r="215" spans="1:16" ht="29.25" customHeight="1" x14ac:dyDescent="0.2">
      <c r="A215" s="97"/>
      <c r="B215" s="73"/>
      <c r="C215" s="87" t="s">
        <v>1236</v>
      </c>
      <c r="D215" s="76" t="s">
        <v>51</v>
      </c>
      <c r="E215" s="13">
        <v>44428</v>
      </c>
      <c r="F215" s="74" t="s">
        <v>53</v>
      </c>
      <c r="G215" s="13">
        <v>44429</v>
      </c>
      <c r="H215" s="75" t="s">
        <v>54</v>
      </c>
      <c r="I215" s="15">
        <v>90</v>
      </c>
      <c r="J215" s="15">
        <v>59</v>
      </c>
      <c r="K215" s="15">
        <v>26</v>
      </c>
      <c r="L215" s="15">
        <v>8</v>
      </c>
      <c r="M215" s="81">
        <v>34.515000000000001</v>
      </c>
      <c r="N215" s="70">
        <v>35</v>
      </c>
      <c r="O215" s="62">
        <v>3000</v>
      </c>
      <c r="P215" s="63">
        <f>Table224523689101112131415161718192021222423456789[[#This Row],[PEMBULATAN]]*O215</f>
        <v>105000</v>
      </c>
    </row>
    <row r="216" spans="1:16" ht="29.25" customHeight="1" x14ac:dyDescent="0.2">
      <c r="A216" s="97"/>
      <c r="B216" s="73"/>
      <c r="C216" s="87" t="s">
        <v>1237</v>
      </c>
      <c r="D216" s="76" t="s">
        <v>51</v>
      </c>
      <c r="E216" s="13">
        <v>44428</v>
      </c>
      <c r="F216" s="74" t="s">
        <v>53</v>
      </c>
      <c r="G216" s="13">
        <v>44429</v>
      </c>
      <c r="H216" s="75" t="s">
        <v>54</v>
      </c>
      <c r="I216" s="15">
        <v>102</v>
      </c>
      <c r="J216" s="15">
        <v>63</v>
      </c>
      <c r="K216" s="15">
        <v>29</v>
      </c>
      <c r="L216" s="15">
        <v>10</v>
      </c>
      <c r="M216" s="81">
        <v>46.588500000000003</v>
      </c>
      <c r="N216" s="70">
        <v>47</v>
      </c>
      <c r="O216" s="62">
        <v>3000</v>
      </c>
      <c r="P216" s="63">
        <f>Table224523689101112131415161718192021222423456789[[#This Row],[PEMBULATAN]]*O216</f>
        <v>141000</v>
      </c>
    </row>
    <row r="217" spans="1:16" ht="29.25" customHeight="1" x14ac:dyDescent="0.2">
      <c r="A217" s="97"/>
      <c r="B217" s="73"/>
      <c r="C217" s="87" t="s">
        <v>1238</v>
      </c>
      <c r="D217" s="76" t="s">
        <v>51</v>
      </c>
      <c r="E217" s="13">
        <v>44428</v>
      </c>
      <c r="F217" s="74" t="s">
        <v>53</v>
      </c>
      <c r="G217" s="13">
        <v>44429</v>
      </c>
      <c r="H217" s="75" t="s">
        <v>54</v>
      </c>
      <c r="I217" s="15">
        <v>98</v>
      </c>
      <c r="J217" s="15">
        <v>75</v>
      </c>
      <c r="K217" s="15">
        <v>45</v>
      </c>
      <c r="L217" s="15">
        <v>22</v>
      </c>
      <c r="M217" s="81">
        <v>82.6875</v>
      </c>
      <c r="N217" s="70">
        <v>83</v>
      </c>
      <c r="O217" s="62">
        <v>3000</v>
      </c>
      <c r="P217" s="63">
        <f>Table224523689101112131415161718192021222423456789[[#This Row],[PEMBULATAN]]*O217</f>
        <v>249000</v>
      </c>
    </row>
    <row r="218" spans="1:16" ht="29.25" customHeight="1" x14ac:dyDescent="0.2">
      <c r="A218" s="97"/>
      <c r="B218" s="73"/>
      <c r="C218" s="87" t="s">
        <v>1239</v>
      </c>
      <c r="D218" s="76" t="s">
        <v>51</v>
      </c>
      <c r="E218" s="13">
        <v>44428</v>
      </c>
      <c r="F218" s="74" t="s">
        <v>53</v>
      </c>
      <c r="G218" s="13">
        <v>44429</v>
      </c>
      <c r="H218" s="75" t="s">
        <v>54</v>
      </c>
      <c r="I218" s="15">
        <v>44</v>
      </c>
      <c r="J218" s="15">
        <v>31</v>
      </c>
      <c r="K218" s="15">
        <v>42</v>
      </c>
      <c r="L218" s="15">
        <v>7</v>
      </c>
      <c r="M218" s="81">
        <v>14.321999999999999</v>
      </c>
      <c r="N218" s="70">
        <v>14</v>
      </c>
      <c r="O218" s="62">
        <v>3000</v>
      </c>
      <c r="P218" s="63">
        <f>Table224523689101112131415161718192021222423456789[[#This Row],[PEMBULATAN]]*O218</f>
        <v>42000</v>
      </c>
    </row>
    <row r="219" spans="1:16" ht="29.25" customHeight="1" x14ac:dyDescent="0.2">
      <c r="A219" s="97"/>
      <c r="B219" s="73"/>
      <c r="C219" s="87" t="s">
        <v>1240</v>
      </c>
      <c r="D219" s="76" t="s">
        <v>51</v>
      </c>
      <c r="E219" s="13">
        <v>44428</v>
      </c>
      <c r="F219" s="74" t="s">
        <v>53</v>
      </c>
      <c r="G219" s="13">
        <v>44429</v>
      </c>
      <c r="H219" s="75" t="s">
        <v>54</v>
      </c>
      <c r="I219" s="15">
        <v>53</v>
      </c>
      <c r="J219" s="15">
        <v>45</v>
      </c>
      <c r="K219" s="15">
        <v>19</v>
      </c>
      <c r="L219" s="15">
        <v>14</v>
      </c>
      <c r="M219" s="81">
        <v>11.328749999999999</v>
      </c>
      <c r="N219" s="70">
        <v>14</v>
      </c>
      <c r="O219" s="62">
        <v>3000</v>
      </c>
      <c r="P219" s="63">
        <f>Table224523689101112131415161718192021222423456789[[#This Row],[PEMBULATAN]]*O219</f>
        <v>42000</v>
      </c>
    </row>
    <row r="220" spans="1:16" ht="29.25" customHeight="1" x14ac:dyDescent="0.2">
      <c r="A220" s="97"/>
      <c r="B220" s="73"/>
      <c r="C220" s="87" t="s">
        <v>1241</v>
      </c>
      <c r="D220" s="76" t="s">
        <v>51</v>
      </c>
      <c r="E220" s="13">
        <v>44428</v>
      </c>
      <c r="F220" s="74" t="s">
        <v>53</v>
      </c>
      <c r="G220" s="13">
        <v>44429</v>
      </c>
      <c r="H220" s="75" t="s">
        <v>54</v>
      </c>
      <c r="I220" s="15">
        <v>85</v>
      </c>
      <c r="J220" s="15">
        <v>68</v>
      </c>
      <c r="K220" s="15">
        <v>5</v>
      </c>
      <c r="L220" s="15">
        <v>23</v>
      </c>
      <c r="M220" s="81">
        <v>7.2249999999999996</v>
      </c>
      <c r="N220" s="70">
        <v>23</v>
      </c>
      <c r="O220" s="62">
        <v>3000</v>
      </c>
      <c r="P220" s="63">
        <f>Table224523689101112131415161718192021222423456789[[#This Row],[PEMBULATAN]]*O220</f>
        <v>69000</v>
      </c>
    </row>
    <row r="221" spans="1:16" ht="29.25" customHeight="1" x14ac:dyDescent="0.2">
      <c r="A221" s="97"/>
      <c r="B221" s="73"/>
      <c r="C221" s="87" t="s">
        <v>1242</v>
      </c>
      <c r="D221" s="76" t="s">
        <v>51</v>
      </c>
      <c r="E221" s="13">
        <v>44428</v>
      </c>
      <c r="F221" s="74" t="s">
        <v>53</v>
      </c>
      <c r="G221" s="13">
        <v>44429</v>
      </c>
      <c r="H221" s="75" t="s">
        <v>54</v>
      </c>
      <c r="I221" s="15">
        <v>108</v>
      </c>
      <c r="J221" s="15">
        <v>60</v>
      </c>
      <c r="K221" s="15">
        <v>32</v>
      </c>
      <c r="L221" s="15">
        <v>14</v>
      </c>
      <c r="M221" s="81">
        <v>51.84</v>
      </c>
      <c r="N221" s="70">
        <v>52</v>
      </c>
      <c r="O221" s="62">
        <v>3000</v>
      </c>
      <c r="P221" s="63">
        <f>Table224523689101112131415161718192021222423456789[[#This Row],[PEMBULATAN]]*O221</f>
        <v>156000</v>
      </c>
    </row>
    <row r="222" spans="1:16" ht="29.25" customHeight="1" x14ac:dyDescent="0.2">
      <c r="A222" s="97"/>
      <c r="B222" s="73"/>
      <c r="C222" s="87" t="s">
        <v>1243</v>
      </c>
      <c r="D222" s="76" t="s">
        <v>51</v>
      </c>
      <c r="E222" s="13">
        <v>44428</v>
      </c>
      <c r="F222" s="74" t="s">
        <v>53</v>
      </c>
      <c r="G222" s="13">
        <v>44429</v>
      </c>
      <c r="H222" s="75" t="s">
        <v>54</v>
      </c>
      <c r="I222" s="15">
        <v>48</v>
      </c>
      <c r="J222" s="15">
        <v>20</v>
      </c>
      <c r="K222" s="15">
        <v>25</v>
      </c>
      <c r="L222" s="15">
        <v>13</v>
      </c>
      <c r="M222" s="81">
        <v>6</v>
      </c>
      <c r="N222" s="70">
        <v>13</v>
      </c>
      <c r="O222" s="62">
        <v>3000</v>
      </c>
      <c r="P222" s="63">
        <f>Table224523689101112131415161718192021222423456789[[#This Row],[PEMBULATAN]]*O222</f>
        <v>39000</v>
      </c>
    </row>
    <row r="223" spans="1:16" ht="29.25" customHeight="1" x14ac:dyDescent="0.2">
      <c r="A223" s="97"/>
      <c r="B223" s="73"/>
      <c r="C223" s="87" t="s">
        <v>1244</v>
      </c>
      <c r="D223" s="76" t="s">
        <v>51</v>
      </c>
      <c r="E223" s="13">
        <v>44428</v>
      </c>
      <c r="F223" s="74" t="s">
        <v>53</v>
      </c>
      <c r="G223" s="13">
        <v>44429</v>
      </c>
      <c r="H223" s="75" t="s">
        <v>54</v>
      </c>
      <c r="I223" s="15">
        <v>55</v>
      </c>
      <c r="J223" s="15">
        <v>35</v>
      </c>
      <c r="K223" s="15">
        <v>29</v>
      </c>
      <c r="L223" s="15">
        <v>8</v>
      </c>
      <c r="M223" s="81">
        <v>13.956250000000001</v>
      </c>
      <c r="N223" s="70">
        <v>14</v>
      </c>
      <c r="O223" s="62">
        <v>3000</v>
      </c>
      <c r="P223" s="63">
        <f>Table224523689101112131415161718192021222423456789[[#This Row],[PEMBULATAN]]*O223</f>
        <v>42000</v>
      </c>
    </row>
    <row r="224" spans="1:16" ht="29.25" customHeight="1" x14ac:dyDescent="0.2">
      <c r="A224" s="97"/>
      <c r="B224" s="73"/>
      <c r="C224" s="87" t="s">
        <v>1245</v>
      </c>
      <c r="D224" s="76" t="s">
        <v>51</v>
      </c>
      <c r="E224" s="13">
        <v>44428</v>
      </c>
      <c r="F224" s="74" t="s">
        <v>53</v>
      </c>
      <c r="G224" s="13">
        <v>44429</v>
      </c>
      <c r="H224" s="75" t="s">
        <v>54</v>
      </c>
      <c r="I224" s="15">
        <v>47</v>
      </c>
      <c r="J224" s="15">
        <v>46</v>
      </c>
      <c r="K224" s="15">
        <v>21</v>
      </c>
      <c r="L224" s="15">
        <v>5</v>
      </c>
      <c r="M224" s="81">
        <v>11.3505</v>
      </c>
      <c r="N224" s="70">
        <v>11</v>
      </c>
      <c r="O224" s="62">
        <v>3000</v>
      </c>
      <c r="P224" s="63">
        <f>Table224523689101112131415161718192021222423456789[[#This Row],[PEMBULATAN]]*O224</f>
        <v>33000</v>
      </c>
    </row>
    <row r="225" spans="1:16" ht="29.25" customHeight="1" x14ac:dyDescent="0.2">
      <c r="A225" s="97"/>
      <c r="B225" s="73"/>
      <c r="C225" s="87" t="s">
        <v>1246</v>
      </c>
      <c r="D225" s="76" t="s">
        <v>51</v>
      </c>
      <c r="E225" s="13">
        <v>44428</v>
      </c>
      <c r="F225" s="74" t="s">
        <v>53</v>
      </c>
      <c r="G225" s="13">
        <v>44429</v>
      </c>
      <c r="H225" s="75" t="s">
        <v>54</v>
      </c>
      <c r="I225" s="15">
        <v>49</v>
      </c>
      <c r="J225" s="15">
        <v>27</v>
      </c>
      <c r="K225" s="15">
        <v>21</v>
      </c>
      <c r="L225" s="15">
        <v>12</v>
      </c>
      <c r="M225" s="81">
        <v>6.9457500000000003</v>
      </c>
      <c r="N225" s="70">
        <v>12</v>
      </c>
      <c r="O225" s="62">
        <v>3000</v>
      </c>
      <c r="P225" s="63">
        <f>Table224523689101112131415161718192021222423456789[[#This Row],[PEMBULATAN]]*O225</f>
        <v>36000</v>
      </c>
    </row>
    <row r="226" spans="1:16" ht="29.25" customHeight="1" x14ac:dyDescent="0.2">
      <c r="A226" s="97"/>
      <c r="B226" s="73"/>
      <c r="C226" s="87" t="s">
        <v>1247</v>
      </c>
      <c r="D226" s="76" t="s">
        <v>51</v>
      </c>
      <c r="E226" s="13">
        <v>44428</v>
      </c>
      <c r="F226" s="74" t="s">
        <v>53</v>
      </c>
      <c r="G226" s="13">
        <v>44429</v>
      </c>
      <c r="H226" s="75" t="s">
        <v>54</v>
      </c>
      <c r="I226" s="15">
        <v>42</v>
      </c>
      <c r="J226" s="15">
        <v>43</v>
      </c>
      <c r="K226" s="15">
        <v>18</v>
      </c>
      <c r="L226" s="15">
        <v>6</v>
      </c>
      <c r="M226" s="81">
        <v>8.1270000000000007</v>
      </c>
      <c r="N226" s="70">
        <v>8</v>
      </c>
      <c r="O226" s="62">
        <v>3000</v>
      </c>
      <c r="P226" s="63">
        <f>Table224523689101112131415161718192021222423456789[[#This Row],[PEMBULATAN]]*O226</f>
        <v>24000</v>
      </c>
    </row>
    <row r="227" spans="1:16" ht="29.25" customHeight="1" x14ac:dyDescent="0.2">
      <c r="A227" s="97"/>
      <c r="B227" s="73"/>
      <c r="C227" s="87" t="s">
        <v>1248</v>
      </c>
      <c r="D227" s="76" t="s">
        <v>51</v>
      </c>
      <c r="E227" s="13">
        <v>44428</v>
      </c>
      <c r="F227" s="74" t="s">
        <v>53</v>
      </c>
      <c r="G227" s="13">
        <v>44429</v>
      </c>
      <c r="H227" s="75" t="s">
        <v>54</v>
      </c>
      <c r="I227" s="15">
        <v>136</v>
      </c>
      <c r="J227" s="15">
        <v>6</v>
      </c>
      <c r="K227" s="15">
        <v>6</v>
      </c>
      <c r="L227" s="15">
        <v>6</v>
      </c>
      <c r="M227" s="81">
        <v>1.224</v>
      </c>
      <c r="N227" s="70">
        <v>6</v>
      </c>
      <c r="O227" s="62">
        <v>3000</v>
      </c>
      <c r="P227" s="63">
        <f>Table224523689101112131415161718192021222423456789[[#This Row],[PEMBULATAN]]*O227</f>
        <v>18000</v>
      </c>
    </row>
    <row r="228" spans="1:16" ht="29.25" customHeight="1" x14ac:dyDescent="0.2">
      <c r="A228" s="97"/>
      <c r="B228" s="73"/>
      <c r="C228" s="87" t="s">
        <v>1249</v>
      </c>
      <c r="D228" s="76" t="s">
        <v>51</v>
      </c>
      <c r="E228" s="13">
        <v>44428</v>
      </c>
      <c r="F228" s="74" t="s">
        <v>53</v>
      </c>
      <c r="G228" s="13">
        <v>44429</v>
      </c>
      <c r="H228" s="75" t="s">
        <v>54</v>
      </c>
      <c r="I228" s="15">
        <v>42</v>
      </c>
      <c r="J228" s="15">
        <v>32</v>
      </c>
      <c r="K228" s="15">
        <v>40</v>
      </c>
      <c r="L228" s="15">
        <v>15</v>
      </c>
      <c r="M228" s="81">
        <v>13.44</v>
      </c>
      <c r="N228" s="70">
        <v>15</v>
      </c>
      <c r="O228" s="62">
        <v>3000</v>
      </c>
      <c r="P228" s="63">
        <f>Table224523689101112131415161718192021222423456789[[#This Row],[PEMBULATAN]]*O228</f>
        <v>45000</v>
      </c>
    </row>
    <row r="229" spans="1:16" ht="29.25" customHeight="1" x14ac:dyDescent="0.2">
      <c r="A229" s="97"/>
      <c r="B229" s="73"/>
      <c r="C229" s="87" t="s">
        <v>1250</v>
      </c>
      <c r="D229" s="76" t="s">
        <v>51</v>
      </c>
      <c r="E229" s="13">
        <v>44428</v>
      </c>
      <c r="F229" s="74" t="s">
        <v>53</v>
      </c>
      <c r="G229" s="13">
        <v>44429</v>
      </c>
      <c r="H229" s="75" t="s">
        <v>54</v>
      </c>
      <c r="I229" s="15">
        <v>84</v>
      </c>
      <c r="J229" s="15">
        <v>25</v>
      </c>
      <c r="K229" s="15">
        <v>10</v>
      </c>
      <c r="L229" s="15">
        <v>9</v>
      </c>
      <c r="M229" s="81">
        <v>5.25</v>
      </c>
      <c r="N229" s="70">
        <v>9</v>
      </c>
      <c r="O229" s="62">
        <v>3000</v>
      </c>
      <c r="P229" s="63">
        <f>Table224523689101112131415161718192021222423456789[[#This Row],[PEMBULATAN]]*O229</f>
        <v>27000</v>
      </c>
    </row>
    <row r="230" spans="1:16" ht="29.25" customHeight="1" x14ac:dyDescent="0.2">
      <c r="A230" s="97"/>
      <c r="B230" s="73"/>
      <c r="C230" s="87" t="s">
        <v>1251</v>
      </c>
      <c r="D230" s="76" t="s">
        <v>51</v>
      </c>
      <c r="E230" s="13">
        <v>44428</v>
      </c>
      <c r="F230" s="74" t="s">
        <v>53</v>
      </c>
      <c r="G230" s="13">
        <v>44429</v>
      </c>
      <c r="H230" s="75" t="s">
        <v>54</v>
      </c>
      <c r="I230" s="15">
        <v>117</v>
      </c>
      <c r="J230" s="15">
        <v>35</v>
      </c>
      <c r="K230" s="15">
        <v>10</v>
      </c>
      <c r="L230" s="15">
        <v>2</v>
      </c>
      <c r="M230" s="81">
        <v>10.237500000000001</v>
      </c>
      <c r="N230" s="70">
        <v>10</v>
      </c>
      <c r="O230" s="62">
        <v>3000</v>
      </c>
      <c r="P230" s="63">
        <f>Table224523689101112131415161718192021222423456789[[#This Row],[PEMBULATAN]]*O230</f>
        <v>30000</v>
      </c>
    </row>
    <row r="231" spans="1:16" ht="29.25" customHeight="1" x14ac:dyDescent="0.2">
      <c r="A231" s="97"/>
      <c r="B231" s="73"/>
      <c r="C231" s="87" t="s">
        <v>1252</v>
      </c>
      <c r="D231" s="76" t="s">
        <v>51</v>
      </c>
      <c r="E231" s="13">
        <v>44428</v>
      </c>
      <c r="F231" s="74" t="s">
        <v>53</v>
      </c>
      <c r="G231" s="13">
        <v>44429</v>
      </c>
      <c r="H231" s="75" t="s">
        <v>54</v>
      </c>
      <c r="I231" s="15">
        <v>100</v>
      </c>
      <c r="J231" s="15">
        <v>18</v>
      </c>
      <c r="K231" s="15">
        <v>4</v>
      </c>
      <c r="L231" s="15">
        <v>13</v>
      </c>
      <c r="M231" s="81">
        <v>1.8</v>
      </c>
      <c r="N231" s="70">
        <v>13</v>
      </c>
      <c r="O231" s="62">
        <v>3000</v>
      </c>
      <c r="P231" s="63">
        <f>Table224523689101112131415161718192021222423456789[[#This Row],[PEMBULATAN]]*O231</f>
        <v>39000</v>
      </c>
    </row>
    <row r="232" spans="1:16" ht="29.25" customHeight="1" x14ac:dyDescent="0.2">
      <c r="A232" s="97"/>
      <c r="B232" s="73"/>
      <c r="C232" s="87" t="s">
        <v>1253</v>
      </c>
      <c r="D232" s="76" t="s">
        <v>51</v>
      </c>
      <c r="E232" s="13">
        <v>44428</v>
      </c>
      <c r="F232" s="74" t="s">
        <v>53</v>
      </c>
      <c r="G232" s="13">
        <v>44429</v>
      </c>
      <c r="H232" s="75" t="s">
        <v>54</v>
      </c>
      <c r="I232" s="15">
        <v>55</v>
      </c>
      <c r="J232" s="15">
        <v>47</v>
      </c>
      <c r="K232" s="15">
        <v>65</v>
      </c>
      <c r="L232" s="15">
        <v>2</v>
      </c>
      <c r="M232" s="81">
        <v>42.006250000000001</v>
      </c>
      <c r="N232" s="70">
        <v>42</v>
      </c>
      <c r="O232" s="62">
        <v>3000</v>
      </c>
      <c r="P232" s="63">
        <f>Table224523689101112131415161718192021222423456789[[#This Row],[PEMBULATAN]]*O232</f>
        <v>126000</v>
      </c>
    </row>
    <row r="233" spans="1:16" ht="29.25" customHeight="1" x14ac:dyDescent="0.2">
      <c r="A233" s="97"/>
      <c r="B233" s="73"/>
      <c r="C233" s="87" t="s">
        <v>1254</v>
      </c>
      <c r="D233" s="76" t="s">
        <v>51</v>
      </c>
      <c r="E233" s="13">
        <v>44428</v>
      </c>
      <c r="F233" s="74" t="s">
        <v>53</v>
      </c>
      <c r="G233" s="13">
        <v>44429</v>
      </c>
      <c r="H233" s="75" t="s">
        <v>54</v>
      </c>
      <c r="I233" s="15">
        <v>52</v>
      </c>
      <c r="J233" s="15">
        <v>43</v>
      </c>
      <c r="K233" s="15">
        <v>32</v>
      </c>
      <c r="L233" s="15">
        <v>4</v>
      </c>
      <c r="M233" s="81">
        <v>17.888000000000002</v>
      </c>
      <c r="N233" s="70">
        <v>18</v>
      </c>
      <c r="O233" s="62">
        <v>3000</v>
      </c>
      <c r="P233" s="63">
        <f>Table224523689101112131415161718192021222423456789[[#This Row],[PEMBULATAN]]*O233</f>
        <v>54000</v>
      </c>
    </row>
    <row r="234" spans="1:16" ht="29.25" customHeight="1" x14ac:dyDescent="0.2">
      <c r="A234" s="97"/>
      <c r="B234" s="73"/>
      <c r="C234" s="87" t="s">
        <v>1255</v>
      </c>
      <c r="D234" s="76" t="s">
        <v>51</v>
      </c>
      <c r="E234" s="13">
        <v>44428</v>
      </c>
      <c r="F234" s="74" t="s">
        <v>53</v>
      </c>
      <c r="G234" s="13">
        <v>44429</v>
      </c>
      <c r="H234" s="75" t="s">
        <v>54</v>
      </c>
      <c r="I234" s="15">
        <v>48</v>
      </c>
      <c r="J234" s="15">
        <v>38</v>
      </c>
      <c r="K234" s="15">
        <v>28</v>
      </c>
      <c r="L234" s="15">
        <v>11</v>
      </c>
      <c r="M234" s="81">
        <v>12.768000000000001</v>
      </c>
      <c r="N234" s="70">
        <v>13</v>
      </c>
      <c r="O234" s="62">
        <v>3000</v>
      </c>
      <c r="P234" s="63">
        <f>Table224523689101112131415161718192021222423456789[[#This Row],[PEMBULATAN]]*O234</f>
        <v>39000</v>
      </c>
    </row>
    <row r="235" spans="1:16" ht="29.25" customHeight="1" x14ac:dyDescent="0.2">
      <c r="A235" s="97"/>
      <c r="B235" s="73"/>
      <c r="C235" s="87" t="s">
        <v>1256</v>
      </c>
      <c r="D235" s="76" t="s">
        <v>51</v>
      </c>
      <c r="E235" s="13">
        <v>44428</v>
      </c>
      <c r="F235" s="74" t="s">
        <v>53</v>
      </c>
      <c r="G235" s="13">
        <v>44429</v>
      </c>
      <c r="H235" s="75" t="s">
        <v>54</v>
      </c>
      <c r="I235" s="15">
        <v>82</v>
      </c>
      <c r="J235" s="15">
        <v>51</v>
      </c>
      <c r="K235" s="15">
        <v>15</v>
      </c>
      <c r="L235" s="15">
        <v>3</v>
      </c>
      <c r="M235" s="81">
        <v>15.682499999999999</v>
      </c>
      <c r="N235" s="70">
        <v>16</v>
      </c>
      <c r="O235" s="62">
        <v>3000</v>
      </c>
      <c r="P235" s="63">
        <f>Table224523689101112131415161718192021222423456789[[#This Row],[PEMBULATAN]]*O235</f>
        <v>48000</v>
      </c>
    </row>
    <row r="236" spans="1:16" ht="29.25" customHeight="1" x14ac:dyDescent="0.2">
      <c r="A236" s="97"/>
      <c r="B236" s="73"/>
      <c r="C236" s="87" t="s">
        <v>1257</v>
      </c>
      <c r="D236" s="76" t="s">
        <v>51</v>
      </c>
      <c r="E236" s="13">
        <v>44428</v>
      </c>
      <c r="F236" s="74" t="s">
        <v>53</v>
      </c>
      <c r="G236" s="13">
        <v>44429</v>
      </c>
      <c r="H236" s="75" t="s">
        <v>54</v>
      </c>
      <c r="I236" s="15">
        <v>56</v>
      </c>
      <c r="J236" s="15">
        <v>40</v>
      </c>
      <c r="K236" s="15">
        <v>60</v>
      </c>
      <c r="L236" s="15">
        <v>13</v>
      </c>
      <c r="M236" s="81">
        <v>33.6</v>
      </c>
      <c r="N236" s="70">
        <v>34</v>
      </c>
      <c r="O236" s="62">
        <v>3000</v>
      </c>
      <c r="P236" s="63">
        <f>Table224523689101112131415161718192021222423456789[[#This Row],[PEMBULATAN]]*O236</f>
        <v>102000</v>
      </c>
    </row>
    <row r="237" spans="1:16" ht="29.25" customHeight="1" x14ac:dyDescent="0.2">
      <c r="A237" s="97"/>
      <c r="B237" s="73"/>
      <c r="C237" s="87" t="s">
        <v>1258</v>
      </c>
      <c r="D237" s="76" t="s">
        <v>51</v>
      </c>
      <c r="E237" s="13">
        <v>44428</v>
      </c>
      <c r="F237" s="74" t="s">
        <v>53</v>
      </c>
      <c r="G237" s="13">
        <v>44429</v>
      </c>
      <c r="H237" s="75" t="s">
        <v>54</v>
      </c>
      <c r="I237" s="15">
        <v>70</v>
      </c>
      <c r="J237" s="15">
        <v>45</v>
      </c>
      <c r="K237" s="15">
        <v>49</v>
      </c>
      <c r="L237" s="15">
        <v>9</v>
      </c>
      <c r="M237" s="81">
        <v>38.587499999999999</v>
      </c>
      <c r="N237" s="70">
        <v>39</v>
      </c>
      <c r="O237" s="62">
        <v>3000</v>
      </c>
      <c r="P237" s="63">
        <f>Table224523689101112131415161718192021222423456789[[#This Row],[PEMBULATAN]]*O237</f>
        <v>117000</v>
      </c>
    </row>
    <row r="238" spans="1:16" ht="29.25" customHeight="1" x14ac:dyDescent="0.2">
      <c r="A238" s="97"/>
      <c r="B238" s="73"/>
      <c r="C238" s="87" t="s">
        <v>1259</v>
      </c>
      <c r="D238" s="76" t="s">
        <v>51</v>
      </c>
      <c r="E238" s="13">
        <v>44428</v>
      </c>
      <c r="F238" s="74" t="s">
        <v>53</v>
      </c>
      <c r="G238" s="13">
        <v>44429</v>
      </c>
      <c r="H238" s="75" t="s">
        <v>54</v>
      </c>
      <c r="I238" s="15">
        <v>60</v>
      </c>
      <c r="J238" s="15">
        <v>56</v>
      </c>
      <c r="K238" s="15">
        <v>20</v>
      </c>
      <c r="L238" s="15">
        <v>10</v>
      </c>
      <c r="M238" s="81">
        <v>16.8</v>
      </c>
      <c r="N238" s="70">
        <v>17</v>
      </c>
      <c r="O238" s="62">
        <v>3000</v>
      </c>
      <c r="P238" s="63">
        <f>Table224523689101112131415161718192021222423456789[[#This Row],[PEMBULATAN]]*O238</f>
        <v>51000</v>
      </c>
    </row>
    <row r="239" spans="1:16" ht="29.25" customHeight="1" x14ac:dyDescent="0.2">
      <c r="A239" s="97"/>
      <c r="B239" s="73"/>
      <c r="C239" s="87" t="s">
        <v>1260</v>
      </c>
      <c r="D239" s="76" t="s">
        <v>51</v>
      </c>
      <c r="E239" s="13">
        <v>44428</v>
      </c>
      <c r="F239" s="74" t="s">
        <v>53</v>
      </c>
      <c r="G239" s="13">
        <v>44429</v>
      </c>
      <c r="H239" s="75" t="s">
        <v>54</v>
      </c>
      <c r="I239" s="15">
        <v>72</v>
      </c>
      <c r="J239" s="15">
        <v>24</v>
      </c>
      <c r="K239" s="15">
        <v>24</v>
      </c>
      <c r="L239" s="15">
        <v>10</v>
      </c>
      <c r="M239" s="81">
        <v>10.368</v>
      </c>
      <c r="N239" s="70">
        <v>10</v>
      </c>
      <c r="O239" s="62">
        <v>3000</v>
      </c>
      <c r="P239" s="63">
        <f>Table224523689101112131415161718192021222423456789[[#This Row],[PEMBULATAN]]*O239</f>
        <v>30000</v>
      </c>
    </row>
    <row r="240" spans="1:16" ht="29.25" customHeight="1" x14ac:dyDescent="0.2">
      <c r="A240" s="97"/>
      <c r="B240" s="73"/>
      <c r="C240" s="87" t="s">
        <v>1261</v>
      </c>
      <c r="D240" s="76" t="s">
        <v>51</v>
      </c>
      <c r="E240" s="13">
        <v>44428</v>
      </c>
      <c r="F240" s="74" t="s">
        <v>53</v>
      </c>
      <c r="G240" s="13">
        <v>44429</v>
      </c>
      <c r="H240" s="75" t="s">
        <v>54</v>
      </c>
      <c r="I240" s="15">
        <v>112</v>
      </c>
      <c r="J240" s="15">
        <v>33</v>
      </c>
      <c r="K240" s="15">
        <v>5</v>
      </c>
      <c r="L240" s="15">
        <v>10</v>
      </c>
      <c r="M240" s="81">
        <v>4.62</v>
      </c>
      <c r="N240" s="70">
        <v>10</v>
      </c>
      <c r="O240" s="62">
        <v>3000</v>
      </c>
      <c r="P240" s="63">
        <f>Table224523689101112131415161718192021222423456789[[#This Row],[PEMBULATAN]]*O240</f>
        <v>30000</v>
      </c>
    </row>
    <row r="241" spans="1:16" ht="29.25" customHeight="1" x14ac:dyDescent="0.2">
      <c r="A241" s="97"/>
      <c r="B241" s="73"/>
      <c r="C241" s="87" t="s">
        <v>1262</v>
      </c>
      <c r="D241" s="76" t="s">
        <v>51</v>
      </c>
      <c r="E241" s="13">
        <v>44428</v>
      </c>
      <c r="F241" s="74" t="s">
        <v>53</v>
      </c>
      <c r="G241" s="13">
        <v>44429</v>
      </c>
      <c r="H241" s="75" t="s">
        <v>54</v>
      </c>
      <c r="I241" s="15">
        <v>60</v>
      </c>
      <c r="J241" s="15">
        <v>44</v>
      </c>
      <c r="K241" s="15">
        <v>12</v>
      </c>
      <c r="L241" s="15">
        <v>14</v>
      </c>
      <c r="M241" s="81">
        <v>7.92</v>
      </c>
      <c r="N241" s="70">
        <v>14</v>
      </c>
      <c r="O241" s="62">
        <v>3000</v>
      </c>
      <c r="P241" s="63">
        <f>Table224523689101112131415161718192021222423456789[[#This Row],[PEMBULATAN]]*O241</f>
        <v>42000</v>
      </c>
    </row>
    <row r="242" spans="1:16" ht="29.25" customHeight="1" x14ac:dyDescent="0.2">
      <c r="A242" s="97"/>
      <c r="B242" s="73"/>
      <c r="C242" s="87" t="s">
        <v>1263</v>
      </c>
      <c r="D242" s="76" t="s">
        <v>51</v>
      </c>
      <c r="E242" s="13">
        <v>44428</v>
      </c>
      <c r="F242" s="74" t="s">
        <v>53</v>
      </c>
      <c r="G242" s="13">
        <v>44429</v>
      </c>
      <c r="H242" s="75" t="s">
        <v>54</v>
      </c>
      <c r="I242" s="15">
        <v>126</v>
      </c>
      <c r="J242" s="15">
        <v>50</v>
      </c>
      <c r="K242" s="15">
        <v>40</v>
      </c>
      <c r="L242" s="15">
        <v>7</v>
      </c>
      <c r="M242" s="81">
        <v>63</v>
      </c>
      <c r="N242" s="70">
        <v>63</v>
      </c>
      <c r="O242" s="62">
        <v>3000</v>
      </c>
      <c r="P242" s="63">
        <f>Table224523689101112131415161718192021222423456789[[#This Row],[PEMBULATAN]]*O242</f>
        <v>189000</v>
      </c>
    </row>
    <row r="243" spans="1:16" ht="29.25" customHeight="1" x14ac:dyDescent="0.2">
      <c r="A243" s="97"/>
      <c r="B243" s="73"/>
      <c r="C243" s="87" t="s">
        <v>1264</v>
      </c>
      <c r="D243" s="76" t="s">
        <v>51</v>
      </c>
      <c r="E243" s="13">
        <v>44428</v>
      </c>
      <c r="F243" s="74" t="s">
        <v>53</v>
      </c>
      <c r="G243" s="13">
        <v>44429</v>
      </c>
      <c r="H243" s="75" t="s">
        <v>54</v>
      </c>
      <c r="I243" s="15">
        <v>84</v>
      </c>
      <c r="J243" s="15">
        <v>54</v>
      </c>
      <c r="K243" s="15">
        <v>20</v>
      </c>
      <c r="L243" s="15">
        <v>15</v>
      </c>
      <c r="M243" s="81">
        <v>22.68</v>
      </c>
      <c r="N243" s="70">
        <v>23</v>
      </c>
      <c r="O243" s="62">
        <v>3000</v>
      </c>
      <c r="P243" s="63">
        <f>Table224523689101112131415161718192021222423456789[[#This Row],[PEMBULATAN]]*O243</f>
        <v>69000</v>
      </c>
    </row>
    <row r="244" spans="1:16" ht="29.25" customHeight="1" x14ac:dyDescent="0.2">
      <c r="A244" s="97"/>
      <c r="B244" s="73"/>
      <c r="C244" s="87" t="s">
        <v>1265</v>
      </c>
      <c r="D244" s="76" t="s">
        <v>51</v>
      </c>
      <c r="E244" s="13">
        <v>44428</v>
      </c>
      <c r="F244" s="74" t="s">
        <v>53</v>
      </c>
      <c r="G244" s="13">
        <v>44429</v>
      </c>
      <c r="H244" s="75" t="s">
        <v>54</v>
      </c>
      <c r="I244" s="15">
        <v>77</v>
      </c>
      <c r="J244" s="15">
        <v>83</v>
      </c>
      <c r="K244" s="15">
        <v>69</v>
      </c>
      <c r="L244" s="15">
        <v>2</v>
      </c>
      <c r="M244" s="81">
        <v>110.24475</v>
      </c>
      <c r="N244" s="70">
        <v>110</v>
      </c>
      <c r="O244" s="62">
        <v>3000</v>
      </c>
      <c r="P244" s="63">
        <f>Table224523689101112131415161718192021222423456789[[#This Row],[PEMBULATAN]]*O244</f>
        <v>330000</v>
      </c>
    </row>
    <row r="245" spans="1:16" ht="29.25" customHeight="1" x14ac:dyDescent="0.2">
      <c r="A245" s="97"/>
      <c r="B245" s="73"/>
      <c r="C245" s="87" t="s">
        <v>1266</v>
      </c>
      <c r="D245" s="76" t="s">
        <v>51</v>
      </c>
      <c r="E245" s="13">
        <v>44428</v>
      </c>
      <c r="F245" s="74" t="s">
        <v>53</v>
      </c>
      <c r="G245" s="13">
        <v>44429</v>
      </c>
      <c r="H245" s="75" t="s">
        <v>54</v>
      </c>
      <c r="I245" s="15">
        <v>48</v>
      </c>
      <c r="J245" s="15">
        <v>28</v>
      </c>
      <c r="K245" s="15">
        <v>39</v>
      </c>
      <c r="L245" s="15">
        <v>28</v>
      </c>
      <c r="M245" s="81">
        <v>13.103999999999999</v>
      </c>
      <c r="N245" s="70">
        <v>28</v>
      </c>
      <c r="O245" s="62">
        <v>3000</v>
      </c>
      <c r="P245" s="63">
        <f>Table224523689101112131415161718192021222423456789[[#This Row],[PEMBULATAN]]*O245</f>
        <v>84000</v>
      </c>
    </row>
    <row r="246" spans="1:16" ht="29.25" customHeight="1" x14ac:dyDescent="0.2">
      <c r="A246" s="97"/>
      <c r="B246" s="73"/>
      <c r="C246" s="87" t="s">
        <v>1267</v>
      </c>
      <c r="D246" s="76" t="s">
        <v>51</v>
      </c>
      <c r="E246" s="13">
        <v>44428</v>
      </c>
      <c r="F246" s="74" t="s">
        <v>53</v>
      </c>
      <c r="G246" s="13">
        <v>44429</v>
      </c>
      <c r="H246" s="75" t="s">
        <v>54</v>
      </c>
      <c r="I246" s="15">
        <v>100</v>
      </c>
      <c r="J246" s="15">
        <v>60</v>
      </c>
      <c r="K246" s="15">
        <v>36</v>
      </c>
      <c r="L246" s="15">
        <v>8</v>
      </c>
      <c r="M246" s="81">
        <v>54</v>
      </c>
      <c r="N246" s="70">
        <v>54</v>
      </c>
      <c r="O246" s="62">
        <v>3000</v>
      </c>
      <c r="P246" s="63">
        <f>Table224523689101112131415161718192021222423456789[[#This Row],[PEMBULATAN]]*O246</f>
        <v>162000</v>
      </c>
    </row>
    <row r="247" spans="1:16" ht="29.25" customHeight="1" x14ac:dyDescent="0.2">
      <c r="A247" s="97"/>
      <c r="B247" s="73"/>
      <c r="C247" s="71" t="s">
        <v>1268</v>
      </c>
      <c r="D247" s="76" t="s">
        <v>51</v>
      </c>
      <c r="E247" s="13">
        <v>44428</v>
      </c>
      <c r="F247" s="74" t="s">
        <v>53</v>
      </c>
      <c r="G247" s="13">
        <v>44429</v>
      </c>
      <c r="H247" s="75" t="s">
        <v>54</v>
      </c>
      <c r="I247" s="15">
        <v>95</v>
      </c>
      <c r="J247" s="15">
        <v>49</v>
      </c>
      <c r="K247" s="15">
        <v>25</v>
      </c>
      <c r="L247" s="15">
        <v>6</v>
      </c>
      <c r="M247" s="81">
        <v>29.09375</v>
      </c>
      <c r="N247" s="70">
        <v>29</v>
      </c>
      <c r="O247" s="62">
        <v>3000</v>
      </c>
      <c r="P247" s="63">
        <f>Table224523689101112131415161718192021222423456789[[#This Row],[PEMBULATAN]]*O247</f>
        <v>87000</v>
      </c>
    </row>
    <row r="248" spans="1:16" ht="29.25" customHeight="1" x14ac:dyDescent="0.2">
      <c r="A248" s="97"/>
      <c r="B248" s="73"/>
      <c r="C248" s="71" t="s">
        <v>1269</v>
      </c>
      <c r="D248" s="76" t="s">
        <v>51</v>
      </c>
      <c r="E248" s="13">
        <v>44428</v>
      </c>
      <c r="F248" s="74" t="s">
        <v>53</v>
      </c>
      <c r="G248" s="13">
        <v>44429</v>
      </c>
      <c r="H248" s="75" t="s">
        <v>54</v>
      </c>
      <c r="I248" s="15">
        <v>95</v>
      </c>
      <c r="J248" s="15">
        <v>65</v>
      </c>
      <c r="K248" s="15">
        <v>36</v>
      </c>
      <c r="L248" s="15">
        <v>22</v>
      </c>
      <c r="M248" s="81">
        <v>55.575000000000003</v>
      </c>
      <c r="N248" s="70">
        <v>56</v>
      </c>
      <c r="O248" s="62">
        <v>3000</v>
      </c>
      <c r="P248" s="63">
        <f>Table224523689101112131415161718192021222423456789[[#This Row],[PEMBULATAN]]*O248</f>
        <v>168000</v>
      </c>
    </row>
    <row r="249" spans="1:16" ht="29.25" customHeight="1" x14ac:dyDescent="0.2">
      <c r="A249" s="97"/>
      <c r="B249" s="73"/>
      <c r="C249" s="71" t="s">
        <v>1270</v>
      </c>
      <c r="D249" s="76" t="s">
        <v>51</v>
      </c>
      <c r="E249" s="13">
        <v>44428</v>
      </c>
      <c r="F249" s="74" t="s">
        <v>53</v>
      </c>
      <c r="G249" s="13">
        <v>44429</v>
      </c>
      <c r="H249" s="75" t="s">
        <v>54</v>
      </c>
      <c r="I249" s="15">
        <v>92</v>
      </c>
      <c r="J249" s="15">
        <v>60</v>
      </c>
      <c r="K249" s="15">
        <v>26</v>
      </c>
      <c r="L249" s="15">
        <v>12</v>
      </c>
      <c r="M249" s="81">
        <v>35.880000000000003</v>
      </c>
      <c r="N249" s="70">
        <v>36</v>
      </c>
      <c r="O249" s="62">
        <v>3000</v>
      </c>
      <c r="P249" s="63">
        <f>Table224523689101112131415161718192021222423456789[[#This Row],[PEMBULATAN]]*O249</f>
        <v>108000</v>
      </c>
    </row>
    <row r="250" spans="1:16" ht="29.25" customHeight="1" x14ac:dyDescent="0.2">
      <c r="A250" s="97"/>
      <c r="B250" s="73"/>
      <c r="C250" s="71" t="s">
        <v>1271</v>
      </c>
      <c r="D250" s="76" t="s">
        <v>51</v>
      </c>
      <c r="E250" s="13">
        <v>44428</v>
      </c>
      <c r="F250" s="74" t="s">
        <v>53</v>
      </c>
      <c r="G250" s="13">
        <v>44429</v>
      </c>
      <c r="H250" s="75" t="s">
        <v>54</v>
      </c>
      <c r="I250" s="15">
        <v>102</v>
      </c>
      <c r="J250" s="15">
        <v>60</v>
      </c>
      <c r="K250" s="15">
        <v>35</v>
      </c>
      <c r="L250" s="15">
        <v>12</v>
      </c>
      <c r="M250" s="81">
        <v>53.55</v>
      </c>
      <c r="N250" s="70">
        <v>54</v>
      </c>
      <c r="O250" s="62">
        <v>3000</v>
      </c>
      <c r="P250" s="63">
        <f>Table224523689101112131415161718192021222423456789[[#This Row],[PEMBULATAN]]*O250</f>
        <v>162000</v>
      </c>
    </row>
    <row r="251" spans="1:16" ht="29.25" customHeight="1" x14ac:dyDescent="0.2">
      <c r="A251" s="97"/>
      <c r="B251" s="73"/>
      <c r="C251" s="71" t="s">
        <v>1272</v>
      </c>
      <c r="D251" s="76" t="s">
        <v>51</v>
      </c>
      <c r="E251" s="13">
        <v>44428</v>
      </c>
      <c r="F251" s="74" t="s">
        <v>53</v>
      </c>
      <c r="G251" s="13">
        <v>44429</v>
      </c>
      <c r="H251" s="75" t="s">
        <v>54</v>
      </c>
      <c r="I251" s="15">
        <v>60</v>
      </c>
      <c r="J251" s="15">
        <v>53</v>
      </c>
      <c r="K251" s="15">
        <v>18</v>
      </c>
      <c r="L251" s="15">
        <v>7</v>
      </c>
      <c r="M251" s="81">
        <v>14.31</v>
      </c>
      <c r="N251" s="70">
        <v>14</v>
      </c>
      <c r="O251" s="62">
        <v>3000</v>
      </c>
      <c r="P251" s="63">
        <f>Table224523689101112131415161718192021222423456789[[#This Row],[PEMBULATAN]]*O251</f>
        <v>42000</v>
      </c>
    </row>
    <row r="252" spans="1:16" ht="29.25" customHeight="1" x14ac:dyDescent="0.2">
      <c r="A252" s="97"/>
      <c r="B252" s="73"/>
      <c r="C252" s="71" t="s">
        <v>1273</v>
      </c>
      <c r="D252" s="76" t="s">
        <v>51</v>
      </c>
      <c r="E252" s="13">
        <v>44428</v>
      </c>
      <c r="F252" s="74" t="s">
        <v>53</v>
      </c>
      <c r="G252" s="13">
        <v>44429</v>
      </c>
      <c r="H252" s="75" t="s">
        <v>54</v>
      </c>
      <c r="I252" s="15">
        <v>100</v>
      </c>
      <c r="J252" s="15">
        <v>59</v>
      </c>
      <c r="K252" s="15">
        <v>36</v>
      </c>
      <c r="L252" s="15">
        <v>12</v>
      </c>
      <c r="M252" s="81">
        <v>53.1</v>
      </c>
      <c r="N252" s="70">
        <v>53</v>
      </c>
      <c r="O252" s="62">
        <v>3000</v>
      </c>
      <c r="P252" s="63">
        <f>Table224523689101112131415161718192021222423456789[[#This Row],[PEMBULATAN]]*O252</f>
        <v>159000</v>
      </c>
    </row>
    <row r="253" spans="1:16" ht="29.25" customHeight="1" x14ac:dyDescent="0.2">
      <c r="A253" s="97"/>
      <c r="B253" s="73"/>
      <c r="C253" s="71" t="s">
        <v>1274</v>
      </c>
      <c r="D253" s="76" t="s">
        <v>51</v>
      </c>
      <c r="E253" s="13">
        <v>44428</v>
      </c>
      <c r="F253" s="74" t="s">
        <v>53</v>
      </c>
      <c r="G253" s="13">
        <v>44429</v>
      </c>
      <c r="H253" s="75" t="s">
        <v>54</v>
      </c>
      <c r="I253" s="15">
        <v>103</v>
      </c>
      <c r="J253" s="15">
        <v>58</v>
      </c>
      <c r="K253" s="15">
        <v>34</v>
      </c>
      <c r="L253" s="15">
        <v>10</v>
      </c>
      <c r="M253" s="81">
        <v>50.779000000000003</v>
      </c>
      <c r="N253" s="70">
        <v>51</v>
      </c>
      <c r="O253" s="62">
        <v>3000</v>
      </c>
      <c r="P253" s="63">
        <f>Table224523689101112131415161718192021222423456789[[#This Row],[PEMBULATAN]]*O253</f>
        <v>153000</v>
      </c>
    </row>
    <row r="254" spans="1:16" ht="29.25" customHeight="1" x14ac:dyDescent="0.2">
      <c r="A254" s="97"/>
      <c r="B254" s="73"/>
      <c r="C254" s="71" t="s">
        <v>1275</v>
      </c>
      <c r="D254" s="76" t="s">
        <v>51</v>
      </c>
      <c r="E254" s="13">
        <v>44428</v>
      </c>
      <c r="F254" s="74" t="s">
        <v>53</v>
      </c>
      <c r="G254" s="13">
        <v>44429</v>
      </c>
      <c r="H254" s="75" t="s">
        <v>54</v>
      </c>
      <c r="I254" s="15">
        <v>82</v>
      </c>
      <c r="J254" s="15">
        <v>64</v>
      </c>
      <c r="K254" s="15">
        <v>32</v>
      </c>
      <c r="L254" s="15">
        <v>9</v>
      </c>
      <c r="M254" s="81">
        <v>41.984000000000002</v>
      </c>
      <c r="N254" s="70">
        <v>42</v>
      </c>
      <c r="O254" s="62">
        <v>3000</v>
      </c>
      <c r="P254" s="63">
        <f>Table224523689101112131415161718192021222423456789[[#This Row],[PEMBULATAN]]*O254</f>
        <v>126000</v>
      </c>
    </row>
    <row r="255" spans="1:16" ht="29.25" customHeight="1" x14ac:dyDescent="0.2">
      <c r="A255" s="97"/>
      <c r="B255" s="73"/>
      <c r="C255" s="71" t="s">
        <v>1276</v>
      </c>
      <c r="D255" s="76" t="s">
        <v>51</v>
      </c>
      <c r="E255" s="13">
        <v>44428</v>
      </c>
      <c r="F255" s="74" t="s">
        <v>53</v>
      </c>
      <c r="G255" s="13">
        <v>44429</v>
      </c>
      <c r="H255" s="75" t="s">
        <v>54</v>
      </c>
      <c r="I255" s="15">
        <v>104</v>
      </c>
      <c r="J255" s="15">
        <v>68</v>
      </c>
      <c r="K255" s="15">
        <v>36</v>
      </c>
      <c r="L255" s="15">
        <v>25</v>
      </c>
      <c r="M255" s="81">
        <v>63.648000000000003</v>
      </c>
      <c r="N255" s="70">
        <v>64</v>
      </c>
      <c r="O255" s="62">
        <v>3000</v>
      </c>
      <c r="P255" s="63">
        <f>Table224523689101112131415161718192021222423456789[[#This Row],[PEMBULATAN]]*O255</f>
        <v>192000</v>
      </c>
    </row>
    <row r="256" spans="1:16" ht="29.25" customHeight="1" x14ac:dyDescent="0.2">
      <c r="A256" s="97"/>
      <c r="B256" s="73"/>
      <c r="C256" s="71" t="s">
        <v>1277</v>
      </c>
      <c r="D256" s="76" t="s">
        <v>51</v>
      </c>
      <c r="E256" s="13">
        <v>44428</v>
      </c>
      <c r="F256" s="74" t="s">
        <v>53</v>
      </c>
      <c r="G256" s="13">
        <v>44429</v>
      </c>
      <c r="H256" s="75" t="s">
        <v>54</v>
      </c>
      <c r="I256" s="15">
        <v>90</v>
      </c>
      <c r="J256" s="15">
        <v>60</v>
      </c>
      <c r="K256" s="15">
        <v>22</v>
      </c>
      <c r="L256" s="15">
        <v>6</v>
      </c>
      <c r="M256" s="81">
        <v>29.7</v>
      </c>
      <c r="N256" s="70">
        <v>30</v>
      </c>
      <c r="O256" s="62">
        <v>3000</v>
      </c>
      <c r="P256" s="63">
        <f>Table224523689101112131415161718192021222423456789[[#This Row],[PEMBULATAN]]*O256</f>
        <v>90000</v>
      </c>
    </row>
    <row r="257" spans="1:16" ht="29.25" customHeight="1" x14ac:dyDescent="0.2">
      <c r="A257" s="97"/>
      <c r="B257" s="73"/>
      <c r="C257" s="71" t="s">
        <v>1278</v>
      </c>
      <c r="D257" s="76" t="s">
        <v>51</v>
      </c>
      <c r="E257" s="13">
        <v>44428</v>
      </c>
      <c r="F257" s="74" t="s">
        <v>53</v>
      </c>
      <c r="G257" s="13">
        <v>44429</v>
      </c>
      <c r="H257" s="75" t="s">
        <v>54</v>
      </c>
      <c r="I257" s="15">
        <v>64</v>
      </c>
      <c r="J257" s="15">
        <v>66</v>
      </c>
      <c r="K257" s="15">
        <v>21</v>
      </c>
      <c r="L257" s="15">
        <v>10</v>
      </c>
      <c r="M257" s="81">
        <v>22.175999999999998</v>
      </c>
      <c r="N257" s="70">
        <v>22</v>
      </c>
      <c r="O257" s="62">
        <v>3000</v>
      </c>
      <c r="P257" s="63">
        <f>Table224523689101112131415161718192021222423456789[[#This Row],[PEMBULATAN]]*O257</f>
        <v>66000</v>
      </c>
    </row>
    <row r="258" spans="1:16" ht="29.25" customHeight="1" x14ac:dyDescent="0.2">
      <c r="A258" s="97"/>
      <c r="B258" s="73"/>
      <c r="C258" s="71" t="s">
        <v>1279</v>
      </c>
      <c r="D258" s="76" t="s">
        <v>51</v>
      </c>
      <c r="E258" s="13">
        <v>44428</v>
      </c>
      <c r="F258" s="74" t="s">
        <v>53</v>
      </c>
      <c r="G258" s="13">
        <v>44429</v>
      </c>
      <c r="H258" s="75" t="s">
        <v>54</v>
      </c>
      <c r="I258" s="15">
        <v>40</v>
      </c>
      <c r="J258" s="15">
        <v>22</v>
      </c>
      <c r="K258" s="15">
        <v>32</v>
      </c>
      <c r="L258" s="15">
        <v>10</v>
      </c>
      <c r="M258" s="81">
        <v>7.04</v>
      </c>
      <c r="N258" s="70">
        <v>10</v>
      </c>
      <c r="O258" s="62">
        <v>3000</v>
      </c>
      <c r="P258" s="63">
        <f>Table224523689101112131415161718192021222423456789[[#This Row],[PEMBULATAN]]*O258</f>
        <v>30000</v>
      </c>
    </row>
    <row r="259" spans="1:16" ht="29.25" customHeight="1" x14ac:dyDescent="0.2">
      <c r="A259" s="97"/>
      <c r="B259" s="73"/>
      <c r="C259" s="71" t="s">
        <v>1280</v>
      </c>
      <c r="D259" s="76" t="s">
        <v>51</v>
      </c>
      <c r="E259" s="13">
        <v>44428</v>
      </c>
      <c r="F259" s="74" t="s">
        <v>53</v>
      </c>
      <c r="G259" s="13">
        <v>44429</v>
      </c>
      <c r="H259" s="75" t="s">
        <v>54</v>
      </c>
      <c r="I259" s="15">
        <v>94</v>
      </c>
      <c r="J259" s="15">
        <v>60</v>
      </c>
      <c r="K259" s="15">
        <v>27</v>
      </c>
      <c r="L259" s="15">
        <v>14</v>
      </c>
      <c r="M259" s="81">
        <v>38.07</v>
      </c>
      <c r="N259" s="70">
        <v>38</v>
      </c>
      <c r="O259" s="62">
        <v>3000</v>
      </c>
      <c r="P259" s="63">
        <f>Table224523689101112131415161718192021222423456789[[#This Row],[PEMBULATAN]]*O259</f>
        <v>114000</v>
      </c>
    </row>
    <row r="260" spans="1:16" ht="29.25" customHeight="1" x14ac:dyDescent="0.2">
      <c r="A260" s="97"/>
      <c r="B260" s="73"/>
      <c r="C260" s="71" t="s">
        <v>1281</v>
      </c>
      <c r="D260" s="76" t="s">
        <v>51</v>
      </c>
      <c r="E260" s="13">
        <v>44428</v>
      </c>
      <c r="F260" s="74" t="s">
        <v>53</v>
      </c>
      <c r="G260" s="13">
        <v>44429</v>
      </c>
      <c r="H260" s="75" t="s">
        <v>54</v>
      </c>
      <c r="I260" s="15">
        <v>96</v>
      </c>
      <c r="J260" s="15">
        <v>60</v>
      </c>
      <c r="K260" s="15">
        <v>28</v>
      </c>
      <c r="L260" s="15">
        <v>13</v>
      </c>
      <c r="M260" s="81">
        <v>40.32</v>
      </c>
      <c r="N260" s="70">
        <v>40</v>
      </c>
      <c r="O260" s="62">
        <v>3000</v>
      </c>
      <c r="P260" s="63">
        <f>Table224523689101112131415161718192021222423456789[[#This Row],[PEMBULATAN]]*O260</f>
        <v>120000</v>
      </c>
    </row>
    <row r="261" spans="1:16" ht="29.25" customHeight="1" x14ac:dyDescent="0.2">
      <c r="A261" s="97"/>
      <c r="B261" s="73"/>
      <c r="C261" s="71" t="s">
        <v>1282</v>
      </c>
      <c r="D261" s="76" t="s">
        <v>51</v>
      </c>
      <c r="E261" s="13">
        <v>44428</v>
      </c>
      <c r="F261" s="74" t="s">
        <v>53</v>
      </c>
      <c r="G261" s="13">
        <v>44429</v>
      </c>
      <c r="H261" s="75" t="s">
        <v>54</v>
      </c>
      <c r="I261" s="15">
        <v>110</v>
      </c>
      <c r="J261" s="15">
        <v>75</v>
      </c>
      <c r="K261" s="15">
        <v>32</v>
      </c>
      <c r="L261" s="15">
        <v>17</v>
      </c>
      <c r="M261" s="81">
        <v>66</v>
      </c>
      <c r="N261" s="70">
        <v>66</v>
      </c>
      <c r="O261" s="62">
        <v>3000</v>
      </c>
      <c r="P261" s="63">
        <f>Table224523689101112131415161718192021222423456789[[#This Row],[PEMBULATAN]]*O261</f>
        <v>198000</v>
      </c>
    </row>
    <row r="262" spans="1:16" ht="29.25" customHeight="1" x14ac:dyDescent="0.2">
      <c r="A262" s="97"/>
      <c r="B262" s="73"/>
      <c r="C262" s="71" t="s">
        <v>1283</v>
      </c>
      <c r="D262" s="76" t="s">
        <v>51</v>
      </c>
      <c r="E262" s="13">
        <v>44428</v>
      </c>
      <c r="F262" s="74" t="s">
        <v>53</v>
      </c>
      <c r="G262" s="13">
        <v>44429</v>
      </c>
      <c r="H262" s="75" t="s">
        <v>54</v>
      </c>
      <c r="I262" s="15">
        <v>83</v>
      </c>
      <c r="J262" s="15">
        <v>56</v>
      </c>
      <c r="K262" s="15">
        <v>13</v>
      </c>
      <c r="L262" s="15">
        <v>17</v>
      </c>
      <c r="M262" s="81">
        <v>15.106</v>
      </c>
      <c r="N262" s="70">
        <v>17</v>
      </c>
      <c r="O262" s="62">
        <v>3000</v>
      </c>
      <c r="P262" s="63">
        <f>Table224523689101112131415161718192021222423456789[[#This Row],[PEMBULATAN]]*O262</f>
        <v>51000</v>
      </c>
    </row>
    <row r="263" spans="1:16" ht="29.25" customHeight="1" x14ac:dyDescent="0.2">
      <c r="A263" s="97"/>
      <c r="B263" s="73"/>
      <c r="C263" s="71" t="s">
        <v>1284</v>
      </c>
      <c r="D263" s="76" t="s">
        <v>51</v>
      </c>
      <c r="E263" s="13">
        <v>44428</v>
      </c>
      <c r="F263" s="74" t="s">
        <v>53</v>
      </c>
      <c r="G263" s="13">
        <v>44429</v>
      </c>
      <c r="H263" s="75" t="s">
        <v>54</v>
      </c>
      <c r="I263" s="15">
        <v>94</v>
      </c>
      <c r="J263" s="15">
        <v>101</v>
      </c>
      <c r="K263" s="15">
        <v>44</v>
      </c>
      <c r="L263" s="15">
        <v>5</v>
      </c>
      <c r="M263" s="81">
        <v>104.434</v>
      </c>
      <c r="N263" s="70">
        <v>104</v>
      </c>
      <c r="O263" s="62">
        <v>3000</v>
      </c>
      <c r="P263" s="63">
        <f>Table224523689101112131415161718192021222423456789[[#This Row],[PEMBULATAN]]*O263</f>
        <v>312000</v>
      </c>
    </row>
    <row r="264" spans="1:16" ht="29.25" customHeight="1" x14ac:dyDescent="0.2">
      <c r="A264" s="97"/>
      <c r="B264" s="73"/>
      <c r="C264" s="71" t="s">
        <v>1285</v>
      </c>
      <c r="D264" s="76" t="s">
        <v>51</v>
      </c>
      <c r="E264" s="13">
        <v>44428</v>
      </c>
      <c r="F264" s="74" t="s">
        <v>53</v>
      </c>
      <c r="G264" s="13">
        <v>44429</v>
      </c>
      <c r="H264" s="75" t="s">
        <v>54</v>
      </c>
      <c r="I264" s="15">
        <v>70</v>
      </c>
      <c r="J264" s="15">
        <v>57</v>
      </c>
      <c r="K264" s="15">
        <v>25</v>
      </c>
      <c r="L264" s="15">
        <v>7</v>
      </c>
      <c r="M264" s="81">
        <v>24.9375</v>
      </c>
      <c r="N264" s="70">
        <v>25</v>
      </c>
      <c r="O264" s="62">
        <v>3000</v>
      </c>
      <c r="P264" s="63">
        <f>Table224523689101112131415161718192021222423456789[[#This Row],[PEMBULATAN]]*O264</f>
        <v>75000</v>
      </c>
    </row>
    <row r="265" spans="1:16" ht="29.25" customHeight="1" x14ac:dyDescent="0.2">
      <c r="A265" s="97"/>
      <c r="B265" s="73"/>
      <c r="C265" s="71" t="s">
        <v>1286</v>
      </c>
      <c r="D265" s="76" t="s">
        <v>51</v>
      </c>
      <c r="E265" s="13">
        <v>44428</v>
      </c>
      <c r="F265" s="74" t="s">
        <v>53</v>
      </c>
      <c r="G265" s="13">
        <v>44429</v>
      </c>
      <c r="H265" s="75" t="s">
        <v>54</v>
      </c>
      <c r="I265" s="15">
        <v>68</v>
      </c>
      <c r="J265" s="15">
        <v>36</v>
      </c>
      <c r="K265" s="15">
        <v>22</v>
      </c>
      <c r="L265" s="15">
        <v>11</v>
      </c>
      <c r="M265" s="81">
        <v>13.464</v>
      </c>
      <c r="N265" s="70">
        <v>13</v>
      </c>
      <c r="O265" s="62">
        <v>3000</v>
      </c>
      <c r="P265" s="63">
        <f>Table224523689101112131415161718192021222423456789[[#This Row],[PEMBULATAN]]*O265</f>
        <v>39000</v>
      </c>
    </row>
    <row r="266" spans="1:16" ht="29.25" customHeight="1" x14ac:dyDescent="0.2">
      <c r="A266" s="97"/>
      <c r="B266" s="73"/>
      <c r="C266" s="71" t="s">
        <v>1287</v>
      </c>
      <c r="D266" s="76" t="s">
        <v>51</v>
      </c>
      <c r="E266" s="13">
        <v>44428</v>
      </c>
      <c r="F266" s="74" t="s">
        <v>53</v>
      </c>
      <c r="G266" s="13">
        <v>44429</v>
      </c>
      <c r="H266" s="75" t="s">
        <v>54</v>
      </c>
      <c r="I266" s="15">
        <v>92</v>
      </c>
      <c r="J266" s="15">
        <v>67</v>
      </c>
      <c r="K266" s="15">
        <v>22</v>
      </c>
      <c r="L266" s="15">
        <v>20</v>
      </c>
      <c r="M266" s="81">
        <v>33.902000000000001</v>
      </c>
      <c r="N266" s="70">
        <v>34</v>
      </c>
      <c r="O266" s="62">
        <v>3000</v>
      </c>
      <c r="P266" s="63">
        <f>Table224523689101112131415161718192021222423456789[[#This Row],[PEMBULATAN]]*O266</f>
        <v>102000</v>
      </c>
    </row>
    <row r="267" spans="1:16" ht="29.25" customHeight="1" x14ac:dyDescent="0.2">
      <c r="A267" s="97"/>
      <c r="B267" s="73"/>
      <c r="C267" s="71" t="s">
        <v>1288</v>
      </c>
      <c r="D267" s="76" t="s">
        <v>51</v>
      </c>
      <c r="E267" s="13">
        <v>44428</v>
      </c>
      <c r="F267" s="74" t="s">
        <v>53</v>
      </c>
      <c r="G267" s="13">
        <v>44429</v>
      </c>
      <c r="H267" s="75" t="s">
        <v>54</v>
      </c>
      <c r="I267" s="15">
        <v>103</v>
      </c>
      <c r="J267" s="15">
        <v>60</v>
      </c>
      <c r="K267" s="15">
        <v>22</v>
      </c>
      <c r="L267" s="15">
        <v>4</v>
      </c>
      <c r="M267" s="81">
        <v>33.99</v>
      </c>
      <c r="N267" s="70">
        <v>34</v>
      </c>
      <c r="O267" s="62">
        <v>3000</v>
      </c>
      <c r="P267" s="63">
        <f>Table224523689101112131415161718192021222423456789[[#This Row],[PEMBULATAN]]*O267</f>
        <v>102000</v>
      </c>
    </row>
    <row r="268" spans="1:16" ht="29.25" customHeight="1" x14ac:dyDescent="0.2">
      <c r="A268" s="97"/>
      <c r="B268" s="73"/>
      <c r="C268" s="71" t="s">
        <v>1289</v>
      </c>
      <c r="D268" s="76" t="s">
        <v>51</v>
      </c>
      <c r="E268" s="13">
        <v>44428</v>
      </c>
      <c r="F268" s="74" t="s">
        <v>53</v>
      </c>
      <c r="G268" s="13">
        <v>44429</v>
      </c>
      <c r="H268" s="75" t="s">
        <v>54</v>
      </c>
      <c r="I268" s="15">
        <v>40</v>
      </c>
      <c r="J268" s="15">
        <v>25</v>
      </c>
      <c r="K268" s="15">
        <v>27</v>
      </c>
      <c r="L268" s="15">
        <v>7</v>
      </c>
      <c r="M268" s="81">
        <v>6.75</v>
      </c>
      <c r="N268" s="70">
        <v>7</v>
      </c>
      <c r="O268" s="62">
        <v>3000</v>
      </c>
      <c r="P268" s="63">
        <f>Table224523689101112131415161718192021222423456789[[#This Row],[PEMBULATAN]]*O268</f>
        <v>21000</v>
      </c>
    </row>
    <row r="269" spans="1:16" ht="29.25" customHeight="1" x14ac:dyDescent="0.2">
      <c r="A269" s="97"/>
      <c r="B269" s="73"/>
      <c r="C269" s="71" t="s">
        <v>1290</v>
      </c>
      <c r="D269" s="76" t="s">
        <v>51</v>
      </c>
      <c r="E269" s="13">
        <v>44428</v>
      </c>
      <c r="F269" s="74" t="s">
        <v>53</v>
      </c>
      <c r="G269" s="13">
        <v>44429</v>
      </c>
      <c r="H269" s="75" t="s">
        <v>54</v>
      </c>
      <c r="I269" s="15">
        <v>56</v>
      </c>
      <c r="J269" s="15">
        <v>32</v>
      </c>
      <c r="K269" s="15">
        <v>33</v>
      </c>
      <c r="L269" s="15">
        <v>2</v>
      </c>
      <c r="M269" s="81">
        <v>14.784000000000001</v>
      </c>
      <c r="N269" s="70">
        <v>15</v>
      </c>
      <c r="O269" s="62">
        <v>3000</v>
      </c>
      <c r="P269" s="63">
        <f>Table224523689101112131415161718192021222423456789[[#This Row],[PEMBULATAN]]*O269</f>
        <v>45000</v>
      </c>
    </row>
    <row r="270" spans="1:16" ht="29.25" customHeight="1" x14ac:dyDescent="0.2">
      <c r="A270" s="97"/>
      <c r="B270" s="73"/>
      <c r="C270" s="71" t="s">
        <v>1291</v>
      </c>
      <c r="D270" s="76" t="s">
        <v>51</v>
      </c>
      <c r="E270" s="13">
        <v>44428</v>
      </c>
      <c r="F270" s="74" t="s">
        <v>53</v>
      </c>
      <c r="G270" s="13">
        <v>44429</v>
      </c>
      <c r="H270" s="75" t="s">
        <v>54</v>
      </c>
      <c r="I270" s="15">
        <v>46</v>
      </c>
      <c r="J270" s="15">
        <v>40</v>
      </c>
      <c r="K270" s="15">
        <v>30</v>
      </c>
      <c r="L270" s="15">
        <v>20</v>
      </c>
      <c r="M270" s="81">
        <v>13.8</v>
      </c>
      <c r="N270" s="70">
        <v>20</v>
      </c>
      <c r="O270" s="62">
        <v>3000</v>
      </c>
      <c r="P270" s="63">
        <f>Table224523689101112131415161718192021222423456789[[#This Row],[PEMBULATAN]]*O270</f>
        <v>60000</v>
      </c>
    </row>
    <row r="271" spans="1:16" ht="29.25" customHeight="1" x14ac:dyDescent="0.2">
      <c r="A271" s="97"/>
      <c r="B271" s="73"/>
      <c r="C271" s="71" t="s">
        <v>1292</v>
      </c>
      <c r="D271" s="76" t="s">
        <v>51</v>
      </c>
      <c r="E271" s="13">
        <v>44428</v>
      </c>
      <c r="F271" s="74" t="s">
        <v>53</v>
      </c>
      <c r="G271" s="13">
        <v>44429</v>
      </c>
      <c r="H271" s="75" t="s">
        <v>54</v>
      </c>
      <c r="I271" s="15">
        <v>102</v>
      </c>
      <c r="J271" s="15">
        <v>57</v>
      </c>
      <c r="K271" s="15">
        <v>26</v>
      </c>
      <c r="L271" s="15">
        <v>14</v>
      </c>
      <c r="M271" s="81">
        <v>37.790999999999997</v>
      </c>
      <c r="N271" s="70">
        <v>38</v>
      </c>
      <c r="O271" s="62">
        <v>3000</v>
      </c>
      <c r="P271" s="63">
        <f>Table224523689101112131415161718192021222423456789[[#This Row],[PEMBULATAN]]*O271</f>
        <v>114000</v>
      </c>
    </row>
    <row r="272" spans="1:16" ht="29.25" customHeight="1" x14ac:dyDescent="0.2">
      <c r="A272" s="97"/>
      <c r="B272" s="73"/>
      <c r="C272" s="71" t="s">
        <v>1293</v>
      </c>
      <c r="D272" s="76" t="s">
        <v>51</v>
      </c>
      <c r="E272" s="13">
        <v>44428</v>
      </c>
      <c r="F272" s="74" t="s">
        <v>53</v>
      </c>
      <c r="G272" s="13">
        <v>44429</v>
      </c>
      <c r="H272" s="75" t="s">
        <v>54</v>
      </c>
      <c r="I272" s="15">
        <v>66</v>
      </c>
      <c r="J272" s="15">
        <v>40</v>
      </c>
      <c r="K272" s="15">
        <v>34</v>
      </c>
      <c r="L272" s="15">
        <v>3</v>
      </c>
      <c r="M272" s="81">
        <v>22.44</v>
      </c>
      <c r="N272" s="70">
        <v>22</v>
      </c>
      <c r="O272" s="62">
        <v>3000</v>
      </c>
      <c r="P272" s="63">
        <f>Table224523689101112131415161718192021222423456789[[#This Row],[PEMBULATAN]]*O272</f>
        <v>66000</v>
      </c>
    </row>
    <row r="273" spans="1:16" ht="29.25" customHeight="1" x14ac:dyDescent="0.2">
      <c r="A273" s="97"/>
      <c r="B273" s="73"/>
      <c r="C273" s="71" t="s">
        <v>1294</v>
      </c>
      <c r="D273" s="76" t="s">
        <v>51</v>
      </c>
      <c r="E273" s="13">
        <v>44428</v>
      </c>
      <c r="F273" s="74" t="s">
        <v>53</v>
      </c>
      <c r="G273" s="13">
        <v>44429</v>
      </c>
      <c r="H273" s="75" t="s">
        <v>54</v>
      </c>
      <c r="I273" s="15">
        <v>34</v>
      </c>
      <c r="J273" s="15">
        <v>35</v>
      </c>
      <c r="K273" s="15">
        <v>28</v>
      </c>
      <c r="L273" s="15">
        <v>7</v>
      </c>
      <c r="M273" s="81">
        <v>8.33</v>
      </c>
      <c r="N273" s="70">
        <v>8</v>
      </c>
      <c r="O273" s="62">
        <v>3000</v>
      </c>
      <c r="P273" s="63">
        <f>Table224523689101112131415161718192021222423456789[[#This Row],[PEMBULATAN]]*O273</f>
        <v>24000</v>
      </c>
    </row>
    <row r="274" spans="1:16" ht="29.25" customHeight="1" x14ac:dyDescent="0.2">
      <c r="A274" s="97"/>
      <c r="B274" s="73"/>
      <c r="C274" s="71" t="s">
        <v>1295</v>
      </c>
      <c r="D274" s="76" t="s">
        <v>51</v>
      </c>
      <c r="E274" s="13">
        <v>44428</v>
      </c>
      <c r="F274" s="74" t="s">
        <v>53</v>
      </c>
      <c r="G274" s="13">
        <v>44429</v>
      </c>
      <c r="H274" s="75" t="s">
        <v>54</v>
      </c>
      <c r="I274" s="15">
        <v>83</v>
      </c>
      <c r="J274" s="15">
        <v>57</v>
      </c>
      <c r="K274" s="15">
        <v>29</v>
      </c>
      <c r="L274" s="15">
        <v>13</v>
      </c>
      <c r="M274" s="81">
        <v>34.299750000000003</v>
      </c>
      <c r="N274" s="70">
        <v>34</v>
      </c>
      <c r="O274" s="62">
        <v>3000</v>
      </c>
      <c r="P274" s="63">
        <f>Table224523689101112131415161718192021222423456789[[#This Row],[PEMBULATAN]]*O274</f>
        <v>102000</v>
      </c>
    </row>
    <row r="275" spans="1:16" ht="29.25" customHeight="1" x14ac:dyDescent="0.2">
      <c r="A275" s="97"/>
      <c r="B275" s="73"/>
      <c r="C275" s="71" t="s">
        <v>1296</v>
      </c>
      <c r="D275" s="76" t="s">
        <v>51</v>
      </c>
      <c r="E275" s="13">
        <v>44428</v>
      </c>
      <c r="F275" s="74" t="s">
        <v>53</v>
      </c>
      <c r="G275" s="13">
        <v>44429</v>
      </c>
      <c r="H275" s="75" t="s">
        <v>54</v>
      </c>
      <c r="I275" s="15">
        <v>90</v>
      </c>
      <c r="J275" s="15">
        <v>58</v>
      </c>
      <c r="K275" s="15">
        <v>45</v>
      </c>
      <c r="L275" s="15">
        <v>2</v>
      </c>
      <c r="M275" s="81">
        <v>58.725000000000001</v>
      </c>
      <c r="N275" s="70">
        <v>59</v>
      </c>
      <c r="O275" s="62">
        <v>3000</v>
      </c>
      <c r="P275" s="63">
        <f>Table224523689101112131415161718192021222423456789[[#This Row],[PEMBULATAN]]*O275</f>
        <v>177000</v>
      </c>
    </row>
    <row r="276" spans="1:16" ht="29.25" customHeight="1" x14ac:dyDescent="0.2">
      <c r="A276" s="97"/>
      <c r="B276" s="73"/>
      <c r="C276" s="71" t="s">
        <v>1297</v>
      </c>
      <c r="D276" s="76" t="s">
        <v>51</v>
      </c>
      <c r="E276" s="13">
        <v>44428</v>
      </c>
      <c r="F276" s="74" t="s">
        <v>53</v>
      </c>
      <c r="G276" s="13">
        <v>44429</v>
      </c>
      <c r="H276" s="75" t="s">
        <v>54</v>
      </c>
      <c r="I276" s="15">
        <v>44</v>
      </c>
      <c r="J276" s="15">
        <v>41</v>
      </c>
      <c r="K276" s="15">
        <v>26</v>
      </c>
      <c r="L276" s="15">
        <v>14</v>
      </c>
      <c r="M276" s="81">
        <v>11.726000000000001</v>
      </c>
      <c r="N276" s="70">
        <v>14</v>
      </c>
      <c r="O276" s="62">
        <v>3000</v>
      </c>
      <c r="P276" s="63">
        <f>Table224523689101112131415161718192021222423456789[[#This Row],[PEMBULATAN]]*O276</f>
        <v>42000</v>
      </c>
    </row>
    <row r="277" spans="1:16" ht="29.25" customHeight="1" x14ac:dyDescent="0.2">
      <c r="A277" s="97"/>
      <c r="B277" s="73"/>
      <c r="C277" s="71" t="s">
        <v>1298</v>
      </c>
      <c r="D277" s="76" t="s">
        <v>51</v>
      </c>
      <c r="E277" s="13">
        <v>44428</v>
      </c>
      <c r="F277" s="74" t="s">
        <v>53</v>
      </c>
      <c r="G277" s="13">
        <v>44429</v>
      </c>
      <c r="H277" s="75" t="s">
        <v>54</v>
      </c>
      <c r="I277" s="15">
        <v>96</v>
      </c>
      <c r="J277" s="15">
        <v>56</v>
      </c>
      <c r="K277" s="15">
        <v>33</v>
      </c>
      <c r="L277" s="15">
        <v>2</v>
      </c>
      <c r="M277" s="81">
        <v>44.351999999999997</v>
      </c>
      <c r="N277" s="70">
        <v>44</v>
      </c>
      <c r="O277" s="62">
        <v>3000</v>
      </c>
      <c r="P277" s="63">
        <f>Table224523689101112131415161718192021222423456789[[#This Row],[PEMBULATAN]]*O277</f>
        <v>132000</v>
      </c>
    </row>
    <row r="278" spans="1:16" ht="29.25" customHeight="1" x14ac:dyDescent="0.2">
      <c r="A278" s="97"/>
      <c r="B278" s="88"/>
      <c r="C278" s="71" t="s">
        <v>1299</v>
      </c>
      <c r="D278" s="76" t="s">
        <v>51</v>
      </c>
      <c r="E278" s="13">
        <v>44428</v>
      </c>
      <c r="F278" s="74" t="s">
        <v>53</v>
      </c>
      <c r="G278" s="13">
        <v>44429</v>
      </c>
      <c r="H278" s="75" t="s">
        <v>54</v>
      </c>
      <c r="I278" s="15">
        <v>75</v>
      </c>
      <c r="J278" s="15">
        <v>58</v>
      </c>
      <c r="K278" s="15">
        <v>25</v>
      </c>
      <c r="L278" s="15">
        <v>14</v>
      </c>
      <c r="M278" s="81">
        <v>27.1875</v>
      </c>
      <c r="N278" s="70">
        <v>27</v>
      </c>
      <c r="O278" s="62">
        <v>3000</v>
      </c>
      <c r="P278" s="63">
        <f>Table224523689101112131415161718192021222423456789[[#This Row],[PEMBULATAN]]*O278</f>
        <v>81000</v>
      </c>
    </row>
    <row r="279" spans="1:16" ht="22.5" customHeight="1" x14ac:dyDescent="0.2">
      <c r="A279" s="121" t="s">
        <v>31</v>
      </c>
      <c r="B279" s="122"/>
      <c r="C279" s="122"/>
      <c r="D279" s="122"/>
      <c r="E279" s="122"/>
      <c r="F279" s="122"/>
      <c r="G279" s="122"/>
      <c r="H279" s="122"/>
      <c r="I279" s="122"/>
      <c r="J279" s="122"/>
      <c r="K279" s="122"/>
      <c r="L279" s="123"/>
      <c r="M279" s="77">
        <f>SUBTOTAL(109,Table224523689101112131415161718192021222423456789[KG VOLUME])</f>
        <v>6404.6165000000028</v>
      </c>
      <c r="N279" s="66">
        <f>SUM(N3:N278)</f>
        <v>6778</v>
      </c>
      <c r="O279" s="124">
        <f>SUM(P3:P278)</f>
        <v>20334000</v>
      </c>
      <c r="P279" s="125"/>
    </row>
    <row r="280" spans="1:16" ht="22.5" customHeight="1" x14ac:dyDescent="0.2">
      <c r="A280" s="82"/>
      <c r="B280" s="54" t="s">
        <v>43</v>
      </c>
      <c r="C280" s="53"/>
      <c r="D280" s="55" t="s">
        <v>44</v>
      </c>
      <c r="E280" s="82"/>
      <c r="F280" s="82"/>
      <c r="G280" s="82"/>
      <c r="H280" s="82"/>
      <c r="I280" s="82"/>
      <c r="J280" s="82"/>
      <c r="K280" s="82"/>
      <c r="L280" s="82"/>
      <c r="M280" s="83"/>
      <c r="N280" s="85" t="s">
        <v>50</v>
      </c>
      <c r="O280" s="84"/>
      <c r="P280" s="84">
        <f>O279*10%</f>
        <v>2033400</v>
      </c>
    </row>
    <row r="281" spans="1:16" ht="22.5" customHeight="1" thickBot="1" x14ac:dyDescent="0.25">
      <c r="A281" s="82"/>
      <c r="B281" s="54"/>
      <c r="C281" s="53"/>
      <c r="D281" s="55"/>
      <c r="E281" s="82"/>
      <c r="F281" s="82"/>
      <c r="G281" s="82"/>
      <c r="H281" s="82"/>
      <c r="I281" s="82"/>
      <c r="J281" s="82"/>
      <c r="K281" s="82"/>
      <c r="L281" s="82"/>
      <c r="M281" s="83"/>
      <c r="N281" s="98" t="s">
        <v>58</v>
      </c>
      <c r="O281" s="99"/>
      <c r="P281" s="99">
        <f>O279-P280</f>
        <v>18300600</v>
      </c>
    </row>
    <row r="282" spans="1:16" x14ac:dyDescent="0.2">
      <c r="A282" s="11"/>
      <c r="H282" s="61"/>
      <c r="N282" s="60" t="s">
        <v>32</v>
      </c>
      <c r="P282" s="67">
        <f>P281*1%</f>
        <v>183006</v>
      </c>
    </row>
    <row r="283" spans="1:16" ht="15.75" thickBot="1" x14ac:dyDescent="0.25">
      <c r="A283" s="11"/>
      <c r="H283" s="61"/>
      <c r="N283" s="60" t="s">
        <v>56</v>
      </c>
      <c r="P283" s="69">
        <f>P281*2%</f>
        <v>366012</v>
      </c>
    </row>
    <row r="284" spans="1:16" x14ac:dyDescent="0.2">
      <c r="A284" s="11"/>
      <c r="H284" s="61"/>
      <c r="N284" s="64" t="s">
        <v>33</v>
      </c>
      <c r="O284" s="65"/>
      <c r="P284" s="68">
        <f>P281+P282-P283</f>
        <v>18117594</v>
      </c>
    </row>
    <row r="285" spans="1:16" x14ac:dyDescent="0.2">
      <c r="B285" s="54"/>
      <c r="C285" s="53"/>
      <c r="D285" s="55"/>
    </row>
    <row r="287" spans="1:16" x14ac:dyDescent="0.2">
      <c r="A287" s="11"/>
      <c r="H287" s="61"/>
      <c r="P287" s="69"/>
    </row>
    <row r="288" spans="1:16" x14ac:dyDescent="0.2">
      <c r="A288" s="11"/>
      <c r="H288" s="61"/>
      <c r="O288" s="56"/>
      <c r="P288" s="69"/>
    </row>
    <row r="289" spans="1:16" s="3" customFormat="1" x14ac:dyDescent="0.25">
      <c r="A289" s="11"/>
      <c r="B289" s="2"/>
      <c r="C289" s="2"/>
      <c r="E289" s="12"/>
      <c r="H289" s="61"/>
      <c r="N289" s="14"/>
      <c r="O289" s="14"/>
      <c r="P289" s="14"/>
    </row>
    <row r="290" spans="1:16" s="3" customFormat="1" x14ac:dyDescent="0.25">
      <c r="A290" s="11"/>
      <c r="B290" s="2"/>
      <c r="C290" s="2"/>
      <c r="E290" s="12"/>
      <c r="H290" s="61"/>
      <c r="N290" s="14"/>
      <c r="O290" s="14"/>
      <c r="P290" s="14"/>
    </row>
    <row r="291" spans="1:16" s="3" customFormat="1" x14ac:dyDescent="0.25">
      <c r="A291" s="11"/>
      <c r="B291" s="2"/>
      <c r="C291" s="2"/>
      <c r="E291" s="12"/>
      <c r="H291" s="61"/>
      <c r="N291" s="14"/>
      <c r="O291" s="14"/>
      <c r="P291" s="14"/>
    </row>
    <row r="292" spans="1:16" s="3" customFormat="1" x14ac:dyDescent="0.25">
      <c r="A292" s="11"/>
      <c r="B292" s="2"/>
      <c r="C292" s="2"/>
      <c r="E292" s="12"/>
      <c r="H292" s="61"/>
      <c r="N292" s="14"/>
      <c r="O292" s="14"/>
      <c r="P292" s="14"/>
    </row>
    <row r="293" spans="1:16" s="3" customFormat="1" x14ac:dyDescent="0.25">
      <c r="A293" s="11"/>
      <c r="B293" s="2"/>
      <c r="C293" s="2"/>
      <c r="E293" s="12"/>
      <c r="H293" s="61"/>
      <c r="N293" s="14"/>
      <c r="O293" s="14"/>
      <c r="P293" s="14"/>
    </row>
    <row r="294" spans="1:16" s="3" customFormat="1" x14ac:dyDescent="0.25">
      <c r="A294" s="11"/>
      <c r="B294" s="2"/>
      <c r="C294" s="2"/>
      <c r="E294" s="12"/>
      <c r="H294" s="61"/>
      <c r="N294" s="14"/>
      <c r="O294" s="14"/>
      <c r="P294" s="14"/>
    </row>
    <row r="295" spans="1:16" s="3" customFormat="1" x14ac:dyDescent="0.25">
      <c r="A295" s="11"/>
      <c r="B295" s="2"/>
      <c r="C295" s="2"/>
      <c r="E295" s="12"/>
      <c r="H295" s="61"/>
      <c r="N295" s="14"/>
      <c r="O295" s="14"/>
      <c r="P295" s="14"/>
    </row>
    <row r="296" spans="1:16" s="3" customFormat="1" x14ac:dyDescent="0.25">
      <c r="A296" s="11"/>
      <c r="B296" s="2"/>
      <c r="C296" s="2"/>
      <c r="E296" s="12"/>
      <c r="H296" s="61"/>
      <c r="N296" s="14"/>
      <c r="O296" s="14"/>
      <c r="P296" s="14"/>
    </row>
    <row r="297" spans="1:16" s="3" customFormat="1" x14ac:dyDescent="0.25">
      <c r="A297" s="11"/>
      <c r="B297" s="2"/>
      <c r="C297" s="2"/>
      <c r="E297" s="12"/>
      <c r="H297" s="61"/>
      <c r="N297" s="14"/>
      <c r="O297" s="14"/>
      <c r="P297" s="14"/>
    </row>
    <row r="298" spans="1:16" s="3" customFormat="1" x14ac:dyDescent="0.25">
      <c r="A298" s="11"/>
      <c r="B298" s="2"/>
      <c r="C298" s="2"/>
      <c r="E298" s="12"/>
      <c r="H298" s="61"/>
      <c r="N298" s="14"/>
      <c r="O298" s="14"/>
      <c r="P298" s="14"/>
    </row>
    <row r="299" spans="1:16" s="3" customFormat="1" x14ac:dyDescent="0.25">
      <c r="A299" s="11"/>
      <c r="B299" s="2"/>
      <c r="C299" s="2"/>
      <c r="E299" s="12"/>
      <c r="H299" s="61"/>
      <c r="N299" s="14"/>
      <c r="O299" s="14"/>
      <c r="P299" s="14"/>
    </row>
    <row r="300" spans="1:16" s="3" customFormat="1" x14ac:dyDescent="0.25">
      <c r="A300" s="11"/>
      <c r="B300" s="2"/>
      <c r="C300" s="2"/>
      <c r="E300" s="12"/>
      <c r="H300" s="61"/>
      <c r="N300" s="14"/>
      <c r="O300" s="14"/>
      <c r="P300" s="14"/>
    </row>
  </sheetData>
  <mergeCells count="2">
    <mergeCell ref="A279:L279"/>
    <mergeCell ref="O279:P279"/>
  </mergeCells>
  <conditionalFormatting sqref="B3">
    <cfRule type="duplicateValues" dxfId="883" priority="1"/>
  </conditionalFormatting>
  <conditionalFormatting sqref="B4:B278">
    <cfRule type="duplicateValues" dxfId="882" priority="66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87"/>
  <sheetViews>
    <sheetView zoomScale="110" zoomScaleNormal="110" workbookViewId="0">
      <pane xSplit="3" ySplit="2" topLeftCell="D48" activePane="bottomRight" state="frozen"/>
      <selection activeCell="H5" sqref="H5"/>
      <selection pane="topRight" activeCell="H5" sqref="H5"/>
      <selection pane="bottomLeft" activeCell="H5" sqref="H5"/>
      <selection pane="bottomRight" activeCell="N3" sqref="N3:N6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4.425781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31.5" customHeight="1" x14ac:dyDescent="0.2">
      <c r="A3" s="96" t="s">
        <v>6206</v>
      </c>
      <c r="B3" s="72" t="s">
        <v>697</v>
      </c>
      <c r="C3" s="9" t="s">
        <v>698</v>
      </c>
      <c r="D3" s="74" t="s">
        <v>52</v>
      </c>
      <c r="E3" s="13">
        <v>44428</v>
      </c>
      <c r="F3" s="74" t="s">
        <v>53</v>
      </c>
      <c r="G3" s="13">
        <v>44429</v>
      </c>
      <c r="H3" s="10" t="s">
        <v>54</v>
      </c>
      <c r="I3" s="1">
        <v>46</v>
      </c>
      <c r="J3" s="1">
        <v>30</v>
      </c>
      <c r="K3" s="1">
        <v>13</v>
      </c>
      <c r="L3" s="1">
        <v>2</v>
      </c>
      <c r="M3" s="80">
        <v>4.4850000000000003</v>
      </c>
      <c r="N3" s="8">
        <v>4</v>
      </c>
      <c r="O3" s="62">
        <v>3000</v>
      </c>
      <c r="P3" s="63">
        <f>Table224523689101112131415161718192021222423456[[#This Row],[PEMBULATAN]]*O3</f>
        <v>12000</v>
      </c>
    </row>
    <row r="4" spans="1:16" ht="31.5" customHeight="1" x14ac:dyDescent="0.2">
      <c r="A4" s="100"/>
      <c r="B4" s="73"/>
      <c r="C4" s="9" t="s">
        <v>699</v>
      </c>
      <c r="D4" s="74" t="s">
        <v>52</v>
      </c>
      <c r="E4" s="13">
        <v>44428</v>
      </c>
      <c r="F4" s="74" t="s">
        <v>53</v>
      </c>
      <c r="G4" s="13">
        <v>44429</v>
      </c>
      <c r="H4" s="10" t="s">
        <v>54</v>
      </c>
      <c r="I4" s="1">
        <v>79</v>
      </c>
      <c r="J4" s="1">
        <v>52</v>
      </c>
      <c r="K4" s="1">
        <v>14</v>
      </c>
      <c r="L4" s="1">
        <v>12</v>
      </c>
      <c r="M4" s="80">
        <v>14.378</v>
      </c>
      <c r="N4" s="8">
        <v>14</v>
      </c>
      <c r="O4" s="62">
        <v>3000</v>
      </c>
      <c r="P4" s="63">
        <f>Table224523689101112131415161718192021222423456[[#This Row],[PEMBULATAN]]*O4</f>
        <v>42000</v>
      </c>
    </row>
    <row r="5" spans="1:16" ht="31.5" customHeight="1" x14ac:dyDescent="0.2">
      <c r="A5" s="97"/>
      <c r="B5" s="73"/>
      <c r="C5" s="87" t="s">
        <v>700</v>
      </c>
      <c r="D5" s="76" t="s">
        <v>52</v>
      </c>
      <c r="E5" s="13">
        <v>44428</v>
      </c>
      <c r="F5" s="74" t="s">
        <v>53</v>
      </c>
      <c r="G5" s="13">
        <v>44429</v>
      </c>
      <c r="H5" s="75" t="s">
        <v>54</v>
      </c>
      <c r="I5" s="15">
        <v>71</v>
      </c>
      <c r="J5" s="15">
        <v>50</v>
      </c>
      <c r="K5" s="15">
        <v>16</v>
      </c>
      <c r="L5" s="15">
        <v>5</v>
      </c>
      <c r="M5" s="81">
        <v>14.2</v>
      </c>
      <c r="N5" s="70">
        <v>14</v>
      </c>
      <c r="O5" s="62">
        <v>3000</v>
      </c>
      <c r="P5" s="63">
        <f>Table224523689101112131415161718192021222423456[[#This Row],[PEMBULATAN]]*O5</f>
        <v>42000</v>
      </c>
    </row>
    <row r="6" spans="1:16" ht="31.5" customHeight="1" x14ac:dyDescent="0.2">
      <c r="A6" s="97"/>
      <c r="B6" s="73"/>
      <c r="C6" s="87" t="s">
        <v>701</v>
      </c>
      <c r="D6" s="76" t="s">
        <v>52</v>
      </c>
      <c r="E6" s="13">
        <v>44428</v>
      </c>
      <c r="F6" s="74" t="s">
        <v>53</v>
      </c>
      <c r="G6" s="13">
        <v>44429</v>
      </c>
      <c r="H6" s="75" t="s">
        <v>54</v>
      </c>
      <c r="I6" s="15">
        <v>65</v>
      </c>
      <c r="J6" s="15">
        <v>45</v>
      </c>
      <c r="K6" s="15">
        <v>17</v>
      </c>
      <c r="L6" s="15">
        <v>8</v>
      </c>
      <c r="M6" s="81">
        <v>12.43125</v>
      </c>
      <c r="N6" s="70">
        <v>12</v>
      </c>
      <c r="O6" s="62">
        <v>3000</v>
      </c>
      <c r="P6" s="63">
        <f>Table224523689101112131415161718192021222423456[[#This Row],[PEMBULATAN]]*O6</f>
        <v>36000</v>
      </c>
    </row>
    <row r="7" spans="1:16" ht="31.5" customHeight="1" x14ac:dyDescent="0.2">
      <c r="A7" s="97"/>
      <c r="B7" s="73"/>
      <c r="C7" s="87" t="s">
        <v>702</v>
      </c>
      <c r="D7" s="76" t="s">
        <v>52</v>
      </c>
      <c r="E7" s="13">
        <v>44428</v>
      </c>
      <c r="F7" s="74" t="s">
        <v>53</v>
      </c>
      <c r="G7" s="13">
        <v>44429</v>
      </c>
      <c r="H7" s="75" t="s">
        <v>54</v>
      </c>
      <c r="I7" s="15">
        <v>42</v>
      </c>
      <c r="J7" s="15">
        <v>35</v>
      </c>
      <c r="K7" s="15">
        <v>20</v>
      </c>
      <c r="L7" s="15">
        <v>7</v>
      </c>
      <c r="M7" s="81">
        <v>7.35</v>
      </c>
      <c r="N7" s="70">
        <v>7</v>
      </c>
      <c r="O7" s="62">
        <v>3000</v>
      </c>
      <c r="P7" s="63">
        <f>Table224523689101112131415161718192021222423456[[#This Row],[PEMBULATAN]]*O7</f>
        <v>21000</v>
      </c>
    </row>
    <row r="8" spans="1:16" ht="31.5" customHeight="1" x14ac:dyDescent="0.2">
      <c r="A8" s="97"/>
      <c r="B8" s="73"/>
      <c r="C8" s="87" t="s">
        <v>703</v>
      </c>
      <c r="D8" s="76" t="s">
        <v>52</v>
      </c>
      <c r="E8" s="13">
        <v>44428</v>
      </c>
      <c r="F8" s="74" t="s">
        <v>53</v>
      </c>
      <c r="G8" s="13">
        <v>44429</v>
      </c>
      <c r="H8" s="75" t="s">
        <v>54</v>
      </c>
      <c r="I8" s="15">
        <v>75</v>
      </c>
      <c r="J8" s="15">
        <v>51</v>
      </c>
      <c r="K8" s="15">
        <v>16</v>
      </c>
      <c r="L8" s="15">
        <v>17</v>
      </c>
      <c r="M8" s="81">
        <v>15.3</v>
      </c>
      <c r="N8" s="70">
        <v>17</v>
      </c>
      <c r="O8" s="62">
        <v>3000</v>
      </c>
      <c r="P8" s="63">
        <f>Table224523689101112131415161718192021222423456[[#This Row],[PEMBULATAN]]*O8</f>
        <v>51000</v>
      </c>
    </row>
    <row r="9" spans="1:16" ht="31.5" customHeight="1" x14ac:dyDescent="0.2">
      <c r="A9" s="97"/>
      <c r="B9" s="73"/>
      <c r="C9" s="87" t="s">
        <v>704</v>
      </c>
      <c r="D9" s="76" t="s">
        <v>52</v>
      </c>
      <c r="E9" s="13">
        <v>44428</v>
      </c>
      <c r="F9" s="74" t="s">
        <v>53</v>
      </c>
      <c r="G9" s="13">
        <v>44429</v>
      </c>
      <c r="H9" s="75" t="s">
        <v>54</v>
      </c>
      <c r="I9" s="15">
        <v>51</v>
      </c>
      <c r="J9" s="15">
        <v>33</v>
      </c>
      <c r="K9" s="15">
        <v>10</v>
      </c>
      <c r="L9" s="15">
        <v>4</v>
      </c>
      <c r="M9" s="81">
        <v>4.2074999999999996</v>
      </c>
      <c r="N9" s="70">
        <v>4</v>
      </c>
      <c r="O9" s="62">
        <v>3000</v>
      </c>
      <c r="P9" s="63">
        <f>Table224523689101112131415161718192021222423456[[#This Row],[PEMBULATAN]]*O9</f>
        <v>12000</v>
      </c>
    </row>
    <row r="10" spans="1:16" ht="31.5" customHeight="1" x14ac:dyDescent="0.2">
      <c r="A10" s="97"/>
      <c r="B10" s="88"/>
      <c r="C10" s="87" t="s">
        <v>705</v>
      </c>
      <c r="D10" s="76" t="s">
        <v>52</v>
      </c>
      <c r="E10" s="13">
        <v>44428</v>
      </c>
      <c r="F10" s="74" t="s">
        <v>53</v>
      </c>
      <c r="G10" s="13">
        <v>44429</v>
      </c>
      <c r="H10" s="75" t="s">
        <v>54</v>
      </c>
      <c r="I10" s="15">
        <v>90</v>
      </c>
      <c r="J10" s="15">
        <v>36</v>
      </c>
      <c r="K10" s="15">
        <v>25</v>
      </c>
      <c r="L10" s="15">
        <v>24</v>
      </c>
      <c r="M10" s="81">
        <v>20.25</v>
      </c>
      <c r="N10" s="70">
        <v>24</v>
      </c>
      <c r="O10" s="62">
        <v>3000</v>
      </c>
      <c r="P10" s="63">
        <f>Table224523689101112131415161718192021222423456[[#This Row],[PEMBULATAN]]*O10</f>
        <v>72000</v>
      </c>
    </row>
    <row r="11" spans="1:16" ht="31.5" customHeight="1" x14ac:dyDescent="0.2">
      <c r="A11" s="97"/>
      <c r="B11" s="73" t="s">
        <v>706</v>
      </c>
      <c r="C11" s="87" t="s">
        <v>707</v>
      </c>
      <c r="D11" s="76" t="s">
        <v>52</v>
      </c>
      <c r="E11" s="13">
        <v>44428</v>
      </c>
      <c r="F11" s="74" t="s">
        <v>53</v>
      </c>
      <c r="G11" s="13">
        <v>44429</v>
      </c>
      <c r="H11" s="75" t="s">
        <v>54</v>
      </c>
      <c r="I11" s="15">
        <v>81</v>
      </c>
      <c r="J11" s="15">
        <v>61</v>
      </c>
      <c r="K11" s="15">
        <v>18</v>
      </c>
      <c r="L11" s="15">
        <v>8</v>
      </c>
      <c r="M11" s="81">
        <v>22.234500000000001</v>
      </c>
      <c r="N11" s="70">
        <v>22</v>
      </c>
      <c r="O11" s="62">
        <v>3000</v>
      </c>
      <c r="P11" s="63">
        <f>Table224523689101112131415161718192021222423456[[#This Row],[PEMBULATAN]]*O11</f>
        <v>66000</v>
      </c>
    </row>
    <row r="12" spans="1:16" ht="31.5" customHeight="1" x14ac:dyDescent="0.2">
      <c r="A12" s="97"/>
      <c r="B12" s="73"/>
      <c r="C12" s="87" t="s">
        <v>708</v>
      </c>
      <c r="D12" s="76" t="s">
        <v>52</v>
      </c>
      <c r="E12" s="13">
        <v>44428</v>
      </c>
      <c r="F12" s="74" t="s">
        <v>53</v>
      </c>
      <c r="G12" s="13">
        <v>44429</v>
      </c>
      <c r="H12" s="75" t="s">
        <v>54</v>
      </c>
      <c r="I12" s="15">
        <v>100</v>
      </c>
      <c r="J12" s="15">
        <v>65</v>
      </c>
      <c r="K12" s="15">
        <v>20</v>
      </c>
      <c r="L12" s="15">
        <v>17</v>
      </c>
      <c r="M12" s="81">
        <v>32.5</v>
      </c>
      <c r="N12" s="70">
        <v>33</v>
      </c>
      <c r="O12" s="62">
        <v>3000</v>
      </c>
      <c r="P12" s="63">
        <f>Table224523689101112131415161718192021222423456[[#This Row],[PEMBULATAN]]*O12</f>
        <v>99000</v>
      </c>
    </row>
    <row r="13" spans="1:16" ht="31.5" customHeight="1" x14ac:dyDescent="0.2">
      <c r="A13" s="97"/>
      <c r="B13" s="73"/>
      <c r="C13" s="87" t="s">
        <v>709</v>
      </c>
      <c r="D13" s="76" t="s">
        <v>52</v>
      </c>
      <c r="E13" s="13">
        <v>44428</v>
      </c>
      <c r="F13" s="74" t="s">
        <v>53</v>
      </c>
      <c r="G13" s="13">
        <v>44429</v>
      </c>
      <c r="H13" s="75" t="s">
        <v>54</v>
      </c>
      <c r="I13" s="15">
        <v>102</v>
      </c>
      <c r="J13" s="15">
        <v>57</v>
      </c>
      <c r="K13" s="15">
        <v>21</v>
      </c>
      <c r="L13" s="15">
        <v>35</v>
      </c>
      <c r="M13" s="81">
        <v>30.523499999999999</v>
      </c>
      <c r="N13" s="70">
        <v>35</v>
      </c>
      <c r="O13" s="62">
        <v>3000</v>
      </c>
      <c r="P13" s="63">
        <f>Table224523689101112131415161718192021222423456[[#This Row],[PEMBULATAN]]*O13</f>
        <v>105000</v>
      </c>
    </row>
    <row r="14" spans="1:16" ht="31.5" customHeight="1" x14ac:dyDescent="0.2">
      <c r="A14" s="97"/>
      <c r="B14" s="73"/>
      <c r="C14" s="87" t="s">
        <v>710</v>
      </c>
      <c r="D14" s="76" t="s">
        <v>52</v>
      </c>
      <c r="E14" s="13">
        <v>44428</v>
      </c>
      <c r="F14" s="74" t="s">
        <v>53</v>
      </c>
      <c r="G14" s="13">
        <v>44429</v>
      </c>
      <c r="H14" s="75" t="s">
        <v>54</v>
      </c>
      <c r="I14" s="15">
        <v>96</v>
      </c>
      <c r="J14" s="15">
        <v>53</v>
      </c>
      <c r="K14" s="15">
        <v>16</v>
      </c>
      <c r="L14" s="15">
        <v>13</v>
      </c>
      <c r="M14" s="81">
        <v>20.352</v>
      </c>
      <c r="N14" s="70">
        <v>20</v>
      </c>
      <c r="O14" s="62">
        <v>3000</v>
      </c>
      <c r="P14" s="63">
        <f>Table224523689101112131415161718192021222423456[[#This Row],[PEMBULATAN]]*O14</f>
        <v>60000</v>
      </c>
    </row>
    <row r="15" spans="1:16" ht="31.5" customHeight="1" x14ac:dyDescent="0.2">
      <c r="A15" s="97"/>
      <c r="B15" s="73"/>
      <c r="C15" s="87" t="s">
        <v>711</v>
      </c>
      <c r="D15" s="76" t="s">
        <v>52</v>
      </c>
      <c r="E15" s="13">
        <v>44428</v>
      </c>
      <c r="F15" s="74" t="s">
        <v>53</v>
      </c>
      <c r="G15" s="13">
        <v>44429</v>
      </c>
      <c r="H15" s="75" t="s">
        <v>54</v>
      </c>
      <c r="I15" s="15">
        <v>97</v>
      </c>
      <c r="J15" s="15">
        <v>52</v>
      </c>
      <c r="K15" s="15">
        <v>18</v>
      </c>
      <c r="L15" s="15">
        <v>11</v>
      </c>
      <c r="M15" s="81">
        <v>22.698</v>
      </c>
      <c r="N15" s="70">
        <v>23</v>
      </c>
      <c r="O15" s="62">
        <v>3000</v>
      </c>
      <c r="P15" s="63">
        <f>Table224523689101112131415161718192021222423456[[#This Row],[PEMBULATAN]]*O15</f>
        <v>69000</v>
      </c>
    </row>
    <row r="16" spans="1:16" ht="31.5" customHeight="1" x14ac:dyDescent="0.2">
      <c r="A16" s="97"/>
      <c r="B16" s="73"/>
      <c r="C16" s="87" t="s">
        <v>712</v>
      </c>
      <c r="D16" s="76" t="s">
        <v>52</v>
      </c>
      <c r="E16" s="13">
        <v>44428</v>
      </c>
      <c r="F16" s="74" t="s">
        <v>53</v>
      </c>
      <c r="G16" s="13">
        <v>44429</v>
      </c>
      <c r="H16" s="75" t="s">
        <v>54</v>
      </c>
      <c r="I16" s="15">
        <v>92</v>
      </c>
      <c r="J16" s="15">
        <v>53</v>
      </c>
      <c r="K16" s="15">
        <v>16</v>
      </c>
      <c r="L16" s="15">
        <v>10</v>
      </c>
      <c r="M16" s="81">
        <v>19.504000000000001</v>
      </c>
      <c r="N16" s="70">
        <v>20</v>
      </c>
      <c r="O16" s="62">
        <v>3000</v>
      </c>
      <c r="P16" s="63">
        <f>Table224523689101112131415161718192021222423456[[#This Row],[PEMBULATAN]]*O16</f>
        <v>60000</v>
      </c>
    </row>
    <row r="17" spans="1:16" ht="31.5" customHeight="1" x14ac:dyDescent="0.2">
      <c r="A17" s="97"/>
      <c r="B17" s="73"/>
      <c r="C17" s="87" t="s">
        <v>713</v>
      </c>
      <c r="D17" s="76" t="s">
        <v>52</v>
      </c>
      <c r="E17" s="13">
        <v>44428</v>
      </c>
      <c r="F17" s="74" t="s">
        <v>53</v>
      </c>
      <c r="G17" s="13">
        <v>44429</v>
      </c>
      <c r="H17" s="75" t="s">
        <v>54</v>
      </c>
      <c r="I17" s="15">
        <v>83</v>
      </c>
      <c r="J17" s="15">
        <v>50</v>
      </c>
      <c r="K17" s="15">
        <v>17</v>
      </c>
      <c r="L17" s="15">
        <v>5</v>
      </c>
      <c r="M17" s="81">
        <v>17.637499999999999</v>
      </c>
      <c r="N17" s="70">
        <v>18</v>
      </c>
      <c r="O17" s="62">
        <v>3000</v>
      </c>
      <c r="P17" s="63">
        <f>Table224523689101112131415161718192021222423456[[#This Row],[PEMBULATAN]]*O17</f>
        <v>54000</v>
      </c>
    </row>
    <row r="18" spans="1:16" ht="31.5" customHeight="1" x14ac:dyDescent="0.2">
      <c r="A18" s="97"/>
      <c r="B18" s="73"/>
      <c r="C18" s="87" t="s">
        <v>714</v>
      </c>
      <c r="D18" s="76" t="s">
        <v>52</v>
      </c>
      <c r="E18" s="13">
        <v>44428</v>
      </c>
      <c r="F18" s="74" t="s">
        <v>53</v>
      </c>
      <c r="G18" s="13">
        <v>44429</v>
      </c>
      <c r="H18" s="75" t="s">
        <v>54</v>
      </c>
      <c r="I18" s="15">
        <v>100</v>
      </c>
      <c r="J18" s="15">
        <v>54</v>
      </c>
      <c r="K18" s="15">
        <v>20</v>
      </c>
      <c r="L18" s="15">
        <v>13</v>
      </c>
      <c r="M18" s="81">
        <v>27</v>
      </c>
      <c r="N18" s="70">
        <v>27</v>
      </c>
      <c r="O18" s="62">
        <v>3000</v>
      </c>
      <c r="P18" s="63">
        <f>Table224523689101112131415161718192021222423456[[#This Row],[PEMBULATAN]]*O18</f>
        <v>81000</v>
      </c>
    </row>
    <row r="19" spans="1:16" ht="31.5" customHeight="1" x14ac:dyDescent="0.2">
      <c r="A19" s="97"/>
      <c r="B19" s="73"/>
      <c r="C19" s="87" t="s">
        <v>715</v>
      </c>
      <c r="D19" s="76" t="s">
        <v>52</v>
      </c>
      <c r="E19" s="13">
        <v>44428</v>
      </c>
      <c r="F19" s="74" t="s">
        <v>53</v>
      </c>
      <c r="G19" s="13">
        <v>44429</v>
      </c>
      <c r="H19" s="75" t="s">
        <v>54</v>
      </c>
      <c r="I19" s="15">
        <v>67</v>
      </c>
      <c r="J19" s="15">
        <v>35</v>
      </c>
      <c r="K19" s="15">
        <v>20</v>
      </c>
      <c r="L19" s="15">
        <v>7</v>
      </c>
      <c r="M19" s="81">
        <v>11.725</v>
      </c>
      <c r="N19" s="70">
        <v>12</v>
      </c>
      <c r="O19" s="62">
        <v>3000</v>
      </c>
      <c r="P19" s="63">
        <f>Table224523689101112131415161718192021222423456[[#This Row],[PEMBULATAN]]*O19</f>
        <v>36000</v>
      </c>
    </row>
    <row r="20" spans="1:16" ht="31.5" customHeight="1" x14ac:dyDescent="0.2">
      <c r="A20" s="97"/>
      <c r="B20" s="73"/>
      <c r="C20" s="87" t="s">
        <v>716</v>
      </c>
      <c r="D20" s="76" t="s">
        <v>52</v>
      </c>
      <c r="E20" s="13">
        <v>44428</v>
      </c>
      <c r="F20" s="74" t="s">
        <v>53</v>
      </c>
      <c r="G20" s="13">
        <v>44429</v>
      </c>
      <c r="H20" s="75" t="s">
        <v>54</v>
      </c>
      <c r="I20" s="15">
        <v>90</v>
      </c>
      <c r="J20" s="15">
        <v>60</v>
      </c>
      <c r="K20" s="15">
        <v>12</v>
      </c>
      <c r="L20" s="15">
        <v>4</v>
      </c>
      <c r="M20" s="81">
        <v>16.2</v>
      </c>
      <c r="N20" s="70">
        <v>16</v>
      </c>
      <c r="O20" s="62">
        <v>3000</v>
      </c>
      <c r="P20" s="63">
        <f>Table224523689101112131415161718192021222423456[[#This Row],[PEMBULATAN]]*O20</f>
        <v>48000</v>
      </c>
    </row>
    <row r="21" spans="1:16" ht="31.5" customHeight="1" x14ac:dyDescent="0.2">
      <c r="A21" s="97"/>
      <c r="B21" s="73"/>
      <c r="C21" s="87" t="s">
        <v>717</v>
      </c>
      <c r="D21" s="76" t="s">
        <v>52</v>
      </c>
      <c r="E21" s="13">
        <v>44428</v>
      </c>
      <c r="F21" s="74" t="s">
        <v>53</v>
      </c>
      <c r="G21" s="13">
        <v>44429</v>
      </c>
      <c r="H21" s="75" t="s">
        <v>54</v>
      </c>
      <c r="I21" s="15">
        <v>97</v>
      </c>
      <c r="J21" s="15">
        <v>60</v>
      </c>
      <c r="K21" s="15">
        <v>15</v>
      </c>
      <c r="L21" s="15">
        <v>13</v>
      </c>
      <c r="M21" s="81">
        <v>21.824999999999999</v>
      </c>
      <c r="N21" s="70">
        <v>22</v>
      </c>
      <c r="O21" s="62">
        <v>3000</v>
      </c>
      <c r="P21" s="63">
        <f>Table224523689101112131415161718192021222423456[[#This Row],[PEMBULATAN]]*O21</f>
        <v>66000</v>
      </c>
    </row>
    <row r="22" spans="1:16" ht="31.5" customHeight="1" x14ac:dyDescent="0.2">
      <c r="A22" s="97"/>
      <c r="B22" s="73"/>
      <c r="C22" s="87" t="s">
        <v>718</v>
      </c>
      <c r="D22" s="76" t="s">
        <v>52</v>
      </c>
      <c r="E22" s="13">
        <v>44428</v>
      </c>
      <c r="F22" s="74" t="s">
        <v>53</v>
      </c>
      <c r="G22" s="13">
        <v>44429</v>
      </c>
      <c r="H22" s="75" t="s">
        <v>54</v>
      </c>
      <c r="I22" s="15">
        <v>97</v>
      </c>
      <c r="J22" s="15">
        <v>56</v>
      </c>
      <c r="K22" s="15">
        <v>20</v>
      </c>
      <c r="L22" s="15">
        <v>14</v>
      </c>
      <c r="M22" s="81">
        <v>27.16</v>
      </c>
      <c r="N22" s="70">
        <v>27</v>
      </c>
      <c r="O22" s="62">
        <v>3000</v>
      </c>
      <c r="P22" s="63">
        <f>Table224523689101112131415161718192021222423456[[#This Row],[PEMBULATAN]]*O22</f>
        <v>81000</v>
      </c>
    </row>
    <row r="23" spans="1:16" ht="31.5" customHeight="1" x14ac:dyDescent="0.2">
      <c r="A23" s="97"/>
      <c r="B23" s="73"/>
      <c r="C23" s="87" t="s">
        <v>719</v>
      </c>
      <c r="D23" s="76" t="s">
        <v>52</v>
      </c>
      <c r="E23" s="13">
        <v>44428</v>
      </c>
      <c r="F23" s="74" t="s">
        <v>53</v>
      </c>
      <c r="G23" s="13">
        <v>44429</v>
      </c>
      <c r="H23" s="75" t="s">
        <v>54</v>
      </c>
      <c r="I23" s="15">
        <v>53</v>
      </c>
      <c r="J23" s="15">
        <v>40</v>
      </c>
      <c r="K23" s="15">
        <v>10</v>
      </c>
      <c r="L23" s="15">
        <v>2</v>
      </c>
      <c r="M23" s="81">
        <v>5.3</v>
      </c>
      <c r="N23" s="70">
        <v>5</v>
      </c>
      <c r="O23" s="62">
        <v>3000</v>
      </c>
      <c r="P23" s="63">
        <f>Table224523689101112131415161718192021222423456[[#This Row],[PEMBULATAN]]*O23</f>
        <v>15000</v>
      </c>
    </row>
    <row r="24" spans="1:16" ht="31.5" customHeight="1" x14ac:dyDescent="0.2">
      <c r="A24" s="97"/>
      <c r="B24" s="73"/>
      <c r="C24" s="87" t="s">
        <v>720</v>
      </c>
      <c r="D24" s="76" t="s">
        <v>52</v>
      </c>
      <c r="E24" s="13">
        <v>44428</v>
      </c>
      <c r="F24" s="74" t="s">
        <v>53</v>
      </c>
      <c r="G24" s="13">
        <v>44429</v>
      </c>
      <c r="H24" s="75" t="s">
        <v>54</v>
      </c>
      <c r="I24" s="15">
        <v>85</v>
      </c>
      <c r="J24" s="15">
        <v>52</v>
      </c>
      <c r="K24" s="15">
        <v>18</v>
      </c>
      <c r="L24" s="15">
        <v>15</v>
      </c>
      <c r="M24" s="81">
        <v>19.89</v>
      </c>
      <c r="N24" s="70">
        <v>20</v>
      </c>
      <c r="O24" s="62">
        <v>3000</v>
      </c>
      <c r="P24" s="63">
        <f>Table224523689101112131415161718192021222423456[[#This Row],[PEMBULATAN]]*O24</f>
        <v>60000</v>
      </c>
    </row>
    <row r="25" spans="1:16" ht="31.5" customHeight="1" x14ac:dyDescent="0.2">
      <c r="A25" s="97"/>
      <c r="B25" s="73"/>
      <c r="C25" s="87" t="s">
        <v>721</v>
      </c>
      <c r="D25" s="76" t="s">
        <v>52</v>
      </c>
      <c r="E25" s="13">
        <v>44428</v>
      </c>
      <c r="F25" s="74" t="s">
        <v>53</v>
      </c>
      <c r="G25" s="13">
        <v>44429</v>
      </c>
      <c r="H25" s="75" t="s">
        <v>54</v>
      </c>
      <c r="I25" s="15">
        <v>98</v>
      </c>
      <c r="J25" s="15">
        <v>53</v>
      </c>
      <c r="K25" s="15">
        <v>20</v>
      </c>
      <c r="L25" s="15">
        <v>13</v>
      </c>
      <c r="M25" s="81">
        <v>25.97</v>
      </c>
      <c r="N25" s="70">
        <v>26</v>
      </c>
      <c r="O25" s="62">
        <v>3000</v>
      </c>
      <c r="P25" s="63">
        <f>Table224523689101112131415161718192021222423456[[#This Row],[PEMBULATAN]]*O25</f>
        <v>78000</v>
      </c>
    </row>
    <row r="26" spans="1:16" ht="31.5" customHeight="1" x14ac:dyDescent="0.2">
      <c r="A26" s="97"/>
      <c r="B26" s="73"/>
      <c r="C26" s="87" t="s">
        <v>722</v>
      </c>
      <c r="D26" s="76" t="s">
        <v>52</v>
      </c>
      <c r="E26" s="13">
        <v>44428</v>
      </c>
      <c r="F26" s="74" t="s">
        <v>53</v>
      </c>
      <c r="G26" s="13">
        <v>44429</v>
      </c>
      <c r="H26" s="75" t="s">
        <v>54</v>
      </c>
      <c r="I26" s="15">
        <v>85</v>
      </c>
      <c r="J26" s="15">
        <v>50</v>
      </c>
      <c r="K26" s="15">
        <v>16</v>
      </c>
      <c r="L26" s="15">
        <v>2</v>
      </c>
      <c r="M26" s="81">
        <v>17</v>
      </c>
      <c r="N26" s="70">
        <v>17</v>
      </c>
      <c r="O26" s="62">
        <v>3000</v>
      </c>
      <c r="P26" s="63">
        <f>Table224523689101112131415161718192021222423456[[#This Row],[PEMBULATAN]]*O26</f>
        <v>51000</v>
      </c>
    </row>
    <row r="27" spans="1:16" ht="31.5" customHeight="1" x14ac:dyDescent="0.2">
      <c r="A27" s="97"/>
      <c r="B27" s="73"/>
      <c r="C27" s="87" t="s">
        <v>723</v>
      </c>
      <c r="D27" s="76" t="s">
        <v>52</v>
      </c>
      <c r="E27" s="13">
        <v>44428</v>
      </c>
      <c r="F27" s="74" t="s">
        <v>53</v>
      </c>
      <c r="G27" s="13">
        <v>44429</v>
      </c>
      <c r="H27" s="75" t="s">
        <v>54</v>
      </c>
      <c r="I27" s="15">
        <v>88</v>
      </c>
      <c r="J27" s="15">
        <v>42</v>
      </c>
      <c r="K27" s="15">
        <v>21</v>
      </c>
      <c r="L27" s="15">
        <v>21</v>
      </c>
      <c r="M27" s="81">
        <v>19.404</v>
      </c>
      <c r="N27" s="70">
        <v>21</v>
      </c>
      <c r="O27" s="62">
        <v>3000</v>
      </c>
      <c r="P27" s="63">
        <f>Table224523689101112131415161718192021222423456[[#This Row],[PEMBULATAN]]*O27</f>
        <v>63000</v>
      </c>
    </row>
    <row r="28" spans="1:16" ht="31.5" customHeight="1" x14ac:dyDescent="0.2">
      <c r="A28" s="97"/>
      <c r="B28" s="73"/>
      <c r="C28" s="87" t="s">
        <v>724</v>
      </c>
      <c r="D28" s="76" t="s">
        <v>52</v>
      </c>
      <c r="E28" s="13">
        <v>44428</v>
      </c>
      <c r="F28" s="74" t="s">
        <v>53</v>
      </c>
      <c r="G28" s="13">
        <v>44429</v>
      </c>
      <c r="H28" s="75" t="s">
        <v>54</v>
      </c>
      <c r="I28" s="15">
        <v>87</v>
      </c>
      <c r="J28" s="15">
        <v>53</v>
      </c>
      <c r="K28" s="15">
        <v>20</v>
      </c>
      <c r="L28" s="15">
        <v>8</v>
      </c>
      <c r="M28" s="81">
        <v>23.055</v>
      </c>
      <c r="N28" s="70">
        <v>23</v>
      </c>
      <c r="O28" s="62">
        <v>3000</v>
      </c>
      <c r="P28" s="63">
        <f>Table224523689101112131415161718192021222423456[[#This Row],[PEMBULATAN]]*O28</f>
        <v>69000</v>
      </c>
    </row>
    <row r="29" spans="1:16" ht="31.5" customHeight="1" x14ac:dyDescent="0.2">
      <c r="A29" s="97"/>
      <c r="B29" s="73"/>
      <c r="C29" s="87" t="s">
        <v>725</v>
      </c>
      <c r="D29" s="76" t="s">
        <v>52</v>
      </c>
      <c r="E29" s="13">
        <v>44428</v>
      </c>
      <c r="F29" s="74" t="s">
        <v>53</v>
      </c>
      <c r="G29" s="13">
        <v>44429</v>
      </c>
      <c r="H29" s="75" t="s">
        <v>54</v>
      </c>
      <c r="I29" s="15">
        <v>95</v>
      </c>
      <c r="J29" s="15">
        <v>53</v>
      </c>
      <c r="K29" s="15">
        <v>21</v>
      </c>
      <c r="L29" s="15">
        <v>14</v>
      </c>
      <c r="M29" s="81">
        <v>26.43375</v>
      </c>
      <c r="N29" s="70">
        <v>26</v>
      </c>
      <c r="O29" s="62">
        <v>3000</v>
      </c>
      <c r="P29" s="63">
        <f>Table224523689101112131415161718192021222423456[[#This Row],[PEMBULATAN]]*O29</f>
        <v>78000</v>
      </c>
    </row>
    <row r="30" spans="1:16" ht="31.5" customHeight="1" x14ac:dyDescent="0.2">
      <c r="A30" s="97"/>
      <c r="B30" s="73"/>
      <c r="C30" s="87" t="s">
        <v>726</v>
      </c>
      <c r="D30" s="76" t="s">
        <v>52</v>
      </c>
      <c r="E30" s="13">
        <v>44428</v>
      </c>
      <c r="F30" s="74" t="s">
        <v>53</v>
      </c>
      <c r="G30" s="13">
        <v>44429</v>
      </c>
      <c r="H30" s="75" t="s">
        <v>54</v>
      </c>
      <c r="I30" s="15">
        <v>76</v>
      </c>
      <c r="J30" s="15">
        <v>51</v>
      </c>
      <c r="K30" s="15">
        <v>18</v>
      </c>
      <c r="L30" s="15">
        <v>8</v>
      </c>
      <c r="M30" s="81">
        <v>17.442</v>
      </c>
      <c r="N30" s="70">
        <v>17</v>
      </c>
      <c r="O30" s="62">
        <v>3000</v>
      </c>
      <c r="P30" s="63">
        <f>Table224523689101112131415161718192021222423456[[#This Row],[PEMBULATAN]]*O30</f>
        <v>51000</v>
      </c>
    </row>
    <row r="31" spans="1:16" ht="31.5" customHeight="1" x14ac:dyDescent="0.2">
      <c r="A31" s="97"/>
      <c r="B31" s="73"/>
      <c r="C31" s="87" t="s">
        <v>727</v>
      </c>
      <c r="D31" s="76" t="s">
        <v>52</v>
      </c>
      <c r="E31" s="13">
        <v>44428</v>
      </c>
      <c r="F31" s="74" t="s">
        <v>53</v>
      </c>
      <c r="G31" s="13">
        <v>44429</v>
      </c>
      <c r="H31" s="75" t="s">
        <v>54</v>
      </c>
      <c r="I31" s="15">
        <v>53</v>
      </c>
      <c r="J31" s="15">
        <v>37</v>
      </c>
      <c r="K31" s="15">
        <v>12</v>
      </c>
      <c r="L31" s="15">
        <v>2</v>
      </c>
      <c r="M31" s="81">
        <v>5.883</v>
      </c>
      <c r="N31" s="70">
        <v>6</v>
      </c>
      <c r="O31" s="62">
        <v>3000</v>
      </c>
      <c r="P31" s="63">
        <f>Table224523689101112131415161718192021222423456[[#This Row],[PEMBULATAN]]*O31</f>
        <v>18000</v>
      </c>
    </row>
    <row r="32" spans="1:16" ht="31.5" customHeight="1" x14ac:dyDescent="0.2">
      <c r="A32" s="97"/>
      <c r="B32" s="73"/>
      <c r="C32" s="87" t="s">
        <v>728</v>
      </c>
      <c r="D32" s="76" t="s">
        <v>52</v>
      </c>
      <c r="E32" s="13">
        <v>44428</v>
      </c>
      <c r="F32" s="74" t="s">
        <v>53</v>
      </c>
      <c r="G32" s="13">
        <v>44429</v>
      </c>
      <c r="H32" s="75" t="s">
        <v>54</v>
      </c>
      <c r="I32" s="15">
        <v>50</v>
      </c>
      <c r="J32" s="15">
        <v>39</v>
      </c>
      <c r="K32" s="15">
        <v>12</v>
      </c>
      <c r="L32" s="15">
        <v>3</v>
      </c>
      <c r="M32" s="81">
        <v>5.85</v>
      </c>
      <c r="N32" s="70">
        <v>6</v>
      </c>
      <c r="O32" s="62">
        <v>3000</v>
      </c>
      <c r="P32" s="63">
        <f>Table224523689101112131415161718192021222423456[[#This Row],[PEMBULATAN]]*O32</f>
        <v>18000</v>
      </c>
    </row>
    <row r="33" spans="1:16" ht="31.5" customHeight="1" x14ac:dyDescent="0.2">
      <c r="A33" s="97"/>
      <c r="B33" s="73"/>
      <c r="C33" s="87" t="s">
        <v>729</v>
      </c>
      <c r="D33" s="76" t="s">
        <v>52</v>
      </c>
      <c r="E33" s="13">
        <v>44428</v>
      </c>
      <c r="F33" s="74" t="s">
        <v>53</v>
      </c>
      <c r="G33" s="13">
        <v>44429</v>
      </c>
      <c r="H33" s="75" t="s">
        <v>54</v>
      </c>
      <c r="I33" s="15">
        <v>95</v>
      </c>
      <c r="J33" s="15">
        <v>53</v>
      </c>
      <c r="K33" s="15">
        <v>21</v>
      </c>
      <c r="L33" s="15">
        <v>22</v>
      </c>
      <c r="M33" s="81">
        <v>26.43375</v>
      </c>
      <c r="N33" s="70">
        <v>26</v>
      </c>
      <c r="O33" s="62">
        <v>3000</v>
      </c>
      <c r="P33" s="63">
        <f>Table224523689101112131415161718192021222423456[[#This Row],[PEMBULATAN]]*O33</f>
        <v>78000</v>
      </c>
    </row>
    <row r="34" spans="1:16" ht="31.5" customHeight="1" x14ac:dyDescent="0.2">
      <c r="A34" s="97"/>
      <c r="B34" s="73"/>
      <c r="C34" s="87" t="s">
        <v>730</v>
      </c>
      <c r="D34" s="76" t="s">
        <v>52</v>
      </c>
      <c r="E34" s="13">
        <v>44428</v>
      </c>
      <c r="F34" s="74" t="s">
        <v>53</v>
      </c>
      <c r="G34" s="13">
        <v>44429</v>
      </c>
      <c r="H34" s="75" t="s">
        <v>54</v>
      </c>
      <c r="I34" s="15">
        <v>71</v>
      </c>
      <c r="J34" s="15">
        <v>42</v>
      </c>
      <c r="K34" s="15">
        <v>22</v>
      </c>
      <c r="L34" s="15">
        <v>18</v>
      </c>
      <c r="M34" s="81">
        <v>16.401</v>
      </c>
      <c r="N34" s="70">
        <v>18</v>
      </c>
      <c r="O34" s="62">
        <v>3000</v>
      </c>
      <c r="P34" s="63">
        <f>Table224523689101112131415161718192021222423456[[#This Row],[PEMBULATAN]]*O34</f>
        <v>54000</v>
      </c>
    </row>
    <row r="35" spans="1:16" ht="31.5" customHeight="1" x14ac:dyDescent="0.2">
      <c r="A35" s="97"/>
      <c r="B35" s="73"/>
      <c r="C35" s="87" t="s">
        <v>731</v>
      </c>
      <c r="D35" s="76" t="s">
        <v>52</v>
      </c>
      <c r="E35" s="13">
        <v>44428</v>
      </c>
      <c r="F35" s="74" t="s">
        <v>53</v>
      </c>
      <c r="G35" s="13">
        <v>44429</v>
      </c>
      <c r="H35" s="75" t="s">
        <v>54</v>
      </c>
      <c r="I35" s="15">
        <v>92</v>
      </c>
      <c r="J35" s="15">
        <v>52</v>
      </c>
      <c r="K35" s="15">
        <v>18</v>
      </c>
      <c r="L35" s="15">
        <v>19</v>
      </c>
      <c r="M35" s="81">
        <v>21.527999999999999</v>
      </c>
      <c r="N35" s="70">
        <v>22</v>
      </c>
      <c r="O35" s="62">
        <v>3000</v>
      </c>
      <c r="P35" s="63">
        <f>Table224523689101112131415161718192021222423456[[#This Row],[PEMBULATAN]]*O35</f>
        <v>66000</v>
      </c>
    </row>
    <row r="36" spans="1:16" ht="31.5" customHeight="1" x14ac:dyDescent="0.2">
      <c r="A36" s="97"/>
      <c r="B36" s="73"/>
      <c r="C36" s="87" t="s">
        <v>732</v>
      </c>
      <c r="D36" s="76" t="s">
        <v>52</v>
      </c>
      <c r="E36" s="13">
        <v>44428</v>
      </c>
      <c r="F36" s="74" t="s">
        <v>53</v>
      </c>
      <c r="G36" s="13">
        <v>44429</v>
      </c>
      <c r="H36" s="75" t="s">
        <v>54</v>
      </c>
      <c r="I36" s="15">
        <v>85</v>
      </c>
      <c r="J36" s="15">
        <v>60</v>
      </c>
      <c r="K36" s="15">
        <v>18</v>
      </c>
      <c r="L36" s="15">
        <v>16</v>
      </c>
      <c r="M36" s="81">
        <v>22.95</v>
      </c>
      <c r="N36" s="70">
        <v>23</v>
      </c>
      <c r="O36" s="62">
        <v>3000</v>
      </c>
      <c r="P36" s="63">
        <f>Table224523689101112131415161718192021222423456[[#This Row],[PEMBULATAN]]*O36</f>
        <v>69000</v>
      </c>
    </row>
    <row r="37" spans="1:16" ht="31.5" customHeight="1" x14ac:dyDescent="0.2">
      <c r="A37" s="97"/>
      <c r="B37" s="73"/>
      <c r="C37" s="87" t="s">
        <v>733</v>
      </c>
      <c r="D37" s="76" t="s">
        <v>52</v>
      </c>
      <c r="E37" s="13">
        <v>44428</v>
      </c>
      <c r="F37" s="74" t="s">
        <v>53</v>
      </c>
      <c r="G37" s="13">
        <v>44429</v>
      </c>
      <c r="H37" s="75" t="s">
        <v>54</v>
      </c>
      <c r="I37" s="15">
        <v>59</v>
      </c>
      <c r="J37" s="15">
        <v>47</v>
      </c>
      <c r="K37" s="15">
        <v>11</v>
      </c>
      <c r="L37" s="15">
        <v>10</v>
      </c>
      <c r="M37" s="81">
        <v>7.62575</v>
      </c>
      <c r="N37" s="70">
        <v>10</v>
      </c>
      <c r="O37" s="62">
        <v>3000</v>
      </c>
      <c r="P37" s="63">
        <f>Table224523689101112131415161718192021222423456[[#This Row],[PEMBULATAN]]*O37</f>
        <v>30000</v>
      </c>
    </row>
    <row r="38" spans="1:16" ht="31.5" customHeight="1" x14ac:dyDescent="0.2">
      <c r="A38" s="97"/>
      <c r="B38" s="73"/>
      <c r="C38" s="87" t="s">
        <v>734</v>
      </c>
      <c r="D38" s="76" t="s">
        <v>52</v>
      </c>
      <c r="E38" s="13">
        <v>44428</v>
      </c>
      <c r="F38" s="74" t="s">
        <v>53</v>
      </c>
      <c r="G38" s="13">
        <v>44429</v>
      </c>
      <c r="H38" s="75" t="s">
        <v>54</v>
      </c>
      <c r="I38" s="15">
        <v>70</v>
      </c>
      <c r="J38" s="15">
        <v>44</v>
      </c>
      <c r="K38" s="15">
        <v>12</v>
      </c>
      <c r="L38" s="15">
        <v>8</v>
      </c>
      <c r="M38" s="81">
        <v>9.24</v>
      </c>
      <c r="N38" s="70">
        <v>9</v>
      </c>
      <c r="O38" s="62">
        <v>3000</v>
      </c>
      <c r="P38" s="63">
        <f>Table224523689101112131415161718192021222423456[[#This Row],[PEMBULATAN]]*O38</f>
        <v>27000</v>
      </c>
    </row>
    <row r="39" spans="1:16" ht="31.5" customHeight="1" x14ac:dyDescent="0.2">
      <c r="A39" s="97"/>
      <c r="B39" s="73"/>
      <c r="C39" s="87" t="s">
        <v>735</v>
      </c>
      <c r="D39" s="76" t="s">
        <v>52</v>
      </c>
      <c r="E39" s="13">
        <v>44428</v>
      </c>
      <c r="F39" s="74" t="s">
        <v>53</v>
      </c>
      <c r="G39" s="13">
        <v>44429</v>
      </c>
      <c r="H39" s="75" t="s">
        <v>54</v>
      </c>
      <c r="I39" s="15">
        <v>88</v>
      </c>
      <c r="J39" s="15">
        <v>57</v>
      </c>
      <c r="K39" s="15">
        <v>16</v>
      </c>
      <c r="L39" s="15">
        <v>18</v>
      </c>
      <c r="M39" s="81">
        <v>20.064</v>
      </c>
      <c r="N39" s="70">
        <v>20</v>
      </c>
      <c r="O39" s="62">
        <v>3000</v>
      </c>
      <c r="P39" s="63">
        <f>Table224523689101112131415161718192021222423456[[#This Row],[PEMBULATAN]]*O39</f>
        <v>60000</v>
      </c>
    </row>
    <row r="40" spans="1:16" ht="31.5" customHeight="1" x14ac:dyDescent="0.2">
      <c r="A40" s="97"/>
      <c r="B40" s="73"/>
      <c r="C40" s="87" t="s">
        <v>736</v>
      </c>
      <c r="D40" s="76" t="s">
        <v>52</v>
      </c>
      <c r="E40" s="13">
        <v>44428</v>
      </c>
      <c r="F40" s="74" t="s">
        <v>53</v>
      </c>
      <c r="G40" s="13">
        <v>44429</v>
      </c>
      <c r="H40" s="75" t="s">
        <v>54</v>
      </c>
      <c r="I40" s="15">
        <v>77</v>
      </c>
      <c r="J40" s="15">
        <v>53</v>
      </c>
      <c r="K40" s="15">
        <v>16</v>
      </c>
      <c r="L40" s="15">
        <v>11</v>
      </c>
      <c r="M40" s="81">
        <v>16.324000000000002</v>
      </c>
      <c r="N40" s="70">
        <v>16</v>
      </c>
      <c r="O40" s="62">
        <v>3000</v>
      </c>
      <c r="P40" s="63">
        <f>Table224523689101112131415161718192021222423456[[#This Row],[PEMBULATAN]]*O40</f>
        <v>48000</v>
      </c>
    </row>
    <row r="41" spans="1:16" ht="31.5" customHeight="1" x14ac:dyDescent="0.2">
      <c r="A41" s="97"/>
      <c r="B41" s="73"/>
      <c r="C41" s="87" t="s">
        <v>737</v>
      </c>
      <c r="D41" s="76" t="s">
        <v>52</v>
      </c>
      <c r="E41" s="13">
        <v>44428</v>
      </c>
      <c r="F41" s="74" t="s">
        <v>53</v>
      </c>
      <c r="G41" s="13">
        <v>44429</v>
      </c>
      <c r="H41" s="75" t="s">
        <v>54</v>
      </c>
      <c r="I41" s="15">
        <v>89</v>
      </c>
      <c r="J41" s="15">
        <v>61</v>
      </c>
      <c r="K41" s="15">
        <v>18</v>
      </c>
      <c r="L41" s="15">
        <v>22</v>
      </c>
      <c r="M41" s="81">
        <v>24.430499999999999</v>
      </c>
      <c r="N41" s="70">
        <v>24</v>
      </c>
      <c r="O41" s="62">
        <v>3000</v>
      </c>
      <c r="P41" s="63">
        <f>Table224523689101112131415161718192021222423456[[#This Row],[PEMBULATAN]]*O41</f>
        <v>72000</v>
      </c>
    </row>
    <row r="42" spans="1:16" ht="31.5" customHeight="1" x14ac:dyDescent="0.2">
      <c r="A42" s="97"/>
      <c r="B42" s="73"/>
      <c r="C42" s="87" t="s">
        <v>738</v>
      </c>
      <c r="D42" s="76" t="s">
        <v>52</v>
      </c>
      <c r="E42" s="13">
        <v>44428</v>
      </c>
      <c r="F42" s="74" t="s">
        <v>53</v>
      </c>
      <c r="G42" s="13">
        <v>44429</v>
      </c>
      <c r="H42" s="75" t="s">
        <v>54</v>
      </c>
      <c r="I42" s="15">
        <v>93</v>
      </c>
      <c r="J42" s="15">
        <v>53</v>
      </c>
      <c r="K42" s="15">
        <v>21</v>
      </c>
      <c r="L42" s="15">
        <v>13</v>
      </c>
      <c r="M42" s="81">
        <v>25.87725</v>
      </c>
      <c r="N42" s="70">
        <v>26</v>
      </c>
      <c r="O42" s="62">
        <v>3000</v>
      </c>
      <c r="P42" s="63">
        <f>Table224523689101112131415161718192021222423456[[#This Row],[PEMBULATAN]]*O42</f>
        <v>78000</v>
      </c>
    </row>
    <row r="43" spans="1:16" ht="31.5" customHeight="1" x14ac:dyDescent="0.2">
      <c r="A43" s="97"/>
      <c r="B43" s="73"/>
      <c r="C43" s="87" t="s">
        <v>739</v>
      </c>
      <c r="D43" s="76" t="s">
        <v>52</v>
      </c>
      <c r="E43" s="13">
        <v>44428</v>
      </c>
      <c r="F43" s="74" t="s">
        <v>53</v>
      </c>
      <c r="G43" s="13">
        <v>44429</v>
      </c>
      <c r="H43" s="75" t="s">
        <v>54</v>
      </c>
      <c r="I43" s="15">
        <v>95</v>
      </c>
      <c r="J43" s="15">
        <v>52</v>
      </c>
      <c r="K43" s="15">
        <v>16</v>
      </c>
      <c r="L43" s="15">
        <v>16</v>
      </c>
      <c r="M43" s="81">
        <v>19.760000000000002</v>
      </c>
      <c r="N43" s="70">
        <v>20</v>
      </c>
      <c r="O43" s="62">
        <v>3000</v>
      </c>
      <c r="P43" s="63">
        <f>Table224523689101112131415161718192021222423456[[#This Row],[PEMBULATAN]]*O43</f>
        <v>60000</v>
      </c>
    </row>
    <row r="44" spans="1:16" ht="31.5" customHeight="1" x14ac:dyDescent="0.2">
      <c r="A44" s="97"/>
      <c r="B44" s="73"/>
      <c r="C44" s="87" t="s">
        <v>740</v>
      </c>
      <c r="D44" s="76" t="s">
        <v>52</v>
      </c>
      <c r="E44" s="13">
        <v>44428</v>
      </c>
      <c r="F44" s="74" t="s">
        <v>53</v>
      </c>
      <c r="G44" s="13">
        <v>44429</v>
      </c>
      <c r="H44" s="75" t="s">
        <v>54</v>
      </c>
      <c r="I44" s="15">
        <v>83</v>
      </c>
      <c r="J44" s="15">
        <v>45</v>
      </c>
      <c r="K44" s="15">
        <v>13</v>
      </c>
      <c r="L44" s="15">
        <v>7</v>
      </c>
      <c r="M44" s="81">
        <v>12.13875</v>
      </c>
      <c r="N44" s="70">
        <v>12</v>
      </c>
      <c r="O44" s="62">
        <v>3000</v>
      </c>
      <c r="P44" s="63">
        <f>Table224523689101112131415161718192021222423456[[#This Row],[PEMBULATAN]]*O44</f>
        <v>36000</v>
      </c>
    </row>
    <row r="45" spans="1:16" ht="31.5" customHeight="1" x14ac:dyDescent="0.2">
      <c r="A45" s="97"/>
      <c r="B45" s="73"/>
      <c r="C45" s="87" t="s">
        <v>741</v>
      </c>
      <c r="D45" s="76" t="s">
        <v>52</v>
      </c>
      <c r="E45" s="13">
        <v>44428</v>
      </c>
      <c r="F45" s="74" t="s">
        <v>53</v>
      </c>
      <c r="G45" s="13">
        <v>44429</v>
      </c>
      <c r="H45" s="75" t="s">
        <v>54</v>
      </c>
      <c r="I45" s="15">
        <v>43</v>
      </c>
      <c r="J45" s="15">
        <v>43</v>
      </c>
      <c r="K45" s="15">
        <v>6</v>
      </c>
      <c r="L45" s="15">
        <v>2</v>
      </c>
      <c r="M45" s="81">
        <v>2.7734999999999999</v>
      </c>
      <c r="N45" s="70">
        <v>3</v>
      </c>
      <c r="O45" s="62">
        <v>3000</v>
      </c>
      <c r="P45" s="63">
        <f>Table224523689101112131415161718192021222423456[[#This Row],[PEMBULATAN]]*O45</f>
        <v>9000</v>
      </c>
    </row>
    <row r="46" spans="1:16" ht="31.5" customHeight="1" x14ac:dyDescent="0.2">
      <c r="A46" s="97"/>
      <c r="B46" s="73"/>
      <c r="C46" s="87" t="s">
        <v>742</v>
      </c>
      <c r="D46" s="76" t="s">
        <v>52</v>
      </c>
      <c r="E46" s="13">
        <v>44428</v>
      </c>
      <c r="F46" s="74" t="s">
        <v>53</v>
      </c>
      <c r="G46" s="13">
        <v>44429</v>
      </c>
      <c r="H46" s="75" t="s">
        <v>54</v>
      </c>
      <c r="I46" s="15">
        <v>53</v>
      </c>
      <c r="J46" s="15">
        <v>33</v>
      </c>
      <c r="K46" s="15">
        <v>10</v>
      </c>
      <c r="L46" s="15">
        <v>6</v>
      </c>
      <c r="M46" s="81">
        <v>4.3724999999999996</v>
      </c>
      <c r="N46" s="70">
        <v>6</v>
      </c>
      <c r="O46" s="62">
        <v>3000</v>
      </c>
      <c r="P46" s="63">
        <f>Table224523689101112131415161718192021222423456[[#This Row],[PEMBULATAN]]*O46</f>
        <v>18000</v>
      </c>
    </row>
    <row r="47" spans="1:16" ht="31.5" customHeight="1" x14ac:dyDescent="0.2">
      <c r="A47" s="97"/>
      <c r="B47" s="73"/>
      <c r="C47" s="87" t="s">
        <v>743</v>
      </c>
      <c r="D47" s="76" t="s">
        <v>52</v>
      </c>
      <c r="E47" s="13">
        <v>44428</v>
      </c>
      <c r="F47" s="74" t="s">
        <v>53</v>
      </c>
      <c r="G47" s="13">
        <v>44429</v>
      </c>
      <c r="H47" s="75" t="s">
        <v>54</v>
      </c>
      <c r="I47" s="15">
        <v>85</v>
      </c>
      <c r="J47" s="15">
        <v>51</v>
      </c>
      <c r="K47" s="15">
        <v>12</v>
      </c>
      <c r="L47" s="15">
        <v>8</v>
      </c>
      <c r="M47" s="81">
        <v>13.005000000000001</v>
      </c>
      <c r="N47" s="70">
        <v>13</v>
      </c>
      <c r="O47" s="62">
        <v>3000</v>
      </c>
      <c r="P47" s="63">
        <f>Table224523689101112131415161718192021222423456[[#This Row],[PEMBULATAN]]*O47</f>
        <v>39000</v>
      </c>
    </row>
    <row r="48" spans="1:16" ht="31.5" customHeight="1" x14ac:dyDescent="0.2">
      <c r="A48" s="97"/>
      <c r="B48" s="73"/>
      <c r="C48" s="87" t="s">
        <v>744</v>
      </c>
      <c r="D48" s="76" t="s">
        <v>52</v>
      </c>
      <c r="E48" s="13">
        <v>44428</v>
      </c>
      <c r="F48" s="74" t="s">
        <v>53</v>
      </c>
      <c r="G48" s="13">
        <v>44429</v>
      </c>
      <c r="H48" s="75" t="s">
        <v>54</v>
      </c>
      <c r="I48" s="15">
        <v>93</v>
      </c>
      <c r="J48" s="15">
        <v>51</v>
      </c>
      <c r="K48" s="15">
        <v>20</v>
      </c>
      <c r="L48" s="15">
        <v>13</v>
      </c>
      <c r="M48" s="81">
        <v>23.715</v>
      </c>
      <c r="N48" s="70">
        <v>24</v>
      </c>
      <c r="O48" s="62">
        <v>3000</v>
      </c>
      <c r="P48" s="63">
        <f>Table224523689101112131415161718192021222423456[[#This Row],[PEMBULATAN]]*O48</f>
        <v>72000</v>
      </c>
    </row>
    <row r="49" spans="1:16" ht="31.5" customHeight="1" x14ac:dyDescent="0.2">
      <c r="A49" s="97"/>
      <c r="B49" s="73"/>
      <c r="C49" s="87" t="s">
        <v>745</v>
      </c>
      <c r="D49" s="76" t="s">
        <v>52</v>
      </c>
      <c r="E49" s="13">
        <v>44428</v>
      </c>
      <c r="F49" s="74" t="s">
        <v>53</v>
      </c>
      <c r="G49" s="13">
        <v>44429</v>
      </c>
      <c r="H49" s="75" t="s">
        <v>54</v>
      </c>
      <c r="I49" s="15">
        <v>100</v>
      </c>
      <c r="J49" s="15">
        <v>60</v>
      </c>
      <c r="K49" s="15">
        <v>20</v>
      </c>
      <c r="L49" s="15">
        <v>20</v>
      </c>
      <c r="M49" s="81">
        <v>30</v>
      </c>
      <c r="N49" s="70">
        <v>30</v>
      </c>
      <c r="O49" s="62">
        <v>3000</v>
      </c>
      <c r="P49" s="63">
        <f>Table224523689101112131415161718192021222423456[[#This Row],[PEMBULATAN]]*O49</f>
        <v>90000</v>
      </c>
    </row>
    <row r="50" spans="1:16" ht="31.5" customHeight="1" x14ac:dyDescent="0.2">
      <c r="A50" s="97"/>
      <c r="B50" s="73"/>
      <c r="C50" s="87" t="s">
        <v>746</v>
      </c>
      <c r="D50" s="76" t="s">
        <v>52</v>
      </c>
      <c r="E50" s="13">
        <v>44428</v>
      </c>
      <c r="F50" s="74" t="s">
        <v>53</v>
      </c>
      <c r="G50" s="13">
        <v>44429</v>
      </c>
      <c r="H50" s="75" t="s">
        <v>54</v>
      </c>
      <c r="I50" s="15">
        <v>47</v>
      </c>
      <c r="J50" s="15">
        <v>32</v>
      </c>
      <c r="K50" s="15">
        <v>11</v>
      </c>
      <c r="L50" s="15">
        <v>4</v>
      </c>
      <c r="M50" s="81">
        <v>4.1360000000000001</v>
      </c>
      <c r="N50" s="70">
        <v>4</v>
      </c>
      <c r="O50" s="62">
        <v>3000</v>
      </c>
      <c r="P50" s="63">
        <f>Table224523689101112131415161718192021222423456[[#This Row],[PEMBULATAN]]*O50</f>
        <v>12000</v>
      </c>
    </row>
    <row r="51" spans="1:16" ht="31.5" customHeight="1" x14ac:dyDescent="0.2">
      <c r="A51" s="97"/>
      <c r="B51" s="73"/>
      <c r="C51" s="87" t="s">
        <v>747</v>
      </c>
      <c r="D51" s="76" t="s">
        <v>52</v>
      </c>
      <c r="E51" s="13">
        <v>44428</v>
      </c>
      <c r="F51" s="74" t="s">
        <v>53</v>
      </c>
      <c r="G51" s="13">
        <v>44429</v>
      </c>
      <c r="H51" s="75" t="s">
        <v>54</v>
      </c>
      <c r="I51" s="15">
        <v>52</v>
      </c>
      <c r="J51" s="15">
        <v>27</v>
      </c>
      <c r="K51" s="15">
        <v>16</v>
      </c>
      <c r="L51" s="15">
        <v>3</v>
      </c>
      <c r="M51" s="81">
        <v>5.6159999999999997</v>
      </c>
      <c r="N51" s="70">
        <v>6</v>
      </c>
      <c r="O51" s="62">
        <v>3000</v>
      </c>
      <c r="P51" s="63">
        <f>Table224523689101112131415161718192021222423456[[#This Row],[PEMBULATAN]]*O51</f>
        <v>18000</v>
      </c>
    </row>
    <row r="52" spans="1:16" ht="31.5" customHeight="1" x14ac:dyDescent="0.2">
      <c r="A52" s="97"/>
      <c r="B52" s="73"/>
      <c r="C52" s="87" t="s">
        <v>748</v>
      </c>
      <c r="D52" s="76" t="s">
        <v>52</v>
      </c>
      <c r="E52" s="13">
        <v>44428</v>
      </c>
      <c r="F52" s="74" t="s">
        <v>53</v>
      </c>
      <c r="G52" s="13">
        <v>44429</v>
      </c>
      <c r="H52" s="75" t="s">
        <v>54</v>
      </c>
      <c r="I52" s="15">
        <v>73</v>
      </c>
      <c r="J52" s="15">
        <v>54</v>
      </c>
      <c r="K52" s="15">
        <v>12</v>
      </c>
      <c r="L52" s="15">
        <v>5</v>
      </c>
      <c r="M52" s="81">
        <v>11.826000000000001</v>
      </c>
      <c r="N52" s="70">
        <v>12</v>
      </c>
      <c r="O52" s="62">
        <v>3000</v>
      </c>
      <c r="P52" s="63">
        <f>Table224523689101112131415161718192021222423456[[#This Row],[PEMBULATAN]]*O52</f>
        <v>36000</v>
      </c>
    </row>
    <row r="53" spans="1:16" ht="31.5" customHeight="1" x14ac:dyDescent="0.2">
      <c r="A53" s="97"/>
      <c r="B53" s="73"/>
      <c r="C53" s="87" t="s">
        <v>749</v>
      </c>
      <c r="D53" s="76" t="s">
        <v>52</v>
      </c>
      <c r="E53" s="13">
        <v>44428</v>
      </c>
      <c r="F53" s="74" t="s">
        <v>53</v>
      </c>
      <c r="G53" s="13">
        <v>44429</v>
      </c>
      <c r="H53" s="75" t="s">
        <v>54</v>
      </c>
      <c r="I53" s="15">
        <v>98</v>
      </c>
      <c r="J53" s="15">
        <v>54</v>
      </c>
      <c r="K53" s="15">
        <v>15</v>
      </c>
      <c r="L53" s="15">
        <v>30</v>
      </c>
      <c r="M53" s="81">
        <v>19.844999999999999</v>
      </c>
      <c r="N53" s="70">
        <v>30</v>
      </c>
      <c r="O53" s="62">
        <v>3000</v>
      </c>
      <c r="P53" s="63">
        <f>Table224523689101112131415161718192021222423456[[#This Row],[PEMBULATAN]]*O53</f>
        <v>90000</v>
      </c>
    </row>
    <row r="54" spans="1:16" ht="31.5" customHeight="1" x14ac:dyDescent="0.2">
      <c r="A54" s="97"/>
      <c r="B54" s="73"/>
      <c r="C54" s="87" t="s">
        <v>750</v>
      </c>
      <c r="D54" s="76" t="s">
        <v>52</v>
      </c>
      <c r="E54" s="13">
        <v>44428</v>
      </c>
      <c r="F54" s="74" t="s">
        <v>53</v>
      </c>
      <c r="G54" s="13">
        <v>44429</v>
      </c>
      <c r="H54" s="75" t="s">
        <v>54</v>
      </c>
      <c r="I54" s="15">
        <v>78</v>
      </c>
      <c r="J54" s="15">
        <v>48</v>
      </c>
      <c r="K54" s="15">
        <v>25</v>
      </c>
      <c r="L54" s="15">
        <v>15</v>
      </c>
      <c r="M54" s="81">
        <v>23.4</v>
      </c>
      <c r="N54" s="70">
        <v>23</v>
      </c>
      <c r="O54" s="62">
        <v>3000</v>
      </c>
      <c r="P54" s="63">
        <f>Table224523689101112131415161718192021222423456[[#This Row],[PEMBULATAN]]*O54</f>
        <v>69000</v>
      </c>
    </row>
    <row r="55" spans="1:16" ht="31.5" customHeight="1" x14ac:dyDescent="0.2">
      <c r="A55" s="97"/>
      <c r="B55" s="73"/>
      <c r="C55" s="87" t="s">
        <v>751</v>
      </c>
      <c r="D55" s="76" t="s">
        <v>52</v>
      </c>
      <c r="E55" s="13">
        <v>44428</v>
      </c>
      <c r="F55" s="74" t="s">
        <v>53</v>
      </c>
      <c r="G55" s="13">
        <v>44429</v>
      </c>
      <c r="H55" s="75" t="s">
        <v>54</v>
      </c>
      <c r="I55" s="15">
        <v>38</v>
      </c>
      <c r="J55" s="15">
        <v>38</v>
      </c>
      <c r="K55" s="15">
        <v>34</v>
      </c>
      <c r="L55" s="15">
        <v>4</v>
      </c>
      <c r="M55" s="81">
        <v>12.273999999999999</v>
      </c>
      <c r="N55" s="70">
        <v>12</v>
      </c>
      <c r="O55" s="62">
        <v>3000</v>
      </c>
      <c r="P55" s="63">
        <f>Table224523689101112131415161718192021222423456[[#This Row],[PEMBULATAN]]*O55</f>
        <v>36000</v>
      </c>
    </row>
    <row r="56" spans="1:16" ht="31.5" customHeight="1" x14ac:dyDescent="0.2">
      <c r="A56" s="97"/>
      <c r="B56" s="73"/>
      <c r="C56" s="87" t="s">
        <v>752</v>
      </c>
      <c r="D56" s="76" t="s">
        <v>52</v>
      </c>
      <c r="E56" s="13">
        <v>44428</v>
      </c>
      <c r="F56" s="74" t="s">
        <v>53</v>
      </c>
      <c r="G56" s="13">
        <v>44429</v>
      </c>
      <c r="H56" s="75" t="s">
        <v>54</v>
      </c>
      <c r="I56" s="15">
        <v>85</v>
      </c>
      <c r="J56" s="15">
        <v>40</v>
      </c>
      <c r="K56" s="15">
        <v>23</v>
      </c>
      <c r="L56" s="15">
        <v>19</v>
      </c>
      <c r="M56" s="81">
        <v>19.55</v>
      </c>
      <c r="N56" s="70">
        <v>20</v>
      </c>
      <c r="O56" s="62">
        <v>3000</v>
      </c>
      <c r="P56" s="63">
        <f>Table224523689101112131415161718192021222423456[[#This Row],[PEMBULATAN]]*O56</f>
        <v>60000</v>
      </c>
    </row>
    <row r="57" spans="1:16" ht="31.5" customHeight="1" x14ac:dyDescent="0.2">
      <c r="A57" s="97"/>
      <c r="B57" s="73"/>
      <c r="C57" s="87" t="s">
        <v>753</v>
      </c>
      <c r="D57" s="76" t="s">
        <v>52</v>
      </c>
      <c r="E57" s="13">
        <v>44428</v>
      </c>
      <c r="F57" s="74" t="s">
        <v>53</v>
      </c>
      <c r="G57" s="13">
        <v>44429</v>
      </c>
      <c r="H57" s="75" t="s">
        <v>54</v>
      </c>
      <c r="I57" s="15">
        <v>46</v>
      </c>
      <c r="J57" s="15">
        <v>37</v>
      </c>
      <c r="K57" s="15">
        <v>11</v>
      </c>
      <c r="L57" s="15">
        <v>3</v>
      </c>
      <c r="M57" s="81">
        <v>4.6805000000000003</v>
      </c>
      <c r="N57" s="70">
        <v>5</v>
      </c>
      <c r="O57" s="62">
        <v>3000</v>
      </c>
      <c r="P57" s="63">
        <f>Table224523689101112131415161718192021222423456[[#This Row],[PEMBULATAN]]*O57</f>
        <v>15000</v>
      </c>
    </row>
    <row r="58" spans="1:16" ht="31.5" customHeight="1" x14ac:dyDescent="0.2">
      <c r="A58" s="97"/>
      <c r="B58" s="73"/>
      <c r="C58" s="87" t="s">
        <v>754</v>
      </c>
      <c r="D58" s="76" t="s">
        <v>52</v>
      </c>
      <c r="E58" s="13">
        <v>44428</v>
      </c>
      <c r="F58" s="74" t="s">
        <v>53</v>
      </c>
      <c r="G58" s="13">
        <v>44429</v>
      </c>
      <c r="H58" s="75" t="s">
        <v>54</v>
      </c>
      <c r="I58" s="15">
        <v>69</v>
      </c>
      <c r="J58" s="15">
        <v>50</v>
      </c>
      <c r="K58" s="15">
        <v>18</v>
      </c>
      <c r="L58" s="15">
        <v>11</v>
      </c>
      <c r="M58" s="81">
        <v>15.525</v>
      </c>
      <c r="N58" s="70">
        <v>16</v>
      </c>
      <c r="O58" s="62">
        <v>3000</v>
      </c>
      <c r="P58" s="63">
        <f>Table224523689101112131415161718192021222423456[[#This Row],[PEMBULATAN]]*O58</f>
        <v>48000</v>
      </c>
    </row>
    <row r="59" spans="1:16" ht="31.5" customHeight="1" x14ac:dyDescent="0.2">
      <c r="A59" s="97"/>
      <c r="B59" s="73"/>
      <c r="C59" s="87" t="s">
        <v>755</v>
      </c>
      <c r="D59" s="76" t="s">
        <v>52</v>
      </c>
      <c r="E59" s="13">
        <v>44428</v>
      </c>
      <c r="F59" s="74" t="s">
        <v>53</v>
      </c>
      <c r="G59" s="13">
        <v>44429</v>
      </c>
      <c r="H59" s="75" t="s">
        <v>54</v>
      </c>
      <c r="I59" s="15">
        <v>85</v>
      </c>
      <c r="J59" s="15">
        <v>51</v>
      </c>
      <c r="K59" s="15">
        <v>16</v>
      </c>
      <c r="L59" s="15">
        <v>12</v>
      </c>
      <c r="M59" s="81">
        <v>17.34</v>
      </c>
      <c r="N59" s="70">
        <v>17</v>
      </c>
      <c r="O59" s="62">
        <v>3000</v>
      </c>
      <c r="P59" s="63">
        <f>Table224523689101112131415161718192021222423456[[#This Row],[PEMBULATAN]]*O59</f>
        <v>51000</v>
      </c>
    </row>
    <row r="60" spans="1:16" ht="31.5" customHeight="1" x14ac:dyDescent="0.2">
      <c r="A60" s="97"/>
      <c r="B60" s="73"/>
      <c r="C60" s="87" t="s">
        <v>756</v>
      </c>
      <c r="D60" s="76" t="s">
        <v>52</v>
      </c>
      <c r="E60" s="13">
        <v>44428</v>
      </c>
      <c r="F60" s="74" t="s">
        <v>53</v>
      </c>
      <c r="G60" s="13">
        <v>44429</v>
      </c>
      <c r="H60" s="75" t="s">
        <v>54</v>
      </c>
      <c r="I60" s="15">
        <v>82</v>
      </c>
      <c r="J60" s="15">
        <v>51</v>
      </c>
      <c r="K60" s="15">
        <v>18</v>
      </c>
      <c r="L60" s="15">
        <v>22</v>
      </c>
      <c r="M60" s="81">
        <v>18.818999999999999</v>
      </c>
      <c r="N60" s="70">
        <v>22</v>
      </c>
      <c r="O60" s="62">
        <v>3000</v>
      </c>
      <c r="P60" s="63">
        <f>Table224523689101112131415161718192021222423456[[#This Row],[PEMBULATAN]]*O60</f>
        <v>66000</v>
      </c>
    </row>
    <row r="61" spans="1:16" ht="31.5" customHeight="1" x14ac:dyDescent="0.2">
      <c r="A61" s="97"/>
      <c r="B61" s="73"/>
      <c r="C61" s="87" t="s">
        <v>757</v>
      </c>
      <c r="D61" s="76" t="s">
        <v>52</v>
      </c>
      <c r="E61" s="13">
        <v>44428</v>
      </c>
      <c r="F61" s="74" t="s">
        <v>53</v>
      </c>
      <c r="G61" s="13">
        <v>44429</v>
      </c>
      <c r="H61" s="75" t="s">
        <v>54</v>
      </c>
      <c r="I61" s="15">
        <v>97</v>
      </c>
      <c r="J61" s="15">
        <v>56</v>
      </c>
      <c r="K61" s="15">
        <v>21</v>
      </c>
      <c r="L61" s="15">
        <v>33</v>
      </c>
      <c r="M61" s="81">
        <v>28.518000000000001</v>
      </c>
      <c r="N61" s="70">
        <v>33</v>
      </c>
      <c r="O61" s="62">
        <v>3000</v>
      </c>
      <c r="P61" s="63">
        <f>Table224523689101112131415161718192021222423456[[#This Row],[PEMBULATAN]]*O61</f>
        <v>99000</v>
      </c>
    </row>
    <row r="62" spans="1:16" ht="31.5" customHeight="1" x14ac:dyDescent="0.2">
      <c r="A62" s="97"/>
      <c r="B62" s="73"/>
      <c r="C62" s="87" t="s">
        <v>758</v>
      </c>
      <c r="D62" s="76" t="s">
        <v>52</v>
      </c>
      <c r="E62" s="13">
        <v>44428</v>
      </c>
      <c r="F62" s="74" t="s">
        <v>53</v>
      </c>
      <c r="G62" s="13">
        <v>44429</v>
      </c>
      <c r="H62" s="75" t="s">
        <v>54</v>
      </c>
      <c r="I62" s="15">
        <v>67</v>
      </c>
      <c r="J62" s="15">
        <v>36</v>
      </c>
      <c r="K62" s="15">
        <v>12</v>
      </c>
      <c r="L62" s="15">
        <v>5</v>
      </c>
      <c r="M62" s="81">
        <v>7.2359999999999998</v>
      </c>
      <c r="N62" s="70">
        <v>7</v>
      </c>
      <c r="O62" s="62">
        <v>3000</v>
      </c>
      <c r="P62" s="63">
        <f>Table224523689101112131415161718192021222423456[[#This Row],[PEMBULATAN]]*O62</f>
        <v>21000</v>
      </c>
    </row>
    <row r="63" spans="1:16" ht="31.5" customHeight="1" x14ac:dyDescent="0.2">
      <c r="A63" s="97"/>
      <c r="B63" s="73"/>
      <c r="C63" s="87" t="s">
        <v>759</v>
      </c>
      <c r="D63" s="76" t="s">
        <v>52</v>
      </c>
      <c r="E63" s="13">
        <v>44428</v>
      </c>
      <c r="F63" s="74" t="s">
        <v>53</v>
      </c>
      <c r="G63" s="13">
        <v>44429</v>
      </c>
      <c r="H63" s="75" t="s">
        <v>54</v>
      </c>
      <c r="I63" s="15">
        <v>90</v>
      </c>
      <c r="J63" s="15">
        <v>53</v>
      </c>
      <c r="K63" s="15">
        <v>18</v>
      </c>
      <c r="L63" s="15">
        <v>21</v>
      </c>
      <c r="M63" s="81">
        <v>21.465</v>
      </c>
      <c r="N63" s="70">
        <v>21</v>
      </c>
      <c r="O63" s="62">
        <v>3000</v>
      </c>
      <c r="P63" s="63">
        <f>Table224523689101112131415161718192021222423456[[#This Row],[PEMBULATAN]]*O63</f>
        <v>63000</v>
      </c>
    </row>
    <row r="64" spans="1:16" ht="31.5" customHeight="1" x14ac:dyDescent="0.2">
      <c r="A64" s="97"/>
      <c r="B64" s="73"/>
      <c r="C64" s="87" t="s">
        <v>760</v>
      </c>
      <c r="D64" s="76" t="s">
        <v>52</v>
      </c>
      <c r="E64" s="13">
        <v>44428</v>
      </c>
      <c r="F64" s="74" t="s">
        <v>53</v>
      </c>
      <c r="G64" s="13">
        <v>44429</v>
      </c>
      <c r="H64" s="75" t="s">
        <v>54</v>
      </c>
      <c r="I64" s="15">
        <v>79</v>
      </c>
      <c r="J64" s="15">
        <v>56</v>
      </c>
      <c r="K64" s="15">
        <v>17</v>
      </c>
      <c r="L64" s="15">
        <v>14</v>
      </c>
      <c r="M64" s="81">
        <v>18.802</v>
      </c>
      <c r="N64" s="70">
        <v>19</v>
      </c>
      <c r="O64" s="62">
        <v>3000</v>
      </c>
      <c r="P64" s="63">
        <f>Table224523689101112131415161718192021222423456[[#This Row],[PEMBULATAN]]*O64</f>
        <v>57000</v>
      </c>
    </row>
    <row r="65" spans="1:16" ht="31.5" customHeight="1" x14ac:dyDescent="0.2">
      <c r="A65" s="97"/>
      <c r="B65" s="73"/>
      <c r="C65" s="87" t="s">
        <v>761</v>
      </c>
      <c r="D65" s="76" t="s">
        <v>52</v>
      </c>
      <c r="E65" s="13">
        <v>44428</v>
      </c>
      <c r="F65" s="74" t="s">
        <v>53</v>
      </c>
      <c r="G65" s="13">
        <v>44429</v>
      </c>
      <c r="H65" s="75" t="s">
        <v>54</v>
      </c>
      <c r="I65" s="15">
        <v>91</v>
      </c>
      <c r="J65" s="15">
        <v>60</v>
      </c>
      <c r="K65" s="15">
        <v>21</v>
      </c>
      <c r="L65" s="15">
        <v>14</v>
      </c>
      <c r="M65" s="81">
        <v>28.664999999999999</v>
      </c>
      <c r="N65" s="70">
        <v>29</v>
      </c>
      <c r="O65" s="62">
        <v>3000</v>
      </c>
      <c r="P65" s="63">
        <f>Table224523689101112131415161718192021222423456[[#This Row],[PEMBULATAN]]*O65</f>
        <v>87000</v>
      </c>
    </row>
    <row r="66" spans="1:16" ht="22.5" customHeight="1" x14ac:dyDescent="0.2">
      <c r="A66" s="121" t="s">
        <v>31</v>
      </c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3"/>
      <c r="M66" s="77">
        <f>SUBTOTAL(109,Table224523689101112131415161718192021222423456[KG VOLUME])</f>
        <v>1082.5255</v>
      </c>
      <c r="N66" s="66">
        <f>SUM(N3:N65)</f>
        <v>1116</v>
      </c>
      <c r="O66" s="124">
        <f>SUM(P3:P65)</f>
        <v>3348000</v>
      </c>
      <c r="P66" s="125"/>
    </row>
    <row r="67" spans="1:16" ht="22.5" customHeight="1" x14ac:dyDescent="0.2">
      <c r="A67" s="82"/>
      <c r="B67" s="54" t="s">
        <v>43</v>
      </c>
      <c r="C67" s="53"/>
      <c r="D67" s="55" t="s">
        <v>44</v>
      </c>
      <c r="E67" s="82"/>
      <c r="F67" s="82"/>
      <c r="G67" s="82"/>
      <c r="H67" s="82"/>
      <c r="I67" s="82"/>
      <c r="J67" s="82"/>
      <c r="K67" s="82"/>
      <c r="L67" s="82"/>
      <c r="M67" s="83"/>
      <c r="N67" s="85" t="s">
        <v>50</v>
      </c>
      <c r="O67" s="84"/>
      <c r="P67" s="84">
        <f>O66*10%</f>
        <v>334800</v>
      </c>
    </row>
    <row r="68" spans="1:16" ht="22.5" customHeight="1" thickBot="1" x14ac:dyDescent="0.25">
      <c r="A68" s="82"/>
      <c r="B68" s="54"/>
      <c r="C68" s="53"/>
      <c r="D68" s="55"/>
      <c r="E68" s="82"/>
      <c r="F68" s="82"/>
      <c r="G68" s="82"/>
      <c r="H68" s="82"/>
      <c r="I68" s="82"/>
      <c r="J68" s="82"/>
      <c r="K68" s="82"/>
      <c r="L68" s="82"/>
      <c r="M68" s="83"/>
      <c r="N68" s="98" t="s">
        <v>58</v>
      </c>
      <c r="O68" s="99"/>
      <c r="P68" s="99">
        <f>O66-P67</f>
        <v>3013200</v>
      </c>
    </row>
    <row r="69" spans="1:16" x14ac:dyDescent="0.2">
      <c r="A69" s="11"/>
      <c r="H69" s="61"/>
      <c r="N69" s="60" t="s">
        <v>32</v>
      </c>
      <c r="P69" s="67">
        <f>P68*1%</f>
        <v>30132</v>
      </c>
    </row>
    <row r="70" spans="1:16" ht="15.75" thickBot="1" x14ac:dyDescent="0.25">
      <c r="A70" s="11"/>
      <c r="H70" s="61"/>
      <c r="N70" s="60" t="s">
        <v>56</v>
      </c>
      <c r="P70" s="69">
        <f>P68*2%</f>
        <v>60264</v>
      </c>
    </row>
    <row r="71" spans="1:16" x14ac:dyDescent="0.2">
      <c r="A71" s="11"/>
      <c r="H71" s="61"/>
      <c r="N71" s="64" t="s">
        <v>33</v>
      </c>
      <c r="O71" s="65"/>
      <c r="P71" s="68">
        <f>P68+P69-P70</f>
        <v>2983068</v>
      </c>
    </row>
    <row r="72" spans="1:16" x14ac:dyDescent="0.2">
      <c r="B72" s="54"/>
      <c r="C72" s="53"/>
      <c r="D72" s="55"/>
    </row>
    <row r="74" spans="1:16" x14ac:dyDescent="0.2">
      <c r="A74" s="11"/>
      <c r="H74" s="61"/>
      <c r="P74" s="69"/>
    </row>
    <row r="75" spans="1:16" x14ac:dyDescent="0.2">
      <c r="A75" s="11"/>
      <c r="H75" s="61"/>
      <c r="O75" s="56"/>
      <c r="P75" s="69"/>
    </row>
    <row r="76" spans="1:16" s="3" customFormat="1" x14ac:dyDescent="0.25">
      <c r="A76" s="11"/>
      <c r="B76" s="2"/>
      <c r="C76" s="2"/>
      <c r="E76" s="12"/>
      <c r="H76" s="61"/>
      <c r="N76" s="14"/>
      <c r="O76" s="14"/>
      <c r="P76" s="14"/>
    </row>
    <row r="77" spans="1:16" s="3" customFormat="1" x14ac:dyDescent="0.25">
      <c r="A77" s="11"/>
      <c r="B77" s="2"/>
      <c r="C77" s="2"/>
      <c r="E77" s="12"/>
      <c r="H77" s="61"/>
      <c r="N77" s="14"/>
      <c r="O77" s="14"/>
      <c r="P77" s="14"/>
    </row>
    <row r="78" spans="1:16" s="3" customFormat="1" x14ac:dyDescent="0.25">
      <c r="A78" s="11"/>
      <c r="B78" s="2"/>
      <c r="C78" s="2"/>
      <c r="E78" s="12"/>
      <c r="H78" s="61"/>
      <c r="N78" s="14"/>
      <c r="O78" s="14"/>
      <c r="P78" s="14"/>
    </row>
    <row r="79" spans="1:16" s="3" customFormat="1" x14ac:dyDescent="0.25">
      <c r="A79" s="11"/>
      <c r="B79" s="2"/>
      <c r="C79" s="2"/>
      <c r="E79" s="12"/>
      <c r="H79" s="61"/>
      <c r="N79" s="14"/>
      <c r="O79" s="14"/>
      <c r="P79" s="14"/>
    </row>
    <row r="80" spans="1:16" s="3" customFormat="1" x14ac:dyDescent="0.25">
      <c r="A80" s="11"/>
      <c r="B80" s="2"/>
      <c r="C80" s="2"/>
      <c r="E80" s="12"/>
      <c r="H80" s="61"/>
      <c r="N80" s="14"/>
      <c r="O80" s="14"/>
      <c r="P80" s="14"/>
    </row>
    <row r="81" spans="1:16" s="3" customFormat="1" x14ac:dyDescent="0.25">
      <c r="A81" s="11"/>
      <c r="B81" s="2"/>
      <c r="C81" s="2"/>
      <c r="E81" s="12"/>
      <c r="H81" s="61"/>
      <c r="N81" s="14"/>
      <c r="O81" s="14"/>
      <c r="P81" s="14"/>
    </row>
    <row r="82" spans="1:16" s="3" customFormat="1" x14ac:dyDescent="0.25">
      <c r="A82" s="11"/>
      <c r="B82" s="2"/>
      <c r="C82" s="2"/>
      <c r="E82" s="12"/>
      <c r="H82" s="61"/>
      <c r="N82" s="14"/>
      <c r="O82" s="14"/>
      <c r="P82" s="14"/>
    </row>
    <row r="83" spans="1:16" s="3" customFormat="1" x14ac:dyDescent="0.25">
      <c r="A83" s="11"/>
      <c r="B83" s="2"/>
      <c r="C83" s="2"/>
      <c r="E83" s="12"/>
      <c r="H83" s="61"/>
      <c r="N83" s="14"/>
      <c r="O83" s="14"/>
      <c r="P83" s="14"/>
    </row>
    <row r="84" spans="1:16" s="3" customFormat="1" x14ac:dyDescent="0.25">
      <c r="A84" s="11"/>
      <c r="B84" s="2"/>
      <c r="C84" s="2"/>
      <c r="E84" s="12"/>
      <c r="H84" s="61"/>
      <c r="N84" s="14"/>
      <c r="O84" s="14"/>
      <c r="P84" s="14"/>
    </row>
    <row r="85" spans="1:16" s="3" customFormat="1" x14ac:dyDescent="0.25">
      <c r="A85" s="11"/>
      <c r="B85" s="2"/>
      <c r="C85" s="2"/>
      <c r="E85" s="12"/>
      <c r="H85" s="61"/>
      <c r="N85" s="14"/>
      <c r="O85" s="14"/>
      <c r="P85" s="14"/>
    </row>
    <row r="86" spans="1:16" s="3" customFormat="1" x14ac:dyDescent="0.25">
      <c r="A86" s="11"/>
      <c r="B86" s="2"/>
      <c r="C86" s="2"/>
      <c r="E86" s="12"/>
      <c r="H86" s="61"/>
      <c r="N86" s="14"/>
      <c r="O86" s="14"/>
      <c r="P86" s="14"/>
    </row>
    <row r="87" spans="1:16" s="3" customFormat="1" x14ac:dyDescent="0.25">
      <c r="A87" s="11"/>
      <c r="B87" s="2"/>
      <c r="C87" s="2"/>
      <c r="E87" s="12"/>
      <c r="H87" s="61"/>
      <c r="N87" s="14"/>
      <c r="O87" s="14"/>
      <c r="P87" s="14"/>
    </row>
  </sheetData>
  <mergeCells count="2">
    <mergeCell ref="A66:L66"/>
    <mergeCell ref="O66:P66"/>
  </mergeCells>
  <conditionalFormatting sqref="B3">
    <cfRule type="duplicateValues" dxfId="866" priority="1"/>
  </conditionalFormatting>
  <conditionalFormatting sqref="B4:B65">
    <cfRule type="duplicateValues" dxfId="865" priority="56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2"/>
  <sheetViews>
    <sheetView zoomScale="110" zoomScaleNormal="110" workbookViewId="0">
      <pane xSplit="3" ySplit="2" topLeftCell="D3" activePane="bottomRight" state="frozen"/>
      <selection activeCell="H5" sqref="H5"/>
      <selection pane="topRight" activeCell="H5" sqref="H5"/>
      <selection pane="bottomLeft" activeCell="H5" sqref="H5"/>
      <selection pane="bottomRight" activeCell="C3" sqref="C3:N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5.2851562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29.25" customHeight="1" x14ac:dyDescent="0.2">
      <c r="A3" s="96" t="s">
        <v>6207</v>
      </c>
      <c r="B3" s="90" t="s">
        <v>762</v>
      </c>
      <c r="C3" s="9" t="s">
        <v>763</v>
      </c>
      <c r="D3" s="74" t="s">
        <v>51</v>
      </c>
      <c r="E3" s="13">
        <v>44428</v>
      </c>
      <c r="F3" s="74" t="s">
        <v>53</v>
      </c>
      <c r="G3" s="13">
        <v>44429</v>
      </c>
      <c r="H3" s="10" t="s">
        <v>54</v>
      </c>
      <c r="I3" s="1">
        <v>38</v>
      </c>
      <c r="J3" s="1">
        <v>38</v>
      </c>
      <c r="K3" s="1">
        <v>34</v>
      </c>
      <c r="L3" s="1">
        <v>9</v>
      </c>
      <c r="M3" s="80">
        <v>12.273999999999999</v>
      </c>
      <c r="N3" s="8">
        <v>12</v>
      </c>
      <c r="O3" s="62">
        <v>3000</v>
      </c>
      <c r="P3" s="63">
        <f>Table2245236891011121314151617181920212224234567[[#This Row],[PEMBULATAN]]*O3</f>
        <v>36000</v>
      </c>
    </row>
    <row r="4" spans="1:16" ht="29.25" customHeight="1" x14ac:dyDescent="0.2">
      <c r="A4" s="100"/>
      <c r="B4" s="73" t="s">
        <v>764</v>
      </c>
      <c r="C4" s="9" t="s">
        <v>765</v>
      </c>
      <c r="D4" s="74" t="s">
        <v>51</v>
      </c>
      <c r="E4" s="13">
        <v>44428</v>
      </c>
      <c r="F4" s="74" t="s">
        <v>53</v>
      </c>
      <c r="G4" s="13">
        <v>44429</v>
      </c>
      <c r="H4" s="10" t="s">
        <v>54</v>
      </c>
      <c r="I4" s="1">
        <v>33</v>
      </c>
      <c r="J4" s="1">
        <v>20</v>
      </c>
      <c r="K4" s="1">
        <v>22</v>
      </c>
      <c r="L4" s="1">
        <v>10</v>
      </c>
      <c r="M4" s="80">
        <v>3.63</v>
      </c>
      <c r="N4" s="8">
        <v>10</v>
      </c>
      <c r="O4" s="62">
        <v>3000</v>
      </c>
      <c r="P4" s="63">
        <f>Table2245236891011121314151617181920212224234567[[#This Row],[PEMBULATAN]]*O4</f>
        <v>30000</v>
      </c>
    </row>
    <row r="5" spans="1:16" ht="29.25" customHeight="1" x14ac:dyDescent="0.2">
      <c r="A5" s="97"/>
      <c r="B5" s="73"/>
      <c r="C5" s="87" t="s">
        <v>766</v>
      </c>
      <c r="D5" s="76" t="s">
        <v>51</v>
      </c>
      <c r="E5" s="13">
        <v>44428</v>
      </c>
      <c r="F5" s="74" t="s">
        <v>53</v>
      </c>
      <c r="G5" s="13">
        <v>44429</v>
      </c>
      <c r="H5" s="75" t="s">
        <v>54</v>
      </c>
      <c r="I5" s="15">
        <v>33</v>
      </c>
      <c r="J5" s="15">
        <v>20</v>
      </c>
      <c r="K5" s="15">
        <v>22</v>
      </c>
      <c r="L5" s="15">
        <v>10</v>
      </c>
      <c r="M5" s="81">
        <v>3.63</v>
      </c>
      <c r="N5" s="70">
        <v>10</v>
      </c>
      <c r="O5" s="62">
        <v>3000</v>
      </c>
      <c r="P5" s="63">
        <f>Table2245236891011121314151617181920212224234567[[#This Row],[PEMBULATAN]]*O5</f>
        <v>30000</v>
      </c>
    </row>
    <row r="6" spans="1:16" ht="29.25" customHeight="1" x14ac:dyDescent="0.2">
      <c r="A6" s="97"/>
      <c r="B6" s="88"/>
      <c r="C6" s="87" t="s">
        <v>767</v>
      </c>
      <c r="D6" s="76" t="s">
        <v>51</v>
      </c>
      <c r="E6" s="13">
        <v>44428</v>
      </c>
      <c r="F6" s="74" t="s">
        <v>53</v>
      </c>
      <c r="G6" s="13">
        <v>44429</v>
      </c>
      <c r="H6" s="75" t="s">
        <v>54</v>
      </c>
      <c r="I6" s="15">
        <v>85</v>
      </c>
      <c r="J6" s="15">
        <v>51</v>
      </c>
      <c r="K6" s="15">
        <v>12</v>
      </c>
      <c r="L6" s="15">
        <v>12</v>
      </c>
      <c r="M6" s="81">
        <v>13.005000000000001</v>
      </c>
      <c r="N6" s="70">
        <v>13</v>
      </c>
      <c r="O6" s="62">
        <v>3000</v>
      </c>
      <c r="P6" s="63">
        <f>Table2245236891011121314151617181920212224234567[[#This Row],[PEMBULATAN]]*O6</f>
        <v>39000</v>
      </c>
    </row>
    <row r="7" spans="1:16" ht="29.25" customHeight="1" x14ac:dyDescent="0.2">
      <c r="A7" s="97"/>
      <c r="B7" s="73" t="s">
        <v>768</v>
      </c>
      <c r="C7" s="87" t="s">
        <v>769</v>
      </c>
      <c r="D7" s="76" t="s">
        <v>51</v>
      </c>
      <c r="E7" s="13">
        <v>44428</v>
      </c>
      <c r="F7" s="74" t="s">
        <v>53</v>
      </c>
      <c r="G7" s="13">
        <v>44429</v>
      </c>
      <c r="H7" s="75" t="s">
        <v>54</v>
      </c>
      <c r="I7" s="15">
        <v>43</v>
      </c>
      <c r="J7" s="15">
        <v>43</v>
      </c>
      <c r="K7" s="15">
        <v>6</v>
      </c>
      <c r="L7" s="15">
        <v>7</v>
      </c>
      <c r="M7" s="81">
        <v>2.7734999999999999</v>
      </c>
      <c r="N7" s="70">
        <v>7</v>
      </c>
      <c r="O7" s="62">
        <v>3000</v>
      </c>
      <c r="P7" s="63">
        <f>Table2245236891011121314151617181920212224234567[[#This Row],[PEMBULATAN]]*O7</f>
        <v>21000</v>
      </c>
    </row>
    <row r="8" spans="1:16" ht="29.25" customHeight="1" x14ac:dyDescent="0.2">
      <c r="A8" s="97"/>
      <c r="B8" s="73"/>
      <c r="C8" s="87" t="s">
        <v>770</v>
      </c>
      <c r="D8" s="76" t="s">
        <v>51</v>
      </c>
      <c r="E8" s="13">
        <v>44428</v>
      </c>
      <c r="F8" s="74" t="s">
        <v>53</v>
      </c>
      <c r="G8" s="13">
        <v>44429</v>
      </c>
      <c r="H8" s="75" t="s">
        <v>54</v>
      </c>
      <c r="I8" s="15">
        <v>47</v>
      </c>
      <c r="J8" s="15">
        <v>45</v>
      </c>
      <c r="K8" s="15">
        <v>46</v>
      </c>
      <c r="L8" s="15">
        <v>22</v>
      </c>
      <c r="M8" s="81">
        <v>24.322500000000002</v>
      </c>
      <c r="N8" s="70">
        <v>24</v>
      </c>
      <c r="O8" s="62">
        <v>3000</v>
      </c>
      <c r="P8" s="63">
        <f>Table2245236891011121314151617181920212224234567[[#This Row],[PEMBULATAN]]*O8</f>
        <v>72000</v>
      </c>
    </row>
    <row r="9" spans="1:16" ht="29.25" customHeight="1" x14ac:dyDescent="0.2">
      <c r="A9" s="97"/>
      <c r="B9" s="73"/>
      <c r="C9" s="87" t="s">
        <v>771</v>
      </c>
      <c r="D9" s="76" t="s">
        <v>51</v>
      </c>
      <c r="E9" s="13">
        <v>44428</v>
      </c>
      <c r="F9" s="74" t="s">
        <v>53</v>
      </c>
      <c r="G9" s="13">
        <v>44429</v>
      </c>
      <c r="H9" s="75" t="s">
        <v>54</v>
      </c>
      <c r="I9" s="15">
        <v>67</v>
      </c>
      <c r="J9" s="15">
        <v>30</v>
      </c>
      <c r="K9" s="15">
        <v>30</v>
      </c>
      <c r="L9" s="15">
        <v>5</v>
      </c>
      <c r="M9" s="81">
        <v>15.074999999999999</v>
      </c>
      <c r="N9" s="70">
        <v>15</v>
      </c>
      <c r="O9" s="62">
        <v>3000</v>
      </c>
      <c r="P9" s="63">
        <f>Table2245236891011121314151617181920212224234567[[#This Row],[PEMBULATAN]]*O9</f>
        <v>45000</v>
      </c>
    </row>
    <row r="10" spans="1:16" ht="29.25" customHeight="1" x14ac:dyDescent="0.2">
      <c r="A10" s="97"/>
      <c r="B10" s="73"/>
      <c r="C10" s="87" t="s">
        <v>772</v>
      </c>
      <c r="D10" s="76" t="s">
        <v>51</v>
      </c>
      <c r="E10" s="13">
        <v>44428</v>
      </c>
      <c r="F10" s="74" t="s">
        <v>53</v>
      </c>
      <c r="G10" s="13">
        <v>44429</v>
      </c>
      <c r="H10" s="75" t="s">
        <v>54</v>
      </c>
      <c r="I10" s="15">
        <v>38</v>
      </c>
      <c r="J10" s="15">
        <v>38</v>
      </c>
      <c r="K10" s="15">
        <v>34</v>
      </c>
      <c r="L10" s="15">
        <v>16</v>
      </c>
      <c r="M10" s="81">
        <v>12.273999999999999</v>
      </c>
      <c r="N10" s="70">
        <v>16</v>
      </c>
      <c r="O10" s="62">
        <v>3000</v>
      </c>
      <c r="P10" s="63">
        <f>Table2245236891011121314151617181920212224234567[[#This Row],[PEMBULATAN]]*O10</f>
        <v>48000</v>
      </c>
    </row>
    <row r="11" spans="1:16" ht="22.5" customHeight="1" x14ac:dyDescent="0.2">
      <c r="A11" s="121" t="s">
        <v>31</v>
      </c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3"/>
      <c r="M11" s="77">
        <f>SUBTOTAL(109,Table2245236891011121314151617181920212224234567[KG VOLUME])</f>
        <v>86.984000000000009</v>
      </c>
      <c r="N11" s="66">
        <f>SUM(N3:N10)</f>
        <v>107</v>
      </c>
      <c r="O11" s="124">
        <f>SUM(P3:P10)</f>
        <v>321000</v>
      </c>
      <c r="P11" s="125"/>
    </row>
    <row r="12" spans="1:16" ht="22.5" customHeight="1" x14ac:dyDescent="0.2">
      <c r="A12" s="82"/>
      <c r="B12" s="54" t="s">
        <v>43</v>
      </c>
      <c r="C12" s="53"/>
      <c r="D12" s="55" t="s">
        <v>44</v>
      </c>
      <c r="E12" s="82"/>
      <c r="F12" s="82"/>
      <c r="G12" s="82"/>
      <c r="H12" s="82"/>
      <c r="I12" s="82"/>
      <c r="J12" s="82"/>
      <c r="K12" s="82"/>
      <c r="L12" s="82"/>
      <c r="M12" s="83"/>
      <c r="N12" s="85" t="s">
        <v>50</v>
      </c>
      <c r="O12" s="84"/>
      <c r="P12" s="84">
        <f>O11*10%</f>
        <v>32100</v>
      </c>
    </row>
    <row r="13" spans="1:16" ht="22.5" customHeight="1" thickBot="1" x14ac:dyDescent="0.25">
      <c r="A13" s="82"/>
      <c r="B13" s="54"/>
      <c r="C13" s="53"/>
      <c r="D13" s="55"/>
      <c r="E13" s="82"/>
      <c r="F13" s="82"/>
      <c r="G13" s="82"/>
      <c r="H13" s="82"/>
      <c r="I13" s="82"/>
      <c r="J13" s="82"/>
      <c r="K13" s="82"/>
      <c r="L13" s="82"/>
      <c r="M13" s="83"/>
      <c r="N13" s="98" t="s">
        <v>58</v>
      </c>
      <c r="O13" s="99"/>
      <c r="P13" s="99">
        <f>O11-P12</f>
        <v>288900</v>
      </c>
    </row>
    <row r="14" spans="1:16" x14ac:dyDescent="0.2">
      <c r="A14" s="11"/>
      <c r="H14" s="61"/>
      <c r="N14" s="60" t="s">
        <v>32</v>
      </c>
      <c r="P14" s="67">
        <f>P13*1%</f>
        <v>2889</v>
      </c>
    </row>
    <row r="15" spans="1:16" ht="15.75" thickBot="1" x14ac:dyDescent="0.25">
      <c r="A15" s="11"/>
      <c r="H15" s="61"/>
      <c r="N15" s="60" t="s">
        <v>56</v>
      </c>
      <c r="P15" s="69">
        <f>P13*2%</f>
        <v>5778</v>
      </c>
    </row>
    <row r="16" spans="1:16" x14ac:dyDescent="0.2">
      <c r="A16" s="11"/>
      <c r="H16" s="61"/>
      <c r="N16" s="64" t="s">
        <v>33</v>
      </c>
      <c r="O16" s="65"/>
      <c r="P16" s="68">
        <f>P13+P14-P15</f>
        <v>286011</v>
      </c>
    </row>
    <row r="17" spans="1:16" x14ac:dyDescent="0.2">
      <c r="B17" s="54"/>
      <c r="C17" s="53"/>
      <c r="D17" s="55"/>
    </row>
    <row r="19" spans="1:16" x14ac:dyDescent="0.2">
      <c r="A19" s="11"/>
      <c r="H19" s="61"/>
      <c r="P19" s="69"/>
    </row>
    <row r="20" spans="1:16" x14ac:dyDescent="0.2">
      <c r="A20" s="11"/>
      <c r="H20" s="61"/>
      <c r="O20" s="56"/>
      <c r="P20" s="69"/>
    </row>
    <row r="21" spans="1:16" s="3" customFormat="1" x14ac:dyDescent="0.25">
      <c r="A21" s="11"/>
      <c r="B21" s="2"/>
      <c r="C21" s="2"/>
      <c r="E21" s="12"/>
      <c r="H21" s="61"/>
      <c r="N21" s="14"/>
      <c r="O21" s="14"/>
      <c r="P21" s="14"/>
    </row>
    <row r="22" spans="1:16" s="3" customFormat="1" x14ac:dyDescent="0.25">
      <c r="A22" s="11"/>
      <c r="B22" s="2"/>
      <c r="C22" s="2"/>
      <c r="E22" s="12"/>
      <c r="H22" s="61"/>
      <c r="N22" s="14"/>
      <c r="O22" s="14"/>
      <c r="P22" s="14"/>
    </row>
    <row r="23" spans="1:16" s="3" customFormat="1" x14ac:dyDescent="0.25">
      <c r="A23" s="11"/>
      <c r="B23" s="2"/>
      <c r="C23" s="2"/>
      <c r="E23" s="12"/>
      <c r="H23" s="61"/>
      <c r="N23" s="14"/>
      <c r="O23" s="14"/>
      <c r="P23" s="14"/>
    </row>
    <row r="24" spans="1:16" s="3" customFormat="1" x14ac:dyDescent="0.25">
      <c r="A24" s="11"/>
      <c r="B24" s="2"/>
      <c r="C24" s="2"/>
      <c r="E24" s="12"/>
      <c r="H24" s="61"/>
      <c r="N24" s="14"/>
      <c r="O24" s="14"/>
      <c r="P24" s="14"/>
    </row>
    <row r="25" spans="1:16" s="3" customFormat="1" x14ac:dyDescent="0.25">
      <c r="A25" s="11"/>
      <c r="B25" s="2"/>
      <c r="C25" s="2"/>
      <c r="E25" s="12"/>
      <c r="H25" s="61"/>
      <c r="N25" s="14"/>
      <c r="O25" s="14"/>
      <c r="P25" s="14"/>
    </row>
    <row r="26" spans="1:16" s="3" customFormat="1" x14ac:dyDescent="0.25">
      <c r="A26" s="11"/>
      <c r="B26" s="2"/>
      <c r="C26" s="2"/>
      <c r="E26" s="12"/>
      <c r="H26" s="61"/>
      <c r="N26" s="14"/>
      <c r="O26" s="14"/>
      <c r="P26" s="14"/>
    </row>
    <row r="27" spans="1:16" s="3" customFormat="1" x14ac:dyDescent="0.25">
      <c r="A27" s="11"/>
      <c r="B27" s="2"/>
      <c r="C27" s="2"/>
      <c r="E27" s="12"/>
      <c r="H27" s="61"/>
      <c r="N27" s="14"/>
      <c r="O27" s="14"/>
      <c r="P27" s="14"/>
    </row>
    <row r="28" spans="1:16" s="3" customFormat="1" x14ac:dyDescent="0.25">
      <c r="A28" s="11"/>
      <c r="B28" s="2"/>
      <c r="C28" s="2"/>
      <c r="E28" s="12"/>
      <c r="H28" s="61"/>
      <c r="N28" s="14"/>
      <c r="O28" s="14"/>
      <c r="P28" s="14"/>
    </row>
    <row r="29" spans="1:16" s="3" customFormat="1" x14ac:dyDescent="0.25">
      <c r="A29" s="11"/>
      <c r="B29" s="2"/>
      <c r="C29" s="2"/>
      <c r="E29" s="12"/>
      <c r="H29" s="61"/>
      <c r="N29" s="14"/>
      <c r="O29" s="14"/>
      <c r="P29" s="14"/>
    </row>
    <row r="30" spans="1:16" s="3" customFormat="1" x14ac:dyDescent="0.25">
      <c r="A30" s="11"/>
      <c r="B30" s="2"/>
      <c r="C30" s="2"/>
      <c r="E30" s="12"/>
      <c r="H30" s="61"/>
      <c r="N30" s="14"/>
      <c r="O30" s="14"/>
      <c r="P30" s="14"/>
    </row>
    <row r="31" spans="1:16" s="3" customFormat="1" x14ac:dyDescent="0.25">
      <c r="A31" s="11"/>
      <c r="B31" s="2"/>
      <c r="C31" s="2"/>
      <c r="E31" s="12"/>
      <c r="H31" s="61"/>
      <c r="N31" s="14"/>
      <c r="O31" s="14"/>
      <c r="P31" s="14"/>
    </row>
    <row r="32" spans="1:16" s="3" customFormat="1" x14ac:dyDescent="0.25">
      <c r="A32" s="11"/>
      <c r="B32" s="2"/>
      <c r="C32" s="2"/>
      <c r="E32" s="12"/>
      <c r="H32" s="61"/>
      <c r="N32" s="14"/>
      <c r="O32" s="14"/>
      <c r="P32" s="14"/>
    </row>
  </sheetData>
  <mergeCells count="2">
    <mergeCell ref="A11:L11"/>
    <mergeCell ref="O11:P11"/>
  </mergeCells>
  <conditionalFormatting sqref="B3">
    <cfRule type="duplicateValues" dxfId="849" priority="1"/>
  </conditionalFormatting>
  <conditionalFormatting sqref="B4:B10">
    <cfRule type="duplicateValues" dxfId="848" priority="57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0"/>
  <sheetViews>
    <sheetView zoomScale="110" zoomScaleNormal="110" workbookViewId="0">
      <pane xSplit="3" ySplit="2" topLeftCell="D241" activePane="bottomRight" state="frozen"/>
      <selection activeCell="H5" sqref="H5"/>
      <selection pane="topRight" activeCell="H5" sqref="H5"/>
      <selection pane="bottomLeft" activeCell="H5" sqref="H5"/>
      <selection pane="bottomRight" activeCell="N3" sqref="N3:N24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2.855468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7" t="s">
        <v>45</v>
      </c>
      <c r="B2" s="7" t="s">
        <v>7</v>
      </c>
      <c r="C2" s="7" t="s">
        <v>0</v>
      </c>
      <c r="D2" s="7" t="s">
        <v>1</v>
      </c>
      <c r="E2" s="58" t="s">
        <v>4</v>
      </c>
      <c r="F2" s="7" t="s">
        <v>3</v>
      </c>
      <c r="G2" s="7" t="s">
        <v>5</v>
      </c>
      <c r="H2" s="58" t="s">
        <v>2</v>
      </c>
      <c r="I2" s="7" t="s">
        <v>40</v>
      </c>
      <c r="J2" s="7" t="s">
        <v>41</v>
      </c>
      <c r="K2" s="7" t="s">
        <v>42</v>
      </c>
      <c r="L2" s="59" t="s">
        <v>46</v>
      </c>
      <c r="M2" s="59" t="s">
        <v>47</v>
      </c>
      <c r="N2" s="59" t="s">
        <v>6</v>
      </c>
      <c r="O2" s="59" t="s">
        <v>48</v>
      </c>
      <c r="P2" s="59" t="s">
        <v>49</v>
      </c>
    </row>
    <row r="3" spans="1:16" ht="27.75" customHeight="1" x14ac:dyDescent="0.2">
      <c r="A3" s="96" t="s">
        <v>6208</v>
      </c>
      <c r="B3" s="72" t="s">
        <v>773</v>
      </c>
      <c r="C3" s="9" t="s">
        <v>774</v>
      </c>
      <c r="D3" s="74" t="s">
        <v>52</v>
      </c>
      <c r="E3" s="13">
        <v>44428</v>
      </c>
      <c r="F3" s="74" t="s">
        <v>53</v>
      </c>
      <c r="G3" s="13">
        <v>44429</v>
      </c>
      <c r="H3" s="10" t="s">
        <v>54</v>
      </c>
      <c r="I3" s="1">
        <v>47</v>
      </c>
      <c r="J3" s="1">
        <v>40</v>
      </c>
      <c r="K3" s="1">
        <v>35</v>
      </c>
      <c r="L3" s="1">
        <v>8</v>
      </c>
      <c r="M3" s="80">
        <v>16.45</v>
      </c>
      <c r="N3" s="8">
        <v>16</v>
      </c>
      <c r="O3" s="62">
        <v>3000</v>
      </c>
      <c r="P3" s="63">
        <f>Table22452368910111213141516171819202122242345678[[#This Row],[PEMBULATAN]]*O3</f>
        <v>48000</v>
      </c>
    </row>
    <row r="4" spans="1:16" ht="27.75" customHeight="1" x14ac:dyDescent="0.2">
      <c r="A4" s="100"/>
      <c r="B4" s="73"/>
      <c r="C4" s="9" t="s">
        <v>775</v>
      </c>
      <c r="D4" s="74" t="s">
        <v>52</v>
      </c>
      <c r="E4" s="13">
        <v>44428</v>
      </c>
      <c r="F4" s="74" t="s">
        <v>53</v>
      </c>
      <c r="G4" s="13">
        <v>44429</v>
      </c>
      <c r="H4" s="10" t="s">
        <v>54</v>
      </c>
      <c r="I4" s="1">
        <v>66</v>
      </c>
      <c r="J4" s="1">
        <v>57</v>
      </c>
      <c r="K4" s="1">
        <v>22</v>
      </c>
      <c r="L4" s="1">
        <v>12</v>
      </c>
      <c r="M4" s="80">
        <v>20.690999999999999</v>
      </c>
      <c r="N4" s="8">
        <v>21</v>
      </c>
      <c r="O4" s="62">
        <v>3000</v>
      </c>
      <c r="P4" s="63">
        <f>Table22452368910111213141516171819202122242345678[[#This Row],[PEMBULATAN]]*O4</f>
        <v>63000</v>
      </c>
    </row>
    <row r="5" spans="1:16" ht="27.75" customHeight="1" x14ac:dyDescent="0.2">
      <c r="A5" s="100"/>
      <c r="B5" s="73"/>
      <c r="C5" s="87" t="s">
        <v>776</v>
      </c>
      <c r="D5" s="76" t="s">
        <v>52</v>
      </c>
      <c r="E5" s="13">
        <v>44428</v>
      </c>
      <c r="F5" s="74" t="s">
        <v>53</v>
      </c>
      <c r="G5" s="13">
        <v>44429</v>
      </c>
      <c r="H5" s="75" t="s">
        <v>54</v>
      </c>
      <c r="I5" s="15">
        <v>80</v>
      </c>
      <c r="J5" s="15">
        <v>60</v>
      </c>
      <c r="K5" s="15">
        <v>50</v>
      </c>
      <c r="L5" s="15">
        <v>4</v>
      </c>
      <c r="M5" s="81">
        <v>60</v>
      </c>
      <c r="N5" s="70">
        <v>60</v>
      </c>
      <c r="O5" s="62">
        <v>3000</v>
      </c>
      <c r="P5" s="63">
        <f>Table22452368910111213141516171819202122242345678[[#This Row],[PEMBULATAN]]*O5</f>
        <v>180000</v>
      </c>
    </row>
    <row r="6" spans="1:16" ht="27.75" customHeight="1" x14ac:dyDescent="0.2">
      <c r="A6" s="100"/>
      <c r="B6" s="88"/>
      <c r="C6" s="87" t="s">
        <v>777</v>
      </c>
      <c r="D6" s="76" t="s">
        <v>52</v>
      </c>
      <c r="E6" s="13">
        <v>44428</v>
      </c>
      <c r="F6" s="74" t="s">
        <v>53</v>
      </c>
      <c r="G6" s="13">
        <v>44429</v>
      </c>
      <c r="H6" s="75" t="s">
        <v>54</v>
      </c>
      <c r="I6" s="15">
        <v>12</v>
      </c>
      <c r="J6" s="15">
        <v>22</v>
      </c>
      <c r="K6" s="15">
        <v>14</v>
      </c>
      <c r="L6" s="15">
        <v>1</v>
      </c>
      <c r="M6" s="81">
        <v>0.92400000000000004</v>
      </c>
      <c r="N6" s="70">
        <v>1</v>
      </c>
      <c r="O6" s="62">
        <v>3000</v>
      </c>
      <c r="P6" s="63">
        <f>Table22452368910111213141516171819202122242345678[[#This Row],[PEMBULATAN]]*O6</f>
        <v>3000</v>
      </c>
    </row>
    <row r="7" spans="1:16" ht="27.75" customHeight="1" x14ac:dyDescent="0.2">
      <c r="A7" s="100"/>
      <c r="B7" s="90" t="s">
        <v>778</v>
      </c>
      <c r="C7" s="87" t="s">
        <v>779</v>
      </c>
      <c r="D7" s="76" t="s">
        <v>52</v>
      </c>
      <c r="E7" s="13">
        <v>44428</v>
      </c>
      <c r="F7" s="74" t="s">
        <v>53</v>
      </c>
      <c r="G7" s="13">
        <v>44429</v>
      </c>
      <c r="H7" s="75" t="s">
        <v>54</v>
      </c>
      <c r="I7" s="15">
        <v>33</v>
      </c>
      <c r="J7" s="15">
        <v>36</v>
      </c>
      <c r="K7" s="15">
        <v>2</v>
      </c>
      <c r="L7" s="15">
        <v>2</v>
      </c>
      <c r="M7" s="81">
        <v>0.59399999999999997</v>
      </c>
      <c r="N7" s="70">
        <v>2</v>
      </c>
      <c r="O7" s="62">
        <v>3000</v>
      </c>
      <c r="P7" s="63">
        <f>Table22452368910111213141516171819202122242345678[[#This Row],[PEMBULATAN]]*O7</f>
        <v>6000</v>
      </c>
    </row>
    <row r="8" spans="1:16" ht="27.75" customHeight="1" x14ac:dyDescent="0.2">
      <c r="A8" s="100"/>
      <c r="B8" s="73" t="s">
        <v>780</v>
      </c>
      <c r="C8" s="87" t="s">
        <v>781</v>
      </c>
      <c r="D8" s="76" t="s">
        <v>52</v>
      </c>
      <c r="E8" s="13">
        <v>44428</v>
      </c>
      <c r="F8" s="74" t="s">
        <v>53</v>
      </c>
      <c r="G8" s="13">
        <v>44429</v>
      </c>
      <c r="H8" s="75" t="s">
        <v>54</v>
      </c>
      <c r="I8" s="15">
        <v>65</v>
      </c>
      <c r="J8" s="15">
        <v>65</v>
      </c>
      <c r="K8" s="15">
        <v>20</v>
      </c>
      <c r="L8" s="15">
        <v>14</v>
      </c>
      <c r="M8" s="81">
        <v>21.125</v>
      </c>
      <c r="N8" s="70">
        <v>21</v>
      </c>
      <c r="O8" s="62">
        <v>3000</v>
      </c>
      <c r="P8" s="63">
        <f>Table22452368910111213141516171819202122242345678[[#This Row],[PEMBULATAN]]*O8</f>
        <v>63000</v>
      </c>
    </row>
    <row r="9" spans="1:16" ht="27.75" customHeight="1" x14ac:dyDescent="0.2">
      <c r="A9" s="100"/>
      <c r="B9" s="73"/>
      <c r="C9" s="87" t="s">
        <v>782</v>
      </c>
      <c r="D9" s="76" t="s">
        <v>52</v>
      </c>
      <c r="E9" s="13">
        <v>44428</v>
      </c>
      <c r="F9" s="74" t="s">
        <v>53</v>
      </c>
      <c r="G9" s="13">
        <v>44429</v>
      </c>
      <c r="H9" s="75" t="s">
        <v>54</v>
      </c>
      <c r="I9" s="15">
        <v>80</v>
      </c>
      <c r="J9" s="15">
        <v>60</v>
      </c>
      <c r="K9" s="15">
        <v>25</v>
      </c>
      <c r="L9" s="15">
        <v>16</v>
      </c>
      <c r="M9" s="81">
        <v>30</v>
      </c>
      <c r="N9" s="70">
        <v>30</v>
      </c>
      <c r="O9" s="62">
        <v>3000</v>
      </c>
      <c r="P9" s="63">
        <f>Table22452368910111213141516171819202122242345678[[#This Row],[PEMBULATAN]]*O9</f>
        <v>90000</v>
      </c>
    </row>
    <row r="10" spans="1:16" ht="27.75" customHeight="1" x14ac:dyDescent="0.2">
      <c r="A10" s="100"/>
      <c r="B10" s="73"/>
      <c r="C10" s="87" t="s">
        <v>783</v>
      </c>
      <c r="D10" s="76" t="s">
        <v>52</v>
      </c>
      <c r="E10" s="13">
        <v>44428</v>
      </c>
      <c r="F10" s="74" t="s">
        <v>53</v>
      </c>
      <c r="G10" s="13">
        <v>44429</v>
      </c>
      <c r="H10" s="75" t="s">
        <v>54</v>
      </c>
      <c r="I10" s="15">
        <v>35</v>
      </c>
      <c r="J10" s="15">
        <v>35</v>
      </c>
      <c r="K10" s="15">
        <v>10</v>
      </c>
      <c r="L10" s="15">
        <v>1</v>
      </c>
      <c r="M10" s="81">
        <v>3.0625</v>
      </c>
      <c r="N10" s="70">
        <v>3</v>
      </c>
      <c r="O10" s="62">
        <v>3000</v>
      </c>
      <c r="P10" s="63">
        <f>Table22452368910111213141516171819202122242345678[[#This Row],[PEMBULATAN]]*O10</f>
        <v>9000</v>
      </c>
    </row>
    <row r="11" spans="1:16" ht="27.75" customHeight="1" x14ac:dyDescent="0.2">
      <c r="A11" s="100"/>
      <c r="B11" s="73"/>
      <c r="C11" s="87" t="s">
        <v>784</v>
      </c>
      <c r="D11" s="76" t="s">
        <v>52</v>
      </c>
      <c r="E11" s="13">
        <v>44428</v>
      </c>
      <c r="F11" s="74" t="s">
        <v>53</v>
      </c>
      <c r="G11" s="13">
        <v>44429</v>
      </c>
      <c r="H11" s="75" t="s">
        <v>54</v>
      </c>
      <c r="I11" s="15">
        <v>76</v>
      </c>
      <c r="J11" s="15">
        <v>64</v>
      </c>
      <c r="K11" s="15">
        <v>72</v>
      </c>
      <c r="L11" s="15">
        <v>50</v>
      </c>
      <c r="M11" s="81">
        <v>87.552000000000007</v>
      </c>
      <c r="N11" s="70">
        <v>88</v>
      </c>
      <c r="O11" s="62">
        <v>3000</v>
      </c>
      <c r="P11" s="63">
        <f>Table22452368910111213141516171819202122242345678[[#This Row],[PEMBULATAN]]*O11</f>
        <v>264000</v>
      </c>
    </row>
    <row r="12" spans="1:16" ht="27.75" customHeight="1" x14ac:dyDescent="0.2">
      <c r="A12" s="100"/>
      <c r="B12" s="73"/>
      <c r="C12" s="87" t="s">
        <v>785</v>
      </c>
      <c r="D12" s="76" t="s">
        <v>52</v>
      </c>
      <c r="E12" s="13">
        <v>44428</v>
      </c>
      <c r="F12" s="74" t="s">
        <v>53</v>
      </c>
      <c r="G12" s="13">
        <v>44429</v>
      </c>
      <c r="H12" s="75" t="s">
        <v>54</v>
      </c>
      <c r="I12" s="15">
        <v>106</v>
      </c>
      <c r="J12" s="15">
        <v>38</v>
      </c>
      <c r="K12" s="15">
        <v>27</v>
      </c>
      <c r="L12" s="15">
        <v>30</v>
      </c>
      <c r="M12" s="81">
        <v>27.189</v>
      </c>
      <c r="N12" s="70">
        <v>30</v>
      </c>
      <c r="O12" s="62">
        <v>3000</v>
      </c>
      <c r="P12" s="63">
        <f>Table22452368910111213141516171819202122242345678[[#This Row],[PEMBULATAN]]*O12</f>
        <v>90000</v>
      </c>
    </row>
    <row r="13" spans="1:16" ht="27.75" customHeight="1" x14ac:dyDescent="0.2">
      <c r="A13" s="100"/>
      <c r="B13" s="73"/>
      <c r="C13" s="87" t="s">
        <v>786</v>
      </c>
      <c r="D13" s="76" t="s">
        <v>52</v>
      </c>
      <c r="E13" s="13">
        <v>44428</v>
      </c>
      <c r="F13" s="74" t="s">
        <v>53</v>
      </c>
      <c r="G13" s="13">
        <v>44429</v>
      </c>
      <c r="H13" s="75" t="s">
        <v>54</v>
      </c>
      <c r="I13" s="15">
        <v>90</v>
      </c>
      <c r="J13" s="15">
        <v>38</v>
      </c>
      <c r="K13" s="15">
        <v>25</v>
      </c>
      <c r="L13" s="15">
        <v>26</v>
      </c>
      <c r="M13" s="81">
        <v>21.375</v>
      </c>
      <c r="N13" s="70">
        <v>26</v>
      </c>
      <c r="O13" s="62">
        <v>3000</v>
      </c>
      <c r="P13" s="63">
        <f>Table22452368910111213141516171819202122242345678[[#This Row],[PEMBULATAN]]*O13</f>
        <v>78000</v>
      </c>
    </row>
    <row r="14" spans="1:16" ht="27.75" customHeight="1" x14ac:dyDescent="0.2">
      <c r="A14" s="100"/>
      <c r="B14" s="73"/>
      <c r="C14" s="87" t="s">
        <v>787</v>
      </c>
      <c r="D14" s="76" t="s">
        <v>52</v>
      </c>
      <c r="E14" s="13">
        <v>44428</v>
      </c>
      <c r="F14" s="74" t="s">
        <v>53</v>
      </c>
      <c r="G14" s="13">
        <v>44429</v>
      </c>
      <c r="H14" s="75" t="s">
        <v>54</v>
      </c>
      <c r="I14" s="15">
        <v>125</v>
      </c>
      <c r="J14" s="15">
        <v>64</v>
      </c>
      <c r="K14" s="15">
        <v>36</v>
      </c>
      <c r="L14" s="15">
        <v>41</v>
      </c>
      <c r="M14" s="81">
        <v>72</v>
      </c>
      <c r="N14" s="70">
        <v>72</v>
      </c>
      <c r="O14" s="62">
        <v>3000</v>
      </c>
      <c r="P14" s="63">
        <f>Table22452368910111213141516171819202122242345678[[#This Row],[PEMBULATAN]]*O14</f>
        <v>216000</v>
      </c>
    </row>
    <row r="15" spans="1:16" ht="27.75" customHeight="1" x14ac:dyDescent="0.2">
      <c r="A15" s="100"/>
      <c r="B15" s="73"/>
      <c r="C15" s="87" t="s">
        <v>788</v>
      </c>
      <c r="D15" s="76" t="s">
        <v>52</v>
      </c>
      <c r="E15" s="13">
        <v>44428</v>
      </c>
      <c r="F15" s="74" t="s">
        <v>53</v>
      </c>
      <c r="G15" s="13">
        <v>44429</v>
      </c>
      <c r="H15" s="75" t="s">
        <v>54</v>
      </c>
      <c r="I15" s="15">
        <v>56</v>
      </c>
      <c r="J15" s="15">
        <v>86</v>
      </c>
      <c r="K15" s="15">
        <v>20</v>
      </c>
      <c r="L15" s="15">
        <v>7</v>
      </c>
      <c r="M15" s="81">
        <v>24.08</v>
      </c>
      <c r="N15" s="70">
        <v>24</v>
      </c>
      <c r="O15" s="62">
        <v>3000</v>
      </c>
      <c r="P15" s="63">
        <f>Table22452368910111213141516171819202122242345678[[#This Row],[PEMBULATAN]]*O15</f>
        <v>72000</v>
      </c>
    </row>
    <row r="16" spans="1:16" ht="27.75" customHeight="1" x14ac:dyDescent="0.2">
      <c r="A16" s="100"/>
      <c r="B16" s="73"/>
      <c r="C16" s="87" t="s">
        <v>789</v>
      </c>
      <c r="D16" s="76" t="s">
        <v>52</v>
      </c>
      <c r="E16" s="13">
        <v>44428</v>
      </c>
      <c r="F16" s="74" t="s">
        <v>53</v>
      </c>
      <c r="G16" s="13">
        <v>44429</v>
      </c>
      <c r="H16" s="75" t="s">
        <v>54</v>
      </c>
      <c r="I16" s="15">
        <v>37</v>
      </c>
      <c r="J16" s="15">
        <v>34</v>
      </c>
      <c r="K16" s="15">
        <v>24</v>
      </c>
      <c r="L16" s="15">
        <v>7</v>
      </c>
      <c r="M16" s="81">
        <v>7.548</v>
      </c>
      <c r="N16" s="70">
        <v>8</v>
      </c>
      <c r="O16" s="62">
        <v>3000</v>
      </c>
      <c r="P16" s="63">
        <f>Table22452368910111213141516171819202122242345678[[#This Row],[PEMBULATAN]]*O16</f>
        <v>24000</v>
      </c>
    </row>
    <row r="17" spans="1:16" ht="27.75" customHeight="1" x14ac:dyDescent="0.2">
      <c r="A17" s="100"/>
      <c r="B17" s="73"/>
      <c r="C17" s="87" t="s">
        <v>790</v>
      </c>
      <c r="D17" s="76" t="s">
        <v>52</v>
      </c>
      <c r="E17" s="13">
        <v>44428</v>
      </c>
      <c r="F17" s="74" t="s">
        <v>53</v>
      </c>
      <c r="G17" s="13">
        <v>44429</v>
      </c>
      <c r="H17" s="75" t="s">
        <v>54</v>
      </c>
      <c r="I17" s="15">
        <v>83</v>
      </c>
      <c r="J17" s="15">
        <v>55</v>
      </c>
      <c r="K17" s="15">
        <v>20</v>
      </c>
      <c r="L17" s="15">
        <v>7</v>
      </c>
      <c r="M17" s="81">
        <v>22.824999999999999</v>
      </c>
      <c r="N17" s="70">
        <v>23</v>
      </c>
      <c r="O17" s="62">
        <v>3000</v>
      </c>
      <c r="P17" s="63">
        <f>Table22452368910111213141516171819202122242345678[[#This Row],[PEMBULATAN]]*O17</f>
        <v>69000</v>
      </c>
    </row>
    <row r="18" spans="1:16" ht="27.75" customHeight="1" x14ac:dyDescent="0.2">
      <c r="A18" s="100"/>
      <c r="B18" s="73"/>
      <c r="C18" s="87" t="s">
        <v>791</v>
      </c>
      <c r="D18" s="76" t="s">
        <v>52</v>
      </c>
      <c r="E18" s="13">
        <v>44428</v>
      </c>
      <c r="F18" s="74" t="s">
        <v>53</v>
      </c>
      <c r="G18" s="13">
        <v>44429</v>
      </c>
      <c r="H18" s="75" t="s">
        <v>54</v>
      </c>
      <c r="I18" s="15">
        <v>47</v>
      </c>
      <c r="J18" s="15">
        <v>35</v>
      </c>
      <c r="K18" s="15">
        <v>17</v>
      </c>
      <c r="L18" s="15">
        <v>2</v>
      </c>
      <c r="M18" s="81">
        <v>6.99125</v>
      </c>
      <c r="N18" s="70">
        <v>7</v>
      </c>
      <c r="O18" s="62">
        <v>3000</v>
      </c>
      <c r="P18" s="63">
        <f>Table22452368910111213141516171819202122242345678[[#This Row],[PEMBULATAN]]*O18</f>
        <v>21000</v>
      </c>
    </row>
    <row r="19" spans="1:16" ht="27.75" customHeight="1" x14ac:dyDescent="0.2">
      <c r="A19" s="100"/>
      <c r="B19" s="73"/>
      <c r="C19" s="87" t="s">
        <v>792</v>
      </c>
      <c r="D19" s="76" t="s">
        <v>52</v>
      </c>
      <c r="E19" s="13">
        <v>44428</v>
      </c>
      <c r="F19" s="74" t="s">
        <v>53</v>
      </c>
      <c r="G19" s="13">
        <v>44429</v>
      </c>
      <c r="H19" s="75" t="s">
        <v>54</v>
      </c>
      <c r="I19" s="15">
        <v>77</v>
      </c>
      <c r="J19" s="15">
        <v>14</v>
      </c>
      <c r="K19" s="15">
        <v>7</v>
      </c>
      <c r="L19" s="15">
        <v>4</v>
      </c>
      <c r="M19" s="81">
        <v>1.8865000000000001</v>
      </c>
      <c r="N19" s="70">
        <v>4</v>
      </c>
      <c r="O19" s="62">
        <v>3000</v>
      </c>
      <c r="P19" s="63">
        <f>Table22452368910111213141516171819202122242345678[[#This Row],[PEMBULATAN]]*O19</f>
        <v>12000</v>
      </c>
    </row>
    <row r="20" spans="1:16" ht="27.75" customHeight="1" x14ac:dyDescent="0.2">
      <c r="A20" s="100"/>
      <c r="B20" s="73"/>
      <c r="C20" s="87" t="s">
        <v>793</v>
      </c>
      <c r="D20" s="76" t="s">
        <v>52</v>
      </c>
      <c r="E20" s="13">
        <v>44428</v>
      </c>
      <c r="F20" s="74" t="s">
        <v>53</v>
      </c>
      <c r="G20" s="13">
        <v>44429</v>
      </c>
      <c r="H20" s="75" t="s">
        <v>54</v>
      </c>
      <c r="I20" s="15">
        <v>56</v>
      </c>
      <c r="J20" s="15">
        <v>86</v>
      </c>
      <c r="K20" s="15">
        <v>19</v>
      </c>
      <c r="L20" s="15">
        <v>10</v>
      </c>
      <c r="M20" s="81">
        <v>22.876000000000001</v>
      </c>
      <c r="N20" s="70">
        <v>23</v>
      </c>
      <c r="O20" s="62">
        <v>3000</v>
      </c>
      <c r="P20" s="63">
        <f>Table22452368910111213141516171819202122242345678[[#This Row],[PEMBULATAN]]*O20</f>
        <v>69000</v>
      </c>
    </row>
    <row r="21" spans="1:16" ht="27.75" customHeight="1" x14ac:dyDescent="0.2">
      <c r="A21" s="100"/>
      <c r="B21" s="73"/>
      <c r="C21" s="87" t="s">
        <v>794</v>
      </c>
      <c r="D21" s="76" t="s">
        <v>52</v>
      </c>
      <c r="E21" s="13">
        <v>44428</v>
      </c>
      <c r="F21" s="74" t="s">
        <v>53</v>
      </c>
      <c r="G21" s="13">
        <v>44429</v>
      </c>
      <c r="H21" s="75" t="s">
        <v>54</v>
      </c>
      <c r="I21" s="15">
        <v>76</v>
      </c>
      <c r="J21" s="15">
        <v>47</v>
      </c>
      <c r="K21" s="15">
        <v>42</v>
      </c>
      <c r="L21" s="15">
        <v>21</v>
      </c>
      <c r="M21" s="81">
        <v>37.506</v>
      </c>
      <c r="N21" s="70">
        <v>38</v>
      </c>
      <c r="O21" s="62">
        <v>3000</v>
      </c>
      <c r="P21" s="63">
        <f>Table22452368910111213141516171819202122242345678[[#This Row],[PEMBULATAN]]*O21</f>
        <v>114000</v>
      </c>
    </row>
    <row r="22" spans="1:16" ht="27.75" customHeight="1" x14ac:dyDescent="0.2">
      <c r="A22" s="100"/>
      <c r="B22" s="73"/>
      <c r="C22" s="87" t="s">
        <v>795</v>
      </c>
      <c r="D22" s="76" t="s">
        <v>52</v>
      </c>
      <c r="E22" s="13">
        <v>44428</v>
      </c>
      <c r="F22" s="74" t="s">
        <v>53</v>
      </c>
      <c r="G22" s="13">
        <v>44429</v>
      </c>
      <c r="H22" s="75" t="s">
        <v>54</v>
      </c>
      <c r="I22" s="15">
        <v>202</v>
      </c>
      <c r="J22" s="15">
        <v>13</v>
      </c>
      <c r="K22" s="15">
        <v>9</v>
      </c>
      <c r="L22" s="15">
        <v>2</v>
      </c>
      <c r="M22" s="81">
        <v>5.9085000000000001</v>
      </c>
      <c r="N22" s="70">
        <v>6</v>
      </c>
      <c r="O22" s="62">
        <v>3000</v>
      </c>
      <c r="P22" s="63">
        <f>Table22452368910111213141516171819202122242345678[[#This Row],[PEMBULATAN]]*O22</f>
        <v>18000</v>
      </c>
    </row>
    <row r="23" spans="1:16" ht="27.75" customHeight="1" x14ac:dyDescent="0.2">
      <c r="A23" s="100"/>
      <c r="B23" s="73"/>
      <c r="C23" s="87" t="s">
        <v>796</v>
      </c>
      <c r="D23" s="76" t="s">
        <v>52</v>
      </c>
      <c r="E23" s="13">
        <v>44428</v>
      </c>
      <c r="F23" s="74" t="s">
        <v>53</v>
      </c>
      <c r="G23" s="13">
        <v>44429</v>
      </c>
      <c r="H23" s="75" t="s">
        <v>54</v>
      </c>
      <c r="I23" s="15">
        <v>85</v>
      </c>
      <c r="J23" s="15">
        <v>55</v>
      </c>
      <c r="K23" s="15">
        <v>23</v>
      </c>
      <c r="L23" s="15">
        <v>17</v>
      </c>
      <c r="M23" s="81">
        <v>26.881250000000001</v>
      </c>
      <c r="N23" s="70">
        <v>27</v>
      </c>
      <c r="O23" s="62">
        <v>3000</v>
      </c>
      <c r="P23" s="63">
        <f>Table22452368910111213141516171819202122242345678[[#This Row],[PEMBULATAN]]*O23</f>
        <v>81000</v>
      </c>
    </row>
    <row r="24" spans="1:16" ht="27.75" customHeight="1" x14ac:dyDescent="0.2">
      <c r="A24" s="100"/>
      <c r="B24" s="73"/>
      <c r="C24" s="87" t="s">
        <v>797</v>
      </c>
      <c r="D24" s="76" t="s">
        <v>52</v>
      </c>
      <c r="E24" s="13">
        <v>44428</v>
      </c>
      <c r="F24" s="74" t="s">
        <v>53</v>
      </c>
      <c r="G24" s="13">
        <v>44429</v>
      </c>
      <c r="H24" s="75" t="s">
        <v>54</v>
      </c>
      <c r="I24" s="15">
        <v>52</v>
      </c>
      <c r="J24" s="15">
        <v>41</v>
      </c>
      <c r="K24" s="15">
        <v>13</v>
      </c>
      <c r="L24" s="15">
        <v>5</v>
      </c>
      <c r="M24" s="81">
        <v>6.9290000000000003</v>
      </c>
      <c r="N24" s="70">
        <v>7</v>
      </c>
      <c r="O24" s="62">
        <v>3000</v>
      </c>
      <c r="P24" s="63">
        <f>Table22452368910111213141516171819202122242345678[[#This Row],[PEMBULATAN]]*O24</f>
        <v>21000</v>
      </c>
    </row>
    <row r="25" spans="1:16" ht="27.75" customHeight="1" x14ac:dyDescent="0.2">
      <c r="A25" s="100"/>
      <c r="B25" s="73"/>
      <c r="C25" s="87" t="s">
        <v>798</v>
      </c>
      <c r="D25" s="76" t="s">
        <v>52</v>
      </c>
      <c r="E25" s="13">
        <v>44428</v>
      </c>
      <c r="F25" s="74" t="s">
        <v>53</v>
      </c>
      <c r="G25" s="13">
        <v>44429</v>
      </c>
      <c r="H25" s="75" t="s">
        <v>54</v>
      </c>
      <c r="I25" s="15">
        <v>60</v>
      </c>
      <c r="J25" s="15">
        <v>29</v>
      </c>
      <c r="K25" s="15">
        <v>10</v>
      </c>
      <c r="L25" s="15">
        <v>2</v>
      </c>
      <c r="M25" s="81">
        <v>4.3499999999999996</v>
      </c>
      <c r="N25" s="70">
        <v>4</v>
      </c>
      <c r="O25" s="62">
        <v>3000</v>
      </c>
      <c r="P25" s="63">
        <f>Table22452368910111213141516171819202122242345678[[#This Row],[PEMBULATAN]]*O25</f>
        <v>12000</v>
      </c>
    </row>
    <row r="26" spans="1:16" ht="27.75" customHeight="1" x14ac:dyDescent="0.2">
      <c r="A26" s="100"/>
      <c r="B26" s="73"/>
      <c r="C26" s="87" t="s">
        <v>799</v>
      </c>
      <c r="D26" s="76" t="s">
        <v>52</v>
      </c>
      <c r="E26" s="13">
        <v>44428</v>
      </c>
      <c r="F26" s="74" t="s">
        <v>53</v>
      </c>
      <c r="G26" s="13">
        <v>44429</v>
      </c>
      <c r="H26" s="75" t="s">
        <v>54</v>
      </c>
      <c r="I26" s="15">
        <v>30</v>
      </c>
      <c r="J26" s="15">
        <v>25</v>
      </c>
      <c r="K26" s="15">
        <v>30</v>
      </c>
      <c r="L26" s="15">
        <v>1</v>
      </c>
      <c r="M26" s="81">
        <v>5.625</v>
      </c>
      <c r="N26" s="70">
        <v>6</v>
      </c>
      <c r="O26" s="62">
        <v>3000</v>
      </c>
      <c r="P26" s="63">
        <f>Table22452368910111213141516171819202122242345678[[#This Row],[PEMBULATAN]]*O26</f>
        <v>18000</v>
      </c>
    </row>
    <row r="27" spans="1:16" ht="27.75" customHeight="1" x14ac:dyDescent="0.2">
      <c r="A27" s="100"/>
      <c r="B27" s="73"/>
      <c r="C27" s="87" t="s">
        <v>800</v>
      </c>
      <c r="D27" s="76" t="s">
        <v>52</v>
      </c>
      <c r="E27" s="13">
        <v>44428</v>
      </c>
      <c r="F27" s="74" t="s">
        <v>53</v>
      </c>
      <c r="G27" s="13">
        <v>44429</v>
      </c>
      <c r="H27" s="75" t="s">
        <v>54</v>
      </c>
      <c r="I27" s="15">
        <v>90</v>
      </c>
      <c r="J27" s="15">
        <v>55</v>
      </c>
      <c r="K27" s="15">
        <v>33</v>
      </c>
      <c r="L27" s="15">
        <v>13</v>
      </c>
      <c r="M27" s="81">
        <v>40.837499999999999</v>
      </c>
      <c r="N27" s="70">
        <v>41</v>
      </c>
      <c r="O27" s="62">
        <v>3000</v>
      </c>
      <c r="P27" s="63">
        <f>Table22452368910111213141516171819202122242345678[[#This Row],[PEMBULATAN]]*O27</f>
        <v>123000</v>
      </c>
    </row>
    <row r="28" spans="1:16" ht="27.75" customHeight="1" x14ac:dyDescent="0.2">
      <c r="A28" s="100"/>
      <c r="B28" s="73"/>
      <c r="C28" s="87" t="s">
        <v>801</v>
      </c>
      <c r="D28" s="76" t="s">
        <v>52</v>
      </c>
      <c r="E28" s="13">
        <v>44428</v>
      </c>
      <c r="F28" s="74" t="s">
        <v>53</v>
      </c>
      <c r="G28" s="13">
        <v>44429</v>
      </c>
      <c r="H28" s="75" t="s">
        <v>54</v>
      </c>
      <c r="I28" s="15">
        <v>56</v>
      </c>
      <c r="J28" s="15">
        <v>50</v>
      </c>
      <c r="K28" s="15">
        <v>10</v>
      </c>
      <c r="L28" s="15">
        <v>3</v>
      </c>
      <c r="M28" s="81">
        <v>7</v>
      </c>
      <c r="N28" s="70">
        <v>7</v>
      </c>
      <c r="O28" s="62">
        <v>3000</v>
      </c>
      <c r="P28" s="63">
        <f>Table22452368910111213141516171819202122242345678[[#This Row],[PEMBULATAN]]*O28</f>
        <v>21000</v>
      </c>
    </row>
    <row r="29" spans="1:16" ht="27.75" customHeight="1" x14ac:dyDescent="0.2">
      <c r="A29" s="100"/>
      <c r="B29" s="73"/>
      <c r="C29" s="87" t="s">
        <v>802</v>
      </c>
      <c r="D29" s="76" t="s">
        <v>52</v>
      </c>
      <c r="E29" s="13">
        <v>44428</v>
      </c>
      <c r="F29" s="74" t="s">
        <v>53</v>
      </c>
      <c r="G29" s="13">
        <v>44429</v>
      </c>
      <c r="H29" s="75" t="s">
        <v>54</v>
      </c>
      <c r="I29" s="15">
        <v>44</v>
      </c>
      <c r="J29" s="15">
        <v>26</v>
      </c>
      <c r="K29" s="15">
        <v>32</v>
      </c>
      <c r="L29" s="15">
        <v>3</v>
      </c>
      <c r="M29" s="81">
        <v>9.1519999999999992</v>
      </c>
      <c r="N29" s="70">
        <v>9</v>
      </c>
      <c r="O29" s="62">
        <v>3000</v>
      </c>
      <c r="P29" s="63">
        <f>Table22452368910111213141516171819202122242345678[[#This Row],[PEMBULATAN]]*O29</f>
        <v>27000</v>
      </c>
    </row>
    <row r="30" spans="1:16" ht="27.75" customHeight="1" x14ac:dyDescent="0.2">
      <c r="A30" s="100"/>
      <c r="B30" s="73"/>
      <c r="C30" s="87" t="s">
        <v>803</v>
      </c>
      <c r="D30" s="76" t="s">
        <v>52</v>
      </c>
      <c r="E30" s="13">
        <v>44428</v>
      </c>
      <c r="F30" s="74" t="s">
        <v>53</v>
      </c>
      <c r="G30" s="13">
        <v>44429</v>
      </c>
      <c r="H30" s="75" t="s">
        <v>54</v>
      </c>
      <c r="I30" s="15">
        <v>103</v>
      </c>
      <c r="J30" s="15">
        <v>13</v>
      </c>
      <c r="K30" s="15">
        <v>6</v>
      </c>
      <c r="L30" s="15">
        <v>2</v>
      </c>
      <c r="M30" s="81">
        <v>2.0085000000000002</v>
      </c>
      <c r="N30" s="70">
        <v>2</v>
      </c>
      <c r="O30" s="62">
        <v>3000</v>
      </c>
      <c r="P30" s="63">
        <f>Table22452368910111213141516171819202122242345678[[#This Row],[PEMBULATAN]]*O30</f>
        <v>6000</v>
      </c>
    </row>
    <row r="31" spans="1:16" ht="27.75" customHeight="1" x14ac:dyDescent="0.2">
      <c r="A31" s="100"/>
      <c r="B31" s="73"/>
      <c r="C31" s="87" t="s">
        <v>804</v>
      </c>
      <c r="D31" s="76" t="s">
        <v>52</v>
      </c>
      <c r="E31" s="13">
        <v>44428</v>
      </c>
      <c r="F31" s="74" t="s">
        <v>53</v>
      </c>
      <c r="G31" s="13">
        <v>44429</v>
      </c>
      <c r="H31" s="75" t="s">
        <v>54</v>
      </c>
      <c r="I31" s="15">
        <v>88</v>
      </c>
      <c r="J31" s="15">
        <v>10</v>
      </c>
      <c r="K31" s="15">
        <v>10</v>
      </c>
      <c r="L31" s="15">
        <v>1</v>
      </c>
      <c r="M31" s="81">
        <v>2.2000000000000002</v>
      </c>
      <c r="N31" s="70">
        <v>2</v>
      </c>
      <c r="O31" s="62">
        <v>3000</v>
      </c>
      <c r="P31" s="63">
        <f>Table22452368910111213141516171819202122242345678[[#This Row],[PEMBULATAN]]*O31</f>
        <v>6000</v>
      </c>
    </row>
    <row r="32" spans="1:16" ht="27.75" customHeight="1" x14ac:dyDescent="0.2">
      <c r="A32" s="100"/>
      <c r="B32" s="73"/>
      <c r="C32" s="87" t="s">
        <v>805</v>
      </c>
      <c r="D32" s="76" t="s">
        <v>52</v>
      </c>
      <c r="E32" s="13">
        <v>44428</v>
      </c>
      <c r="F32" s="74" t="s">
        <v>53</v>
      </c>
      <c r="G32" s="13">
        <v>44429</v>
      </c>
      <c r="H32" s="75" t="s">
        <v>54</v>
      </c>
      <c r="I32" s="15">
        <v>49</v>
      </c>
      <c r="J32" s="15">
        <v>28</v>
      </c>
      <c r="K32" s="15">
        <v>39</v>
      </c>
      <c r="L32" s="15">
        <v>9</v>
      </c>
      <c r="M32" s="81">
        <v>13.377000000000001</v>
      </c>
      <c r="N32" s="70">
        <v>13</v>
      </c>
      <c r="O32" s="62">
        <v>3000</v>
      </c>
      <c r="P32" s="63">
        <f>Table22452368910111213141516171819202122242345678[[#This Row],[PEMBULATAN]]*O32</f>
        <v>39000</v>
      </c>
    </row>
    <row r="33" spans="1:16" ht="27.75" customHeight="1" x14ac:dyDescent="0.2">
      <c r="A33" s="100"/>
      <c r="B33" s="73"/>
      <c r="C33" s="87" t="s">
        <v>806</v>
      </c>
      <c r="D33" s="76" t="s">
        <v>52</v>
      </c>
      <c r="E33" s="13">
        <v>44428</v>
      </c>
      <c r="F33" s="74" t="s">
        <v>53</v>
      </c>
      <c r="G33" s="13">
        <v>44429</v>
      </c>
      <c r="H33" s="75" t="s">
        <v>54</v>
      </c>
      <c r="I33" s="15">
        <v>35</v>
      </c>
      <c r="J33" s="15">
        <v>40</v>
      </c>
      <c r="K33" s="15">
        <v>17</v>
      </c>
      <c r="L33" s="15">
        <v>2</v>
      </c>
      <c r="M33" s="81">
        <v>5.95</v>
      </c>
      <c r="N33" s="70">
        <v>6</v>
      </c>
      <c r="O33" s="62">
        <v>3000</v>
      </c>
      <c r="P33" s="63">
        <f>Table22452368910111213141516171819202122242345678[[#This Row],[PEMBULATAN]]*O33</f>
        <v>18000</v>
      </c>
    </row>
    <row r="34" spans="1:16" ht="27.75" customHeight="1" x14ac:dyDescent="0.2">
      <c r="A34" s="100"/>
      <c r="B34" s="73"/>
      <c r="C34" s="87" t="s">
        <v>807</v>
      </c>
      <c r="D34" s="76" t="s">
        <v>52</v>
      </c>
      <c r="E34" s="13">
        <v>44428</v>
      </c>
      <c r="F34" s="74" t="s">
        <v>53</v>
      </c>
      <c r="G34" s="13">
        <v>44429</v>
      </c>
      <c r="H34" s="75" t="s">
        <v>54</v>
      </c>
      <c r="I34" s="15">
        <v>48</v>
      </c>
      <c r="J34" s="15">
        <v>28</v>
      </c>
      <c r="K34" s="15">
        <v>27</v>
      </c>
      <c r="L34" s="15">
        <v>2</v>
      </c>
      <c r="M34" s="81">
        <v>9.0719999999999992</v>
      </c>
      <c r="N34" s="70">
        <v>9</v>
      </c>
      <c r="O34" s="62">
        <v>3000</v>
      </c>
      <c r="P34" s="63">
        <f>Table22452368910111213141516171819202122242345678[[#This Row],[PEMBULATAN]]*O34</f>
        <v>27000</v>
      </c>
    </row>
    <row r="35" spans="1:16" ht="27.75" customHeight="1" x14ac:dyDescent="0.2">
      <c r="A35" s="100"/>
      <c r="B35" s="73"/>
      <c r="C35" s="87" t="s">
        <v>808</v>
      </c>
      <c r="D35" s="76" t="s">
        <v>52</v>
      </c>
      <c r="E35" s="13">
        <v>44428</v>
      </c>
      <c r="F35" s="74" t="s">
        <v>53</v>
      </c>
      <c r="G35" s="13">
        <v>44429</v>
      </c>
      <c r="H35" s="75" t="s">
        <v>54</v>
      </c>
      <c r="I35" s="15">
        <v>53</v>
      </c>
      <c r="J35" s="15">
        <v>38</v>
      </c>
      <c r="K35" s="15">
        <v>15</v>
      </c>
      <c r="L35" s="15">
        <v>4</v>
      </c>
      <c r="M35" s="81">
        <v>7.5525000000000002</v>
      </c>
      <c r="N35" s="70">
        <v>8</v>
      </c>
      <c r="O35" s="62">
        <v>3000</v>
      </c>
      <c r="P35" s="63">
        <f>Table22452368910111213141516171819202122242345678[[#This Row],[PEMBULATAN]]*O35</f>
        <v>24000</v>
      </c>
    </row>
    <row r="36" spans="1:16" ht="27.75" customHeight="1" x14ac:dyDescent="0.2">
      <c r="A36" s="100"/>
      <c r="B36" s="73"/>
      <c r="C36" s="87" t="s">
        <v>809</v>
      </c>
      <c r="D36" s="76" t="s">
        <v>52</v>
      </c>
      <c r="E36" s="13">
        <v>44428</v>
      </c>
      <c r="F36" s="74" t="s">
        <v>53</v>
      </c>
      <c r="G36" s="13">
        <v>44429</v>
      </c>
      <c r="H36" s="75" t="s">
        <v>54</v>
      </c>
      <c r="I36" s="15">
        <v>70</v>
      </c>
      <c r="J36" s="15">
        <v>29</v>
      </c>
      <c r="K36" s="15">
        <v>32</v>
      </c>
      <c r="L36" s="15">
        <v>5</v>
      </c>
      <c r="M36" s="81">
        <v>16.239999999999998</v>
      </c>
      <c r="N36" s="70">
        <v>16</v>
      </c>
      <c r="O36" s="62">
        <v>3000</v>
      </c>
      <c r="P36" s="63">
        <f>Table22452368910111213141516171819202122242345678[[#This Row],[PEMBULATAN]]*O36</f>
        <v>48000</v>
      </c>
    </row>
    <row r="37" spans="1:16" ht="27.75" customHeight="1" x14ac:dyDescent="0.2">
      <c r="A37" s="100"/>
      <c r="B37" s="73"/>
      <c r="C37" s="87" t="s">
        <v>810</v>
      </c>
      <c r="D37" s="76" t="s">
        <v>52</v>
      </c>
      <c r="E37" s="13">
        <v>44428</v>
      </c>
      <c r="F37" s="74" t="s">
        <v>53</v>
      </c>
      <c r="G37" s="13">
        <v>44429</v>
      </c>
      <c r="H37" s="75" t="s">
        <v>54</v>
      </c>
      <c r="I37" s="15">
        <v>88</v>
      </c>
      <c r="J37" s="15">
        <v>10</v>
      </c>
      <c r="K37" s="15">
        <v>10</v>
      </c>
      <c r="L37" s="15">
        <v>2</v>
      </c>
      <c r="M37" s="81">
        <v>2.2000000000000002</v>
      </c>
      <c r="N37" s="70">
        <v>2</v>
      </c>
      <c r="O37" s="62">
        <v>3000</v>
      </c>
      <c r="P37" s="63">
        <f>Table22452368910111213141516171819202122242345678[[#This Row],[PEMBULATAN]]*O37</f>
        <v>6000</v>
      </c>
    </row>
    <row r="38" spans="1:16" ht="27.75" customHeight="1" x14ac:dyDescent="0.2">
      <c r="A38" s="100"/>
      <c r="B38" s="73"/>
      <c r="C38" s="87" t="s">
        <v>811</v>
      </c>
      <c r="D38" s="76" t="s">
        <v>52</v>
      </c>
      <c r="E38" s="13">
        <v>44428</v>
      </c>
      <c r="F38" s="74" t="s">
        <v>53</v>
      </c>
      <c r="G38" s="13">
        <v>44429</v>
      </c>
      <c r="H38" s="75" t="s">
        <v>54</v>
      </c>
      <c r="I38" s="15">
        <v>124</v>
      </c>
      <c r="J38" s="15">
        <v>10</v>
      </c>
      <c r="K38" s="15">
        <v>10</v>
      </c>
      <c r="L38" s="15">
        <v>1</v>
      </c>
      <c r="M38" s="81">
        <v>3.1</v>
      </c>
      <c r="N38" s="70">
        <v>3</v>
      </c>
      <c r="O38" s="62">
        <v>3000</v>
      </c>
      <c r="P38" s="63">
        <f>Table22452368910111213141516171819202122242345678[[#This Row],[PEMBULATAN]]*O38</f>
        <v>9000</v>
      </c>
    </row>
    <row r="39" spans="1:16" ht="27.75" customHeight="1" x14ac:dyDescent="0.2">
      <c r="A39" s="100"/>
      <c r="B39" s="73"/>
      <c r="C39" s="87" t="s">
        <v>812</v>
      </c>
      <c r="D39" s="76" t="s">
        <v>52</v>
      </c>
      <c r="E39" s="13">
        <v>44428</v>
      </c>
      <c r="F39" s="74" t="s">
        <v>53</v>
      </c>
      <c r="G39" s="13">
        <v>44429</v>
      </c>
      <c r="H39" s="75" t="s">
        <v>54</v>
      </c>
      <c r="I39" s="15">
        <v>106</v>
      </c>
      <c r="J39" s="15">
        <v>38</v>
      </c>
      <c r="K39" s="15">
        <v>27</v>
      </c>
      <c r="L39" s="15">
        <v>33</v>
      </c>
      <c r="M39" s="81">
        <v>27.189</v>
      </c>
      <c r="N39" s="70">
        <v>33</v>
      </c>
      <c r="O39" s="62">
        <v>3000</v>
      </c>
      <c r="P39" s="63">
        <f>Table22452368910111213141516171819202122242345678[[#This Row],[PEMBULATAN]]*O39</f>
        <v>99000</v>
      </c>
    </row>
    <row r="40" spans="1:16" ht="27.75" customHeight="1" x14ac:dyDescent="0.2">
      <c r="A40" s="100"/>
      <c r="B40" s="73"/>
      <c r="C40" s="87" t="s">
        <v>813</v>
      </c>
      <c r="D40" s="76" t="s">
        <v>52</v>
      </c>
      <c r="E40" s="13">
        <v>44428</v>
      </c>
      <c r="F40" s="74" t="s">
        <v>53</v>
      </c>
      <c r="G40" s="13">
        <v>44429</v>
      </c>
      <c r="H40" s="75" t="s">
        <v>54</v>
      </c>
      <c r="I40" s="15">
        <v>100</v>
      </c>
      <c r="J40" s="15">
        <v>51</v>
      </c>
      <c r="K40" s="15">
        <v>22</v>
      </c>
      <c r="L40" s="15">
        <v>7</v>
      </c>
      <c r="M40" s="81">
        <v>28.05</v>
      </c>
      <c r="N40" s="70">
        <v>28</v>
      </c>
      <c r="O40" s="62">
        <v>3000</v>
      </c>
      <c r="P40" s="63">
        <f>Table22452368910111213141516171819202122242345678[[#This Row],[PEMBULATAN]]*O40</f>
        <v>84000</v>
      </c>
    </row>
    <row r="41" spans="1:16" ht="27.75" customHeight="1" x14ac:dyDescent="0.2">
      <c r="A41" s="100"/>
      <c r="B41" s="73"/>
      <c r="C41" s="87" t="s">
        <v>814</v>
      </c>
      <c r="D41" s="76" t="s">
        <v>52</v>
      </c>
      <c r="E41" s="13">
        <v>44428</v>
      </c>
      <c r="F41" s="74" t="s">
        <v>53</v>
      </c>
      <c r="G41" s="13">
        <v>44429</v>
      </c>
      <c r="H41" s="75" t="s">
        <v>54</v>
      </c>
      <c r="I41" s="15">
        <v>80</v>
      </c>
      <c r="J41" s="15">
        <v>46</v>
      </c>
      <c r="K41" s="15">
        <v>37</v>
      </c>
      <c r="L41" s="15">
        <v>9</v>
      </c>
      <c r="M41" s="81">
        <v>34.04</v>
      </c>
      <c r="N41" s="70">
        <v>34</v>
      </c>
      <c r="O41" s="62">
        <v>3000</v>
      </c>
      <c r="P41" s="63">
        <f>Table22452368910111213141516171819202122242345678[[#This Row],[PEMBULATAN]]*O41</f>
        <v>102000</v>
      </c>
    </row>
    <row r="42" spans="1:16" ht="27.75" customHeight="1" x14ac:dyDescent="0.2">
      <c r="A42" s="100"/>
      <c r="B42" s="73"/>
      <c r="C42" s="87" t="s">
        <v>815</v>
      </c>
      <c r="D42" s="76" t="s">
        <v>52</v>
      </c>
      <c r="E42" s="13">
        <v>44428</v>
      </c>
      <c r="F42" s="74" t="s">
        <v>53</v>
      </c>
      <c r="G42" s="13">
        <v>44429</v>
      </c>
      <c r="H42" s="75" t="s">
        <v>54</v>
      </c>
      <c r="I42" s="15">
        <v>86</v>
      </c>
      <c r="J42" s="15">
        <v>59</v>
      </c>
      <c r="K42" s="15">
        <v>30</v>
      </c>
      <c r="L42" s="15">
        <v>27</v>
      </c>
      <c r="M42" s="81">
        <v>38.055</v>
      </c>
      <c r="N42" s="70">
        <v>38</v>
      </c>
      <c r="O42" s="62">
        <v>3000</v>
      </c>
      <c r="P42" s="63">
        <f>Table22452368910111213141516171819202122242345678[[#This Row],[PEMBULATAN]]*O42</f>
        <v>114000</v>
      </c>
    </row>
    <row r="43" spans="1:16" ht="27.75" customHeight="1" x14ac:dyDescent="0.2">
      <c r="A43" s="100"/>
      <c r="B43" s="73"/>
      <c r="C43" s="87" t="s">
        <v>816</v>
      </c>
      <c r="D43" s="76" t="s">
        <v>52</v>
      </c>
      <c r="E43" s="13">
        <v>44428</v>
      </c>
      <c r="F43" s="74" t="s">
        <v>53</v>
      </c>
      <c r="G43" s="13">
        <v>44429</v>
      </c>
      <c r="H43" s="75" t="s">
        <v>54</v>
      </c>
      <c r="I43" s="15">
        <v>72</v>
      </c>
      <c r="J43" s="15">
        <v>56</v>
      </c>
      <c r="K43" s="15">
        <v>23</v>
      </c>
      <c r="L43" s="15">
        <v>6</v>
      </c>
      <c r="M43" s="81">
        <v>23.184000000000001</v>
      </c>
      <c r="N43" s="70">
        <v>23</v>
      </c>
      <c r="O43" s="62">
        <v>3000</v>
      </c>
      <c r="P43" s="63">
        <f>Table22452368910111213141516171819202122242345678[[#This Row],[PEMBULATAN]]*O43</f>
        <v>69000</v>
      </c>
    </row>
    <row r="44" spans="1:16" ht="27.75" customHeight="1" x14ac:dyDescent="0.2">
      <c r="A44" s="100"/>
      <c r="B44" s="73"/>
      <c r="C44" s="87" t="s">
        <v>817</v>
      </c>
      <c r="D44" s="76" t="s">
        <v>52</v>
      </c>
      <c r="E44" s="13">
        <v>44428</v>
      </c>
      <c r="F44" s="74" t="s">
        <v>53</v>
      </c>
      <c r="G44" s="13">
        <v>44429</v>
      </c>
      <c r="H44" s="75" t="s">
        <v>54</v>
      </c>
      <c r="I44" s="15">
        <v>51</v>
      </c>
      <c r="J44" s="15">
        <v>32</v>
      </c>
      <c r="K44" s="15">
        <v>30</v>
      </c>
      <c r="L44" s="15">
        <v>6</v>
      </c>
      <c r="M44" s="81">
        <v>12.24</v>
      </c>
      <c r="N44" s="70">
        <v>12</v>
      </c>
      <c r="O44" s="62">
        <v>3000</v>
      </c>
      <c r="P44" s="63">
        <f>Table22452368910111213141516171819202122242345678[[#This Row],[PEMBULATAN]]*O44</f>
        <v>36000</v>
      </c>
    </row>
    <row r="45" spans="1:16" ht="27.75" customHeight="1" x14ac:dyDescent="0.2">
      <c r="A45" s="100"/>
      <c r="B45" s="73"/>
      <c r="C45" s="87" t="s">
        <v>818</v>
      </c>
      <c r="D45" s="76" t="s">
        <v>52</v>
      </c>
      <c r="E45" s="13">
        <v>44428</v>
      </c>
      <c r="F45" s="74" t="s">
        <v>53</v>
      </c>
      <c r="G45" s="13">
        <v>44429</v>
      </c>
      <c r="H45" s="75" t="s">
        <v>54</v>
      </c>
      <c r="I45" s="15">
        <v>95</v>
      </c>
      <c r="J45" s="15">
        <v>57</v>
      </c>
      <c r="K45" s="15">
        <v>30</v>
      </c>
      <c r="L45" s="15">
        <v>15</v>
      </c>
      <c r="M45" s="81">
        <v>40.612499999999997</v>
      </c>
      <c r="N45" s="70">
        <v>41</v>
      </c>
      <c r="O45" s="62">
        <v>3000</v>
      </c>
      <c r="P45" s="63">
        <f>Table22452368910111213141516171819202122242345678[[#This Row],[PEMBULATAN]]*O45</f>
        <v>123000</v>
      </c>
    </row>
    <row r="46" spans="1:16" ht="27.75" customHeight="1" x14ac:dyDescent="0.2">
      <c r="A46" s="100"/>
      <c r="B46" s="73"/>
      <c r="C46" s="87" t="s">
        <v>819</v>
      </c>
      <c r="D46" s="76" t="s">
        <v>52</v>
      </c>
      <c r="E46" s="13">
        <v>44428</v>
      </c>
      <c r="F46" s="74" t="s">
        <v>53</v>
      </c>
      <c r="G46" s="13">
        <v>44429</v>
      </c>
      <c r="H46" s="75" t="s">
        <v>54</v>
      </c>
      <c r="I46" s="15">
        <v>100</v>
      </c>
      <c r="J46" s="15">
        <v>55</v>
      </c>
      <c r="K46" s="15">
        <v>27</v>
      </c>
      <c r="L46" s="15">
        <v>14</v>
      </c>
      <c r="M46" s="81">
        <v>37.125</v>
      </c>
      <c r="N46" s="70">
        <v>37</v>
      </c>
      <c r="O46" s="62">
        <v>3000</v>
      </c>
      <c r="P46" s="63">
        <f>Table22452368910111213141516171819202122242345678[[#This Row],[PEMBULATAN]]*O46</f>
        <v>111000</v>
      </c>
    </row>
    <row r="47" spans="1:16" ht="27.75" customHeight="1" x14ac:dyDescent="0.2">
      <c r="A47" s="100"/>
      <c r="B47" s="73"/>
      <c r="C47" s="87" t="s">
        <v>820</v>
      </c>
      <c r="D47" s="76" t="s">
        <v>52</v>
      </c>
      <c r="E47" s="13">
        <v>44428</v>
      </c>
      <c r="F47" s="74" t="s">
        <v>53</v>
      </c>
      <c r="G47" s="13">
        <v>44429</v>
      </c>
      <c r="H47" s="75" t="s">
        <v>54</v>
      </c>
      <c r="I47" s="15">
        <v>50</v>
      </c>
      <c r="J47" s="15">
        <v>38</v>
      </c>
      <c r="K47" s="15">
        <v>37</v>
      </c>
      <c r="L47" s="15">
        <v>10</v>
      </c>
      <c r="M47" s="81">
        <v>17.574999999999999</v>
      </c>
      <c r="N47" s="70">
        <v>18</v>
      </c>
      <c r="O47" s="62">
        <v>3000</v>
      </c>
      <c r="P47" s="63">
        <f>Table22452368910111213141516171819202122242345678[[#This Row],[PEMBULATAN]]*O47</f>
        <v>54000</v>
      </c>
    </row>
    <row r="48" spans="1:16" ht="27.75" customHeight="1" x14ac:dyDescent="0.2">
      <c r="A48" s="100"/>
      <c r="B48" s="73"/>
      <c r="C48" s="87" t="s">
        <v>821</v>
      </c>
      <c r="D48" s="76" t="s">
        <v>52</v>
      </c>
      <c r="E48" s="13">
        <v>44428</v>
      </c>
      <c r="F48" s="74" t="s">
        <v>53</v>
      </c>
      <c r="G48" s="13">
        <v>44429</v>
      </c>
      <c r="H48" s="75" t="s">
        <v>54</v>
      </c>
      <c r="I48" s="15">
        <v>53</v>
      </c>
      <c r="J48" s="15">
        <v>36</v>
      </c>
      <c r="K48" s="15">
        <v>13</v>
      </c>
      <c r="L48" s="15">
        <v>5</v>
      </c>
      <c r="M48" s="81">
        <v>6.2009999999999996</v>
      </c>
      <c r="N48" s="70">
        <v>6</v>
      </c>
      <c r="O48" s="62">
        <v>3000</v>
      </c>
      <c r="P48" s="63">
        <f>Table22452368910111213141516171819202122242345678[[#This Row],[PEMBULATAN]]*O48</f>
        <v>18000</v>
      </c>
    </row>
    <row r="49" spans="1:16" ht="27.75" customHeight="1" x14ac:dyDescent="0.2">
      <c r="A49" s="100"/>
      <c r="B49" s="73"/>
      <c r="C49" s="87" t="s">
        <v>822</v>
      </c>
      <c r="D49" s="76" t="s">
        <v>52</v>
      </c>
      <c r="E49" s="13">
        <v>44428</v>
      </c>
      <c r="F49" s="74" t="s">
        <v>53</v>
      </c>
      <c r="G49" s="13">
        <v>44429</v>
      </c>
      <c r="H49" s="75" t="s">
        <v>54</v>
      </c>
      <c r="I49" s="15">
        <v>48</v>
      </c>
      <c r="J49" s="15">
        <v>30</v>
      </c>
      <c r="K49" s="15">
        <v>13</v>
      </c>
      <c r="L49" s="15">
        <v>6</v>
      </c>
      <c r="M49" s="81">
        <v>4.68</v>
      </c>
      <c r="N49" s="70">
        <v>6</v>
      </c>
      <c r="O49" s="62">
        <v>3000</v>
      </c>
      <c r="P49" s="63">
        <f>Table22452368910111213141516171819202122242345678[[#This Row],[PEMBULATAN]]*O49</f>
        <v>18000</v>
      </c>
    </row>
    <row r="50" spans="1:16" ht="27.75" customHeight="1" x14ac:dyDescent="0.2">
      <c r="A50" s="100"/>
      <c r="B50" s="73"/>
      <c r="C50" s="87" t="s">
        <v>823</v>
      </c>
      <c r="D50" s="76" t="s">
        <v>52</v>
      </c>
      <c r="E50" s="13">
        <v>44428</v>
      </c>
      <c r="F50" s="74" t="s">
        <v>53</v>
      </c>
      <c r="G50" s="13">
        <v>44429</v>
      </c>
      <c r="H50" s="75" t="s">
        <v>54</v>
      </c>
      <c r="I50" s="15">
        <v>97</v>
      </c>
      <c r="J50" s="15">
        <v>58</v>
      </c>
      <c r="K50" s="15">
        <v>30</v>
      </c>
      <c r="L50" s="15">
        <v>17</v>
      </c>
      <c r="M50" s="81">
        <v>42.195</v>
      </c>
      <c r="N50" s="70">
        <v>42</v>
      </c>
      <c r="O50" s="62">
        <v>3000</v>
      </c>
      <c r="P50" s="63">
        <f>Table22452368910111213141516171819202122242345678[[#This Row],[PEMBULATAN]]*O50</f>
        <v>126000</v>
      </c>
    </row>
    <row r="51" spans="1:16" ht="27.75" customHeight="1" x14ac:dyDescent="0.2">
      <c r="A51" s="100"/>
      <c r="B51" s="73"/>
      <c r="C51" s="87" t="s">
        <v>824</v>
      </c>
      <c r="D51" s="76" t="s">
        <v>52</v>
      </c>
      <c r="E51" s="13">
        <v>44428</v>
      </c>
      <c r="F51" s="74" t="s">
        <v>53</v>
      </c>
      <c r="G51" s="13">
        <v>44429</v>
      </c>
      <c r="H51" s="75" t="s">
        <v>54</v>
      </c>
      <c r="I51" s="15">
        <v>54</v>
      </c>
      <c r="J51" s="15">
        <v>31</v>
      </c>
      <c r="K51" s="15">
        <v>20</v>
      </c>
      <c r="L51" s="15">
        <v>3</v>
      </c>
      <c r="M51" s="81">
        <v>8.3699999999999992</v>
      </c>
      <c r="N51" s="70">
        <v>8</v>
      </c>
      <c r="O51" s="62">
        <v>3000</v>
      </c>
      <c r="P51" s="63">
        <f>Table22452368910111213141516171819202122242345678[[#This Row],[PEMBULATAN]]*O51</f>
        <v>24000</v>
      </c>
    </row>
    <row r="52" spans="1:16" ht="27.75" customHeight="1" x14ac:dyDescent="0.2">
      <c r="A52" s="100"/>
      <c r="B52" s="73"/>
      <c r="C52" s="87" t="s">
        <v>825</v>
      </c>
      <c r="D52" s="76" t="s">
        <v>52</v>
      </c>
      <c r="E52" s="13">
        <v>44428</v>
      </c>
      <c r="F52" s="74" t="s">
        <v>53</v>
      </c>
      <c r="G52" s="13">
        <v>44429</v>
      </c>
      <c r="H52" s="75" t="s">
        <v>54</v>
      </c>
      <c r="I52" s="15">
        <v>96</v>
      </c>
      <c r="J52" s="15">
        <v>56</v>
      </c>
      <c r="K52" s="15">
        <v>32</v>
      </c>
      <c r="L52" s="15">
        <v>13</v>
      </c>
      <c r="M52" s="81">
        <v>43.008000000000003</v>
      </c>
      <c r="N52" s="70">
        <v>43</v>
      </c>
      <c r="O52" s="62">
        <v>3000</v>
      </c>
      <c r="P52" s="63">
        <f>Table22452368910111213141516171819202122242345678[[#This Row],[PEMBULATAN]]*O52</f>
        <v>129000</v>
      </c>
    </row>
    <row r="53" spans="1:16" ht="27.75" customHeight="1" x14ac:dyDescent="0.2">
      <c r="A53" s="100"/>
      <c r="B53" s="73"/>
      <c r="C53" s="87" t="s">
        <v>826</v>
      </c>
      <c r="D53" s="76" t="s">
        <v>52</v>
      </c>
      <c r="E53" s="13">
        <v>44428</v>
      </c>
      <c r="F53" s="74" t="s">
        <v>53</v>
      </c>
      <c r="G53" s="13">
        <v>44429</v>
      </c>
      <c r="H53" s="75" t="s">
        <v>54</v>
      </c>
      <c r="I53" s="15">
        <v>50</v>
      </c>
      <c r="J53" s="15">
        <v>32</v>
      </c>
      <c r="K53" s="15">
        <v>10</v>
      </c>
      <c r="L53" s="15">
        <v>1</v>
      </c>
      <c r="M53" s="81">
        <v>4</v>
      </c>
      <c r="N53" s="70">
        <v>4</v>
      </c>
      <c r="O53" s="62">
        <v>3000</v>
      </c>
      <c r="P53" s="63">
        <f>Table22452368910111213141516171819202122242345678[[#This Row],[PEMBULATAN]]*O53</f>
        <v>12000</v>
      </c>
    </row>
    <row r="54" spans="1:16" ht="27.75" customHeight="1" x14ac:dyDescent="0.2">
      <c r="A54" s="100"/>
      <c r="B54" s="73"/>
      <c r="C54" s="87" t="s">
        <v>827</v>
      </c>
      <c r="D54" s="76" t="s">
        <v>52</v>
      </c>
      <c r="E54" s="13">
        <v>44428</v>
      </c>
      <c r="F54" s="74" t="s">
        <v>53</v>
      </c>
      <c r="G54" s="13">
        <v>44429</v>
      </c>
      <c r="H54" s="75" t="s">
        <v>54</v>
      </c>
      <c r="I54" s="15">
        <v>88</v>
      </c>
      <c r="J54" s="15">
        <v>18</v>
      </c>
      <c r="K54" s="15">
        <v>18</v>
      </c>
      <c r="L54" s="15">
        <v>3</v>
      </c>
      <c r="M54" s="81">
        <v>7.1280000000000001</v>
      </c>
      <c r="N54" s="70">
        <v>7</v>
      </c>
      <c r="O54" s="62">
        <v>3000</v>
      </c>
      <c r="P54" s="63">
        <f>Table22452368910111213141516171819202122242345678[[#This Row],[PEMBULATAN]]*O54</f>
        <v>21000</v>
      </c>
    </row>
    <row r="55" spans="1:16" ht="27.75" customHeight="1" x14ac:dyDescent="0.2">
      <c r="A55" s="100"/>
      <c r="B55" s="73"/>
      <c r="C55" s="87" t="s">
        <v>828</v>
      </c>
      <c r="D55" s="76" t="s">
        <v>52</v>
      </c>
      <c r="E55" s="13">
        <v>44428</v>
      </c>
      <c r="F55" s="74" t="s">
        <v>53</v>
      </c>
      <c r="G55" s="13">
        <v>44429</v>
      </c>
      <c r="H55" s="75" t="s">
        <v>54</v>
      </c>
      <c r="I55" s="15">
        <v>62</v>
      </c>
      <c r="J55" s="15">
        <v>40</v>
      </c>
      <c r="K55" s="15">
        <v>20</v>
      </c>
      <c r="L55" s="15">
        <v>9</v>
      </c>
      <c r="M55" s="81">
        <v>12.4</v>
      </c>
      <c r="N55" s="70">
        <v>12</v>
      </c>
      <c r="O55" s="62">
        <v>3000</v>
      </c>
      <c r="P55" s="63">
        <f>Table22452368910111213141516171819202122242345678[[#This Row],[PEMBULATAN]]*O55</f>
        <v>36000</v>
      </c>
    </row>
    <row r="56" spans="1:16" ht="27.75" customHeight="1" x14ac:dyDescent="0.2">
      <c r="A56" s="100"/>
      <c r="B56" s="73"/>
      <c r="C56" s="87" t="s">
        <v>829</v>
      </c>
      <c r="D56" s="76" t="s">
        <v>52</v>
      </c>
      <c r="E56" s="13">
        <v>44428</v>
      </c>
      <c r="F56" s="74" t="s">
        <v>53</v>
      </c>
      <c r="G56" s="13">
        <v>44429</v>
      </c>
      <c r="H56" s="75" t="s">
        <v>54</v>
      </c>
      <c r="I56" s="15">
        <v>90</v>
      </c>
      <c r="J56" s="15">
        <v>60</v>
      </c>
      <c r="K56" s="15">
        <v>37</v>
      </c>
      <c r="L56" s="15">
        <v>12</v>
      </c>
      <c r="M56" s="81">
        <v>49.95</v>
      </c>
      <c r="N56" s="70">
        <v>50</v>
      </c>
      <c r="O56" s="62">
        <v>3000</v>
      </c>
      <c r="P56" s="63">
        <f>Table22452368910111213141516171819202122242345678[[#This Row],[PEMBULATAN]]*O56</f>
        <v>150000</v>
      </c>
    </row>
    <row r="57" spans="1:16" ht="27.75" customHeight="1" x14ac:dyDescent="0.2">
      <c r="A57" s="100"/>
      <c r="B57" s="73"/>
      <c r="C57" s="87" t="s">
        <v>830</v>
      </c>
      <c r="D57" s="76" t="s">
        <v>52</v>
      </c>
      <c r="E57" s="13">
        <v>44428</v>
      </c>
      <c r="F57" s="74" t="s">
        <v>53</v>
      </c>
      <c r="G57" s="13">
        <v>44429</v>
      </c>
      <c r="H57" s="75" t="s">
        <v>54</v>
      </c>
      <c r="I57" s="15">
        <v>90</v>
      </c>
      <c r="J57" s="15">
        <v>60</v>
      </c>
      <c r="K57" s="15">
        <v>32</v>
      </c>
      <c r="L57" s="15">
        <v>20</v>
      </c>
      <c r="M57" s="81">
        <v>43.2</v>
      </c>
      <c r="N57" s="70">
        <v>43</v>
      </c>
      <c r="O57" s="62">
        <v>3000</v>
      </c>
      <c r="P57" s="63">
        <f>Table22452368910111213141516171819202122242345678[[#This Row],[PEMBULATAN]]*O57</f>
        <v>129000</v>
      </c>
    </row>
    <row r="58" spans="1:16" ht="27.75" customHeight="1" x14ac:dyDescent="0.2">
      <c r="A58" s="100"/>
      <c r="B58" s="73"/>
      <c r="C58" s="87" t="s">
        <v>831</v>
      </c>
      <c r="D58" s="76" t="s">
        <v>52</v>
      </c>
      <c r="E58" s="13">
        <v>44428</v>
      </c>
      <c r="F58" s="74" t="s">
        <v>53</v>
      </c>
      <c r="G58" s="13">
        <v>44429</v>
      </c>
      <c r="H58" s="75" t="s">
        <v>54</v>
      </c>
      <c r="I58" s="15">
        <v>82</v>
      </c>
      <c r="J58" s="15">
        <v>60</v>
      </c>
      <c r="K58" s="15">
        <v>26</v>
      </c>
      <c r="L58" s="15">
        <v>17</v>
      </c>
      <c r="M58" s="81">
        <v>31.98</v>
      </c>
      <c r="N58" s="70">
        <v>32</v>
      </c>
      <c r="O58" s="62">
        <v>3000</v>
      </c>
      <c r="P58" s="63">
        <f>Table22452368910111213141516171819202122242345678[[#This Row],[PEMBULATAN]]*O58</f>
        <v>96000</v>
      </c>
    </row>
    <row r="59" spans="1:16" ht="27.75" customHeight="1" x14ac:dyDescent="0.2">
      <c r="A59" s="100"/>
      <c r="B59" s="73"/>
      <c r="C59" s="87" t="s">
        <v>832</v>
      </c>
      <c r="D59" s="76" t="s">
        <v>52</v>
      </c>
      <c r="E59" s="13">
        <v>44428</v>
      </c>
      <c r="F59" s="74" t="s">
        <v>53</v>
      </c>
      <c r="G59" s="13">
        <v>44429</v>
      </c>
      <c r="H59" s="75" t="s">
        <v>54</v>
      </c>
      <c r="I59" s="15">
        <v>91</v>
      </c>
      <c r="J59" s="15">
        <v>51</v>
      </c>
      <c r="K59" s="15">
        <v>32</v>
      </c>
      <c r="L59" s="15">
        <v>18</v>
      </c>
      <c r="M59" s="81">
        <v>37.128</v>
      </c>
      <c r="N59" s="70">
        <v>37</v>
      </c>
      <c r="O59" s="62">
        <v>3000</v>
      </c>
      <c r="P59" s="63">
        <f>Table22452368910111213141516171819202122242345678[[#This Row],[PEMBULATAN]]*O59</f>
        <v>111000</v>
      </c>
    </row>
    <row r="60" spans="1:16" ht="27.75" customHeight="1" x14ac:dyDescent="0.2">
      <c r="A60" s="100"/>
      <c r="B60" s="73"/>
      <c r="C60" s="87" t="s">
        <v>833</v>
      </c>
      <c r="D60" s="76" t="s">
        <v>52</v>
      </c>
      <c r="E60" s="13">
        <v>44428</v>
      </c>
      <c r="F60" s="74" t="s">
        <v>53</v>
      </c>
      <c r="G60" s="13">
        <v>44429</v>
      </c>
      <c r="H60" s="75" t="s">
        <v>54</v>
      </c>
      <c r="I60" s="15">
        <v>90</v>
      </c>
      <c r="J60" s="15">
        <v>60</v>
      </c>
      <c r="K60" s="15">
        <v>32</v>
      </c>
      <c r="L60" s="15">
        <v>18</v>
      </c>
      <c r="M60" s="81">
        <v>43.2</v>
      </c>
      <c r="N60" s="70">
        <v>43</v>
      </c>
      <c r="O60" s="62">
        <v>3000</v>
      </c>
      <c r="P60" s="63">
        <f>Table22452368910111213141516171819202122242345678[[#This Row],[PEMBULATAN]]*O60</f>
        <v>129000</v>
      </c>
    </row>
    <row r="61" spans="1:16" ht="27.75" customHeight="1" x14ac:dyDescent="0.2">
      <c r="A61" s="100"/>
      <c r="B61" s="73"/>
      <c r="C61" s="87" t="s">
        <v>834</v>
      </c>
      <c r="D61" s="76" t="s">
        <v>52</v>
      </c>
      <c r="E61" s="13">
        <v>44428</v>
      </c>
      <c r="F61" s="74" t="s">
        <v>53</v>
      </c>
      <c r="G61" s="13">
        <v>44429</v>
      </c>
      <c r="H61" s="75" t="s">
        <v>54</v>
      </c>
      <c r="I61" s="15">
        <v>142</v>
      </c>
      <c r="J61" s="15">
        <v>16</v>
      </c>
      <c r="K61" s="15">
        <v>10</v>
      </c>
      <c r="L61" s="15">
        <v>3</v>
      </c>
      <c r="M61" s="81">
        <v>5.68</v>
      </c>
      <c r="N61" s="70">
        <v>6</v>
      </c>
      <c r="O61" s="62">
        <v>3000</v>
      </c>
      <c r="P61" s="63">
        <f>Table22452368910111213141516171819202122242345678[[#This Row],[PEMBULATAN]]*O61</f>
        <v>18000</v>
      </c>
    </row>
    <row r="62" spans="1:16" ht="27.75" customHeight="1" x14ac:dyDescent="0.2">
      <c r="A62" s="100"/>
      <c r="B62" s="73"/>
      <c r="C62" s="87" t="s">
        <v>835</v>
      </c>
      <c r="D62" s="76" t="s">
        <v>52</v>
      </c>
      <c r="E62" s="13">
        <v>44428</v>
      </c>
      <c r="F62" s="74" t="s">
        <v>53</v>
      </c>
      <c r="G62" s="13">
        <v>44429</v>
      </c>
      <c r="H62" s="75" t="s">
        <v>54</v>
      </c>
      <c r="I62" s="15">
        <v>70</v>
      </c>
      <c r="J62" s="15">
        <v>55</v>
      </c>
      <c r="K62" s="15">
        <v>17</v>
      </c>
      <c r="L62" s="15">
        <v>5</v>
      </c>
      <c r="M62" s="81">
        <v>16.362500000000001</v>
      </c>
      <c r="N62" s="70">
        <v>16</v>
      </c>
      <c r="O62" s="62">
        <v>3000</v>
      </c>
      <c r="P62" s="63">
        <f>Table22452368910111213141516171819202122242345678[[#This Row],[PEMBULATAN]]*O62</f>
        <v>48000</v>
      </c>
    </row>
    <row r="63" spans="1:16" ht="27.75" customHeight="1" x14ac:dyDescent="0.2">
      <c r="A63" s="100"/>
      <c r="B63" s="73"/>
      <c r="C63" s="87" t="s">
        <v>836</v>
      </c>
      <c r="D63" s="76" t="s">
        <v>52</v>
      </c>
      <c r="E63" s="13">
        <v>44428</v>
      </c>
      <c r="F63" s="74" t="s">
        <v>53</v>
      </c>
      <c r="G63" s="13">
        <v>44429</v>
      </c>
      <c r="H63" s="75" t="s">
        <v>54</v>
      </c>
      <c r="I63" s="15">
        <v>132</v>
      </c>
      <c r="J63" s="15">
        <v>21</v>
      </c>
      <c r="K63" s="15">
        <v>10</v>
      </c>
      <c r="L63" s="15">
        <v>13</v>
      </c>
      <c r="M63" s="81">
        <v>6.93</v>
      </c>
      <c r="N63" s="70">
        <v>13</v>
      </c>
      <c r="O63" s="62">
        <v>3000</v>
      </c>
      <c r="P63" s="63">
        <f>Table22452368910111213141516171819202122242345678[[#This Row],[PEMBULATAN]]*O63</f>
        <v>39000</v>
      </c>
    </row>
    <row r="64" spans="1:16" ht="27.75" customHeight="1" x14ac:dyDescent="0.2">
      <c r="A64" s="100"/>
      <c r="B64" s="73"/>
      <c r="C64" s="87" t="s">
        <v>837</v>
      </c>
      <c r="D64" s="76" t="s">
        <v>52</v>
      </c>
      <c r="E64" s="13">
        <v>44428</v>
      </c>
      <c r="F64" s="74" t="s">
        <v>53</v>
      </c>
      <c r="G64" s="13">
        <v>44429</v>
      </c>
      <c r="H64" s="75" t="s">
        <v>54</v>
      </c>
      <c r="I64" s="15">
        <v>98</v>
      </c>
      <c r="J64" s="15">
        <v>61</v>
      </c>
      <c r="K64" s="15">
        <v>40</v>
      </c>
      <c r="L64" s="15">
        <v>19</v>
      </c>
      <c r="M64" s="81">
        <v>59.78</v>
      </c>
      <c r="N64" s="70">
        <v>60</v>
      </c>
      <c r="O64" s="62">
        <v>3000</v>
      </c>
      <c r="P64" s="63">
        <f>Table22452368910111213141516171819202122242345678[[#This Row],[PEMBULATAN]]*O64</f>
        <v>180000</v>
      </c>
    </row>
    <row r="65" spans="1:16" ht="27.75" customHeight="1" x14ac:dyDescent="0.2">
      <c r="A65" s="100"/>
      <c r="B65" s="73"/>
      <c r="C65" s="87" t="s">
        <v>838</v>
      </c>
      <c r="D65" s="76" t="s">
        <v>52</v>
      </c>
      <c r="E65" s="13">
        <v>44428</v>
      </c>
      <c r="F65" s="74" t="s">
        <v>53</v>
      </c>
      <c r="G65" s="13">
        <v>44429</v>
      </c>
      <c r="H65" s="75" t="s">
        <v>54</v>
      </c>
      <c r="I65" s="15">
        <v>85</v>
      </c>
      <c r="J65" s="15">
        <v>57</v>
      </c>
      <c r="K65" s="15">
        <v>41</v>
      </c>
      <c r="L65" s="15">
        <v>14</v>
      </c>
      <c r="M65" s="81">
        <v>49.661250000000003</v>
      </c>
      <c r="N65" s="70">
        <v>50</v>
      </c>
      <c r="O65" s="62">
        <v>3000</v>
      </c>
      <c r="P65" s="63">
        <f>Table22452368910111213141516171819202122242345678[[#This Row],[PEMBULATAN]]*O65</f>
        <v>150000</v>
      </c>
    </row>
    <row r="66" spans="1:16" ht="27.75" customHeight="1" x14ac:dyDescent="0.2">
      <c r="A66" s="100"/>
      <c r="B66" s="73"/>
      <c r="C66" s="87" t="s">
        <v>839</v>
      </c>
      <c r="D66" s="76" t="s">
        <v>52</v>
      </c>
      <c r="E66" s="13">
        <v>44428</v>
      </c>
      <c r="F66" s="74" t="s">
        <v>53</v>
      </c>
      <c r="G66" s="13">
        <v>44429</v>
      </c>
      <c r="H66" s="75" t="s">
        <v>54</v>
      </c>
      <c r="I66" s="15">
        <v>95</v>
      </c>
      <c r="J66" s="15">
        <v>57</v>
      </c>
      <c r="K66" s="15">
        <v>28</v>
      </c>
      <c r="L66" s="15">
        <v>15</v>
      </c>
      <c r="M66" s="81">
        <v>37.905000000000001</v>
      </c>
      <c r="N66" s="70">
        <v>38</v>
      </c>
      <c r="O66" s="62">
        <v>3000</v>
      </c>
      <c r="P66" s="63">
        <f>Table22452368910111213141516171819202122242345678[[#This Row],[PEMBULATAN]]*O66</f>
        <v>114000</v>
      </c>
    </row>
    <row r="67" spans="1:16" ht="27.75" customHeight="1" x14ac:dyDescent="0.2">
      <c r="A67" s="100"/>
      <c r="B67" s="73"/>
      <c r="C67" s="87" t="s">
        <v>840</v>
      </c>
      <c r="D67" s="76" t="s">
        <v>52</v>
      </c>
      <c r="E67" s="13">
        <v>44428</v>
      </c>
      <c r="F67" s="74" t="s">
        <v>53</v>
      </c>
      <c r="G67" s="13">
        <v>44429</v>
      </c>
      <c r="H67" s="75" t="s">
        <v>54</v>
      </c>
      <c r="I67" s="15">
        <v>52</v>
      </c>
      <c r="J67" s="15">
        <v>40</v>
      </c>
      <c r="K67" s="15">
        <v>30</v>
      </c>
      <c r="L67" s="15">
        <v>13</v>
      </c>
      <c r="M67" s="81">
        <v>15.6</v>
      </c>
      <c r="N67" s="70">
        <v>16</v>
      </c>
      <c r="O67" s="62">
        <v>3000</v>
      </c>
      <c r="P67" s="63">
        <f>Table22452368910111213141516171819202122242345678[[#This Row],[PEMBULATAN]]*O67</f>
        <v>48000</v>
      </c>
    </row>
    <row r="68" spans="1:16" ht="27.75" customHeight="1" x14ac:dyDescent="0.2">
      <c r="A68" s="100"/>
      <c r="B68" s="73"/>
      <c r="C68" s="87" t="s">
        <v>841</v>
      </c>
      <c r="D68" s="76" t="s">
        <v>52</v>
      </c>
      <c r="E68" s="13">
        <v>44428</v>
      </c>
      <c r="F68" s="74" t="s">
        <v>53</v>
      </c>
      <c r="G68" s="13">
        <v>44429</v>
      </c>
      <c r="H68" s="75" t="s">
        <v>54</v>
      </c>
      <c r="I68" s="15">
        <v>92</v>
      </c>
      <c r="J68" s="15">
        <v>51</v>
      </c>
      <c r="K68" s="15">
        <v>27</v>
      </c>
      <c r="L68" s="15">
        <v>17</v>
      </c>
      <c r="M68" s="81">
        <v>31.670999999999999</v>
      </c>
      <c r="N68" s="70">
        <v>32</v>
      </c>
      <c r="O68" s="62">
        <v>3000</v>
      </c>
      <c r="P68" s="63">
        <f>Table22452368910111213141516171819202122242345678[[#This Row],[PEMBULATAN]]*O68</f>
        <v>96000</v>
      </c>
    </row>
    <row r="69" spans="1:16" ht="27.75" customHeight="1" x14ac:dyDescent="0.2">
      <c r="A69" s="100"/>
      <c r="B69" s="73"/>
      <c r="C69" s="87" t="s">
        <v>842</v>
      </c>
      <c r="D69" s="76" t="s">
        <v>52</v>
      </c>
      <c r="E69" s="13">
        <v>44428</v>
      </c>
      <c r="F69" s="74" t="s">
        <v>53</v>
      </c>
      <c r="G69" s="13">
        <v>44429</v>
      </c>
      <c r="H69" s="75" t="s">
        <v>54</v>
      </c>
      <c r="I69" s="15">
        <v>90</v>
      </c>
      <c r="J69" s="15">
        <v>62</v>
      </c>
      <c r="K69" s="15">
        <v>30</v>
      </c>
      <c r="L69" s="15">
        <v>22</v>
      </c>
      <c r="M69" s="81">
        <v>41.85</v>
      </c>
      <c r="N69" s="70">
        <v>42</v>
      </c>
      <c r="O69" s="62">
        <v>3000</v>
      </c>
      <c r="P69" s="63">
        <f>Table22452368910111213141516171819202122242345678[[#This Row],[PEMBULATAN]]*O69</f>
        <v>126000</v>
      </c>
    </row>
    <row r="70" spans="1:16" ht="27.75" customHeight="1" x14ac:dyDescent="0.2">
      <c r="A70" s="100"/>
      <c r="B70" s="73"/>
      <c r="C70" s="87" t="s">
        <v>843</v>
      </c>
      <c r="D70" s="76" t="s">
        <v>52</v>
      </c>
      <c r="E70" s="13">
        <v>44428</v>
      </c>
      <c r="F70" s="74" t="s">
        <v>53</v>
      </c>
      <c r="G70" s="13">
        <v>44429</v>
      </c>
      <c r="H70" s="75" t="s">
        <v>54</v>
      </c>
      <c r="I70" s="15">
        <v>72</v>
      </c>
      <c r="J70" s="15">
        <v>58</v>
      </c>
      <c r="K70" s="15">
        <v>21</v>
      </c>
      <c r="L70" s="15">
        <v>9</v>
      </c>
      <c r="M70" s="81">
        <v>21.923999999999999</v>
      </c>
      <c r="N70" s="70">
        <v>22</v>
      </c>
      <c r="O70" s="62">
        <v>3000</v>
      </c>
      <c r="P70" s="63">
        <f>Table22452368910111213141516171819202122242345678[[#This Row],[PEMBULATAN]]*O70</f>
        <v>66000</v>
      </c>
    </row>
    <row r="71" spans="1:16" ht="27.75" customHeight="1" x14ac:dyDescent="0.2">
      <c r="A71" s="100"/>
      <c r="B71" s="73"/>
      <c r="C71" s="87" t="s">
        <v>844</v>
      </c>
      <c r="D71" s="76" t="s">
        <v>52</v>
      </c>
      <c r="E71" s="13">
        <v>44428</v>
      </c>
      <c r="F71" s="74" t="s">
        <v>53</v>
      </c>
      <c r="G71" s="13">
        <v>44429</v>
      </c>
      <c r="H71" s="75" t="s">
        <v>54</v>
      </c>
      <c r="I71" s="15">
        <v>84</v>
      </c>
      <c r="J71" s="15">
        <v>60</v>
      </c>
      <c r="K71" s="15">
        <v>25</v>
      </c>
      <c r="L71" s="15">
        <v>18</v>
      </c>
      <c r="M71" s="81">
        <v>31.5</v>
      </c>
      <c r="N71" s="70">
        <v>32</v>
      </c>
      <c r="O71" s="62">
        <v>3000</v>
      </c>
      <c r="P71" s="63">
        <f>Table22452368910111213141516171819202122242345678[[#This Row],[PEMBULATAN]]*O71</f>
        <v>96000</v>
      </c>
    </row>
    <row r="72" spans="1:16" ht="27.75" customHeight="1" x14ac:dyDescent="0.2">
      <c r="A72" s="100"/>
      <c r="B72" s="73"/>
      <c r="C72" s="87" t="s">
        <v>845</v>
      </c>
      <c r="D72" s="76" t="s">
        <v>52</v>
      </c>
      <c r="E72" s="13">
        <v>44428</v>
      </c>
      <c r="F72" s="74" t="s">
        <v>53</v>
      </c>
      <c r="G72" s="13">
        <v>44429</v>
      </c>
      <c r="H72" s="75" t="s">
        <v>54</v>
      </c>
      <c r="I72" s="15">
        <v>102</v>
      </c>
      <c r="J72" s="15">
        <v>6</v>
      </c>
      <c r="K72" s="15">
        <v>5</v>
      </c>
      <c r="L72" s="15">
        <v>1</v>
      </c>
      <c r="M72" s="81">
        <v>0.76500000000000001</v>
      </c>
      <c r="N72" s="70">
        <v>1</v>
      </c>
      <c r="O72" s="62">
        <v>3000</v>
      </c>
      <c r="P72" s="63">
        <f>Table22452368910111213141516171819202122242345678[[#This Row],[PEMBULATAN]]*O72</f>
        <v>3000</v>
      </c>
    </row>
    <row r="73" spans="1:16" ht="27.75" customHeight="1" x14ac:dyDescent="0.2">
      <c r="A73" s="100"/>
      <c r="B73" s="73"/>
      <c r="C73" s="87" t="s">
        <v>846</v>
      </c>
      <c r="D73" s="76" t="s">
        <v>52</v>
      </c>
      <c r="E73" s="13">
        <v>44428</v>
      </c>
      <c r="F73" s="74" t="s">
        <v>53</v>
      </c>
      <c r="G73" s="13">
        <v>44429</v>
      </c>
      <c r="H73" s="75" t="s">
        <v>54</v>
      </c>
      <c r="I73" s="15">
        <v>60</v>
      </c>
      <c r="J73" s="15">
        <v>60</v>
      </c>
      <c r="K73" s="15">
        <v>20</v>
      </c>
      <c r="L73" s="15">
        <v>9</v>
      </c>
      <c r="M73" s="81">
        <v>18</v>
      </c>
      <c r="N73" s="70">
        <v>18</v>
      </c>
      <c r="O73" s="62">
        <v>3000</v>
      </c>
      <c r="P73" s="63">
        <f>Table22452368910111213141516171819202122242345678[[#This Row],[PEMBULATAN]]*O73</f>
        <v>54000</v>
      </c>
    </row>
    <row r="74" spans="1:16" ht="27.75" customHeight="1" x14ac:dyDescent="0.2">
      <c r="A74" s="100"/>
      <c r="B74" s="73"/>
      <c r="C74" s="87" t="s">
        <v>847</v>
      </c>
      <c r="D74" s="76" t="s">
        <v>52</v>
      </c>
      <c r="E74" s="13">
        <v>44428</v>
      </c>
      <c r="F74" s="74" t="s">
        <v>53</v>
      </c>
      <c r="G74" s="13">
        <v>44429</v>
      </c>
      <c r="H74" s="75" t="s">
        <v>54</v>
      </c>
      <c r="I74" s="15">
        <v>90</v>
      </c>
      <c r="J74" s="15">
        <v>60</v>
      </c>
      <c r="K74" s="15">
        <v>30</v>
      </c>
      <c r="L74" s="15">
        <v>9</v>
      </c>
      <c r="M74" s="81">
        <v>40.5</v>
      </c>
      <c r="N74" s="70">
        <v>41</v>
      </c>
      <c r="O74" s="62">
        <v>3000</v>
      </c>
      <c r="P74" s="63">
        <f>Table22452368910111213141516171819202122242345678[[#This Row],[PEMBULATAN]]*O74</f>
        <v>123000</v>
      </c>
    </row>
    <row r="75" spans="1:16" ht="27.75" customHeight="1" x14ac:dyDescent="0.2">
      <c r="A75" s="100"/>
      <c r="B75" s="73"/>
      <c r="C75" s="87" t="s">
        <v>848</v>
      </c>
      <c r="D75" s="76" t="s">
        <v>52</v>
      </c>
      <c r="E75" s="13">
        <v>44428</v>
      </c>
      <c r="F75" s="74" t="s">
        <v>53</v>
      </c>
      <c r="G75" s="13">
        <v>44429</v>
      </c>
      <c r="H75" s="75" t="s">
        <v>54</v>
      </c>
      <c r="I75" s="15">
        <v>57</v>
      </c>
      <c r="J75" s="15">
        <v>41</v>
      </c>
      <c r="K75" s="15">
        <v>20</v>
      </c>
      <c r="L75" s="15">
        <v>5</v>
      </c>
      <c r="M75" s="81">
        <v>11.685</v>
      </c>
      <c r="N75" s="70">
        <v>12</v>
      </c>
      <c r="O75" s="62">
        <v>3000</v>
      </c>
      <c r="P75" s="63">
        <f>Table22452368910111213141516171819202122242345678[[#This Row],[PEMBULATAN]]*O75</f>
        <v>36000</v>
      </c>
    </row>
    <row r="76" spans="1:16" ht="27.75" customHeight="1" x14ac:dyDescent="0.2">
      <c r="A76" s="100"/>
      <c r="B76" s="73"/>
      <c r="C76" s="87" t="s">
        <v>849</v>
      </c>
      <c r="D76" s="76" t="s">
        <v>52</v>
      </c>
      <c r="E76" s="13">
        <v>44428</v>
      </c>
      <c r="F76" s="74" t="s">
        <v>53</v>
      </c>
      <c r="G76" s="13">
        <v>44429</v>
      </c>
      <c r="H76" s="75" t="s">
        <v>54</v>
      </c>
      <c r="I76" s="15">
        <v>100</v>
      </c>
      <c r="J76" s="15">
        <v>60</v>
      </c>
      <c r="K76" s="15">
        <v>27</v>
      </c>
      <c r="L76" s="15">
        <v>14</v>
      </c>
      <c r="M76" s="81">
        <v>40.5</v>
      </c>
      <c r="N76" s="70">
        <v>41</v>
      </c>
      <c r="O76" s="62">
        <v>3000</v>
      </c>
      <c r="P76" s="63">
        <f>Table22452368910111213141516171819202122242345678[[#This Row],[PEMBULATAN]]*O76</f>
        <v>123000</v>
      </c>
    </row>
    <row r="77" spans="1:16" ht="27.75" customHeight="1" x14ac:dyDescent="0.2">
      <c r="A77" s="100"/>
      <c r="B77" s="73"/>
      <c r="C77" s="87" t="s">
        <v>850</v>
      </c>
      <c r="D77" s="76" t="s">
        <v>52</v>
      </c>
      <c r="E77" s="13">
        <v>44428</v>
      </c>
      <c r="F77" s="74" t="s">
        <v>53</v>
      </c>
      <c r="G77" s="13">
        <v>44429</v>
      </c>
      <c r="H77" s="75" t="s">
        <v>54</v>
      </c>
      <c r="I77" s="15">
        <v>73</v>
      </c>
      <c r="J77" s="15">
        <v>45</v>
      </c>
      <c r="K77" s="15">
        <v>25</v>
      </c>
      <c r="L77" s="15">
        <v>8</v>
      </c>
      <c r="M77" s="81">
        <v>20.53125</v>
      </c>
      <c r="N77" s="70">
        <v>21</v>
      </c>
      <c r="O77" s="62">
        <v>3000</v>
      </c>
      <c r="P77" s="63">
        <f>Table22452368910111213141516171819202122242345678[[#This Row],[PEMBULATAN]]*O77</f>
        <v>63000</v>
      </c>
    </row>
    <row r="78" spans="1:16" ht="27.75" customHeight="1" x14ac:dyDescent="0.2">
      <c r="A78" s="100"/>
      <c r="B78" s="73"/>
      <c r="C78" s="87" t="s">
        <v>851</v>
      </c>
      <c r="D78" s="76" t="s">
        <v>52</v>
      </c>
      <c r="E78" s="13">
        <v>44428</v>
      </c>
      <c r="F78" s="74" t="s">
        <v>53</v>
      </c>
      <c r="G78" s="13">
        <v>44429</v>
      </c>
      <c r="H78" s="75" t="s">
        <v>54</v>
      </c>
      <c r="I78" s="15">
        <v>50</v>
      </c>
      <c r="J78" s="15">
        <v>57</v>
      </c>
      <c r="K78" s="15">
        <v>28</v>
      </c>
      <c r="L78" s="15">
        <v>12</v>
      </c>
      <c r="M78" s="81">
        <v>19.95</v>
      </c>
      <c r="N78" s="70">
        <v>20</v>
      </c>
      <c r="O78" s="62">
        <v>3000</v>
      </c>
      <c r="P78" s="63">
        <f>Table22452368910111213141516171819202122242345678[[#This Row],[PEMBULATAN]]*O78</f>
        <v>60000</v>
      </c>
    </row>
    <row r="79" spans="1:16" ht="27.75" customHeight="1" x14ac:dyDescent="0.2">
      <c r="A79" s="100"/>
      <c r="B79" s="73"/>
      <c r="C79" s="87" t="s">
        <v>852</v>
      </c>
      <c r="D79" s="76" t="s">
        <v>52</v>
      </c>
      <c r="E79" s="13">
        <v>44428</v>
      </c>
      <c r="F79" s="74" t="s">
        <v>53</v>
      </c>
      <c r="G79" s="13">
        <v>44429</v>
      </c>
      <c r="H79" s="75" t="s">
        <v>54</v>
      </c>
      <c r="I79" s="15">
        <v>62</v>
      </c>
      <c r="J79" s="15">
        <v>13</v>
      </c>
      <c r="K79" s="15">
        <v>13</v>
      </c>
      <c r="L79" s="15">
        <v>1</v>
      </c>
      <c r="M79" s="81">
        <v>2.6194999999999999</v>
      </c>
      <c r="N79" s="70">
        <v>3</v>
      </c>
      <c r="O79" s="62">
        <v>3000</v>
      </c>
      <c r="P79" s="63">
        <f>Table22452368910111213141516171819202122242345678[[#This Row],[PEMBULATAN]]*O79</f>
        <v>9000</v>
      </c>
    </row>
    <row r="80" spans="1:16" ht="27.75" customHeight="1" x14ac:dyDescent="0.2">
      <c r="A80" s="100"/>
      <c r="B80" s="73"/>
      <c r="C80" s="87" t="s">
        <v>853</v>
      </c>
      <c r="D80" s="76" t="s">
        <v>52</v>
      </c>
      <c r="E80" s="13">
        <v>44428</v>
      </c>
      <c r="F80" s="74" t="s">
        <v>53</v>
      </c>
      <c r="G80" s="13">
        <v>44429</v>
      </c>
      <c r="H80" s="75" t="s">
        <v>54</v>
      </c>
      <c r="I80" s="15">
        <v>76</v>
      </c>
      <c r="J80" s="15">
        <v>47</v>
      </c>
      <c r="K80" s="15">
        <v>22</v>
      </c>
      <c r="L80" s="15">
        <v>13</v>
      </c>
      <c r="M80" s="81">
        <v>19.646000000000001</v>
      </c>
      <c r="N80" s="70">
        <v>20</v>
      </c>
      <c r="O80" s="62">
        <v>3000</v>
      </c>
      <c r="P80" s="63">
        <f>Table22452368910111213141516171819202122242345678[[#This Row],[PEMBULATAN]]*O80</f>
        <v>60000</v>
      </c>
    </row>
    <row r="81" spans="1:16" ht="27.75" customHeight="1" x14ac:dyDescent="0.2">
      <c r="A81" s="100"/>
      <c r="B81" s="73"/>
      <c r="C81" s="87" t="s">
        <v>854</v>
      </c>
      <c r="D81" s="76" t="s">
        <v>52</v>
      </c>
      <c r="E81" s="13">
        <v>44428</v>
      </c>
      <c r="F81" s="74" t="s">
        <v>53</v>
      </c>
      <c r="G81" s="13">
        <v>44429</v>
      </c>
      <c r="H81" s="75" t="s">
        <v>54</v>
      </c>
      <c r="I81" s="15">
        <v>92</v>
      </c>
      <c r="J81" s="15">
        <v>58</v>
      </c>
      <c r="K81" s="15">
        <v>31</v>
      </c>
      <c r="L81" s="15">
        <v>9</v>
      </c>
      <c r="M81" s="81">
        <v>41.353999999999999</v>
      </c>
      <c r="N81" s="70">
        <v>41</v>
      </c>
      <c r="O81" s="62">
        <v>3000</v>
      </c>
      <c r="P81" s="63">
        <f>Table22452368910111213141516171819202122242345678[[#This Row],[PEMBULATAN]]*O81</f>
        <v>123000</v>
      </c>
    </row>
    <row r="82" spans="1:16" ht="27.75" customHeight="1" x14ac:dyDescent="0.2">
      <c r="A82" s="100"/>
      <c r="B82" s="73"/>
      <c r="C82" s="87" t="s">
        <v>855</v>
      </c>
      <c r="D82" s="76" t="s">
        <v>52</v>
      </c>
      <c r="E82" s="13">
        <v>44428</v>
      </c>
      <c r="F82" s="74" t="s">
        <v>53</v>
      </c>
      <c r="G82" s="13">
        <v>44429</v>
      </c>
      <c r="H82" s="75" t="s">
        <v>54</v>
      </c>
      <c r="I82" s="15">
        <v>83</v>
      </c>
      <c r="J82" s="15">
        <v>60</v>
      </c>
      <c r="K82" s="15">
        <v>40</v>
      </c>
      <c r="L82" s="15">
        <v>18</v>
      </c>
      <c r="M82" s="81">
        <v>49.8</v>
      </c>
      <c r="N82" s="70">
        <v>50</v>
      </c>
      <c r="O82" s="62">
        <v>3000</v>
      </c>
      <c r="P82" s="63">
        <f>Table22452368910111213141516171819202122242345678[[#This Row],[PEMBULATAN]]*O82</f>
        <v>150000</v>
      </c>
    </row>
    <row r="83" spans="1:16" ht="27.75" customHeight="1" x14ac:dyDescent="0.2">
      <c r="A83" s="100"/>
      <c r="B83" s="73"/>
      <c r="C83" s="87" t="s">
        <v>856</v>
      </c>
      <c r="D83" s="76" t="s">
        <v>52</v>
      </c>
      <c r="E83" s="13">
        <v>44428</v>
      </c>
      <c r="F83" s="74" t="s">
        <v>53</v>
      </c>
      <c r="G83" s="13">
        <v>44429</v>
      </c>
      <c r="H83" s="75" t="s">
        <v>54</v>
      </c>
      <c r="I83" s="15">
        <v>36</v>
      </c>
      <c r="J83" s="15">
        <v>27</v>
      </c>
      <c r="K83" s="15">
        <v>15</v>
      </c>
      <c r="L83" s="15">
        <v>1</v>
      </c>
      <c r="M83" s="81">
        <v>3.645</v>
      </c>
      <c r="N83" s="70">
        <v>4</v>
      </c>
      <c r="O83" s="62">
        <v>3000</v>
      </c>
      <c r="P83" s="63">
        <f>Table22452368910111213141516171819202122242345678[[#This Row],[PEMBULATAN]]*O83</f>
        <v>12000</v>
      </c>
    </row>
    <row r="84" spans="1:16" ht="27.75" customHeight="1" x14ac:dyDescent="0.2">
      <c r="A84" s="100"/>
      <c r="B84" s="73"/>
      <c r="C84" s="87" t="s">
        <v>857</v>
      </c>
      <c r="D84" s="76" t="s">
        <v>52</v>
      </c>
      <c r="E84" s="13">
        <v>44428</v>
      </c>
      <c r="F84" s="74" t="s">
        <v>53</v>
      </c>
      <c r="G84" s="13">
        <v>44429</v>
      </c>
      <c r="H84" s="75" t="s">
        <v>54</v>
      </c>
      <c r="I84" s="15">
        <v>72</v>
      </c>
      <c r="J84" s="15">
        <v>52</v>
      </c>
      <c r="K84" s="15">
        <v>18</v>
      </c>
      <c r="L84" s="15">
        <v>14</v>
      </c>
      <c r="M84" s="81">
        <v>16.847999999999999</v>
      </c>
      <c r="N84" s="70">
        <v>17</v>
      </c>
      <c r="O84" s="62">
        <v>3000</v>
      </c>
      <c r="P84" s="63">
        <f>Table22452368910111213141516171819202122242345678[[#This Row],[PEMBULATAN]]*O84</f>
        <v>51000</v>
      </c>
    </row>
    <row r="85" spans="1:16" ht="27.75" customHeight="1" x14ac:dyDescent="0.2">
      <c r="A85" s="100"/>
      <c r="B85" s="73"/>
      <c r="C85" s="87" t="s">
        <v>858</v>
      </c>
      <c r="D85" s="76" t="s">
        <v>52</v>
      </c>
      <c r="E85" s="13">
        <v>44428</v>
      </c>
      <c r="F85" s="74" t="s">
        <v>53</v>
      </c>
      <c r="G85" s="13">
        <v>44429</v>
      </c>
      <c r="H85" s="75" t="s">
        <v>54</v>
      </c>
      <c r="I85" s="15">
        <v>92</v>
      </c>
      <c r="J85" s="15">
        <v>51</v>
      </c>
      <c r="K85" s="15">
        <v>27</v>
      </c>
      <c r="L85" s="15">
        <v>21</v>
      </c>
      <c r="M85" s="81">
        <v>31.670999999999999</v>
      </c>
      <c r="N85" s="70">
        <v>32</v>
      </c>
      <c r="O85" s="62">
        <v>3000</v>
      </c>
      <c r="P85" s="63">
        <f>Table22452368910111213141516171819202122242345678[[#This Row],[PEMBULATAN]]*O85</f>
        <v>96000</v>
      </c>
    </row>
    <row r="86" spans="1:16" ht="27.75" customHeight="1" x14ac:dyDescent="0.2">
      <c r="A86" s="100"/>
      <c r="B86" s="73"/>
      <c r="C86" s="87" t="s">
        <v>859</v>
      </c>
      <c r="D86" s="76" t="s">
        <v>52</v>
      </c>
      <c r="E86" s="13">
        <v>44428</v>
      </c>
      <c r="F86" s="74" t="s">
        <v>53</v>
      </c>
      <c r="G86" s="13">
        <v>44429</v>
      </c>
      <c r="H86" s="75" t="s">
        <v>54</v>
      </c>
      <c r="I86" s="15">
        <v>90</v>
      </c>
      <c r="J86" s="15">
        <v>62</v>
      </c>
      <c r="K86" s="15">
        <v>30</v>
      </c>
      <c r="L86" s="15">
        <v>25</v>
      </c>
      <c r="M86" s="81">
        <v>41.85</v>
      </c>
      <c r="N86" s="70">
        <v>42</v>
      </c>
      <c r="O86" s="62">
        <v>3000</v>
      </c>
      <c r="P86" s="63">
        <f>Table22452368910111213141516171819202122242345678[[#This Row],[PEMBULATAN]]*O86</f>
        <v>126000</v>
      </c>
    </row>
    <row r="87" spans="1:16" ht="27.75" customHeight="1" x14ac:dyDescent="0.2">
      <c r="A87" s="100"/>
      <c r="B87" s="73"/>
      <c r="C87" s="87" t="s">
        <v>860</v>
      </c>
      <c r="D87" s="76" t="s">
        <v>52</v>
      </c>
      <c r="E87" s="13">
        <v>44428</v>
      </c>
      <c r="F87" s="74" t="s">
        <v>53</v>
      </c>
      <c r="G87" s="13">
        <v>44429</v>
      </c>
      <c r="H87" s="75" t="s">
        <v>54</v>
      </c>
      <c r="I87" s="15">
        <v>94</v>
      </c>
      <c r="J87" s="15">
        <v>57</v>
      </c>
      <c r="K87" s="15">
        <v>28</v>
      </c>
      <c r="L87" s="15">
        <v>21</v>
      </c>
      <c r="M87" s="81">
        <v>37.506</v>
      </c>
      <c r="N87" s="70">
        <v>38</v>
      </c>
      <c r="O87" s="62">
        <v>3000</v>
      </c>
      <c r="P87" s="63">
        <f>Table22452368910111213141516171819202122242345678[[#This Row],[PEMBULATAN]]*O87</f>
        <v>114000</v>
      </c>
    </row>
    <row r="88" spans="1:16" ht="27.75" customHeight="1" x14ac:dyDescent="0.2">
      <c r="A88" s="100"/>
      <c r="B88" s="73"/>
      <c r="C88" s="87" t="s">
        <v>861</v>
      </c>
      <c r="D88" s="76" t="s">
        <v>52</v>
      </c>
      <c r="E88" s="13">
        <v>44428</v>
      </c>
      <c r="F88" s="74" t="s">
        <v>53</v>
      </c>
      <c r="G88" s="13">
        <v>44429</v>
      </c>
      <c r="H88" s="75" t="s">
        <v>54</v>
      </c>
      <c r="I88" s="15">
        <v>88</v>
      </c>
      <c r="J88" s="15">
        <v>10</v>
      </c>
      <c r="K88" s="15">
        <v>10</v>
      </c>
      <c r="L88" s="15">
        <v>2</v>
      </c>
      <c r="M88" s="81">
        <v>2.2000000000000002</v>
      </c>
      <c r="N88" s="70">
        <v>2</v>
      </c>
      <c r="O88" s="62">
        <v>3000</v>
      </c>
      <c r="P88" s="63">
        <f>Table22452368910111213141516171819202122242345678[[#This Row],[PEMBULATAN]]*O88</f>
        <v>6000</v>
      </c>
    </row>
    <row r="89" spans="1:16" ht="27.75" customHeight="1" x14ac:dyDescent="0.2">
      <c r="A89" s="100"/>
      <c r="B89" s="73"/>
      <c r="C89" s="87" t="s">
        <v>862</v>
      </c>
      <c r="D89" s="76" t="s">
        <v>52</v>
      </c>
      <c r="E89" s="13">
        <v>44428</v>
      </c>
      <c r="F89" s="74" t="s">
        <v>53</v>
      </c>
      <c r="G89" s="13">
        <v>44429</v>
      </c>
      <c r="H89" s="75" t="s">
        <v>54</v>
      </c>
      <c r="I89" s="15">
        <v>44</v>
      </c>
      <c r="J89" s="15">
        <v>32</v>
      </c>
      <c r="K89" s="15">
        <v>42</v>
      </c>
      <c r="L89" s="15">
        <v>3</v>
      </c>
      <c r="M89" s="81">
        <v>14.784000000000001</v>
      </c>
      <c r="N89" s="70">
        <v>15</v>
      </c>
      <c r="O89" s="62">
        <v>3000</v>
      </c>
      <c r="P89" s="63">
        <f>Table22452368910111213141516171819202122242345678[[#This Row],[PEMBULATAN]]*O89</f>
        <v>45000</v>
      </c>
    </row>
    <row r="90" spans="1:16" ht="27.75" customHeight="1" x14ac:dyDescent="0.2">
      <c r="A90" s="100"/>
      <c r="B90" s="73"/>
      <c r="C90" s="87" t="s">
        <v>863</v>
      </c>
      <c r="D90" s="76" t="s">
        <v>52</v>
      </c>
      <c r="E90" s="13">
        <v>44428</v>
      </c>
      <c r="F90" s="74" t="s">
        <v>53</v>
      </c>
      <c r="G90" s="13">
        <v>44429</v>
      </c>
      <c r="H90" s="75" t="s">
        <v>54</v>
      </c>
      <c r="I90" s="15">
        <v>82</v>
      </c>
      <c r="J90" s="15">
        <v>49</v>
      </c>
      <c r="K90" s="15">
        <v>30</v>
      </c>
      <c r="L90" s="15">
        <v>13</v>
      </c>
      <c r="M90" s="81">
        <v>30.135000000000002</v>
      </c>
      <c r="N90" s="70">
        <v>30</v>
      </c>
      <c r="O90" s="62">
        <v>3000</v>
      </c>
      <c r="P90" s="63">
        <f>Table22452368910111213141516171819202122242345678[[#This Row],[PEMBULATAN]]*O90</f>
        <v>90000</v>
      </c>
    </row>
    <row r="91" spans="1:16" ht="27.75" customHeight="1" x14ac:dyDescent="0.2">
      <c r="A91" s="100"/>
      <c r="B91" s="73"/>
      <c r="C91" s="87" t="s">
        <v>864</v>
      </c>
      <c r="D91" s="76" t="s">
        <v>52</v>
      </c>
      <c r="E91" s="13">
        <v>44428</v>
      </c>
      <c r="F91" s="74" t="s">
        <v>53</v>
      </c>
      <c r="G91" s="13">
        <v>44429</v>
      </c>
      <c r="H91" s="75" t="s">
        <v>54</v>
      </c>
      <c r="I91" s="15">
        <v>42</v>
      </c>
      <c r="J91" s="15">
        <v>29</v>
      </c>
      <c r="K91" s="15">
        <v>28</v>
      </c>
      <c r="L91" s="15">
        <v>2</v>
      </c>
      <c r="M91" s="81">
        <v>8.5259999999999998</v>
      </c>
      <c r="N91" s="70">
        <v>9</v>
      </c>
      <c r="O91" s="62">
        <v>3000</v>
      </c>
      <c r="P91" s="63">
        <f>Table22452368910111213141516171819202122242345678[[#This Row],[PEMBULATAN]]*O91</f>
        <v>27000</v>
      </c>
    </row>
    <row r="92" spans="1:16" ht="27.75" customHeight="1" x14ac:dyDescent="0.2">
      <c r="A92" s="100"/>
      <c r="B92" s="73"/>
      <c r="C92" s="87" t="s">
        <v>865</v>
      </c>
      <c r="D92" s="76" t="s">
        <v>52</v>
      </c>
      <c r="E92" s="13">
        <v>44428</v>
      </c>
      <c r="F92" s="74" t="s">
        <v>53</v>
      </c>
      <c r="G92" s="13">
        <v>44429</v>
      </c>
      <c r="H92" s="75" t="s">
        <v>54</v>
      </c>
      <c r="I92" s="15">
        <v>87</v>
      </c>
      <c r="J92" s="15">
        <v>60</v>
      </c>
      <c r="K92" s="15">
        <v>34</v>
      </c>
      <c r="L92" s="15">
        <v>15</v>
      </c>
      <c r="M92" s="81">
        <v>44.37</v>
      </c>
      <c r="N92" s="70">
        <v>44</v>
      </c>
      <c r="O92" s="62">
        <v>3000</v>
      </c>
      <c r="P92" s="63">
        <f>Table22452368910111213141516171819202122242345678[[#This Row],[PEMBULATAN]]*O92</f>
        <v>132000</v>
      </c>
    </row>
    <row r="93" spans="1:16" ht="27.75" customHeight="1" x14ac:dyDescent="0.2">
      <c r="A93" s="100"/>
      <c r="B93" s="73"/>
      <c r="C93" s="87" t="s">
        <v>866</v>
      </c>
      <c r="D93" s="76" t="s">
        <v>52</v>
      </c>
      <c r="E93" s="13">
        <v>44428</v>
      </c>
      <c r="F93" s="74" t="s">
        <v>53</v>
      </c>
      <c r="G93" s="13">
        <v>44429</v>
      </c>
      <c r="H93" s="75" t="s">
        <v>54</v>
      </c>
      <c r="I93" s="15">
        <v>90</v>
      </c>
      <c r="J93" s="15">
        <v>58</v>
      </c>
      <c r="K93" s="15">
        <v>26</v>
      </c>
      <c r="L93" s="15">
        <v>12</v>
      </c>
      <c r="M93" s="81">
        <v>33.93</v>
      </c>
      <c r="N93" s="70">
        <v>34</v>
      </c>
      <c r="O93" s="62">
        <v>3000</v>
      </c>
      <c r="P93" s="63">
        <f>Table22452368910111213141516171819202122242345678[[#This Row],[PEMBULATAN]]*O93</f>
        <v>102000</v>
      </c>
    </row>
    <row r="94" spans="1:16" ht="27.75" customHeight="1" x14ac:dyDescent="0.2">
      <c r="A94" s="100"/>
      <c r="B94" s="73"/>
      <c r="C94" s="87" t="s">
        <v>867</v>
      </c>
      <c r="D94" s="76" t="s">
        <v>52</v>
      </c>
      <c r="E94" s="13">
        <v>44428</v>
      </c>
      <c r="F94" s="74" t="s">
        <v>53</v>
      </c>
      <c r="G94" s="13">
        <v>44429</v>
      </c>
      <c r="H94" s="75" t="s">
        <v>54</v>
      </c>
      <c r="I94" s="15">
        <v>63</v>
      </c>
      <c r="J94" s="15">
        <v>38</v>
      </c>
      <c r="K94" s="15">
        <v>22</v>
      </c>
      <c r="L94" s="15">
        <v>5</v>
      </c>
      <c r="M94" s="81">
        <v>13.167</v>
      </c>
      <c r="N94" s="70">
        <v>13</v>
      </c>
      <c r="O94" s="62">
        <v>3000</v>
      </c>
      <c r="P94" s="63">
        <f>Table22452368910111213141516171819202122242345678[[#This Row],[PEMBULATAN]]*O94</f>
        <v>39000</v>
      </c>
    </row>
    <row r="95" spans="1:16" ht="27.75" customHeight="1" x14ac:dyDescent="0.2">
      <c r="A95" s="100"/>
      <c r="B95" s="73"/>
      <c r="C95" s="87" t="s">
        <v>868</v>
      </c>
      <c r="D95" s="76" t="s">
        <v>52</v>
      </c>
      <c r="E95" s="13">
        <v>44428</v>
      </c>
      <c r="F95" s="74" t="s">
        <v>53</v>
      </c>
      <c r="G95" s="13">
        <v>44429</v>
      </c>
      <c r="H95" s="75" t="s">
        <v>54</v>
      </c>
      <c r="I95" s="15">
        <v>90</v>
      </c>
      <c r="J95" s="15">
        <v>68</v>
      </c>
      <c r="K95" s="15">
        <v>23</v>
      </c>
      <c r="L95" s="15">
        <v>10</v>
      </c>
      <c r="M95" s="81">
        <v>35.19</v>
      </c>
      <c r="N95" s="70">
        <v>35</v>
      </c>
      <c r="O95" s="62">
        <v>3000</v>
      </c>
      <c r="P95" s="63">
        <f>Table22452368910111213141516171819202122242345678[[#This Row],[PEMBULATAN]]*O95</f>
        <v>105000</v>
      </c>
    </row>
    <row r="96" spans="1:16" ht="27.75" customHeight="1" x14ac:dyDescent="0.2">
      <c r="A96" s="100"/>
      <c r="B96" s="73"/>
      <c r="C96" s="87" t="s">
        <v>869</v>
      </c>
      <c r="D96" s="76" t="s">
        <v>52</v>
      </c>
      <c r="E96" s="13">
        <v>44428</v>
      </c>
      <c r="F96" s="74" t="s">
        <v>53</v>
      </c>
      <c r="G96" s="13">
        <v>44429</v>
      </c>
      <c r="H96" s="75" t="s">
        <v>54</v>
      </c>
      <c r="I96" s="15">
        <v>80</v>
      </c>
      <c r="J96" s="15">
        <v>65</v>
      </c>
      <c r="K96" s="15">
        <v>23</v>
      </c>
      <c r="L96" s="15">
        <v>16</v>
      </c>
      <c r="M96" s="81">
        <v>29.9</v>
      </c>
      <c r="N96" s="70">
        <v>30</v>
      </c>
      <c r="O96" s="62">
        <v>3000</v>
      </c>
      <c r="P96" s="63">
        <f>Table22452368910111213141516171819202122242345678[[#This Row],[PEMBULATAN]]*O96</f>
        <v>90000</v>
      </c>
    </row>
    <row r="97" spans="1:16" ht="27.75" customHeight="1" x14ac:dyDescent="0.2">
      <c r="A97" s="100"/>
      <c r="B97" s="73"/>
      <c r="C97" s="87" t="s">
        <v>870</v>
      </c>
      <c r="D97" s="76" t="s">
        <v>52</v>
      </c>
      <c r="E97" s="13">
        <v>44428</v>
      </c>
      <c r="F97" s="74" t="s">
        <v>53</v>
      </c>
      <c r="G97" s="13">
        <v>44429</v>
      </c>
      <c r="H97" s="75" t="s">
        <v>54</v>
      </c>
      <c r="I97" s="15">
        <v>46</v>
      </c>
      <c r="J97" s="15">
        <v>32</v>
      </c>
      <c r="K97" s="15">
        <v>30</v>
      </c>
      <c r="L97" s="15">
        <v>8</v>
      </c>
      <c r="M97" s="81">
        <v>11.04</v>
      </c>
      <c r="N97" s="70">
        <v>11</v>
      </c>
      <c r="O97" s="62">
        <v>3000</v>
      </c>
      <c r="P97" s="63">
        <f>Table22452368910111213141516171819202122242345678[[#This Row],[PEMBULATAN]]*O97</f>
        <v>33000</v>
      </c>
    </row>
    <row r="98" spans="1:16" ht="27.75" customHeight="1" x14ac:dyDescent="0.2">
      <c r="A98" s="100"/>
      <c r="B98" s="73"/>
      <c r="C98" s="87" t="s">
        <v>871</v>
      </c>
      <c r="D98" s="76" t="s">
        <v>52</v>
      </c>
      <c r="E98" s="13">
        <v>44428</v>
      </c>
      <c r="F98" s="74" t="s">
        <v>53</v>
      </c>
      <c r="G98" s="13">
        <v>44429</v>
      </c>
      <c r="H98" s="75" t="s">
        <v>54</v>
      </c>
      <c r="I98" s="15">
        <v>124</v>
      </c>
      <c r="J98" s="15">
        <v>4</v>
      </c>
      <c r="K98" s="15">
        <v>4</v>
      </c>
      <c r="L98" s="15">
        <v>1</v>
      </c>
      <c r="M98" s="81">
        <v>0.496</v>
      </c>
      <c r="N98" s="70">
        <v>1</v>
      </c>
      <c r="O98" s="62">
        <v>3000</v>
      </c>
      <c r="P98" s="63">
        <f>Table22452368910111213141516171819202122242345678[[#This Row],[PEMBULATAN]]*O98</f>
        <v>3000</v>
      </c>
    </row>
    <row r="99" spans="1:16" ht="27.75" customHeight="1" x14ac:dyDescent="0.2">
      <c r="A99" s="100"/>
      <c r="B99" s="73"/>
      <c r="C99" s="87" t="s">
        <v>872</v>
      </c>
      <c r="D99" s="76" t="s">
        <v>52</v>
      </c>
      <c r="E99" s="13">
        <v>44428</v>
      </c>
      <c r="F99" s="74" t="s">
        <v>53</v>
      </c>
      <c r="G99" s="13">
        <v>44429</v>
      </c>
      <c r="H99" s="75" t="s">
        <v>54</v>
      </c>
      <c r="I99" s="15">
        <v>88</v>
      </c>
      <c r="J99" s="15">
        <v>10</v>
      </c>
      <c r="K99" s="15">
        <v>10</v>
      </c>
      <c r="L99" s="15">
        <v>1</v>
      </c>
      <c r="M99" s="81">
        <v>2.2000000000000002</v>
      </c>
      <c r="N99" s="70">
        <v>2</v>
      </c>
      <c r="O99" s="62">
        <v>3000</v>
      </c>
      <c r="P99" s="63">
        <f>Table22452368910111213141516171819202122242345678[[#This Row],[PEMBULATAN]]*O99</f>
        <v>6000</v>
      </c>
    </row>
    <row r="100" spans="1:16" ht="27.75" customHeight="1" x14ac:dyDescent="0.2">
      <c r="A100" s="100"/>
      <c r="B100" s="73"/>
      <c r="C100" s="87" t="s">
        <v>873</v>
      </c>
      <c r="D100" s="76" t="s">
        <v>52</v>
      </c>
      <c r="E100" s="13">
        <v>44428</v>
      </c>
      <c r="F100" s="74" t="s">
        <v>53</v>
      </c>
      <c r="G100" s="13">
        <v>44429</v>
      </c>
      <c r="H100" s="75" t="s">
        <v>54</v>
      </c>
      <c r="I100" s="15">
        <v>51</v>
      </c>
      <c r="J100" s="15">
        <v>61</v>
      </c>
      <c r="K100" s="15">
        <v>41</v>
      </c>
      <c r="L100" s="15">
        <v>86</v>
      </c>
      <c r="M100" s="81">
        <v>31.88775</v>
      </c>
      <c r="N100" s="70">
        <v>86</v>
      </c>
      <c r="O100" s="62">
        <v>3000</v>
      </c>
      <c r="P100" s="63">
        <f>Table22452368910111213141516171819202122242345678[[#This Row],[PEMBULATAN]]*O100</f>
        <v>258000</v>
      </c>
    </row>
    <row r="101" spans="1:16" ht="27.75" customHeight="1" x14ac:dyDescent="0.2">
      <c r="A101" s="100"/>
      <c r="B101" s="73"/>
      <c r="C101" s="87" t="s">
        <v>874</v>
      </c>
      <c r="D101" s="76" t="s">
        <v>52</v>
      </c>
      <c r="E101" s="13">
        <v>44428</v>
      </c>
      <c r="F101" s="74" t="s">
        <v>53</v>
      </c>
      <c r="G101" s="13">
        <v>44429</v>
      </c>
      <c r="H101" s="75" t="s">
        <v>54</v>
      </c>
      <c r="I101" s="15">
        <v>87</v>
      </c>
      <c r="J101" s="15">
        <v>60</v>
      </c>
      <c r="K101" s="15">
        <v>40</v>
      </c>
      <c r="L101" s="15">
        <v>28</v>
      </c>
      <c r="M101" s="81">
        <v>52.2</v>
      </c>
      <c r="N101" s="70">
        <v>52</v>
      </c>
      <c r="O101" s="62">
        <v>3000</v>
      </c>
      <c r="P101" s="63">
        <f>Table22452368910111213141516171819202122242345678[[#This Row],[PEMBULATAN]]*O101</f>
        <v>156000</v>
      </c>
    </row>
    <row r="102" spans="1:16" ht="27.75" customHeight="1" x14ac:dyDescent="0.2">
      <c r="A102" s="100"/>
      <c r="B102" s="73"/>
      <c r="C102" s="87" t="s">
        <v>875</v>
      </c>
      <c r="D102" s="76" t="s">
        <v>52</v>
      </c>
      <c r="E102" s="13">
        <v>44428</v>
      </c>
      <c r="F102" s="74" t="s">
        <v>53</v>
      </c>
      <c r="G102" s="13">
        <v>44429</v>
      </c>
      <c r="H102" s="75" t="s">
        <v>54</v>
      </c>
      <c r="I102" s="15">
        <v>90</v>
      </c>
      <c r="J102" s="15">
        <v>70</v>
      </c>
      <c r="K102" s="15">
        <v>40</v>
      </c>
      <c r="L102" s="15">
        <v>15</v>
      </c>
      <c r="M102" s="81">
        <v>63</v>
      </c>
      <c r="N102" s="70">
        <v>63</v>
      </c>
      <c r="O102" s="62">
        <v>3000</v>
      </c>
      <c r="P102" s="63">
        <f>Table22452368910111213141516171819202122242345678[[#This Row],[PEMBULATAN]]*O102</f>
        <v>189000</v>
      </c>
    </row>
    <row r="103" spans="1:16" ht="27.75" customHeight="1" x14ac:dyDescent="0.2">
      <c r="A103" s="100"/>
      <c r="B103" s="73"/>
      <c r="C103" s="87" t="s">
        <v>876</v>
      </c>
      <c r="D103" s="76" t="s">
        <v>52</v>
      </c>
      <c r="E103" s="13">
        <v>44428</v>
      </c>
      <c r="F103" s="74" t="s">
        <v>53</v>
      </c>
      <c r="G103" s="13">
        <v>44429</v>
      </c>
      <c r="H103" s="75" t="s">
        <v>54</v>
      </c>
      <c r="I103" s="15">
        <v>58</v>
      </c>
      <c r="J103" s="15">
        <v>17</v>
      </c>
      <c r="K103" s="15">
        <v>10</v>
      </c>
      <c r="L103" s="15">
        <v>4</v>
      </c>
      <c r="M103" s="81">
        <v>2.4649999999999999</v>
      </c>
      <c r="N103" s="70">
        <v>4</v>
      </c>
      <c r="O103" s="62">
        <v>3000</v>
      </c>
      <c r="P103" s="63">
        <f>Table22452368910111213141516171819202122242345678[[#This Row],[PEMBULATAN]]*O103</f>
        <v>12000</v>
      </c>
    </row>
    <row r="104" spans="1:16" ht="27.75" customHeight="1" x14ac:dyDescent="0.2">
      <c r="A104" s="100"/>
      <c r="B104" s="73"/>
      <c r="C104" s="87" t="s">
        <v>877</v>
      </c>
      <c r="D104" s="76" t="s">
        <v>52</v>
      </c>
      <c r="E104" s="13">
        <v>44428</v>
      </c>
      <c r="F104" s="74" t="s">
        <v>53</v>
      </c>
      <c r="G104" s="13">
        <v>44429</v>
      </c>
      <c r="H104" s="75" t="s">
        <v>54</v>
      </c>
      <c r="I104" s="15">
        <v>65</v>
      </c>
      <c r="J104" s="15">
        <v>36</v>
      </c>
      <c r="K104" s="15">
        <v>26</v>
      </c>
      <c r="L104" s="15">
        <v>8</v>
      </c>
      <c r="M104" s="81">
        <v>15.21</v>
      </c>
      <c r="N104" s="70">
        <v>15</v>
      </c>
      <c r="O104" s="62">
        <v>3000</v>
      </c>
      <c r="P104" s="63">
        <f>Table22452368910111213141516171819202122242345678[[#This Row],[PEMBULATAN]]*O104</f>
        <v>45000</v>
      </c>
    </row>
    <row r="105" spans="1:16" ht="27.75" customHeight="1" x14ac:dyDescent="0.2">
      <c r="A105" s="100"/>
      <c r="B105" s="73"/>
      <c r="C105" s="87" t="s">
        <v>878</v>
      </c>
      <c r="D105" s="76" t="s">
        <v>52</v>
      </c>
      <c r="E105" s="13">
        <v>44428</v>
      </c>
      <c r="F105" s="74" t="s">
        <v>53</v>
      </c>
      <c r="G105" s="13">
        <v>44429</v>
      </c>
      <c r="H105" s="75" t="s">
        <v>54</v>
      </c>
      <c r="I105" s="15">
        <v>70</v>
      </c>
      <c r="J105" s="15">
        <v>55</v>
      </c>
      <c r="K105" s="15">
        <v>17</v>
      </c>
      <c r="L105" s="15">
        <v>10</v>
      </c>
      <c r="M105" s="81">
        <v>16.362500000000001</v>
      </c>
      <c r="N105" s="70">
        <v>16</v>
      </c>
      <c r="O105" s="62">
        <v>3000</v>
      </c>
      <c r="P105" s="63">
        <f>Table22452368910111213141516171819202122242345678[[#This Row],[PEMBULATAN]]*O105</f>
        <v>48000</v>
      </c>
    </row>
    <row r="106" spans="1:16" ht="27.75" customHeight="1" x14ac:dyDescent="0.2">
      <c r="A106" s="100"/>
      <c r="B106" s="73"/>
      <c r="C106" s="87" t="s">
        <v>879</v>
      </c>
      <c r="D106" s="76" t="s">
        <v>52</v>
      </c>
      <c r="E106" s="13">
        <v>44428</v>
      </c>
      <c r="F106" s="74" t="s">
        <v>53</v>
      </c>
      <c r="G106" s="13">
        <v>44429</v>
      </c>
      <c r="H106" s="75" t="s">
        <v>54</v>
      </c>
      <c r="I106" s="15">
        <v>115</v>
      </c>
      <c r="J106" s="15">
        <v>28</v>
      </c>
      <c r="K106" s="15">
        <v>11</v>
      </c>
      <c r="L106" s="15">
        <v>2</v>
      </c>
      <c r="M106" s="81">
        <v>8.8550000000000004</v>
      </c>
      <c r="N106" s="70">
        <v>9</v>
      </c>
      <c r="O106" s="62">
        <v>3000</v>
      </c>
      <c r="P106" s="63">
        <f>Table22452368910111213141516171819202122242345678[[#This Row],[PEMBULATAN]]*O106</f>
        <v>27000</v>
      </c>
    </row>
    <row r="107" spans="1:16" ht="27.75" customHeight="1" x14ac:dyDescent="0.2">
      <c r="A107" s="100"/>
      <c r="B107" s="73"/>
      <c r="C107" s="87" t="s">
        <v>880</v>
      </c>
      <c r="D107" s="76" t="s">
        <v>52</v>
      </c>
      <c r="E107" s="13">
        <v>44428</v>
      </c>
      <c r="F107" s="74" t="s">
        <v>53</v>
      </c>
      <c r="G107" s="13">
        <v>44429</v>
      </c>
      <c r="H107" s="75" t="s">
        <v>54</v>
      </c>
      <c r="I107" s="15">
        <v>70</v>
      </c>
      <c r="J107" s="15">
        <v>35</v>
      </c>
      <c r="K107" s="15">
        <v>20</v>
      </c>
      <c r="L107" s="15">
        <v>2</v>
      </c>
      <c r="M107" s="81">
        <v>12.25</v>
      </c>
      <c r="N107" s="70">
        <v>12</v>
      </c>
      <c r="O107" s="62">
        <v>3000</v>
      </c>
      <c r="P107" s="63">
        <f>Table22452368910111213141516171819202122242345678[[#This Row],[PEMBULATAN]]*O107</f>
        <v>36000</v>
      </c>
    </row>
    <row r="108" spans="1:16" ht="27.75" customHeight="1" x14ac:dyDescent="0.2">
      <c r="A108" s="100"/>
      <c r="B108" s="73"/>
      <c r="C108" s="87" t="s">
        <v>881</v>
      </c>
      <c r="D108" s="76" t="s">
        <v>52</v>
      </c>
      <c r="E108" s="13">
        <v>44428</v>
      </c>
      <c r="F108" s="74" t="s">
        <v>53</v>
      </c>
      <c r="G108" s="13">
        <v>44429</v>
      </c>
      <c r="H108" s="75" t="s">
        <v>54</v>
      </c>
      <c r="I108" s="15">
        <v>54</v>
      </c>
      <c r="J108" s="15">
        <v>42</v>
      </c>
      <c r="K108" s="15">
        <v>37</v>
      </c>
      <c r="L108" s="15">
        <v>16</v>
      </c>
      <c r="M108" s="81">
        <v>20.978999999999999</v>
      </c>
      <c r="N108" s="70">
        <v>21</v>
      </c>
      <c r="O108" s="62">
        <v>3000</v>
      </c>
      <c r="P108" s="63">
        <f>Table22452368910111213141516171819202122242345678[[#This Row],[PEMBULATAN]]*O108</f>
        <v>63000</v>
      </c>
    </row>
    <row r="109" spans="1:16" ht="27.75" customHeight="1" x14ac:dyDescent="0.2">
      <c r="A109" s="100"/>
      <c r="B109" s="73"/>
      <c r="C109" s="87" t="s">
        <v>882</v>
      </c>
      <c r="D109" s="76" t="s">
        <v>52</v>
      </c>
      <c r="E109" s="13">
        <v>44428</v>
      </c>
      <c r="F109" s="74" t="s">
        <v>53</v>
      </c>
      <c r="G109" s="13">
        <v>44429</v>
      </c>
      <c r="H109" s="75" t="s">
        <v>54</v>
      </c>
      <c r="I109" s="15">
        <v>100</v>
      </c>
      <c r="J109" s="15">
        <v>60</v>
      </c>
      <c r="K109" s="15">
        <v>45</v>
      </c>
      <c r="L109" s="15">
        <v>13</v>
      </c>
      <c r="M109" s="81">
        <v>67.5</v>
      </c>
      <c r="N109" s="70">
        <v>68</v>
      </c>
      <c r="O109" s="62">
        <v>3000</v>
      </c>
      <c r="P109" s="63">
        <f>Table22452368910111213141516171819202122242345678[[#This Row],[PEMBULATAN]]*O109</f>
        <v>204000</v>
      </c>
    </row>
    <row r="110" spans="1:16" ht="27.75" customHeight="1" x14ac:dyDescent="0.2">
      <c r="A110" s="100"/>
      <c r="B110" s="73"/>
      <c r="C110" s="87" t="s">
        <v>883</v>
      </c>
      <c r="D110" s="76" t="s">
        <v>52</v>
      </c>
      <c r="E110" s="13">
        <v>44428</v>
      </c>
      <c r="F110" s="74" t="s">
        <v>53</v>
      </c>
      <c r="G110" s="13">
        <v>44429</v>
      </c>
      <c r="H110" s="75" t="s">
        <v>54</v>
      </c>
      <c r="I110" s="15">
        <v>103</v>
      </c>
      <c r="J110" s="15">
        <v>58</v>
      </c>
      <c r="K110" s="15">
        <v>26</v>
      </c>
      <c r="L110" s="15">
        <v>21</v>
      </c>
      <c r="M110" s="81">
        <v>38.831000000000003</v>
      </c>
      <c r="N110" s="70">
        <v>39</v>
      </c>
      <c r="O110" s="62">
        <v>3000</v>
      </c>
      <c r="P110" s="63">
        <f>Table22452368910111213141516171819202122242345678[[#This Row],[PEMBULATAN]]*O110</f>
        <v>117000</v>
      </c>
    </row>
    <row r="111" spans="1:16" ht="27.75" customHeight="1" x14ac:dyDescent="0.2">
      <c r="A111" s="100"/>
      <c r="B111" s="73"/>
      <c r="C111" s="87" t="s">
        <v>884</v>
      </c>
      <c r="D111" s="76" t="s">
        <v>52</v>
      </c>
      <c r="E111" s="13">
        <v>44428</v>
      </c>
      <c r="F111" s="74" t="s">
        <v>53</v>
      </c>
      <c r="G111" s="13">
        <v>44429</v>
      </c>
      <c r="H111" s="75" t="s">
        <v>54</v>
      </c>
      <c r="I111" s="15">
        <v>84</v>
      </c>
      <c r="J111" s="15">
        <v>47</v>
      </c>
      <c r="K111" s="15">
        <v>37</v>
      </c>
      <c r="L111" s="15">
        <v>20</v>
      </c>
      <c r="M111" s="81">
        <v>36.518999999999998</v>
      </c>
      <c r="N111" s="70">
        <v>37</v>
      </c>
      <c r="O111" s="62">
        <v>3000</v>
      </c>
      <c r="P111" s="63">
        <f>Table22452368910111213141516171819202122242345678[[#This Row],[PEMBULATAN]]*O111</f>
        <v>111000</v>
      </c>
    </row>
    <row r="112" spans="1:16" ht="27.75" customHeight="1" x14ac:dyDescent="0.2">
      <c r="A112" s="100"/>
      <c r="B112" s="73"/>
      <c r="C112" s="87" t="s">
        <v>885</v>
      </c>
      <c r="D112" s="76" t="s">
        <v>52</v>
      </c>
      <c r="E112" s="13">
        <v>44428</v>
      </c>
      <c r="F112" s="74" t="s">
        <v>53</v>
      </c>
      <c r="G112" s="13">
        <v>44429</v>
      </c>
      <c r="H112" s="75" t="s">
        <v>54</v>
      </c>
      <c r="I112" s="15">
        <v>92</v>
      </c>
      <c r="J112" s="15">
        <v>61</v>
      </c>
      <c r="K112" s="15">
        <v>26</v>
      </c>
      <c r="L112" s="15">
        <v>14</v>
      </c>
      <c r="M112" s="81">
        <v>36.478000000000002</v>
      </c>
      <c r="N112" s="70">
        <v>36</v>
      </c>
      <c r="O112" s="62">
        <v>3000</v>
      </c>
      <c r="P112" s="63">
        <f>Table22452368910111213141516171819202122242345678[[#This Row],[PEMBULATAN]]*O112</f>
        <v>108000</v>
      </c>
    </row>
    <row r="113" spans="1:16" ht="27.75" customHeight="1" x14ac:dyDescent="0.2">
      <c r="A113" s="100"/>
      <c r="B113" s="73"/>
      <c r="C113" s="87" t="s">
        <v>886</v>
      </c>
      <c r="D113" s="76" t="s">
        <v>52</v>
      </c>
      <c r="E113" s="13">
        <v>44428</v>
      </c>
      <c r="F113" s="74" t="s">
        <v>53</v>
      </c>
      <c r="G113" s="13">
        <v>44429</v>
      </c>
      <c r="H113" s="75" t="s">
        <v>54</v>
      </c>
      <c r="I113" s="15">
        <v>82</v>
      </c>
      <c r="J113" s="15">
        <v>50</v>
      </c>
      <c r="K113" s="15">
        <v>24</v>
      </c>
      <c r="L113" s="15">
        <v>14</v>
      </c>
      <c r="M113" s="81">
        <v>24.6</v>
      </c>
      <c r="N113" s="70">
        <v>25</v>
      </c>
      <c r="O113" s="62">
        <v>3000</v>
      </c>
      <c r="P113" s="63">
        <f>Table22452368910111213141516171819202122242345678[[#This Row],[PEMBULATAN]]*O113</f>
        <v>75000</v>
      </c>
    </row>
    <row r="114" spans="1:16" ht="27.75" customHeight="1" x14ac:dyDescent="0.2">
      <c r="A114" s="100"/>
      <c r="B114" s="73"/>
      <c r="C114" s="87" t="s">
        <v>887</v>
      </c>
      <c r="D114" s="76" t="s">
        <v>52</v>
      </c>
      <c r="E114" s="13">
        <v>44428</v>
      </c>
      <c r="F114" s="74" t="s">
        <v>53</v>
      </c>
      <c r="G114" s="13">
        <v>44429</v>
      </c>
      <c r="H114" s="75" t="s">
        <v>54</v>
      </c>
      <c r="I114" s="15">
        <v>122</v>
      </c>
      <c r="J114" s="15">
        <v>61</v>
      </c>
      <c r="K114" s="15">
        <v>1</v>
      </c>
      <c r="L114" s="15">
        <v>1</v>
      </c>
      <c r="M114" s="81">
        <v>1.8605</v>
      </c>
      <c r="N114" s="70">
        <v>2</v>
      </c>
      <c r="O114" s="62">
        <v>3000</v>
      </c>
      <c r="P114" s="63">
        <f>Table22452368910111213141516171819202122242345678[[#This Row],[PEMBULATAN]]*O114</f>
        <v>6000</v>
      </c>
    </row>
    <row r="115" spans="1:16" ht="27.75" customHeight="1" x14ac:dyDescent="0.2">
      <c r="A115" s="100"/>
      <c r="B115" s="73"/>
      <c r="C115" s="87" t="s">
        <v>888</v>
      </c>
      <c r="D115" s="76" t="s">
        <v>52</v>
      </c>
      <c r="E115" s="13">
        <v>44428</v>
      </c>
      <c r="F115" s="74" t="s">
        <v>53</v>
      </c>
      <c r="G115" s="13">
        <v>44429</v>
      </c>
      <c r="H115" s="75" t="s">
        <v>54</v>
      </c>
      <c r="I115" s="15">
        <v>58</v>
      </c>
      <c r="J115" s="15">
        <v>24</v>
      </c>
      <c r="K115" s="15">
        <v>17</v>
      </c>
      <c r="L115" s="15">
        <v>8</v>
      </c>
      <c r="M115" s="81">
        <v>5.9160000000000004</v>
      </c>
      <c r="N115" s="70">
        <v>8</v>
      </c>
      <c r="O115" s="62">
        <v>3000</v>
      </c>
      <c r="P115" s="63">
        <f>Table22452368910111213141516171819202122242345678[[#This Row],[PEMBULATAN]]*O115</f>
        <v>24000</v>
      </c>
    </row>
    <row r="116" spans="1:16" ht="27.75" customHeight="1" x14ac:dyDescent="0.2">
      <c r="A116" s="100"/>
      <c r="B116" s="73"/>
      <c r="C116" s="87" t="s">
        <v>889</v>
      </c>
      <c r="D116" s="76" t="s">
        <v>52</v>
      </c>
      <c r="E116" s="13">
        <v>44428</v>
      </c>
      <c r="F116" s="74" t="s">
        <v>53</v>
      </c>
      <c r="G116" s="13">
        <v>44429</v>
      </c>
      <c r="H116" s="75" t="s">
        <v>54</v>
      </c>
      <c r="I116" s="15">
        <v>52</v>
      </c>
      <c r="J116" s="15">
        <v>40</v>
      </c>
      <c r="K116" s="15">
        <v>22</v>
      </c>
      <c r="L116" s="15">
        <v>7</v>
      </c>
      <c r="M116" s="81">
        <v>11.44</v>
      </c>
      <c r="N116" s="70">
        <v>11</v>
      </c>
      <c r="O116" s="62">
        <v>3000</v>
      </c>
      <c r="P116" s="63">
        <f>Table22452368910111213141516171819202122242345678[[#This Row],[PEMBULATAN]]*O116</f>
        <v>33000</v>
      </c>
    </row>
    <row r="117" spans="1:16" ht="27.75" customHeight="1" x14ac:dyDescent="0.2">
      <c r="A117" s="100"/>
      <c r="B117" s="73"/>
      <c r="C117" s="87" t="s">
        <v>890</v>
      </c>
      <c r="D117" s="76" t="s">
        <v>52</v>
      </c>
      <c r="E117" s="13">
        <v>44428</v>
      </c>
      <c r="F117" s="74" t="s">
        <v>53</v>
      </c>
      <c r="G117" s="13">
        <v>44429</v>
      </c>
      <c r="H117" s="75" t="s">
        <v>54</v>
      </c>
      <c r="I117" s="15">
        <v>32</v>
      </c>
      <c r="J117" s="15">
        <v>27</v>
      </c>
      <c r="K117" s="15">
        <v>26</v>
      </c>
      <c r="L117" s="15">
        <v>12</v>
      </c>
      <c r="M117" s="81">
        <v>5.6159999999999997</v>
      </c>
      <c r="N117" s="70">
        <v>12</v>
      </c>
      <c r="O117" s="62">
        <v>3000</v>
      </c>
      <c r="P117" s="63">
        <f>Table22452368910111213141516171819202122242345678[[#This Row],[PEMBULATAN]]*O117</f>
        <v>36000</v>
      </c>
    </row>
    <row r="118" spans="1:16" ht="27.75" customHeight="1" x14ac:dyDescent="0.2">
      <c r="A118" s="100"/>
      <c r="B118" s="73"/>
      <c r="C118" s="87" t="s">
        <v>891</v>
      </c>
      <c r="D118" s="76" t="s">
        <v>52</v>
      </c>
      <c r="E118" s="13">
        <v>44428</v>
      </c>
      <c r="F118" s="74" t="s">
        <v>53</v>
      </c>
      <c r="G118" s="13">
        <v>44429</v>
      </c>
      <c r="H118" s="75" t="s">
        <v>54</v>
      </c>
      <c r="I118" s="15">
        <v>45</v>
      </c>
      <c r="J118" s="15">
        <v>45</v>
      </c>
      <c r="K118" s="15">
        <v>30</v>
      </c>
      <c r="L118" s="15">
        <v>1</v>
      </c>
      <c r="M118" s="81">
        <v>15.1875</v>
      </c>
      <c r="N118" s="70">
        <v>15</v>
      </c>
      <c r="O118" s="62">
        <v>3000</v>
      </c>
      <c r="P118" s="63">
        <f>Table22452368910111213141516171819202122242345678[[#This Row],[PEMBULATAN]]*O118</f>
        <v>45000</v>
      </c>
    </row>
    <row r="119" spans="1:16" ht="27.75" customHeight="1" x14ac:dyDescent="0.2">
      <c r="A119" s="100"/>
      <c r="B119" s="73"/>
      <c r="C119" s="87" t="s">
        <v>892</v>
      </c>
      <c r="D119" s="76" t="s">
        <v>52</v>
      </c>
      <c r="E119" s="13">
        <v>44428</v>
      </c>
      <c r="F119" s="74" t="s">
        <v>53</v>
      </c>
      <c r="G119" s="13">
        <v>44429</v>
      </c>
      <c r="H119" s="75" t="s">
        <v>54</v>
      </c>
      <c r="I119" s="15">
        <v>87</v>
      </c>
      <c r="J119" s="15">
        <v>55</v>
      </c>
      <c r="K119" s="15">
        <v>35</v>
      </c>
      <c r="L119" s="15">
        <v>18</v>
      </c>
      <c r="M119" s="81">
        <v>41.868749999999999</v>
      </c>
      <c r="N119" s="70">
        <v>42</v>
      </c>
      <c r="O119" s="62">
        <v>3000</v>
      </c>
      <c r="P119" s="63">
        <f>Table22452368910111213141516171819202122242345678[[#This Row],[PEMBULATAN]]*O119</f>
        <v>126000</v>
      </c>
    </row>
    <row r="120" spans="1:16" ht="27.75" customHeight="1" x14ac:dyDescent="0.2">
      <c r="A120" s="100"/>
      <c r="B120" s="73"/>
      <c r="C120" s="87" t="s">
        <v>893</v>
      </c>
      <c r="D120" s="76" t="s">
        <v>52</v>
      </c>
      <c r="E120" s="13">
        <v>44428</v>
      </c>
      <c r="F120" s="74" t="s">
        <v>53</v>
      </c>
      <c r="G120" s="13">
        <v>44429</v>
      </c>
      <c r="H120" s="75" t="s">
        <v>54</v>
      </c>
      <c r="I120" s="15">
        <v>60</v>
      </c>
      <c r="J120" s="15">
        <v>52</v>
      </c>
      <c r="K120" s="15">
        <v>25</v>
      </c>
      <c r="L120" s="15">
        <v>14</v>
      </c>
      <c r="M120" s="81">
        <v>19.5</v>
      </c>
      <c r="N120" s="70">
        <v>20</v>
      </c>
      <c r="O120" s="62">
        <v>3000</v>
      </c>
      <c r="P120" s="63">
        <f>Table22452368910111213141516171819202122242345678[[#This Row],[PEMBULATAN]]*O120</f>
        <v>60000</v>
      </c>
    </row>
    <row r="121" spans="1:16" ht="27.75" customHeight="1" x14ac:dyDescent="0.2">
      <c r="A121" s="100"/>
      <c r="B121" s="73"/>
      <c r="C121" s="87" t="s">
        <v>894</v>
      </c>
      <c r="D121" s="76" t="s">
        <v>52</v>
      </c>
      <c r="E121" s="13">
        <v>44428</v>
      </c>
      <c r="F121" s="74" t="s">
        <v>53</v>
      </c>
      <c r="G121" s="13">
        <v>44429</v>
      </c>
      <c r="H121" s="75" t="s">
        <v>54</v>
      </c>
      <c r="I121" s="15">
        <v>98</v>
      </c>
      <c r="J121" s="15">
        <v>48</v>
      </c>
      <c r="K121" s="15">
        <v>10</v>
      </c>
      <c r="L121" s="15">
        <v>2</v>
      </c>
      <c r="M121" s="81">
        <v>11.76</v>
      </c>
      <c r="N121" s="70">
        <v>12</v>
      </c>
      <c r="O121" s="62">
        <v>3000</v>
      </c>
      <c r="P121" s="63">
        <f>Table22452368910111213141516171819202122242345678[[#This Row],[PEMBULATAN]]*O121</f>
        <v>36000</v>
      </c>
    </row>
    <row r="122" spans="1:16" ht="27.75" customHeight="1" x14ac:dyDescent="0.2">
      <c r="A122" s="100"/>
      <c r="B122" s="73"/>
      <c r="C122" s="87" t="s">
        <v>895</v>
      </c>
      <c r="D122" s="76" t="s">
        <v>52</v>
      </c>
      <c r="E122" s="13">
        <v>44428</v>
      </c>
      <c r="F122" s="74" t="s">
        <v>53</v>
      </c>
      <c r="G122" s="13">
        <v>44429</v>
      </c>
      <c r="H122" s="75" t="s">
        <v>54</v>
      </c>
      <c r="I122" s="15">
        <v>68</v>
      </c>
      <c r="J122" s="15">
        <v>26</v>
      </c>
      <c r="K122" s="15">
        <v>26</v>
      </c>
      <c r="L122" s="15">
        <v>2</v>
      </c>
      <c r="M122" s="81">
        <v>11.492000000000001</v>
      </c>
      <c r="N122" s="70">
        <v>11</v>
      </c>
      <c r="O122" s="62">
        <v>3000</v>
      </c>
      <c r="P122" s="63">
        <f>Table22452368910111213141516171819202122242345678[[#This Row],[PEMBULATAN]]*O122</f>
        <v>33000</v>
      </c>
    </row>
    <row r="123" spans="1:16" ht="27.75" customHeight="1" x14ac:dyDescent="0.2">
      <c r="A123" s="100"/>
      <c r="B123" s="73"/>
      <c r="C123" s="87" t="s">
        <v>896</v>
      </c>
      <c r="D123" s="76" t="s">
        <v>52</v>
      </c>
      <c r="E123" s="13">
        <v>44428</v>
      </c>
      <c r="F123" s="74" t="s">
        <v>53</v>
      </c>
      <c r="G123" s="13">
        <v>44429</v>
      </c>
      <c r="H123" s="75" t="s">
        <v>54</v>
      </c>
      <c r="I123" s="15">
        <v>42</v>
      </c>
      <c r="J123" s="15">
        <v>31</v>
      </c>
      <c r="K123" s="15">
        <v>16</v>
      </c>
      <c r="L123" s="15">
        <v>2</v>
      </c>
      <c r="M123" s="81">
        <v>5.2080000000000002</v>
      </c>
      <c r="N123" s="70">
        <v>5</v>
      </c>
      <c r="O123" s="62">
        <v>3000</v>
      </c>
      <c r="P123" s="63">
        <f>Table22452368910111213141516171819202122242345678[[#This Row],[PEMBULATAN]]*O123</f>
        <v>15000</v>
      </c>
    </row>
    <row r="124" spans="1:16" ht="27.75" customHeight="1" x14ac:dyDescent="0.2">
      <c r="A124" s="100"/>
      <c r="B124" s="73"/>
      <c r="C124" s="87" t="s">
        <v>897</v>
      </c>
      <c r="D124" s="76" t="s">
        <v>52</v>
      </c>
      <c r="E124" s="13">
        <v>44428</v>
      </c>
      <c r="F124" s="74" t="s">
        <v>53</v>
      </c>
      <c r="G124" s="13">
        <v>44429</v>
      </c>
      <c r="H124" s="75" t="s">
        <v>54</v>
      </c>
      <c r="I124" s="15">
        <v>81</v>
      </c>
      <c r="J124" s="15">
        <v>42</v>
      </c>
      <c r="K124" s="15">
        <v>20</v>
      </c>
      <c r="L124" s="15">
        <v>7</v>
      </c>
      <c r="M124" s="81">
        <v>17.010000000000002</v>
      </c>
      <c r="N124" s="70">
        <v>17</v>
      </c>
      <c r="O124" s="62">
        <v>3000</v>
      </c>
      <c r="P124" s="63">
        <f>Table22452368910111213141516171819202122242345678[[#This Row],[PEMBULATAN]]*O124</f>
        <v>51000</v>
      </c>
    </row>
    <row r="125" spans="1:16" ht="27.75" customHeight="1" x14ac:dyDescent="0.2">
      <c r="A125" s="100"/>
      <c r="B125" s="73"/>
      <c r="C125" s="87" t="s">
        <v>898</v>
      </c>
      <c r="D125" s="76" t="s">
        <v>52</v>
      </c>
      <c r="E125" s="13">
        <v>44428</v>
      </c>
      <c r="F125" s="74" t="s">
        <v>53</v>
      </c>
      <c r="G125" s="13">
        <v>44429</v>
      </c>
      <c r="H125" s="75" t="s">
        <v>54</v>
      </c>
      <c r="I125" s="15">
        <v>47</v>
      </c>
      <c r="J125" s="15">
        <v>35</v>
      </c>
      <c r="K125" s="15">
        <v>26</v>
      </c>
      <c r="L125" s="15">
        <v>3</v>
      </c>
      <c r="M125" s="81">
        <v>10.692500000000001</v>
      </c>
      <c r="N125" s="70">
        <v>11</v>
      </c>
      <c r="O125" s="62">
        <v>3000</v>
      </c>
      <c r="P125" s="63">
        <f>Table22452368910111213141516171819202122242345678[[#This Row],[PEMBULATAN]]*O125</f>
        <v>33000</v>
      </c>
    </row>
    <row r="126" spans="1:16" ht="27.75" customHeight="1" x14ac:dyDescent="0.2">
      <c r="A126" s="100"/>
      <c r="B126" s="73"/>
      <c r="C126" s="87" t="s">
        <v>899</v>
      </c>
      <c r="D126" s="76" t="s">
        <v>52</v>
      </c>
      <c r="E126" s="13">
        <v>44428</v>
      </c>
      <c r="F126" s="74" t="s">
        <v>53</v>
      </c>
      <c r="G126" s="13">
        <v>44429</v>
      </c>
      <c r="H126" s="75" t="s">
        <v>54</v>
      </c>
      <c r="I126" s="15">
        <v>87</v>
      </c>
      <c r="J126" s="15">
        <v>60</v>
      </c>
      <c r="K126" s="15">
        <v>28</v>
      </c>
      <c r="L126" s="15">
        <v>10</v>
      </c>
      <c r="M126" s="81">
        <v>36.54</v>
      </c>
      <c r="N126" s="70">
        <v>37</v>
      </c>
      <c r="O126" s="62">
        <v>3000</v>
      </c>
      <c r="P126" s="63">
        <f>Table22452368910111213141516171819202122242345678[[#This Row],[PEMBULATAN]]*O126</f>
        <v>111000</v>
      </c>
    </row>
    <row r="127" spans="1:16" ht="27.75" customHeight="1" x14ac:dyDescent="0.2">
      <c r="A127" s="100"/>
      <c r="B127" s="73"/>
      <c r="C127" s="87" t="s">
        <v>900</v>
      </c>
      <c r="D127" s="76" t="s">
        <v>52</v>
      </c>
      <c r="E127" s="13">
        <v>44428</v>
      </c>
      <c r="F127" s="74" t="s">
        <v>53</v>
      </c>
      <c r="G127" s="13">
        <v>44429</v>
      </c>
      <c r="H127" s="75" t="s">
        <v>54</v>
      </c>
      <c r="I127" s="15">
        <v>70</v>
      </c>
      <c r="J127" s="15">
        <v>30</v>
      </c>
      <c r="K127" s="15">
        <v>12</v>
      </c>
      <c r="L127" s="15">
        <v>3</v>
      </c>
      <c r="M127" s="81">
        <v>6.3</v>
      </c>
      <c r="N127" s="70">
        <v>6</v>
      </c>
      <c r="O127" s="62">
        <v>3000</v>
      </c>
      <c r="P127" s="63">
        <f>Table22452368910111213141516171819202122242345678[[#This Row],[PEMBULATAN]]*O127</f>
        <v>18000</v>
      </c>
    </row>
    <row r="128" spans="1:16" ht="27.75" customHeight="1" x14ac:dyDescent="0.2">
      <c r="A128" s="100"/>
      <c r="B128" s="73"/>
      <c r="C128" s="87" t="s">
        <v>901</v>
      </c>
      <c r="D128" s="76" t="s">
        <v>52</v>
      </c>
      <c r="E128" s="13">
        <v>44428</v>
      </c>
      <c r="F128" s="74" t="s">
        <v>53</v>
      </c>
      <c r="G128" s="13">
        <v>44429</v>
      </c>
      <c r="H128" s="75" t="s">
        <v>54</v>
      </c>
      <c r="I128" s="15">
        <v>42</v>
      </c>
      <c r="J128" s="15">
        <v>31</v>
      </c>
      <c r="K128" s="15">
        <v>17</v>
      </c>
      <c r="L128" s="15">
        <v>3</v>
      </c>
      <c r="M128" s="81">
        <v>5.5335000000000001</v>
      </c>
      <c r="N128" s="70">
        <v>6</v>
      </c>
      <c r="O128" s="62">
        <v>3000</v>
      </c>
      <c r="P128" s="63">
        <f>Table22452368910111213141516171819202122242345678[[#This Row],[PEMBULATAN]]*O128</f>
        <v>18000</v>
      </c>
    </row>
    <row r="129" spans="1:16" ht="27.75" customHeight="1" x14ac:dyDescent="0.2">
      <c r="A129" s="100"/>
      <c r="B129" s="73"/>
      <c r="C129" s="87" t="s">
        <v>902</v>
      </c>
      <c r="D129" s="76" t="s">
        <v>52</v>
      </c>
      <c r="E129" s="13">
        <v>44428</v>
      </c>
      <c r="F129" s="74" t="s">
        <v>53</v>
      </c>
      <c r="G129" s="13">
        <v>44429</v>
      </c>
      <c r="H129" s="75" t="s">
        <v>54</v>
      </c>
      <c r="I129" s="15">
        <v>72</v>
      </c>
      <c r="J129" s="15">
        <v>52</v>
      </c>
      <c r="K129" s="15">
        <v>32</v>
      </c>
      <c r="L129" s="15">
        <v>5</v>
      </c>
      <c r="M129" s="81">
        <v>29.952000000000002</v>
      </c>
      <c r="N129" s="70">
        <v>30</v>
      </c>
      <c r="O129" s="62">
        <v>3000</v>
      </c>
      <c r="P129" s="63">
        <f>Table22452368910111213141516171819202122242345678[[#This Row],[PEMBULATAN]]*O129</f>
        <v>90000</v>
      </c>
    </row>
    <row r="130" spans="1:16" ht="27.75" customHeight="1" x14ac:dyDescent="0.2">
      <c r="A130" s="100"/>
      <c r="B130" s="73"/>
      <c r="C130" s="87" t="s">
        <v>903</v>
      </c>
      <c r="D130" s="76" t="s">
        <v>52</v>
      </c>
      <c r="E130" s="13">
        <v>44428</v>
      </c>
      <c r="F130" s="74" t="s">
        <v>53</v>
      </c>
      <c r="G130" s="13">
        <v>44429</v>
      </c>
      <c r="H130" s="75" t="s">
        <v>54</v>
      </c>
      <c r="I130" s="15">
        <v>123</v>
      </c>
      <c r="J130" s="15">
        <v>5</v>
      </c>
      <c r="K130" s="15">
        <v>5</v>
      </c>
      <c r="L130" s="15">
        <v>1</v>
      </c>
      <c r="M130" s="81">
        <v>0.76875000000000004</v>
      </c>
      <c r="N130" s="70">
        <v>1</v>
      </c>
      <c r="O130" s="62">
        <v>3000</v>
      </c>
      <c r="P130" s="63">
        <f>Table22452368910111213141516171819202122242345678[[#This Row],[PEMBULATAN]]*O130</f>
        <v>3000</v>
      </c>
    </row>
    <row r="131" spans="1:16" ht="27.75" customHeight="1" x14ac:dyDescent="0.2">
      <c r="A131" s="100"/>
      <c r="B131" s="73"/>
      <c r="C131" s="87" t="s">
        <v>904</v>
      </c>
      <c r="D131" s="76" t="s">
        <v>52</v>
      </c>
      <c r="E131" s="13">
        <v>44428</v>
      </c>
      <c r="F131" s="74" t="s">
        <v>53</v>
      </c>
      <c r="G131" s="13">
        <v>44429</v>
      </c>
      <c r="H131" s="75" t="s">
        <v>54</v>
      </c>
      <c r="I131" s="15">
        <v>76</v>
      </c>
      <c r="J131" s="15">
        <v>27</v>
      </c>
      <c r="K131" s="15">
        <v>6</v>
      </c>
      <c r="L131" s="15">
        <v>1</v>
      </c>
      <c r="M131" s="81">
        <v>3.0779999999999998</v>
      </c>
      <c r="N131" s="70">
        <v>3</v>
      </c>
      <c r="O131" s="62">
        <v>3000</v>
      </c>
      <c r="P131" s="63">
        <f>Table22452368910111213141516171819202122242345678[[#This Row],[PEMBULATAN]]*O131</f>
        <v>9000</v>
      </c>
    </row>
    <row r="132" spans="1:16" ht="27.75" customHeight="1" x14ac:dyDescent="0.2">
      <c r="A132" s="100"/>
      <c r="B132" s="73"/>
      <c r="C132" s="87" t="s">
        <v>905</v>
      </c>
      <c r="D132" s="76" t="s">
        <v>52</v>
      </c>
      <c r="E132" s="13">
        <v>44428</v>
      </c>
      <c r="F132" s="74" t="s">
        <v>53</v>
      </c>
      <c r="G132" s="13">
        <v>44429</v>
      </c>
      <c r="H132" s="75" t="s">
        <v>54</v>
      </c>
      <c r="I132" s="15">
        <v>86</v>
      </c>
      <c r="J132" s="15">
        <v>58</v>
      </c>
      <c r="K132" s="15">
        <v>23</v>
      </c>
      <c r="L132" s="15">
        <v>28</v>
      </c>
      <c r="M132" s="81">
        <v>28.681000000000001</v>
      </c>
      <c r="N132" s="70">
        <v>29</v>
      </c>
      <c r="O132" s="62">
        <v>3000</v>
      </c>
      <c r="P132" s="63">
        <f>Table22452368910111213141516171819202122242345678[[#This Row],[PEMBULATAN]]*O132</f>
        <v>87000</v>
      </c>
    </row>
    <row r="133" spans="1:16" ht="27.75" customHeight="1" x14ac:dyDescent="0.2">
      <c r="A133" s="100"/>
      <c r="B133" s="73"/>
      <c r="C133" s="87" t="s">
        <v>906</v>
      </c>
      <c r="D133" s="76" t="s">
        <v>52</v>
      </c>
      <c r="E133" s="13">
        <v>44428</v>
      </c>
      <c r="F133" s="74" t="s">
        <v>53</v>
      </c>
      <c r="G133" s="13">
        <v>44429</v>
      </c>
      <c r="H133" s="75" t="s">
        <v>54</v>
      </c>
      <c r="I133" s="15">
        <v>90</v>
      </c>
      <c r="J133" s="15">
        <v>42</v>
      </c>
      <c r="K133" s="15">
        <v>22</v>
      </c>
      <c r="L133" s="15">
        <v>12</v>
      </c>
      <c r="M133" s="81">
        <v>20.79</v>
      </c>
      <c r="N133" s="70">
        <v>21</v>
      </c>
      <c r="O133" s="62">
        <v>3000</v>
      </c>
      <c r="P133" s="63">
        <f>Table22452368910111213141516171819202122242345678[[#This Row],[PEMBULATAN]]*O133</f>
        <v>63000</v>
      </c>
    </row>
    <row r="134" spans="1:16" ht="27.75" customHeight="1" x14ac:dyDescent="0.2">
      <c r="A134" s="100"/>
      <c r="B134" s="73"/>
      <c r="C134" s="87" t="s">
        <v>907</v>
      </c>
      <c r="D134" s="76" t="s">
        <v>52</v>
      </c>
      <c r="E134" s="13">
        <v>44428</v>
      </c>
      <c r="F134" s="74" t="s">
        <v>53</v>
      </c>
      <c r="G134" s="13">
        <v>44429</v>
      </c>
      <c r="H134" s="75" t="s">
        <v>54</v>
      </c>
      <c r="I134" s="15">
        <v>102</v>
      </c>
      <c r="J134" s="15">
        <v>62</v>
      </c>
      <c r="K134" s="15">
        <v>20</v>
      </c>
      <c r="L134" s="15">
        <v>14</v>
      </c>
      <c r="M134" s="81">
        <v>31.62</v>
      </c>
      <c r="N134" s="70">
        <v>32</v>
      </c>
      <c r="O134" s="62">
        <v>3000</v>
      </c>
      <c r="P134" s="63">
        <f>Table22452368910111213141516171819202122242345678[[#This Row],[PEMBULATAN]]*O134</f>
        <v>96000</v>
      </c>
    </row>
    <row r="135" spans="1:16" ht="27.75" customHeight="1" x14ac:dyDescent="0.2">
      <c r="A135" s="100"/>
      <c r="B135" s="73"/>
      <c r="C135" s="87" t="s">
        <v>908</v>
      </c>
      <c r="D135" s="76" t="s">
        <v>52</v>
      </c>
      <c r="E135" s="13">
        <v>44428</v>
      </c>
      <c r="F135" s="74" t="s">
        <v>53</v>
      </c>
      <c r="G135" s="13">
        <v>44429</v>
      </c>
      <c r="H135" s="75" t="s">
        <v>54</v>
      </c>
      <c r="I135" s="15">
        <v>76</v>
      </c>
      <c r="J135" s="15">
        <v>60</v>
      </c>
      <c r="K135" s="15">
        <v>20</v>
      </c>
      <c r="L135" s="15">
        <v>6</v>
      </c>
      <c r="M135" s="81">
        <v>22.8</v>
      </c>
      <c r="N135" s="70">
        <v>23</v>
      </c>
      <c r="O135" s="62">
        <v>3000</v>
      </c>
      <c r="P135" s="63">
        <f>Table22452368910111213141516171819202122242345678[[#This Row],[PEMBULATAN]]*O135</f>
        <v>69000</v>
      </c>
    </row>
    <row r="136" spans="1:16" ht="27.75" customHeight="1" x14ac:dyDescent="0.2">
      <c r="A136" s="100"/>
      <c r="B136" s="73"/>
      <c r="C136" s="87" t="s">
        <v>909</v>
      </c>
      <c r="D136" s="76" t="s">
        <v>52</v>
      </c>
      <c r="E136" s="13">
        <v>44428</v>
      </c>
      <c r="F136" s="74" t="s">
        <v>53</v>
      </c>
      <c r="G136" s="13">
        <v>44429</v>
      </c>
      <c r="H136" s="75" t="s">
        <v>54</v>
      </c>
      <c r="I136" s="15">
        <v>70</v>
      </c>
      <c r="J136" s="15">
        <v>56</v>
      </c>
      <c r="K136" s="15">
        <v>26</v>
      </c>
      <c r="L136" s="15">
        <v>7</v>
      </c>
      <c r="M136" s="81">
        <v>25.48</v>
      </c>
      <c r="N136" s="70">
        <v>25</v>
      </c>
      <c r="O136" s="62">
        <v>3000</v>
      </c>
      <c r="P136" s="63">
        <f>Table22452368910111213141516171819202122242345678[[#This Row],[PEMBULATAN]]*O136</f>
        <v>75000</v>
      </c>
    </row>
    <row r="137" spans="1:16" ht="27.75" customHeight="1" x14ac:dyDescent="0.2">
      <c r="A137" s="100"/>
      <c r="B137" s="73"/>
      <c r="C137" s="87" t="s">
        <v>910</v>
      </c>
      <c r="D137" s="76" t="s">
        <v>52</v>
      </c>
      <c r="E137" s="13">
        <v>44428</v>
      </c>
      <c r="F137" s="74" t="s">
        <v>53</v>
      </c>
      <c r="G137" s="13">
        <v>44429</v>
      </c>
      <c r="H137" s="75" t="s">
        <v>54</v>
      </c>
      <c r="I137" s="15">
        <v>104</v>
      </c>
      <c r="J137" s="15">
        <v>16</v>
      </c>
      <c r="K137" s="15">
        <v>9</v>
      </c>
      <c r="L137" s="15">
        <v>1</v>
      </c>
      <c r="M137" s="81">
        <v>3.7440000000000002</v>
      </c>
      <c r="N137" s="70">
        <v>4</v>
      </c>
      <c r="O137" s="62">
        <v>3000</v>
      </c>
      <c r="P137" s="63">
        <f>Table22452368910111213141516171819202122242345678[[#This Row],[PEMBULATAN]]*O137</f>
        <v>12000</v>
      </c>
    </row>
    <row r="138" spans="1:16" ht="27.75" customHeight="1" x14ac:dyDescent="0.2">
      <c r="A138" s="100"/>
      <c r="B138" s="73"/>
      <c r="C138" s="87" t="s">
        <v>911</v>
      </c>
      <c r="D138" s="76" t="s">
        <v>52</v>
      </c>
      <c r="E138" s="13">
        <v>44428</v>
      </c>
      <c r="F138" s="74" t="s">
        <v>53</v>
      </c>
      <c r="G138" s="13">
        <v>44429</v>
      </c>
      <c r="H138" s="75" t="s">
        <v>54</v>
      </c>
      <c r="I138" s="15">
        <v>70</v>
      </c>
      <c r="J138" s="15">
        <v>61</v>
      </c>
      <c r="K138" s="15">
        <v>21</v>
      </c>
      <c r="L138" s="15">
        <v>6</v>
      </c>
      <c r="M138" s="81">
        <v>22.4175</v>
      </c>
      <c r="N138" s="70">
        <v>22</v>
      </c>
      <c r="O138" s="62">
        <v>3000</v>
      </c>
      <c r="P138" s="63">
        <f>Table22452368910111213141516171819202122242345678[[#This Row],[PEMBULATAN]]*O138</f>
        <v>66000</v>
      </c>
    </row>
    <row r="139" spans="1:16" ht="27.75" customHeight="1" x14ac:dyDescent="0.2">
      <c r="A139" s="100"/>
      <c r="B139" s="73"/>
      <c r="C139" s="87" t="s">
        <v>912</v>
      </c>
      <c r="D139" s="76" t="s">
        <v>52</v>
      </c>
      <c r="E139" s="13">
        <v>44428</v>
      </c>
      <c r="F139" s="74" t="s">
        <v>53</v>
      </c>
      <c r="G139" s="13">
        <v>44429</v>
      </c>
      <c r="H139" s="75" t="s">
        <v>54</v>
      </c>
      <c r="I139" s="15">
        <v>56</v>
      </c>
      <c r="J139" s="15">
        <v>34</v>
      </c>
      <c r="K139" s="15">
        <v>13</v>
      </c>
      <c r="L139" s="15">
        <v>3</v>
      </c>
      <c r="M139" s="81">
        <v>6.1879999999999997</v>
      </c>
      <c r="N139" s="70">
        <v>6</v>
      </c>
      <c r="O139" s="62">
        <v>3000</v>
      </c>
      <c r="P139" s="63">
        <f>Table22452368910111213141516171819202122242345678[[#This Row],[PEMBULATAN]]*O139</f>
        <v>18000</v>
      </c>
    </row>
    <row r="140" spans="1:16" ht="27.75" customHeight="1" x14ac:dyDescent="0.2">
      <c r="A140" s="100"/>
      <c r="B140" s="73"/>
      <c r="C140" s="87" t="s">
        <v>913</v>
      </c>
      <c r="D140" s="76" t="s">
        <v>52</v>
      </c>
      <c r="E140" s="13">
        <v>44428</v>
      </c>
      <c r="F140" s="74" t="s">
        <v>53</v>
      </c>
      <c r="G140" s="13">
        <v>44429</v>
      </c>
      <c r="H140" s="75" t="s">
        <v>54</v>
      </c>
      <c r="I140" s="15">
        <v>50</v>
      </c>
      <c r="J140" s="15">
        <v>42</v>
      </c>
      <c r="K140" s="15">
        <v>21</v>
      </c>
      <c r="L140" s="15">
        <v>4</v>
      </c>
      <c r="M140" s="81">
        <v>11.025</v>
      </c>
      <c r="N140" s="70">
        <v>11</v>
      </c>
      <c r="O140" s="62">
        <v>3000</v>
      </c>
      <c r="P140" s="63">
        <f>Table22452368910111213141516171819202122242345678[[#This Row],[PEMBULATAN]]*O140</f>
        <v>33000</v>
      </c>
    </row>
    <row r="141" spans="1:16" ht="27.75" customHeight="1" x14ac:dyDescent="0.2">
      <c r="A141" s="100"/>
      <c r="B141" s="73"/>
      <c r="C141" s="87" t="s">
        <v>914</v>
      </c>
      <c r="D141" s="76" t="s">
        <v>52</v>
      </c>
      <c r="E141" s="13">
        <v>44428</v>
      </c>
      <c r="F141" s="74" t="s">
        <v>53</v>
      </c>
      <c r="G141" s="13">
        <v>44429</v>
      </c>
      <c r="H141" s="75" t="s">
        <v>54</v>
      </c>
      <c r="I141" s="15">
        <v>90</v>
      </c>
      <c r="J141" s="15">
        <v>63</v>
      </c>
      <c r="K141" s="15">
        <v>20</v>
      </c>
      <c r="L141" s="15">
        <v>11</v>
      </c>
      <c r="M141" s="81">
        <v>28.35</v>
      </c>
      <c r="N141" s="70">
        <v>28</v>
      </c>
      <c r="O141" s="62">
        <v>3000</v>
      </c>
      <c r="P141" s="63">
        <f>Table22452368910111213141516171819202122242345678[[#This Row],[PEMBULATAN]]*O141</f>
        <v>84000</v>
      </c>
    </row>
    <row r="142" spans="1:16" ht="27.75" customHeight="1" x14ac:dyDescent="0.2">
      <c r="A142" s="100"/>
      <c r="B142" s="73"/>
      <c r="C142" s="87" t="s">
        <v>915</v>
      </c>
      <c r="D142" s="76" t="s">
        <v>52</v>
      </c>
      <c r="E142" s="13">
        <v>44428</v>
      </c>
      <c r="F142" s="74" t="s">
        <v>53</v>
      </c>
      <c r="G142" s="13">
        <v>44429</v>
      </c>
      <c r="H142" s="75" t="s">
        <v>54</v>
      </c>
      <c r="I142" s="15">
        <v>87</v>
      </c>
      <c r="J142" s="15">
        <v>50</v>
      </c>
      <c r="K142" s="15">
        <v>30</v>
      </c>
      <c r="L142" s="15">
        <v>20</v>
      </c>
      <c r="M142" s="81">
        <v>32.625</v>
      </c>
      <c r="N142" s="70">
        <v>33</v>
      </c>
      <c r="O142" s="62">
        <v>3000</v>
      </c>
      <c r="P142" s="63">
        <f>Table22452368910111213141516171819202122242345678[[#This Row],[PEMBULATAN]]*O142</f>
        <v>99000</v>
      </c>
    </row>
    <row r="143" spans="1:16" ht="27.75" customHeight="1" x14ac:dyDescent="0.2">
      <c r="A143" s="100"/>
      <c r="B143" s="73"/>
      <c r="C143" s="87" t="s">
        <v>916</v>
      </c>
      <c r="D143" s="76" t="s">
        <v>52</v>
      </c>
      <c r="E143" s="13">
        <v>44428</v>
      </c>
      <c r="F143" s="74" t="s">
        <v>53</v>
      </c>
      <c r="G143" s="13">
        <v>44429</v>
      </c>
      <c r="H143" s="75" t="s">
        <v>54</v>
      </c>
      <c r="I143" s="15">
        <v>70</v>
      </c>
      <c r="J143" s="15">
        <v>53</v>
      </c>
      <c r="K143" s="15">
        <v>22</v>
      </c>
      <c r="L143" s="15">
        <v>18</v>
      </c>
      <c r="M143" s="81">
        <v>20.405000000000001</v>
      </c>
      <c r="N143" s="70">
        <v>20</v>
      </c>
      <c r="O143" s="62">
        <v>3000</v>
      </c>
      <c r="P143" s="63">
        <f>Table22452368910111213141516171819202122242345678[[#This Row],[PEMBULATAN]]*O143</f>
        <v>60000</v>
      </c>
    </row>
    <row r="144" spans="1:16" ht="27.75" customHeight="1" x14ac:dyDescent="0.2">
      <c r="A144" s="100"/>
      <c r="B144" s="73"/>
      <c r="C144" s="87" t="s">
        <v>917</v>
      </c>
      <c r="D144" s="76" t="s">
        <v>52</v>
      </c>
      <c r="E144" s="13">
        <v>44428</v>
      </c>
      <c r="F144" s="74" t="s">
        <v>53</v>
      </c>
      <c r="G144" s="13">
        <v>44429</v>
      </c>
      <c r="H144" s="75" t="s">
        <v>54</v>
      </c>
      <c r="I144" s="15">
        <v>70</v>
      </c>
      <c r="J144" s="15">
        <v>52</v>
      </c>
      <c r="K144" s="15">
        <v>20</v>
      </c>
      <c r="L144" s="15">
        <v>8</v>
      </c>
      <c r="M144" s="81">
        <v>18.2</v>
      </c>
      <c r="N144" s="70">
        <v>18</v>
      </c>
      <c r="O144" s="62">
        <v>3000</v>
      </c>
      <c r="P144" s="63">
        <f>Table22452368910111213141516171819202122242345678[[#This Row],[PEMBULATAN]]*O144</f>
        <v>54000</v>
      </c>
    </row>
    <row r="145" spans="1:16" ht="27.75" customHeight="1" x14ac:dyDescent="0.2">
      <c r="A145" s="100"/>
      <c r="B145" s="73"/>
      <c r="C145" s="87" t="s">
        <v>918</v>
      </c>
      <c r="D145" s="76" t="s">
        <v>52</v>
      </c>
      <c r="E145" s="13">
        <v>44428</v>
      </c>
      <c r="F145" s="74" t="s">
        <v>53</v>
      </c>
      <c r="G145" s="13">
        <v>44429</v>
      </c>
      <c r="H145" s="75" t="s">
        <v>54</v>
      </c>
      <c r="I145" s="15">
        <v>40</v>
      </c>
      <c r="J145" s="15">
        <v>32</v>
      </c>
      <c r="K145" s="15">
        <v>15</v>
      </c>
      <c r="L145" s="15">
        <v>3</v>
      </c>
      <c r="M145" s="81">
        <v>4.8</v>
      </c>
      <c r="N145" s="70">
        <v>5</v>
      </c>
      <c r="O145" s="62">
        <v>3000</v>
      </c>
      <c r="P145" s="63">
        <f>Table22452368910111213141516171819202122242345678[[#This Row],[PEMBULATAN]]*O145</f>
        <v>15000</v>
      </c>
    </row>
    <row r="146" spans="1:16" ht="27.75" customHeight="1" x14ac:dyDescent="0.2">
      <c r="A146" s="100"/>
      <c r="B146" s="73"/>
      <c r="C146" s="87" t="s">
        <v>919</v>
      </c>
      <c r="D146" s="76" t="s">
        <v>52</v>
      </c>
      <c r="E146" s="13">
        <v>44428</v>
      </c>
      <c r="F146" s="74" t="s">
        <v>53</v>
      </c>
      <c r="G146" s="13">
        <v>44429</v>
      </c>
      <c r="H146" s="75" t="s">
        <v>54</v>
      </c>
      <c r="I146" s="15">
        <v>95</v>
      </c>
      <c r="J146" s="15">
        <v>45</v>
      </c>
      <c r="K146" s="15">
        <v>28</v>
      </c>
      <c r="L146" s="15">
        <v>12</v>
      </c>
      <c r="M146" s="81">
        <v>29.925000000000001</v>
      </c>
      <c r="N146" s="70">
        <v>30</v>
      </c>
      <c r="O146" s="62">
        <v>3000</v>
      </c>
      <c r="P146" s="63">
        <f>Table22452368910111213141516171819202122242345678[[#This Row],[PEMBULATAN]]*O146</f>
        <v>90000</v>
      </c>
    </row>
    <row r="147" spans="1:16" ht="27.75" customHeight="1" x14ac:dyDescent="0.2">
      <c r="A147" s="100"/>
      <c r="B147" s="73"/>
      <c r="C147" s="87" t="s">
        <v>920</v>
      </c>
      <c r="D147" s="76" t="s">
        <v>52</v>
      </c>
      <c r="E147" s="13">
        <v>44428</v>
      </c>
      <c r="F147" s="74" t="s">
        <v>53</v>
      </c>
      <c r="G147" s="13">
        <v>44429</v>
      </c>
      <c r="H147" s="75" t="s">
        <v>54</v>
      </c>
      <c r="I147" s="15">
        <v>38</v>
      </c>
      <c r="J147" s="15">
        <v>32</v>
      </c>
      <c r="K147" s="15">
        <v>12</v>
      </c>
      <c r="L147" s="15">
        <v>2</v>
      </c>
      <c r="M147" s="81">
        <v>3.6480000000000001</v>
      </c>
      <c r="N147" s="70">
        <v>4</v>
      </c>
      <c r="O147" s="62">
        <v>3000</v>
      </c>
      <c r="P147" s="63">
        <f>Table22452368910111213141516171819202122242345678[[#This Row],[PEMBULATAN]]*O147</f>
        <v>12000</v>
      </c>
    </row>
    <row r="148" spans="1:16" ht="27.75" customHeight="1" x14ac:dyDescent="0.2">
      <c r="A148" s="100"/>
      <c r="B148" s="73"/>
      <c r="C148" s="87" t="s">
        <v>921</v>
      </c>
      <c r="D148" s="76" t="s">
        <v>52</v>
      </c>
      <c r="E148" s="13">
        <v>44428</v>
      </c>
      <c r="F148" s="74" t="s">
        <v>53</v>
      </c>
      <c r="G148" s="13">
        <v>44429</v>
      </c>
      <c r="H148" s="75" t="s">
        <v>54</v>
      </c>
      <c r="I148" s="15">
        <v>93</v>
      </c>
      <c r="J148" s="15">
        <v>50</v>
      </c>
      <c r="K148" s="15">
        <v>20</v>
      </c>
      <c r="L148" s="15">
        <v>9</v>
      </c>
      <c r="M148" s="81">
        <v>23.25</v>
      </c>
      <c r="N148" s="70">
        <v>23</v>
      </c>
      <c r="O148" s="62">
        <v>3000</v>
      </c>
      <c r="P148" s="63">
        <f>Table22452368910111213141516171819202122242345678[[#This Row],[PEMBULATAN]]*O148</f>
        <v>69000</v>
      </c>
    </row>
    <row r="149" spans="1:16" ht="27.75" customHeight="1" x14ac:dyDescent="0.2">
      <c r="A149" s="100"/>
      <c r="B149" s="73"/>
      <c r="C149" s="87" t="s">
        <v>922</v>
      </c>
      <c r="D149" s="76" t="s">
        <v>52</v>
      </c>
      <c r="E149" s="13">
        <v>44428</v>
      </c>
      <c r="F149" s="74" t="s">
        <v>53</v>
      </c>
      <c r="G149" s="13">
        <v>44429</v>
      </c>
      <c r="H149" s="75" t="s">
        <v>54</v>
      </c>
      <c r="I149" s="15">
        <v>63</v>
      </c>
      <c r="J149" s="15">
        <v>41</v>
      </c>
      <c r="K149" s="15">
        <v>10</v>
      </c>
      <c r="L149" s="15">
        <v>6</v>
      </c>
      <c r="M149" s="81">
        <v>6.4574999999999996</v>
      </c>
      <c r="N149" s="70">
        <v>6</v>
      </c>
      <c r="O149" s="62">
        <v>3000</v>
      </c>
      <c r="P149" s="63">
        <f>Table22452368910111213141516171819202122242345678[[#This Row],[PEMBULATAN]]*O149</f>
        <v>18000</v>
      </c>
    </row>
    <row r="150" spans="1:16" ht="27.75" customHeight="1" x14ac:dyDescent="0.2">
      <c r="A150" s="100"/>
      <c r="B150" s="73"/>
      <c r="C150" s="87" t="s">
        <v>923</v>
      </c>
      <c r="D150" s="76" t="s">
        <v>52</v>
      </c>
      <c r="E150" s="13">
        <v>44428</v>
      </c>
      <c r="F150" s="74" t="s">
        <v>53</v>
      </c>
      <c r="G150" s="13">
        <v>44429</v>
      </c>
      <c r="H150" s="75" t="s">
        <v>54</v>
      </c>
      <c r="I150" s="15">
        <v>69</v>
      </c>
      <c r="J150" s="15">
        <v>32</v>
      </c>
      <c r="K150" s="15">
        <v>10</v>
      </c>
      <c r="L150" s="15">
        <v>4</v>
      </c>
      <c r="M150" s="81">
        <v>5.52</v>
      </c>
      <c r="N150" s="70">
        <v>6</v>
      </c>
      <c r="O150" s="62">
        <v>3000</v>
      </c>
      <c r="P150" s="63">
        <f>Table22452368910111213141516171819202122242345678[[#This Row],[PEMBULATAN]]*O150</f>
        <v>18000</v>
      </c>
    </row>
    <row r="151" spans="1:16" ht="27.75" customHeight="1" x14ac:dyDescent="0.2">
      <c r="A151" s="100"/>
      <c r="B151" s="73"/>
      <c r="C151" s="87" t="s">
        <v>924</v>
      </c>
      <c r="D151" s="76" t="s">
        <v>52</v>
      </c>
      <c r="E151" s="13">
        <v>44428</v>
      </c>
      <c r="F151" s="74" t="s">
        <v>53</v>
      </c>
      <c r="G151" s="13">
        <v>44429</v>
      </c>
      <c r="H151" s="75" t="s">
        <v>54</v>
      </c>
      <c r="I151" s="15">
        <v>95</v>
      </c>
      <c r="J151" s="15">
        <v>60</v>
      </c>
      <c r="K151" s="15">
        <v>57</v>
      </c>
      <c r="L151" s="15">
        <v>21</v>
      </c>
      <c r="M151" s="81">
        <v>81.224999999999994</v>
      </c>
      <c r="N151" s="70">
        <v>81</v>
      </c>
      <c r="O151" s="62">
        <v>3000</v>
      </c>
      <c r="P151" s="63">
        <f>Table22452368910111213141516171819202122242345678[[#This Row],[PEMBULATAN]]*O151</f>
        <v>243000</v>
      </c>
    </row>
    <row r="152" spans="1:16" ht="27.75" customHeight="1" x14ac:dyDescent="0.2">
      <c r="A152" s="100"/>
      <c r="B152" s="73"/>
      <c r="C152" s="87" t="s">
        <v>925</v>
      </c>
      <c r="D152" s="76" t="s">
        <v>52</v>
      </c>
      <c r="E152" s="13">
        <v>44428</v>
      </c>
      <c r="F152" s="74" t="s">
        <v>53</v>
      </c>
      <c r="G152" s="13">
        <v>44429</v>
      </c>
      <c r="H152" s="75" t="s">
        <v>54</v>
      </c>
      <c r="I152" s="15">
        <v>46</v>
      </c>
      <c r="J152" s="15">
        <v>31</v>
      </c>
      <c r="K152" s="15">
        <v>23</v>
      </c>
      <c r="L152" s="15">
        <v>3</v>
      </c>
      <c r="M152" s="81">
        <v>8.1995000000000005</v>
      </c>
      <c r="N152" s="70">
        <v>8</v>
      </c>
      <c r="O152" s="62">
        <v>3000</v>
      </c>
      <c r="P152" s="63">
        <f>Table22452368910111213141516171819202122242345678[[#This Row],[PEMBULATAN]]*O152</f>
        <v>24000</v>
      </c>
    </row>
    <row r="153" spans="1:16" ht="27.75" customHeight="1" x14ac:dyDescent="0.2">
      <c r="A153" s="100"/>
      <c r="B153" s="73"/>
      <c r="C153" s="87" t="s">
        <v>926</v>
      </c>
      <c r="D153" s="76" t="s">
        <v>52</v>
      </c>
      <c r="E153" s="13">
        <v>44428</v>
      </c>
      <c r="F153" s="74" t="s">
        <v>53</v>
      </c>
      <c r="G153" s="13">
        <v>44429</v>
      </c>
      <c r="H153" s="75" t="s">
        <v>54</v>
      </c>
      <c r="I153" s="15">
        <v>52</v>
      </c>
      <c r="J153" s="15">
        <v>28</v>
      </c>
      <c r="K153" s="15">
        <v>22</v>
      </c>
      <c r="L153" s="15">
        <v>5</v>
      </c>
      <c r="M153" s="81">
        <v>8.0079999999999991</v>
      </c>
      <c r="N153" s="70">
        <v>8</v>
      </c>
      <c r="O153" s="62">
        <v>3000</v>
      </c>
      <c r="P153" s="63">
        <f>Table22452368910111213141516171819202122242345678[[#This Row],[PEMBULATAN]]*O153</f>
        <v>24000</v>
      </c>
    </row>
    <row r="154" spans="1:16" ht="27.75" customHeight="1" x14ac:dyDescent="0.2">
      <c r="A154" s="100"/>
      <c r="B154" s="73"/>
      <c r="C154" s="87" t="s">
        <v>927</v>
      </c>
      <c r="D154" s="76" t="s">
        <v>52</v>
      </c>
      <c r="E154" s="13">
        <v>44428</v>
      </c>
      <c r="F154" s="74" t="s">
        <v>53</v>
      </c>
      <c r="G154" s="13">
        <v>44429</v>
      </c>
      <c r="H154" s="75" t="s">
        <v>54</v>
      </c>
      <c r="I154" s="15">
        <v>50</v>
      </c>
      <c r="J154" s="15">
        <v>56</v>
      </c>
      <c r="K154" s="15">
        <v>27</v>
      </c>
      <c r="L154" s="15">
        <v>4</v>
      </c>
      <c r="M154" s="81">
        <v>18.899999999999999</v>
      </c>
      <c r="N154" s="70">
        <v>19</v>
      </c>
      <c r="O154" s="62">
        <v>3000</v>
      </c>
      <c r="P154" s="63">
        <f>Table22452368910111213141516171819202122242345678[[#This Row],[PEMBULATAN]]*O154</f>
        <v>57000</v>
      </c>
    </row>
    <row r="155" spans="1:16" ht="27.75" customHeight="1" x14ac:dyDescent="0.2">
      <c r="A155" s="100"/>
      <c r="B155" s="73"/>
      <c r="C155" s="87" t="s">
        <v>928</v>
      </c>
      <c r="D155" s="76" t="s">
        <v>52</v>
      </c>
      <c r="E155" s="13">
        <v>44428</v>
      </c>
      <c r="F155" s="74" t="s">
        <v>53</v>
      </c>
      <c r="G155" s="13">
        <v>44429</v>
      </c>
      <c r="H155" s="75" t="s">
        <v>54</v>
      </c>
      <c r="I155" s="15">
        <v>70</v>
      </c>
      <c r="J155" s="15">
        <v>50</v>
      </c>
      <c r="K155" s="15">
        <v>36</v>
      </c>
      <c r="L155" s="15">
        <v>9</v>
      </c>
      <c r="M155" s="81">
        <v>31.5</v>
      </c>
      <c r="N155" s="70">
        <v>32</v>
      </c>
      <c r="O155" s="62">
        <v>3000</v>
      </c>
      <c r="P155" s="63">
        <f>Table22452368910111213141516171819202122242345678[[#This Row],[PEMBULATAN]]*O155</f>
        <v>96000</v>
      </c>
    </row>
    <row r="156" spans="1:16" ht="27.75" customHeight="1" x14ac:dyDescent="0.2">
      <c r="A156" s="100"/>
      <c r="B156" s="73"/>
      <c r="C156" s="87" t="s">
        <v>929</v>
      </c>
      <c r="D156" s="76" t="s">
        <v>52</v>
      </c>
      <c r="E156" s="13">
        <v>44428</v>
      </c>
      <c r="F156" s="74" t="s">
        <v>53</v>
      </c>
      <c r="G156" s="13">
        <v>44429</v>
      </c>
      <c r="H156" s="75" t="s">
        <v>54</v>
      </c>
      <c r="I156" s="15">
        <v>73</v>
      </c>
      <c r="J156" s="15">
        <v>44</v>
      </c>
      <c r="K156" s="15">
        <v>13</v>
      </c>
      <c r="L156" s="15">
        <v>3</v>
      </c>
      <c r="M156" s="81">
        <v>10.439</v>
      </c>
      <c r="N156" s="70">
        <v>10</v>
      </c>
      <c r="O156" s="62">
        <v>3000</v>
      </c>
      <c r="P156" s="63">
        <f>Table22452368910111213141516171819202122242345678[[#This Row],[PEMBULATAN]]*O156</f>
        <v>30000</v>
      </c>
    </row>
    <row r="157" spans="1:16" ht="27.75" customHeight="1" x14ac:dyDescent="0.2">
      <c r="A157" s="100"/>
      <c r="B157" s="73"/>
      <c r="C157" s="87" t="s">
        <v>930</v>
      </c>
      <c r="D157" s="76" t="s">
        <v>52</v>
      </c>
      <c r="E157" s="13">
        <v>44428</v>
      </c>
      <c r="F157" s="74" t="s">
        <v>53</v>
      </c>
      <c r="G157" s="13">
        <v>44429</v>
      </c>
      <c r="H157" s="75" t="s">
        <v>54</v>
      </c>
      <c r="I157" s="15">
        <v>63</v>
      </c>
      <c r="J157" s="15">
        <v>45</v>
      </c>
      <c r="K157" s="15">
        <v>27</v>
      </c>
      <c r="L157" s="15">
        <v>10</v>
      </c>
      <c r="M157" s="81">
        <v>19.13625</v>
      </c>
      <c r="N157" s="70">
        <v>19</v>
      </c>
      <c r="O157" s="62">
        <v>3000</v>
      </c>
      <c r="P157" s="63">
        <f>Table22452368910111213141516171819202122242345678[[#This Row],[PEMBULATAN]]*O157</f>
        <v>57000</v>
      </c>
    </row>
    <row r="158" spans="1:16" ht="27.75" customHeight="1" x14ac:dyDescent="0.2">
      <c r="A158" s="100"/>
      <c r="B158" s="73"/>
      <c r="C158" s="87" t="s">
        <v>931</v>
      </c>
      <c r="D158" s="76" t="s">
        <v>52</v>
      </c>
      <c r="E158" s="13">
        <v>44428</v>
      </c>
      <c r="F158" s="74" t="s">
        <v>53</v>
      </c>
      <c r="G158" s="13">
        <v>44429</v>
      </c>
      <c r="H158" s="75" t="s">
        <v>54</v>
      </c>
      <c r="I158" s="15">
        <v>94</v>
      </c>
      <c r="J158" s="15">
        <v>63</v>
      </c>
      <c r="K158" s="15">
        <v>30</v>
      </c>
      <c r="L158" s="15">
        <v>28</v>
      </c>
      <c r="M158" s="81">
        <v>44.414999999999999</v>
      </c>
      <c r="N158" s="70">
        <v>44</v>
      </c>
      <c r="O158" s="62">
        <v>3000</v>
      </c>
      <c r="P158" s="63">
        <f>Table22452368910111213141516171819202122242345678[[#This Row],[PEMBULATAN]]*O158</f>
        <v>132000</v>
      </c>
    </row>
    <row r="159" spans="1:16" ht="27.75" customHeight="1" x14ac:dyDescent="0.2">
      <c r="A159" s="100"/>
      <c r="B159" s="73"/>
      <c r="C159" s="87" t="s">
        <v>932</v>
      </c>
      <c r="D159" s="76" t="s">
        <v>52</v>
      </c>
      <c r="E159" s="13">
        <v>44428</v>
      </c>
      <c r="F159" s="74" t="s">
        <v>53</v>
      </c>
      <c r="G159" s="13">
        <v>44429</v>
      </c>
      <c r="H159" s="75" t="s">
        <v>54</v>
      </c>
      <c r="I159" s="15">
        <v>90</v>
      </c>
      <c r="J159" s="15">
        <v>60</v>
      </c>
      <c r="K159" s="15">
        <v>21</v>
      </c>
      <c r="L159" s="15">
        <v>11</v>
      </c>
      <c r="M159" s="81">
        <v>28.35</v>
      </c>
      <c r="N159" s="70">
        <v>28</v>
      </c>
      <c r="O159" s="62">
        <v>3000</v>
      </c>
      <c r="P159" s="63">
        <f>Table22452368910111213141516171819202122242345678[[#This Row],[PEMBULATAN]]*O159</f>
        <v>84000</v>
      </c>
    </row>
    <row r="160" spans="1:16" ht="27.75" customHeight="1" x14ac:dyDescent="0.2">
      <c r="A160" s="100"/>
      <c r="B160" s="73"/>
      <c r="C160" s="87" t="s">
        <v>933</v>
      </c>
      <c r="D160" s="76" t="s">
        <v>52</v>
      </c>
      <c r="E160" s="13">
        <v>44428</v>
      </c>
      <c r="F160" s="74" t="s">
        <v>53</v>
      </c>
      <c r="G160" s="13">
        <v>44429</v>
      </c>
      <c r="H160" s="75" t="s">
        <v>54</v>
      </c>
      <c r="I160" s="15">
        <v>90</v>
      </c>
      <c r="J160" s="15">
        <v>47</v>
      </c>
      <c r="K160" s="15">
        <v>23</v>
      </c>
      <c r="L160" s="15">
        <v>13</v>
      </c>
      <c r="M160" s="81">
        <v>24.322500000000002</v>
      </c>
      <c r="N160" s="70">
        <v>24</v>
      </c>
      <c r="O160" s="62">
        <v>3000</v>
      </c>
      <c r="P160" s="63">
        <f>Table22452368910111213141516171819202122242345678[[#This Row],[PEMBULATAN]]*O160</f>
        <v>72000</v>
      </c>
    </row>
    <row r="161" spans="1:16" ht="27.75" customHeight="1" x14ac:dyDescent="0.2">
      <c r="A161" s="100"/>
      <c r="B161" s="73"/>
      <c r="C161" s="87" t="s">
        <v>934</v>
      </c>
      <c r="D161" s="76" t="s">
        <v>52</v>
      </c>
      <c r="E161" s="13">
        <v>44428</v>
      </c>
      <c r="F161" s="74" t="s">
        <v>53</v>
      </c>
      <c r="G161" s="13">
        <v>44429</v>
      </c>
      <c r="H161" s="75" t="s">
        <v>54</v>
      </c>
      <c r="I161" s="15">
        <v>93</v>
      </c>
      <c r="J161" s="15">
        <v>61</v>
      </c>
      <c r="K161" s="15">
        <v>22</v>
      </c>
      <c r="L161" s="15">
        <v>17</v>
      </c>
      <c r="M161" s="81">
        <v>31.201499999999999</v>
      </c>
      <c r="N161" s="70">
        <v>31</v>
      </c>
      <c r="O161" s="62">
        <v>3000</v>
      </c>
      <c r="P161" s="63">
        <f>Table22452368910111213141516171819202122242345678[[#This Row],[PEMBULATAN]]*O161</f>
        <v>93000</v>
      </c>
    </row>
    <row r="162" spans="1:16" ht="27.75" customHeight="1" x14ac:dyDescent="0.2">
      <c r="A162" s="100"/>
      <c r="B162" s="73"/>
      <c r="C162" s="87" t="s">
        <v>935</v>
      </c>
      <c r="D162" s="76" t="s">
        <v>52</v>
      </c>
      <c r="E162" s="13">
        <v>44428</v>
      </c>
      <c r="F162" s="74" t="s">
        <v>53</v>
      </c>
      <c r="G162" s="13">
        <v>44429</v>
      </c>
      <c r="H162" s="75" t="s">
        <v>54</v>
      </c>
      <c r="I162" s="15">
        <v>30</v>
      </c>
      <c r="J162" s="15">
        <v>23</v>
      </c>
      <c r="K162" s="15">
        <v>14</v>
      </c>
      <c r="L162" s="15">
        <v>2</v>
      </c>
      <c r="M162" s="81">
        <v>2.415</v>
      </c>
      <c r="N162" s="70">
        <v>2</v>
      </c>
      <c r="O162" s="62">
        <v>3000</v>
      </c>
      <c r="P162" s="63">
        <f>Table22452368910111213141516171819202122242345678[[#This Row],[PEMBULATAN]]*O162</f>
        <v>6000</v>
      </c>
    </row>
    <row r="163" spans="1:16" ht="27.75" customHeight="1" x14ac:dyDescent="0.2">
      <c r="A163" s="100"/>
      <c r="B163" s="73"/>
      <c r="C163" s="87" t="s">
        <v>936</v>
      </c>
      <c r="D163" s="76" t="s">
        <v>52</v>
      </c>
      <c r="E163" s="13">
        <v>44428</v>
      </c>
      <c r="F163" s="74" t="s">
        <v>53</v>
      </c>
      <c r="G163" s="13">
        <v>44429</v>
      </c>
      <c r="H163" s="75" t="s">
        <v>54</v>
      </c>
      <c r="I163" s="15">
        <v>50</v>
      </c>
      <c r="J163" s="15">
        <v>30</v>
      </c>
      <c r="K163" s="15">
        <v>20</v>
      </c>
      <c r="L163" s="15">
        <v>12</v>
      </c>
      <c r="M163" s="81">
        <v>7.5</v>
      </c>
      <c r="N163" s="70">
        <v>12</v>
      </c>
      <c r="O163" s="62">
        <v>3000</v>
      </c>
      <c r="P163" s="63">
        <f>Table22452368910111213141516171819202122242345678[[#This Row],[PEMBULATAN]]*O163</f>
        <v>36000</v>
      </c>
    </row>
    <row r="164" spans="1:16" ht="27.75" customHeight="1" x14ac:dyDescent="0.2">
      <c r="A164" s="100"/>
      <c r="B164" s="73"/>
      <c r="C164" s="87" t="s">
        <v>937</v>
      </c>
      <c r="D164" s="76" t="s">
        <v>52</v>
      </c>
      <c r="E164" s="13">
        <v>44428</v>
      </c>
      <c r="F164" s="74" t="s">
        <v>53</v>
      </c>
      <c r="G164" s="13">
        <v>44429</v>
      </c>
      <c r="H164" s="75" t="s">
        <v>54</v>
      </c>
      <c r="I164" s="15">
        <v>50</v>
      </c>
      <c r="J164" s="15">
        <v>40</v>
      </c>
      <c r="K164" s="15">
        <v>20</v>
      </c>
      <c r="L164" s="15">
        <v>5</v>
      </c>
      <c r="M164" s="81">
        <v>10</v>
      </c>
      <c r="N164" s="70">
        <v>10</v>
      </c>
      <c r="O164" s="62">
        <v>3000</v>
      </c>
      <c r="P164" s="63">
        <f>Table22452368910111213141516171819202122242345678[[#This Row],[PEMBULATAN]]*O164</f>
        <v>30000</v>
      </c>
    </row>
    <row r="165" spans="1:16" ht="27.75" customHeight="1" x14ac:dyDescent="0.2">
      <c r="A165" s="100"/>
      <c r="B165" s="73"/>
      <c r="C165" s="87" t="s">
        <v>938</v>
      </c>
      <c r="D165" s="76" t="s">
        <v>52</v>
      </c>
      <c r="E165" s="13">
        <v>44428</v>
      </c>
      <c r="F165" s="74" t="s">
        <v>53</v>
      </c>
      <c r="G165" s="13">
        <v>44429</v>
      </c>
      <c r="H165" s="75" t="s">
        <v>54</v>
      </c>
      <c r="I165" s="15">
        <v>94</v>
      </c>
      <c r="J165" s="15">
        <v>56</v>
      </c>
      <c r="K165" s="15">
        <v>33</v>
      </c>
      <c r="L165" s="15">
        <v>19</v>
      </c>
      <c r="M165" s="81">
        <v>43.427999999999997</v>
      </c>
      <c r="N165" s="70">
        <v>43</v>
      </c>
      <c r="O165" s="62">
        <v>3000</v>
      </c>
      <c r="P165" s="63">
        <f>Table22452368910111213141516171819202122242345678[[#This Row],[PEMBULATAN]]*O165</f>
        <v>129000</v>
      </c>
    </row>
    <row r="166" spans="1:16" ht="27.75" customHeight="1" x14ac:dyDescent="0.2">
      <c r="A166" s="100"/>
      <c r="B166" s="73"/>
      <c r="C166" s="87" t="s">
        <v>939</v>
      </c>
      <c r="D166" s="76" t="s">
        <v>52</v>
      </c>
      <c r="E166" s="13">
        <v>44428</v>
      </c>
      <c r="F166" s="74" t="s">
        <v>53</v>
      </c>
      <c r="G166" s="13">
        <v>44429</v>
      </c>
      <c r="H166" s="75" t="s">
        <v>54</v>
      </c>
      <c r="I166" s="15">
        <v>97</v>
      </c>
      <c r="J166" s="15">
        <v>64</v>
      </c>
      <c r="K166" s="15">
        <v>22</v>
      </c>
      <c r="L166" s="15">
        <v>13</v>
      </c>
      <c r="M166" s="81">
        <v>34.143999999999998</v>
      </c>
      <c r="N166" s="70">
        <v>34</v>
      </c>
      <c r="O166" s="62">
        <v>3000</v>
      </c>
      <c r="P166" s="63">
        <f>Table22452368910111213141516171819202122242345678[[#This Row],[PEMBULATAN]]*O166</f>
        <v>102000</v>
      </c>
    </row>
    <row r="167" spans="1:16" ht="27.75" customHeight="1" x14ac:dyDescent="0.2">
      <c r="A167" s="100"/>
      <c r="B167" s="73"/>
      <c r="C167" s="87" t="s">
        <v>940</v>
      </c>
      <c r="D167" s="76" t="s">
        <v>52</v>
      </c>
      <c r="E167" s="13">
        <v>44428</v>
      </c>
      <c r="F167" s="74" t="s">
        <v>53</v>
      </c>
      <c r="G167" s="13">
        <v>44429</v>
      </c>
      <c r="H167" s="75" t="s">
        <v>54</v>
      </c>
      <c r="I167" s="15">
        <v>103</v>
      </c>
      <c r="J167" s="15">
        <v>65</v>
      </c>
      <c r="K167" s="15">
        <v>32</v>
      </c>
      <c r="L167" s="15">
        <v>20</v>
      </c>
      <c r="M167" s="81">
        <v>53.56</v>
      </c>
      <c r="N167" s="70">
        <v>54</v>
      </c>
      <c r="O167" s="62">
        <v>3000</v>
      </c>
      <c r="P167" s="63">
        <f>Table22452368910111213141516171819202122242345678[[#This Row],[PEMBULATAN]]*O167</f>
        <v>162000</v>
      </c>
    </row>
    <row r="168" spans="1:16" ht="27.75" customHeight="1" x14ac:dyDescent="0.2">
      <c r="A168" s="100"/>
      <c r="B168" s="73"/>
      <c r="C168" s="87" t="s">
        <v>941</v>
      </c>
      <c r="D168" s="76" t="s">
        <v>52</v>
      </c>
      <c r="E168" s="13">
        <v>44428</v>
      </c>
      <c r="F168" s="74" t="s">
        <v>53</v>
      </c>
      <c r="G168" s="13">
        <v>44429</v>
      </c>
      <c r="H168" s="75" t="s">
        <v>54</v>
      </c>
      <c r="I168" s="15">
        <v>102</v>
      </c>
      <c r="J168" s="15">
        <v>70</v>
      </c>
      <c r="K168" s="15">
        <v>30</v>
      </c>
      <c r="L168" s="15">
        <v>13</v>
      </c>
      <c r="M168" s="81">
        <v>53.55</v>
      </c>
      <c r="N168" s="70">
        <v>54</v>
      </c>
      <c r="O168" s="62">
        <v>3000</v>
      </c>
      <c r="P168" s="63">
        <f>Table22452368910111213141516171819202122242345678[[#This Row],[PEMBULATAN]]*O168</f>
        <v>162000</v>
      </c>
    </row>
    <row r="169" spans="1:16" ht="27.75" customHeight="1" x14ac:dyDescent="0.2">
      <c r="A169" s="100"/>
      <c r="B169" s="73"/>
      <c r="C169" s="87" t="s">
        <v>942</v>
      </c>
      <c r="D169" s="76" t="s">
        <v>52</v>
      </c>
      <c r="E169" s="13">
        <v>44428</v>
      </c>
      <c r="F169" s="74" t="s">
        <v>53</v>
      </c>
      <c r="G169" s="13">
        <v>44429</v>
      </c>
      <c r="H169" s="75" t="s">
        <v>54</v>
      </c>
      <c r="I169" s="15">
        <v>96</v>
      </c>
      <c r="J169" s="15">
        <v>53</v>
      </c>
      <c r="K169" s="15">
        <v>30</v>
      </c>
      <c r="L169" s="15">
        <v>20</v>
      </c>
      <c r="M169" s="81">
        <v>38.159999999999997</v>
      </c>
      <c r="N169" s="70">
        <v>38</v>
      </c>
      <c r="O169" s="62">
        <v>3000</v>
      </c>
      <c r="P169" s="63">
        <f>Table22452368910111213141516171819202122242345678[[#This Row],[PEMBULATAN]]*O169</f>
        <v>114000</v>
      </c>
    </row>
    <row r="170" spans="1:16" ht="27.75" customHeight="1" x14ac:dyDescent="0.2">
      <c r="A170" s="100"/>
      <c r="B170" s="73"/>
      <c r="C170" s="87" t="s">
        <v>943</v>
      </c>
      <c r="D170" s="76" t="s">
        <v>52</v>
      </c>
      <c r="E170" s="13">
        <v>44428</v>
      </c>
      <c r="F170" s="74" t="s">
        <v>53</v>
      </c>
      <c r="G170" s="13">
        <v>44429</v>
      </c>
      <c r="H170" s="75" t="s">
        <v>54</v>
      </c>
      <c r="I170" s="15">
        <v>80</v>
      </c>
      <c r="J170" s="15">
        <v>52</v>
      </c>
      <c r="K170" s="15">
        <v>26</v>
      </c>
      <c r="L170" s="15">
        <v>7</v>
      </c>
      <c r="M170" s="81">
        <v>27.04</v>
      </c>
      <c r="N170" s="70">
        <v>27</v>
      </c>
      <c r="O170" s="62">
        <v>3000</v>
      </c>
      <c r="P170" s="63">
        <f>Table22452368910111213141516171819202122242345678[[#This Row],[PEMBULATAN]]*O170</f>
        <v>81000</v>
      </c>
    </row>
    <row r="171" spans="1:16" ht="27.75" customHeight="1" x14ac:dyDescent="0.2">
      <c r="A171" s="100"/>
      <c r="B171" s="73"/>
      <c r="C171" s="87" t="s">
        <v>944</v>
      </c>
      <c r="D171" s="76" t="s">
        <v>52</v>
      </c>
      <c r="E171" s="13">
        <v>44428</v>
      </c>
      <c r="F171" s="74" t="s">
        <v>53</v>
      </c>
      <c r="G171" s="13">
        <v>44429</v>
      </c>
      <c r="H171" s="75" t="s">
        <v>54</v>
      </c>
      <c r="I171" s="15">
        <v>74</v>
      </c>
      <c r="J171" s="15">
        <v>60</v>
      </c>
      <c r="K171" s="15">
        <v>22</v>
      </c>
      <c r="L171" s="15">
        <v>11</v>
      </c>
      <c r="M171" s="81">
        <v>24.42</v>
      </c>
      <c r="N171" s="70">
        <v>24</v>
      </c>
      <c r="O171" s="62">
        <v>3000</v>
      </c>
      <c r="P171" s="63">
        <f>Table22452368910111213141516171819202122242345678[[#This Row],[PEMBULATAN]]*O171</f>
        <v>72000</v>
      </c>
    </row>
    <row r="172" spans="1:16" ht="27.75" customHeight="1" x14ac:dyDescent="0.2">
      <c r="A172" s="100"/>
      <c r="B172" s="73"/>
      <c r="C172" s="87" t="s">
        <v>945</v>
      </c>
      <c r="D172" s="76" t="s">
        <v>52</v>
      </c>
      <c r="E172" s="13">
        <v>44428</v>
      </c>
      <c r="F172" s="74" t="s">
        <v>53</v>
      </c>
      <c r="G172" s="13">
        <v>44429</v>
      </c>
      <c r="H172" s="75" t="s">
        <v>54</v>
      </c>
      <c r="I172" s="15">
        <v>98</v>
      </c>
      <c r="J172" s="15">
        <v>64</v>
      </c>
      <c r="K172" s="15">
        <v>23</v>
      </c>
      <c r="L172" s="15">
        <v>18</v>
      </c>
      <c r="M172" s="81">
        <v>36.064</v>
      </c>
      <c r="N172" s="70">
        <v>36</v>
      </c>
      <c r="O172" s="62">
        <v>3000</v>
      </c>
      <c r="P172" s="63">
        <f>Table22452368910111213141516171819202122242345678[[#This Row],[PEMBULATAN]]*O172</f>
        <v>108000</v>
      </c>
    </row>
    <row r="173" spans="1:16" ht="27.75" customHeight="1" x14ac:dyDescent="0.2">
      <c r="A173" s="100"/>
      <c r="B173" s="73"/>
      <c r="C173" s="87" t="s">
        <v>946</v>
      </c>
      <c r="D173" s="76" t="s">
        <v>52</v>
      </c>
      <c r="E173" s="13">
        <v>44428</v>
      </c>
      <c r="F173" s="74" t="s">
        <v>53</v>
      </c>
      <c r="G173" s="13">
        <v>44429</v>
      </c>
      <c r="H173" s="75" t="s">
        <v>54</v>
      </c>
      <c r="I173" s="15">
        <v>86</v>
      </c>
      <c r="J173" s="15">
        <v>56</v>
      </c>
      <c r="K173" s="15">
        <v>33</v>
      </c>
      <c r="L173" s="15">
        <v>10</v>
      </c>
      <c r="M173" s="81">
        <v>39.731999999999999</v>
      </c>
      <c r="N173" s="70">
        <v>40</v>
      </c>
      <c r="O173" s="62">
        <v>3000</v>
      </c>
      <c r="P173" s="63">
        <f>Table22452368910111213141516171819202122242345678[[#This Row],[PEMBULATAN]]*O173</f>
        <v>120000</v>
      </c>
    </row>
    <row r="174" spans="1:16" ht="27.75" customHeight="1" x14ac:dyDescent="0.2">
      <c r="A174" s="100"/>
      <c r="B174" s="73"/>
      <c r="C174" s="87" t="s">
        <v>947</v>
      </c>
      <c r="D174" s="76" t="s">
        <v>52</v>
      </c>
      <c r="E174" s="13">
        <v>44428</v>
      </c>
      <c r="F174" s="74" t="s">
        <v>53</v>
      </c>
      <c r="G174" s="13">
        <v>44429</v>
      </c>
      <c r="H174" s="75" t="s">
        <v>54</v>
      </c>
      <c r="I174" s="15">
        <v>94</v>
      </c>
      <c r="J174" s="15">
        <v>56</v>
      </c>
      <c r="K174" s="15">
        <v>33</v>
      </c>
      <c r="L174" s="15">
        <v>15</v>
      </c>
      <c r="M174" s="81">
        <v>43.427999999999997</v>
      </c>
      <c r="N174" s="70">
        <v>43</v>
      </c>
      <c r="O174" s="62">
        <v>3000</v>
      </c>
      <c r="P174" s="63">
        <f>Table22452368910111213141516171819202122242345678[[#This Row],[PEMBULATAN]]*O174</f>
        <v>129000</v>
      </c>
    </row>
    <row r="175" spans="1:16" ht="27.75" customHeight="1" x14ac:dyDescent="0.2">
      <c r="A175" s="100"/>
      <c r="B175" s="73"/>
      <c r="C175" s="87" t="s">
        <v>948</v>
      </c>
      <c r="D175" s="76" t="s">
        <v>52</v>
      </c>
      <c r="E175" s="13">
        <v>44428</v>
      </c>
      <c r="F175" s="74" t="s">
        <v>53</v>
      </c>
      <c r="G175" s="13">
        <v>44429</v>
      </c>
      <c r="H175" s="75" t="s">
        <v>54</v>
      </c>
      <c r="I175" s="15">
        <v>60</v>
      </c>
      <c r="J175" s="15">
        <v>40</v>
      </c>
      <c r="K175" s="15">
        <v>41</v>
      </c>
      <c r="L175" s="15">
        <v>13</v>
      </c>
      <c r="M175" s="81">
        <v>24.6</v>
      </c>
      <c r="N175" s="70">
        <v>25</v>
      </c>
      <c r="O175" s="62">
        <v>3000</v>
      </c>
      <c r="P175" s="63">
        <f>Table22452368910111213141516171819202122242345678[[#This Row],[PEMBULATAN]]*O175</f>
        <v>75000</v>
      </c>
    </row>
    <row r="176" spans="1:16" ht="27.75" customHeight="1" x14ac:dyDescent="0.2">
      <c r="A176" s="100"/>
      <c r="B176" s="73"/>
      <c r="C176" s="87" t="s">
        <v>949</v>
      </c>
      <c r="D176" s="76" t="s">
        <v>52</v>
      </c>
      <c r="E176" s="13">
        <v>44428</v>
      </c>
      <c r="F176" s="74" t="s">
        <v>53</v>
      </c>
      <c r="G176" s="13">
        <v>44429</v>
      </c>
      <c r="H176" s="75" t="s">
        <v>54</v>
      </c>
      <c r="I176" s="15">
        <v>123</v>
      </c>
      <c r="J176" s="15">
        <v>6</v>
      </c>
      <c r="K176" s="15">
        <v>6</v>
      </c>
      <c r="L176" s="15">
        <v>1</v>
      </c>
      <c r="M176" s="81">
        <v>1.107</v>
      </c>
      <c r="N176" s="70">
        <v>1</v>
      </c>
      <c r="O176" s="62">
        <v>3000</v>
      </c>
      <c r="P176" s="63">
        <f>Table22452368910111213141516171819202122242345678[[#This Row],[PEMBULATAN]]*O176</f>
        <v>3000</v>
      </c>
    </row>
    <row r="177" spans="1:16" ht="27.75" customHeight="1" x14ac:dyDescent="0.2">
      <c r="A177" s="100"/>
      <c r="B177" s="73"/>
      <c r="C177" s="87" t="s">
        <v>950</v>
      </c>
      <c r="D177" s="76" t="s">
        <v>52</v>
      </c>
      <c r="E177" s="13">
        <v>44428</v>
      </c>
      <c r="F177" s="74" t="s">
        <v>53</v>
      </c>
      <c r="G177" s="13">
        <v>44429</v>
      </c>
      <c r="H177" s="75" t="s">
        <v>54</v>
      </c>
      <c r="I177" s="15">
        <v>124</v>
      </c>
      <c r="J177" s="15">
        <v>5</v>
      </c>
      <c r="K177" s="15">
        <v>5</v>
      </c>
      <c r="L177" s="15">
        <v>1</v>
      </c>
      <c r="M177" s="81">
        <v>0.77500000000000002</v>
      </c>
      <c r="N177" s="70">
        <v>1</v>
      </c>
      <c r="O177" s="62">
        <v>3000</v>
      </c>
      <c r="P177" s="63">
        <f>Table22452368910111213141516171819202122242345678[[#This Row],[PEMBULATAN]]*O177</f>
        <v>3000</v>
      </c>
    </row>
    <row r="178" spans="1:16" ht="27.75" customHeight="1" x14ac:dyDescent="0.2">
      <c r="A178" s="100"/>
      <c r="B178" s="73"/>
      <c r="C178" s="87" t="s">
        <v>951</v>
      </c>
      <c r="D178" s="76" t="s">
        <v>52</v>
      </c>
      <c r="E178" s="13">
        <v>44428</v>
      </c>
      <c r="F178" s="74" t="s">
        <v>53</v>
      </c>
      <c r="G178" s="13">
        <v>44429</v>
      </c>
      <c r="H178" s="75" t="s">
        <v>54</v>
      </c>
      <c r="I178" s="15">
        <v>90</v>
      </c>
      <c r="J178" s="15">
        <v>56</v>
      </c>
      <c r="K178" s="15">
        <v>25</v>
      </c>
      <c r="L178" s="15">
        <v>15</v>
      </c>
      <c r="M178" s="81">
        <v>31.5</v>
      </c>
      <c r="N178" s="70">
        <v>32</v>
      </c>
      <c r="O178" s="62">
        <v>3000</v>
      </c>
      <c r="P178" s="63">
        <f>Table22452368910111213141516171819202122242345678[[#This Row],[PEMBULATAN]]*O178</f>
        <v>96000</v>
      </c>
    </row>
    <row r="179" spans="1:16" ht="27.75" customHeight="1" x14ac:dyDescent="0.2">
      <c r="A179" s="100"/>
      <c r="B179" s="73"/>
      <c r="C179" s="87" t="s">
        <v>952</v>
      </c>
      <c r="D179" s="76" t="s">
        <v>52</v>
      </c>
      <c r="E179" s="13">
        <v>44428</v>
      </c>
      <c r="F179" s="74" t="s">
        <v>53</v>
      </c>
      <c r="G179" s="13">
        <v>44429</v>
      </c>
      <c r="H179" s="75" t="s">
        <v>54</v>
      </c>
      <c r="I179" s="15">
        <v>30</v>
      </c>
      <c r="J179" s="15">
        <v>23</v>
      </c>
      <c r="K179" s="15">
        <v>14</v>
      </c>
      <c r="L179" s="15">
        <v>2</v>
      </c>
      <c r="M179" s="81">
        <v>2.415</v>
      </c>
      <c r="N179" s="70">
        <v>2</v>
      </c>
      <c r="O179" s="62">
        <v>3000</v>
      </c>
      <c r="P179" s="63">
        <f>Table22452368910111213141516171819202122242345678[[#This Row],[PEMBULATAN]]*O179</f>
        <v>6000</v>
      </c>
    </row>
    <row r="180" spans="1:16" ht="27.75" customHeight="1" x14ac:dyDescent="0.2">
      <c r="A180" s="100"/>
      <c r="B180" s="73"/>
      <c r="C180" s="87" t="s">
        <v>953</v>
      </c>
      <c r="D180" s="76" t="s">
        <v>52</v>
      </c>
      <c r="E180" s="13">
        <v>44428</v>
      </c>
      <c r="F180" s="74" t="s">
        <v>53</v>
      </c>
      <c r="G180" s="13">
        <v>44429</v>
      </c>
      <c r="H180" s="75" t="s">
        <v>54</v>
      </c>
      <c r="I180" s="15">
        <v>70</v>
      </c>
      <c r="J180" s="15">
        <v>54</v>
      </c>
      <c r="K180" s="15">
        <v>20</v>
      </c>
      <c r="L180" s="15">
        <v>10</v>
      </c>
      <c r="M180" s="81">
        <v>18.899999999999999</v>
      </c>
      <c r="N180" s="70">
        <v>19</v>
      </c>
      <c r="O180" s="62">
        <v>3000</v>
      </c>
      <c r="P180" s="63">
        <f>Table22452368910111213141516171819202122242345678[[#This Row],[PEMBULATAN]]*O180</f>
        <v>57000</v>
      </c>
    </row>
    <row r="181" spans="1:16" ht="27.75" customHeight="1" x14ac:dyDescent="0.2">
      <c r="A181" s="100"/>
      <c r="B181" s="73"/>
      <c r="C181" s="87" t="s">
        <v>954</v>
      </c>
      <c r="D181" s="76" t="s">
        <v>52</v>
      </c>
      <c r="E181" s="13">
        <v>44428</v>
      </c>
      <c r="F181" s="74" t="s">
        <v>53</v>
      </c>
      <c r="G181" s="13">
        <v>44429</v>
      </c>
      <c r="H181" s="75" t="s">
        <v>54</v>
      </c>
      <c r="I181" s="15">
        <v>70</v>
      </c>
      <c r="J181" s="15">
        <v>58</v>
      </c>
      <c r="K181" s="15">
        <v>20</v>
      </c>
      <c r="L181" s="15">
        <v>5</v>
      </c>
      <c r="M181" s="81">
        <v>20.3</v>
      </c>
      <c r="N181" s="70">
        <v>20</v>
      </c>
      <c r="O181" s="62">
        <v>3000</v>
      </c>
      <c r="P181" s="63">
        <f>Table22452368910111213141516171819202122242345678[[#This Row],[PEMBULATAN]]*O181</f>
        <v>60000</v>
      </c>
    </row>
    <row r="182" spans="1:16" ht="27.75" customHeight="1" x14ac:dyDescent="0.2">
      <c r="A182" s="100"/>
      <c r="B182" s="73"/>
      <c r="C182" s="87" t="s">
        <v>955</v>
      </c>
      <c r="D182" s="76" t="s">
        <v>52</v>
      </c>
      <c r="E182" s="13">
        <v>44428</v>
      </c>
      <c r="F182" s="74" t="s">
        <v>53</v>
      </c>
      <c r="G182" s="13">
        <v>44429</v>
      </c>
      <c r="H182" s="75" t="s">
        <v>54</v>
      </c>
      <c r="I182" s="15">
        <v>70</v>
      </c>
      <c r="J182" s="15">
        <v>52</v>
      </c>
      <c r="K182" s="15">
        <v>24</v>
      </c>
      <c r="L182" s="15">
        <v>10</v>
      </c>
      <c r="M182" s="81">
        <v>21.84</v>
      </c>
      <c r="N182" s="70">
        <v>22</v>
      </c>
      <c r="O182" s="62">
        <v>3000</v>
      </c>
      <c r="P182" s="63">
        <f>Table22452368910111213141516171819202122242345678[[#This Row],[PEMBULATAN]]*O182</f>
        <v>66000</v>
      </c>
    </row>
    <row r="183" spans="1:16" ht="27.75" customHeight="1" x14ac:dyDescent="0.2">
      <c r="A183" s="100"/>
      <c r="B183" s="73"/>
      <c r="C183" s="87" t="s">
        <v>956</v>
      </c>
      <c r="D183" s="76" t="s">
        <v>52</v>
      </c>
      <c r="E183" s="13">
        <v>44428</v>
      </c>
      <c r="F183" s="74" t="s">
        <v>53</v>
      </c>
      <c r="G183" s="13">
        <v>44429</v>
      </c>
      <c r="H183" s="75" t="s">
        <v>54</v>
      </c>
      <c r="I183" s="15">
        <v>91</v>
      </c>
      <c r="J183" s="15">
        <v>53</v>
      </c>
      <c r="K183" s="15">
        <v>42</v>
      </c>
      <c r="L183" s="15">
        <v>11</v>
      </c>
      <c r="M183" s="81">
        <v>50.641500000000001</v>
      </c>
      <c r="N183" s="70">
        <v>51</v>
      </c>
      <c r="O183" s="62">
        <v>3000</v>
      </c>
      <c r="P183" s="63">
        <f>Table22452368910111213141516171819202122242345678[[#This Row],[PEMBULATAN]]*O183</f>
        <v>153000</v>
      </c>
    </row>
    <row r="184" spans="1:16" ht="27.75" customHeight="1" x14ac:dyDescent="0.2">
      <c r="A184" s="100"/>
      <c r="B184" s="73"/>
      <c r="C184" s="87" t="s">
        <v>957</v>
      </c>
      <c r="D184" s="76" t="s">
        <v>52</v>
      </c>
      <c r="E184" s="13">
        <v>44428</v>
      </c>
      <c r="F184" s="74" t="s">
        <v>53</v>
      </c>
      <c r="G184" s="13">
        <v>44429</v>
      </c>
      <c r="H184" s="75" t="s">
        <v>54</v>
      </c>
      <c r="I184" s="15">
        <v>50</v>
      </c>
      <c r="J184" s="15">
        <v>25</v>
      </c>
      <c r="K184" s="15">
        <v>17</v>
      </c>
      <c r="L184" s="15">
        <v>3</v>
      </c>
      <c r="M184" s="81">
        <v>5.3125</v>
      </c>
      <c r="N184" s="70">
        <v>5</v>
      </c>
      <c r="O184" s="62">
        <v>3000</v>
      </c>
      <c r="P184" s="63">
        <f>Table22452368910111213141516171819202122242345678[[#This Row],[PEMBULATAN]]*O184</f>
        <v>15000</v>
      </c>
    </row>
    <row r="185" spans="1:16" ht="27.75" customHeight="1" x14ac:dyDescent="0.2">
      <c r="A185" s="100"/>
      <c r="B185" s="73"/>
      <c r="C185" s="87" t="s">
        <v>958</v>
      </c>
      <c r="D185" s="76" t="s">
        <v>52</v>
      </c>
      <c r="E185" s="13">
        <v>44428</v>
      </c>
      <c r="F185" s="74" t="s">
        <v>53</v>
      </c>
      <c r="G185" s="13">
        <v>44429</v>
      </c>
      <c r="H185" s="75" t="s">
        <v>54</v>
      </c>
      <c r="I185" s="15">
        <v>84</v>
      </c>
      <c r="J185" s="15">
        <v>62</v>
      </c>
      <c r="K185" s="15">
        <v>24</v>
      </c>
      <c r="L185" s="15">
        <v>24</v>
      </c>
      <c r="M185" s="81">
        <v>31.248000000000001</v>
      </c>
      <c r="N185" s="70">
        <v>31</v>
      </c>
      <c r="O185" s="62">
        <v>3000</v>
      </c>
      <c r="P185" s="63">
        <f>Table22452368910111213141516171819202122242345678[[#This Row],[PEMBULATAN]]*O185</f>
        <v>93000</v>
      </c>
    </row>
    <row r="186" spans="1:16" ht="27.75" customHeight="1" x14ac:dyDescent="0.2">
      <c r="A186" s="100"/>
      <c r="B186" s="73"/>
      <c r="C186" s="87" t="s">
        <v>959</v>
      </c>
      <c r="D186" s="76" t="s">
        <v>52</v>
      </c>
      <c r="E186" s="13">
        <v>44428</v>
      </c>
      <c r="F186" s="74" t="s">
        <v>53</v>
      </c>
      <c r="G186" s="13">
        <v>44429</v>
      </c>
      <c r="H186" s="75" t="s">
        <v>54</v>
      </c>
      <c r="I186" s="15">
        <v>90</v>
      </c>
      <c r="J186" s="15">
        <v>52</v>
      </c>
      <c r="K186" s="15">
        <v>33</v>
      </c>
      <c r="L186" s="15">
        <v>13</v>
      </c>
      <c r="M186" s="81">
        <v>38.61</v>
      </c>
      <c r="N186" s="70">
        <v>39</v>
      </c>
      <c r="O186" s="62">
        <v>3000</v>
      </c>
      <c r="P186" s="63">
        <f>Table22452368910111213141516171819202122242345678[[#This Row],[PEMBULATAN]]*O186</f>
        <v>117000</v>
      </c>
    </row>
    <row r="187" spans="1:16" ht="27.75" customHeight="1" x14ac:dyDescent="0.2">
      <c r="A187" s="100"/>
      <c r="B187" s="73"/>
      <c r="C187" s="87" t="s">
        <v>960</v>
      </c>
      <c r="D187" s="76" t="s">
        <v>52</v>
      </c>
      <c r="E187" s="13">
        <v>44428</v>
      </c>
      <c r="F187" s="74" t="s">
        <v>53</v>
      </c>
      <c r="G187" s="13">
        <v>44429</v>
      </c>
      <c r="H187" s="75" t="s">
        <v>54</v>
      </c>
      <c r="I187" s="15">
        <v>86</v>
      </c>
      <c r="J187" s="15">
        <v>62</v>
      </c>
      <c r="K187" s="15">
        <v>18</v>
      </c>
      <c r="L187" s="15">
        <v>15</v>
      </c>
      <c r="M187" s="81">
        <v>23.994</v>
      </c>
      <c r="N187" s="70">
        <v>24</v>
      </c>
      <c r="O187" s="62">
        <v>3000</v>
      </c>
      <c r="P187" s="63">
        <f>Table22452368910111213141516171819202122242345678[[#This Row],[PEMBULATAN]]*O187</f>
        <v>72000</v>
      </c>
    </row>
    <row r="188" spans="1:16" ht="27.75" customHeight="1" x14ac:dyDescent="0.2">
      <c r="A188" s="97"/>
      <c r="B188" s="73"/>
      <c r="C188" s="87" t="s">
        <v>961</v>
      </c>
      <c r="D188" s="76" t="s">
        <v>52</v>
      </c>
      <c r="E188" s="13">
        <v>44428</v>
      </c>
      <c r="F188" s="74" t="s">
        <v>53</v>
      </c>
      <c r="G188" s="13">
        <v>44429</v>
      </c>
      <c r="H188" s="75" t="s">
        <v>54</v>
      </c>
      <c r="I188" s="15">
        <v>92</v>
      </c>
      <c r="J188" s="15">
        <v>64</v>
      </c>
      <c r="K188" s="15">
        <v>21</v>
      </c>
      <c r="L188" s="15">
        <v>10</v>
      </c>
      <c r="M188" s="81">
        <v>30.911999999999999</v>
      </c>
      <c r="N188" s="70">
        <v>31</v>
      </c>
      <c r="O188" s="62">
        <v>3000</v>
      </c>
      <c r="P188" s="63">
        <f>Table22452368910111213141516171819202122242345678[[#This Row],[PEMBULATAN]]*O188</f>
        <v>93000</v>
      </c>
    </row>
    <row r="189" spans="1:16" ht="27.75" customHeight="1" x14ac:dyDescent="0.2">
      <c r="A189" s="97"/>
      <c r="B189" s="73"/>
      <c r="C189" s="87" t="s">
        <v>962</v>
      </c>
      <c r="D189" s="76" t="s">
        <v>52</v>
      </c>
      <c r="E189" s="13">
        <v>44428</v>
      </c>
      <c r="F189" s="74" t="s">
        <v>53</v>
      </c>
      <c r="G189" s="13">
        <v>44429</v>
      </c>
      <c r="H189" s="75" t="s">
        <v>54</v>
      </c>
      <c r="I189" s="15">
        <v>52</v>
      </c>
      <c r="J189" s="15">
        <v>26</v>
      </c>
      <c r="K189" s="15">
        <v>21</v>
      </c>
      <c r="L189" s="15">
        <v>1</v>
      </c>
      <c r="M189" s="81">
        <v>7.0979999999999999</v>
      </c>
      <c r="N189" s="70">
        <v>7</v>
      </c>
      <c r="O189" s="62">
        <v>3000</v>
      </c>
      <c r="P189" s="63">
        <f>Table22452368910111213141516171819202122242345678[[#This Row],[PEMBULATAN]]*O189</f>
        <v>21000</v>
      </c>
    </row>
    <row r="190" spans="1:16" ht="27.75" customHeight="1" x14ac:dyDescent="0.2">
      <c r="A190" s="97"/>
      <c r="B190" s="73"/>
      <c r="C190" s="87" t="s">
        <v>963</v>
      </c>
      <c r="D190" s="76" t="s">
        <v>52</v>
      </c>
      <c r="E190" s="13">
        <v>44428</v>
      </c>
      <c r="F190" s="74" t="s">
        <v>53</v>
      </c>
      <c r="G190" s="13">
        <v>44429</v>
      </c>
      <c r="H190" s="75" t="s">
        <v>54</v>
      </c>
      <c r="I190" s="15">
        <v>50</v>
      </c>
      <c r="J190" s="15">
        <v>25</v>
      </c>
      <c r="K190" s="15">
        <v>17</v>
      </c>
      <c r="L190" s="15">
        <v>3</v>
      </c>
      <c r="M190" s="81">
        <v>5.3125</v>
      </c>
      <c r="N190" s="70">
        <v>5</v>
      </c>
      <c r="O190" s="62">
        <v>3000</v>
      </c>
      <c r="P190" s="63">
        <f>Table22452368910111213141516171819202122242345678[[#This Row],[PEMBULATAN]]*O190</f>
        <v>15000</v>
      </c>
    </row>
    <row r="191" spans="1:16" ht="27.75" customHeight="1" x14ac:dyDescent="0.2">
      <c r="A191" s="97"/>
      <c r="B191" s="73"/>
      <c r="C191" s="87" t="s">
        <v>964</v>
      </c>
      <c r="D191" s="76" t="s">
        <v>52</v>
      </c>
      <c r="E191" s="13">
        <v>44428</v>
      </c>
      <c r="F191" s="74" t="s">
        <v>53</v>
      </c>
      <c r="G191" s="13">
        <v>44429</v>
      </c>
      <c r="H191" s="75" t="s">
        <v>54</v>
      </c>
      <c r="I191" s="15">
        <v>25</v>
      </c>
      <c r="J191" s="15">
        <v>25</v>
      </c>
      <c r="K191" s="15">
        <v>16</v>
      </c>
      <c r="L191" s="15">
        <v>4</v>
      </c>
      <c r="M191" s="81">
        <v>2.5</v>
      </c>
      <c r="N191" s="70">
        <v>4</v>
      </c>
      <c r="O191" s="62">
        <v>3000</v>
      </c>
      <c r="P191" s="63">
        <f>Table22452368910111213141516171819202122242345678[[#This Row],[PEMBULATAN]]*O191</f>
        <v>12000</v>
      </c>
    </row>
    <row r="192" spans="1:16" ht="27.75" customHeight="1" x14ac:dyDescent="0.2">
      <c r="A192" s="97"/>
      <c r="B192" s="73"/>
      <c r="C192" s="87" t="s">
        <v>965</v>
      </c>
      <c r="D192" s="76" t="s">
        <v>52</v>
      </c>
      <c r="E192" s="13">
        <v>44428</v>
      </c>
      <c r="F192" s="74" t="s">
        <v>53</v>
      </c>
      <c r="G192" s="13">
        <v>44429</v>
      </c>
      <c r="H192" s="75" t="s">
        <v>54</v>
      </c>
      <c r="I192" s="15">
        <v>83</v>
      </c>
      <c r="J192" s="15">
        <v>57</v>
      </c>
      <c r="K192" s="15">
        <v>40</v>
      </c>
      <c r="L192" s="15">
        <v>19</v>
      </c>
      <c r="M192" s="81">
        <v>47.31</v>
      </c>
      <c r="N192" s="70">
        <v>47</v>
      </c>
      <c r="O192" s="62">
        <v>3000</v>
      </c>
      <c r="P192" s="63">
        <f>Table22452368910111213141516171819202122242345678[[#This Row],[PEMBULATAN]]*O192</f>
        <v>141000</v>
      </c>
    </row>
    <row r="193" spans="1:16" ht="27.75" customHeight="1" x14ac:dyDescent="0.2">
      <c r="A193" s="97"/>
      <c r="B193" s="73"/>
      <c r="C193" s="87" t="s">
        <v>966</v>
      </c>
      <c r="D193" s="76" t="s">
        <v>52</v>
      </c>
      <c r="E193" s="13">
        <v>44428</v>
      </c>
      <c r="F193" s="74" t="s">
        <v>53</v>
      </c>
      <c r="G193" s="13">
        <v>44429</v>
      </c>
      <c r="H193" s="75" t="s">
        <v>54</v>
      </c>
      <c r="I193" s="15">
        <v>48</v>
      </c>
      <c r="J193" s="15">
        <v>43</v>
      </c>
      <c r="K193" s="15">
        <v>10</v>
      </c>
      <c r="L193" s="15">
        <v>4</v>
      </c>
      <c r="M193" s="81">
        <v>5.16</v>
      </c>
      <c r="N193" s="70">
        <v>5</v>
      </c>
      <c r="O193" s="62">
        <v>3000</v>
      </c>
      <c r="P193" s="63">
        <f>Table22452368910111213141516171819202122242345678[[#This Row],[PEMBULATAN]]*O193</f>
        <v>15000</v>
      </c>
    </row>
    <row r="194" spans="1:16" ht="27.75" customHeight="1" x14ac:dyDescent="0.2">
      <c r="A194" s="97"/>
      <c r="B194" s="73"/>
      <c r="C194" s="87" t="s">
        <v>967</v>
      </c>
      <c r="D194" s="76" t="s">
        <v>52</v>
      </c>
      <c r="E194" s="13">
        <v>44428</v>
      </c>
      <c r="F194" s="74" t="s">
        <v>53</v>
      </c>
      <c r="G194" s="13">
        <v>44429</v>
      </c>
      <c r="H194" s="75" t="s">
        <v>54</v>
      </c>
      <c r="I194" s="15">
        <v>63</v>
      </c>
      <c r="J194" s="15">
        <v>53</v>
      </c>
      <c r="K194" s="15">
        <v>23</v>
      </c>
      <c r="L194" s="15">
        <v>17</v>
      </c>
      <c r="M194" s="81">
        <v>19.199249999999999</v>
      </c>
      <c r="N194" s="70">
        <v>19</v>
      </c>
      <c r="O194" s="62">
        <v>3000</v>
      </c>
      <c r="P194" s="63">
        <f>Table22452368910111213141516171819202122242345678[[#This Row],[PEMBULATAN]]*O194</f>
        <v>57000</v>
      </c>
    </row>
    <row r="195" spans="1:16" ht="27.75" customHeight="1" x14ac:dyDescent="0.2">
      <c r="A195" s="97"/>
      <c r="B195" s="73"/>
      <c r="C195" s="87" t="s">
        <v>968</v>
      </c>
      <c r="D195" s="76" t="s">
        <v>52</v>
      </c>
      <c r="E195" s="13">
        <v>44428</v>
      </c>
      <c r="F195" s="74" t="s">
        <v>53</v>
      </c>
      <c r="G195" s="13">
        <v>44429</v>
      </c>
      <c r="H195" s="75" t="s">
        <v>54</v>
      </c>
      <c r="I195" s="15">
        <v>104</v>
      </c>
      <c r="J195" s="15">
        <v>61</v>
      </c>
      <c r="K195" s="15">
        <v>40</v>
      </c>
      <c r="L195" s="15">
        <v>14</v>
      </c>
      <c r="M195" s="81">
        <v>63.44</v>
      </c>
      <c r="N195" s="70">
        <v>63</v>
      </c>
      <c r="O195" s="62">
        <v>3000</v>
      </c>
      <c r="P195" s="63">
        <f>Table22452368910111213141516171819202122242345678[[#This Row],[PEMBULATAN]]*O195</f>
        <v>189000</v>
      </c>
    </row>
    <row r="196" spans="1:16" ht="27.75" customHeight="1" x14ac:dyDescent="0.2">
      <c r="A196" s="97"/>
      <c r="B196" s="73"/>
      <c r="C196" s="87" t="s">
        <v>969</v>
      </c>
      <c r="D196" s="76" t="s">
        <v>52</v>
      </c>
      <c r="E196" s="13">
        <v>44428</v>
      </c>
      <c r="F196" s="74" t="s">
        <v>53</v>
      </c>
      <c r="G196" s="13">
        <v>44429</v>
      </c>
      <c r="H196" s="75" t="s">
        <v>54</v>
      </c>
      <c r="I196" s="15">
        <v>83</v>
      </c>
      <c r="J196" s="15">
        <v>54</v>
      </c>
      <c r="K196" s="15">
        <v>31</v>
      </c>
      <c r="L196" s="15">
        <v>13</v>
      </c>
      <c r="M196" s="81">
        <v>34.735500000000002</v>
      </c>
      <c r="N196" s="70">
        <v>35</v>
      </c>
      <c r="O196" s="62">
        <v>3000</v>
      </c>
      <c r="P196" s="63">
        <f>Table22452368910111213141516171819202122242345678[[#This Row],[PEMBULATAN]]*O196</f>
        <v>105000</v>
      </c>
    </row>
    <row r="197" spans="1:16" ht="27.75" customHeight="1" x14ac:dyDescent="0.2">
      <c r="A197" s="97"/>
      <c r="B197" s="73"/>
      <c r="C197" s="87" t="s">
        <v>970</v>
      </c>
      <c r="D197" s="76" t="s">
        <v>52</v>
      </c>
      <c r="E197" s="13">
        <v>44428</v>
      </c>
      <c r="F197" s="74" t="s">
        <v>53</v>
      </c>
      <c r="G197" s="13">
        <v>44429</v>
      </c>
      <c r="H197" s="75" t="s">
        <v>54</v>
      </c>
      <c r="I197" s="15">
        <v>91</v>
      </c>
      <c r="J197" s="15">
        <v>52</v>
      </c>
      <c r="K197" s="15">
        <v>31</v>
      </c>
      <c r="L197" s="15">
        <v>20</v>
      </c>
      <c r="M197" s="81">
        <v>36.673000000000002</v>
      </c>
      <c r="N197" s="70">
        <v>37</v>
      </c>
      <c r="O197" s="62">
        <v>3000</v>
      </c>
      <c r="P197" s="63">
        <f>Table22452368910111213141516171819202122242345678[[#This Row],[PEMBULATAN]]*O197</f>
        <v>111000</v>
      </c>
    </row>
    <row r="198" spans="1:16" ht="27.75" customHeight="1" x14ac:dyDescent="0.2">
      <c r="A198" s="97"/>
      <c r="B198" s="73"/>
      <c r="C198" s="87" t="s">
        <v>971</v>
      </c>
      <c r="D198" s="76" t="s">
        <v>52</v>
      </c>
      <c r="E198" s="13">
        <v>44428</v>
      </c>
      <c r="F198" s="74" t="s">
        <v>53</v>
      </c>
      <c r="G198" s="13">
        <v>44429</v>
      </c>
      <c r="H198" s="75" t="s">
        <v>54</v>
      </c>
      <c r="I198" s="15">
        <v>93</v>
      </c>
      <c r="J198" s="15">
        <v>53</v>
      </c>
      <c r="K198" s="15">
        <v>39</v>
      </c>
      <c r="L198" s="15">
        <v>21</v>
      </c>
      <c r="M198" s="81">
        <v>48.057749999999999</v>
      </c>
      <c r="N198" s="70">
        <v>48</v>
      </c>
      <c r="O198" s="62">
        <v>3000</v>
      </c>
      <c r="P198" s="63">
        <f>Table22452368910111213141516171819202122242345678[[#This Row],[PEMBULATAN]]*O198</f>
        <v>144000</v>
      </c>
    </row>
    <row r="199" spans="1:16" ht="27.75" customHeight="1" x14ac:dyDescent="0.2">
      <c r="A199" s="97"/>
      <c r="B199" s="73"/>
      <c r="C199" s="87" t="s">
        <v>972</v>
      </c>
      <c r="D199" s="76" t="s">
        <v>52</v>
      </c>
      <c r="E199" s="13">
        <v>44428</v>
      </c>
      <c r="F199" s="74" t="s">
        <v>53</v>
      </c>
      <c r="G199" s="13">
        <v>44429</v>
      </c>
      <c r="H199" s="75" t="s">
        <v>54</v>
      </c>
      <c r="I199" s="15">
        <v>80</v>
      </c>
      <c r="J199" s="15">
        <v>60</v>
      </c>
      <c r="K199" s="15">
        <v>23</v>
      </c>
      <c r="L199" s="15">
        <v>7</v>
      </c>
      <c r="M199" s="81">
        <v>27.6</v>
      </c>
      <c r="N199" s="70">
        <v>28</v>
      </c>
      <c r="O199" s="62">
        <v>3000</v>
      </c>
      <c r="P199" s="63">
        <f>Table22452368910111213141516171819202122242345678[[#This Row],[PEMBULATAN]]*O199</f>
        <v>84000</v>
      </c>
    </row>
    <row r="200" spans="1:16" ht="27.75" customHeight="1" x14ac:dyDescent="0.2">
      <c r="A200" s="97"/>
      <c r="B200" s="73"/>
      <c r="C200" s="87" t="s">
        <v>973</v>
      </c>
      <c r="D200" s="76" t="s">
        <v>52</v>
      </c>
      <c r="E200" s="13">
        <v>44428</v>
      </c>
      <c r="F200" s="74" t="s">
        <v>53</v>
      </c>
      <c r="G200" s="13">
        <v>44429</v>
      </c>
      <c r="H200" s="75" t="s">
        <v>54</v>
      </c>
      <c r="I200" s="15">
        <v>57</v>
      </c>
      <c r="J200" s="15">
        <v>34</v>
      </c>
      <c r="K200" s="15">
        <v>34</v>
      </c>
      <c r="L200" s="15">
        <v>16</v>
      </c>
      <c r="M200" s="81">
        <v>16.472999999999999</v>
      </c>
      <c r="N200" s="70">
        <v>16</v>
      </c>
      <c r="O200" s="62">
        <v>3000</v>
      </c>
      <c r="P200" s="63">
        <f>Table22452368910111213141516171819202122242345678[[#This Row],[PEMBULATAN]]*O200</f>
        <v>48000</v>
      </c>
    </row>
    <row r="201" spans="1:16" ht="27.75" customHeight="1" x14ac:dyDescent="0.2">
      <c r="A201" s="97"/>
      <c r="B201" s="73"/>
      <c r="C201" s="87" t="s">
        <v>974</v>
      </c>
      <c r="D201" s="76" t="s">
        <v>52</v>
      </c>
      <c r="E201" s="13">
        <v>44428</v>
      </c>
      <c r="F201" s="74" t="s">
        <v>53</v>
      </c>
      <c r="G201" s="13">
        <v>44429</v>
      </c>
      <c r="H201" s="75" t="s">
        <v>54</v>
      </c>
      <c r="I201" s="15">
        <v>95</v>
      </c>
      <c r="J201" s="15">
        <v>60</v>
      </c>
      <c r="K201" s="15">
        <v>36</v>
      </c>
      <c r="L201" s="15">
        <v>11</v>
      </c>
      <c r="M201" s="81">
        <v>51.3</v>
      </c>
      <c r="N201" s="70">
        <v>51</v>
      </c>
      <c r="O201" s="62">
        <v>3000</v>
      </c>
      <c r="P201" s="63">
        <f>Table22452368910111213141516171819202122242345678[[#This Row],[PEMBULATAN]]*O201</f>
        <v>153000</v>
      </c>
    </row>
    <row r="202" spans="1:16" ht="27.75" customHeight="1" x14ac:dyDescent="0.2">
      <c r="A202" s="97"/>
      <c r="B202" s="73"/>
      <c r="C202" s="87" t="s">
        <v>975</v>
      </c>
      <c r="D202" s="76" t="s">
        <v>52</v>
      </c>
      <c r="E202" s="13">
        <v>44428</v>
      </c>
      <c r="F202" s="74" t="s">
        <v>53</v>
      </c>
      <c r="G202" s="13">
        <v>44429</v>
      </c>
      <c r="H202" s="75" t="s">
        <v>54</v>
      </c>
      <c r="I202" s="15">
        <v>88</v>
      </c>
      <c r="J202" s="15">
        <v>55</v>
      </c>
      <c r="K202" s="15">
        <v>40</v>
      </c>
      <c r="L202" s="15">
        <v>21</v>
      </c>
      <c r="M202" s="81">
        <v>48.4</v>
      </c>
      <c r="N202" s="70">
        <v>48</v>
      </c>
      <c r="O202" s="62">
        <v>3000</v>
      </c>
      <c r="P202" s="63">
        <f>Table22452368910111213141516171819202122242345678[[#This Row],[PEMBULATAN]]*O202</f>
        <v>144000</v>
      </c>
    </row>
    <row r="203" spans="1:16" ht="27.75" customHeight="1" x14ac:dyDescent="0.2">
      <c r="A203" s="97"/>
      <c r="B203" s="73"/>
      <c r="C203" s="87" t="s">
        <v>976</v>
      </c>
      <c r="D203" s="76" t="s">
        <v>52</v>
      </c>
      <c r="E203" s="13">
        <v>44428</v>
      </c>
      <c r="F203" s="74" t="s">
        <v>53</v>
      </c>
      <c r="G203" s="13">
        <v>44429</v>
      </c>
      <c r="H203" s="75" t="s">
        <v>54</v>
      </c>
      <c r="I203" s="15">
        <v>73</v>
      </c>
      <c r="J203" s="15">
        <v>52</v>
      </c>
      <c r="K203" s="15">
        <v>32</v>
      </c>
      <c r="L203" s="15">
        <v>11</v>
      </c>
      <c r="M203" s="81">
        <v>30.367999999999999</v>
      </c>
      <c r="N203" s="70">
        <v>30</v>
      </c>
      <c r="O203" s="62">
        <v>3000</v>
      </c>
      <c r="P203" s="63">
        <f>Table22452368910111213141516171819202122242345678[[#This Row],[PEMBULATAN]]*O203</f>
        <v>90000</v>
      </c>
    </row>
    <row r="204" spans="1:16" ht="27.75" customHeight="1" x14ac:dyDescent="0.2">
      <c r="A204" s="97"/>
      <c r="B204" s="73"/>
      <c r="C204" s="87" t="s">
        <v>977</v>
      </c>
      <c r="D204" s="76" t="s">
        <v>52</v>
      </c>
      <c r="E204" s="13">
        <v>44428</v>
      </c>
      <c r="F204" s="74" t="s">
        <v>53</v>
      </c>
      <c r="G204" s="13">
        <v>44429</v>
      </c>
      <c r="H204" s="75" t="s">
        <v>54</v>
      </c>
      <c r="I204" s="15">
        <v>96</v>
      </c>
      <c r="J204" s="15">
        <v>55</v>
      </c>
      <c r="K204" s="15">
        <v>38</v>
      </c>
      <c r="L204" s="15">
        <v>25</v>
      </c>
      <c r="M204" s="81">
        <v>50.16</v>
      </c>
      <c r="N204" s="70">
        <v>50</v>
      </c>
      <c r="O204" s="62">
        <v>3000</v>
      </c>
      <c r="P204" s="63">
        <f>Table22452368910111213141516171819202122242345678[[#This Row],[PEMBULATAN]]*O204</f>
        <v>150000</v>
      </c>
    </row>
    <row r="205" spans="1:16" ht="27.75" customHeight="1" x14ac:dyDescent="0.2">
      <c r="A205" s="97"/>
      <c r="B205" s="73"/>
      <c r="C205" s="87" t="s">
        <v>978</v>
      </c>
      <c r="D205" s="76" t="s">
        <v>52</v>
      </c>
      <c r="E205" s="13">
        <v>44428</v>
      </c>
      <c r="F205" s="74" t="s">
        <v>53</v>
      </c>
      <c r="G205" s="13">
        <v>44429</v>
      </c>
      <c r="H205" s="75" t="s">
        <v>54</v>
      </c>
      <c r="I205" s="15">
        <v>75</v>
      </c>
      <c r="J205" s="15">
        <v>36</v>
      </c>
      <c r="K205" s="15">
        <v>24</v>
      </c>
      <c r="L205" s="15">
        <v>8</v>
      </c>
      <c r="M205" s="81">
        <v>16.2</v>
      </c>
      <c r="N205" s="70">
        <v>16</v>
      </c>
      <c r="O205" s="62">
        <v>3000</v>
      </c>
      <c r="P205" s="63">
        <f>Table22452368910111213141516171819202122242345678[[#This Row],[PEMBULATAN]]*O205</f>
        <v>48000</v>
      </c>
    </row>
    <row r="206" spans="1:16" ht="27.75" customHeight="1" x14ac:dyDescent="0.2">
      <c r="A206" s="97"/>
      <c r="B206" s="73"/>
      <c r="C206" s="87" t="s">
        <v>979</v>
      </c>
      <c r="D206" s="76" t="s">
        <v>52</v>
      </c>
      <c r="E206" s="13">
        <v>44428</v>
      </c>
      <c r="F206" s="74" t="s">
        <v>53</v>
      </c>
      <c r="G206" s="13">
        <v>44429</v>
      </c>
      <c r="H206" s="75" t="s">
        <v>54</v>
      </c>
      <c r="I206" s="15">
        <v>91</v>
      </c>
      <c r="J206" s="15">
        <v>64</v>
      </c>
      <c r="K206" s="15">
        <v>30</v>
      </c>
      <c r="L206" s="15">
        <v>12</v>
      </c>
      <c r="M206" s="81">
        <v>43.68</v>
      </c>
      <c r="N206" s="70">
        <v>44</v>
      </c>
      <c r="O206" s="62">
        <v>3000</v>
      </c>
      <c r="P206" s="63">
        <f>Table22452368910111213141516171819202122242345678[[#This Row],[PEMBULATAN]]*O206</f>
        <v>132000</v>
      </c>
    </row>
    <row r="207" spans="1:16" ht="27.75" customHeight="1" x14ac:dyDescent="0.2">
      <c r="A207" s="97"/>
      <c r="B207" s="73"/>
      <c r="C207" s="87" t="s">
        <v>980</v>
      </c>
      <c r="D207" s="76" t="s">
        <v>52</v>
      </c>
      <c r="E207" s="13">
        <v>44428</v>
      </c>
      <c r="F207" s="74" t="s">
        <v>53</v>
      </c>
      <c r="G207" s="13">
        <v>44429</v>
      </c>
      <c r="H207" s="75" t="s">
        <v>54</v>
      </c>
      <c r="I207" s="15">
        <v>94</v>
      </c>
      <c r="J207" s="15">
        <v>56</v>
      </c>
      <c r="K207" s="15">
        <v>33</v>
      </c>
      <c r="L207" s="15">
        <v>26</v>
      </c>
      <c r="M207" s="81">
        <v>43.427999999999997</v>
      </c>
      <c r="N207" s="70">
        <v>43</v>
      </c>
      <c r="O207" s="62">
        <v>3000</v>
      </c>
      <c r="P207" s="63">
        <f>Table22452368910111213141516171819202122242345678[[#This Row],[PEMBULATAN]]*O207</f>
        <v>129000</v>
      </c>
    </row>
    <row r="208" spans="1:16" ht="27.75" customHeight="1" x14ac:dyDescent="0.2">
      <c r="A208" s="97"/>
      <c r="B208" s="73"/>
      <c r="C208" s="87" t="s">
        <v>981</v>
      </c>
      <c r="D208" s="76" t="s">
        <v>52</v>
      </c>
      <c r="E208" s="13">
        <v>44428</v>
      </c>
      <c r="F208" s="74" t="s">
        <v>53</v>
      </c>
      <c r="G208" s="13">
        <v>44429</v>
      </c>
      <c r="H208" s="75" t="s">
        <v>54</v>
      </c>
      <c r="I208" s="15">
        <v>82</v>
      </c>
      <c r="J208" s="15">
        <v>52</v>
      </c>
      <c r="K208" s="15">
        <v>42</v>
      </c>
      <c r="L208" s="15">
        <v>17</v>
      </c>
      <c r="M208" s="81">
        <v>44.771999999999998</v>
      </c>
      <c r="N208" s="70">
        <v>45</v>
      </c>
      <c r="O208" s="62">
        <v>3000</v>
      </c>
      <c r="P208" s="63">
        <f>Table22452368910111213141516171819202122242345678[[#This Row],[PEMBULATAN]]*O208</f>
        <v>135000</v>
      </c>
    </row>
    <row r="209" spans="1:16" ht="27.75" customHeight="1" x14ac:dyDescent="0.2">
      <c r="A209" s="97"/>
      <c r="B209" s="73"/>
      <c r="C209" s="87" t="s">
        <v>982</v>
      </c>
      <c r="D209" s="76" t="s">
        <v>52</v>
      </c>
      <c r="E209" s="13">
        <v>44428</v>
      </c>
      <c r="F209" s="74" t="s">
        <v>53</v>
      </c>
      <c r="G209" s="13">
        <v>44429</v>
      </c>
      <c r="H209" s="75" t="s">
        <v>54</v>
      </c>
      <c r="I209" s="15">
        <v>80</v>
      </c>
      <c r="J209" s="15">
        <v>40</v>
      </c>
      <c r="K209" s="15">
        <v>24</v>
      </c>
      <c r="L209" s="15">
        <v>12</v>
      </c>
      <c r="M209" s="81">
        <v>19.2</v>
      </c>
      <c r="N209" s="70">
        <v>19</v>
      </c>
      <c r="O209" s="62">
        <v>3000</v>
      </c>
      <c r="P209" s="63">
        <f>Table22452368910111213141516171819202122242345678[[#This Row],[PEMBULATAN]]*O209</f>
        <v>57000</v>
      </c>
    </row>
    <row r="210" spans="1:16" ht="27.75" customHeight="1" x14ac:dyDescent="0.2">
      <c r="A210" s="97"/>
      <c r="B210" s="73"/>
      <c r="C210" s="87" t="s">
        <v>983</v>
      </c>
      <c r="D210" s="76" t="s">
        <v>52</v>
      </c>
      <c r="E210" s="13">
        <v>44428</v>
      </c>
      <c r="F210" s="74" t="s">
        <v>53</v>
      </c>
      <c r="G210" s="13">
        <v>44429</v>
      </c>
      <c r="H210" s="75" t="s">
        <v>54</v>
      </c>
      <c r="I210" s="15">
        <v>95</v>
      </c>
      <c r="J210" s="15">
        <v>50</v>
      </c>
      <c r="K210" s="15">
        <v>26</v>
      </c>
      <c r="L210" s="15">
        <v>13</v>
      </c>
      <c r="M210" s="81">
        <v>30.875</v>
      </c>
      <c r="N210" s="70">
        <v>31</v>
      </c>
      <c r="O210" s="62">
        <v>3000</v>
      </c>
      <c r="P210" s="63">
        <f>Table22452368910111213141516171819202122242345678[[#This Row],[PEMBULATAN]]*O210</f>
        <v>93000</v>
      </c>
    </row>
    <row r="211" spans="1:16" ht="27.75" customHeight="1" x14ac:dyDescent="0.2">
      <c r="A211" s="97"/>
      <c r="B211" s="73"/>
      <c r="C211" s="87" t="s">
        <v>984</v>
      </c>
      <c r="D211" s="76" t="s">
        <v>52</v>
      </c>
      <c r="E211" s="13">
        <v>44428</v>
      </c>
      <c r="F211" s="74" t="s">
        <v>53</v>
      </c>
      <c r="G211" s="13">
        <v>44429</v>
      </c>
      <c r="H211" s="75" t="s">
        <v>54</v>
      </c>
      <c r="I211" s="15">
        <v>81</v>
      </c>
      <c r="J211" s="15">
        <v>64</v>
      </c>
      <c r="K211" s="15">
        <v>35</v>
      </c>
      <c r="L211" s="15">
        <v>20</v>
      </c>
      <c r="M211" s="81">
        <v>45.36</v>
      </c>
      <c r="N211" s="70">
        <v>45</v>
      </c>
      <c r="O211" s="62">
        <v>3000</v>
      </c>
      <c r="P211" s="63">
        <f>Table22452368910111213141516171819202122242345678[[#This Row],[PEMBULATAN]]*O211</f>
        <v>135000</v>
      </c>
    </row>
    <row r="212" spans="1:16" ht="27.75" customHeight="1" x14ac:dyDescent="0.2">
      <c r="A212" s="97"/>
      <c r="B212" s="73"/>
      <c r="C212" s="87" t="s">
        <v>985</v>
      </c>
      <c r="D212" s="76" t="s">
        <v>52</v>
      </c>
      <c r="E212" s="13">
        <v>44428</v>
      </c>
      <c r="F212" s="74" t="s">
        <v>53</v>
      </c>
      <c r="G212" s="13">
        <v>44429</v>
      </c>
      <c r="H212" s="75" t="s">
        <v>54</v>
      </c>
      <c r="I212" s="15">
        <v>93</v>
      </c>
      <c r="J212" s="15">
        <v>59</v>
      </c>
      <c r="K212" s="15">
        <v>31</v>
      </c>
      <c r="L212" s="15">
        <v>9</v>
      </c>
      <c r="M212" s="81">
        <v>42.524250000000002</v>
      </c>
      <c r="N212" s="70">
        <v>43</v>
      </c>
      <c r="O212" s="62">
        <v>3000</v>
      </c>
      <c r="P212" s="63">
        <f>Table22452368910111213141516171819202122242345678[[#This Row],[PEMBULATAN]]*O212</f>
        <v>129000</v>
      </c>
    </row>
    <row r="213" spans="1:16" ht="27.75" customHeight="1" x14ac:dyDescent="0.2">
      <c r="A213" s="97"/>
      <c r="B213" s="73"/>
      <c r="C213" s="87" t="s">
        <v>986</v>
      </c>
      <c r="D213" s="76" t="s">
        <v>52</v>
      </c>
      <c r="E213" s="13">
        <v>44428</v>
      </c>
      <c r="F213" s="74" t="s">
        <v>53</v>
      </c>
      <c r="G213" s="13">
        <v>44429</v>
      </c>
      <c r="H213" s="75" t="s">
        <v>54</v>
      </c>
      <c r="I213" s="15">
        <v>83</v>
      </c>
      <c r="J213" s="15">
        <v>60</v>
      </c>
      <c r="K213" s="15">
        <v>38</v>
      </c>
      <c r="L213" s="15">
        <v>22</v>
      </c>
      <c r="M213" s="81">
        <v>47.31</v>
      </c>
      <c r="N213" s="70">
        <v>47</v>
      </c>
      <c r="O213" s="62">
        <v>3000</v>
      </c>
      <c r="P213" s="63">
        <f>Table22452368910111213141516171819202122242345678[[#This Row],[PEMBULATAN]]*O213</f>
        <v>141000</v>
      </c>
    </row>
    <row r="214" spans="1:16" ht="27.75" customHeight="1" x14ac:dyDescent="0.2">
      <c r="A214" s="97"/>
      <c r="B214" s="73"/>
      <c r="C214" s="87" t="s">
        <v>987</v>
      </c>
      <c r="D214" s="76" t="s">
        <v>52</v>
      </c>
      <c r="E214" s="13">
        <v>44428</v>
      </c>
      <c r="F214" s="74" t="s">
        <v>53</v>
      </c>
      <c r="G214" s="13">
        <v>44429</v>
      </c>
      <c r="H214" s="75" t="s">
        <v>54</v>
      </c>
      <c r="I214" s="15">
        <v>100</v>
      </c>
      <c r="J214" s="15">
        <v>57</v>
      </c>
      <c r="K214" s="15">
        <v>32</v>
      </c>
      <c r="L214" s="15">
        <v>21</v>
      </c>
      <c r="M214" s="81">
        <v>45.6</v>
      </c>
      <c r="N214" s="70">
        <v>46</v>
      </c>
      <c r="O214" s="62">
        <v>3000</v>
      </c>
      <c r="P214" s="63">
        <f>Table22452368910111213141516171819202122242345678[[#This Row],[PEMBULATAN]]*O214</f>
        <v>138000</v>
      </c>
    </row>
    <row r="215" spans="1:16" ht="27.75" customHeight="1" x14ac:dyDescent="0.2">
      <c r="A215" s="97"/>
      <c r="B215" s="73"/>
      <c r="C215" s="87" t="s">
        <v>988</v>
      </c>
      <c r="D215" s="76" t="s">
        <v>52</v>
      </c>
      <c r="E215" s="13">
        <v>44428</v>
      </c>
      <c r="F215" s="74" t="s">
        <v>53</v>
      </c>
      <c r="G215" s="13">
        <v>44429</v>
      </c>
      <c r="H215" s="75" t="s">
        <v>54</v>
      </c>
      <c r="I215" s="15">
        <v>90</v>
      </c>
      <c r="J215" s="15">
        <v>60</v>
      </c>
      <c r="K215" s="15">
        <v>37</v>
      </c>
      <c r="L215" s="15">
        <v>8</v>
      </c>
      <c r="M215" s="81">
        <v>49.95</v>
      </c>
      <c r="N215" s="70">
        <v>50</v>
      </c>
      <c r="O215" s="62">
        <v>3000</v>
      </c>
      <c r="P215" s="63">
        <f>Table22452368910111213141516171819202122242345678[[#This Row],[PEMBULATAN]]*O215</f>
        <v>150000</v>
      </c>
    </row>
    <row r="216" spans="1:16" ht="27.75" customHeight="1" x14ac:dyDescent="0.2">
      <c r="A216" s="97"/>
      <c r="B216" s="73"/>
      <c r="C216" s="87" t="s">
        <v>989</v>
      </c>
      <c r="D216" s="76" t="s">
        <v>52</v>
      </c>
      <c r="E216" s="13">
        <v>44428</v>
      </c>
      <c r="F216" s="74" t="s">
        <v>53</v>
      </c>
      <c r="G216" s="13">
        <v>44429</v>
      </c>
      <c r="H216" s="75" t="s">
        <v>54</v>
      </c>
      <c r="I216" s="15">
        <v>90</v>
      </c>
      <c r="J216" s="15">
        <v>61</v>
      </c>
      <c r="K216" s="15">
        <v>30</v>
      </c>
      <c r="L216" s="15">
        <v>17</v>
      </c>
      <c r="M216" s="81">
        <v>41.174999999999997</v>
      </c>
      <c r="N216" s="70">
        <v>41</v>
      </c>
      <c r="O216" s="62">
        <v>3000</v>
      </c>
      <c r="P216" s="63">
        <f>Table22452368910111213141516171819202122242345678[[#This Row],[PEMBULATAN]]*O216</f>
        <v>123000</v>
      </c>
    </row>
    <row r="217" spans="1:16" ht="27.75" customHeight="1" x14ac:dyDescent="0.2">
      <c r="A217" s="97"/>
      <c r="B217" s="73"/>
      <c r="C217" s="87" t="s">
        <v>990</v>
      </c>
      <c r="D217" s="76" t="s">
        <v>52</v>
      </c>
      <c r="E217" s="13">
        <v>44428</v>
      </c>
      <c r="F217" s="74" t="s">
        <v>53</v>
      </c>
      <c r="G217" s="13">
        <v>44429</v>
      </c>
      <c r="H217" s="75" t="s">
        <v>54</v>
      </c>
      <c r="I217" s="15">
        <v>72</v>
      </c>
      <c r="J217" s="15">
        <v>60</v>
      </c>
      <c r="K217" s="15">
        <v>24</v>
      </c>
      <c r="L217" s="15">
        <v>9</v>
      </c>
      <c r="M217" s="81">
        <v>25.92</v>
      </c>
      <c r="N217" s="70">
        <v>26</v>
      </c>
      <c r="O217" s="62">
        <v>3000</v>
      </c>
      <c r="P217" s="63">
        <f>Table22452368910111213141516171819202122242345678[[#This Row],[PEMBULATAN]]*O217</f>
        <v>78000</v>
      </c>
    </row>
    <row r="218" spans="1:16" ht="27.75" customHeight="1" x14ac:dyDescent="0.2">
      <c r="A218" s="97"/>
      <c r="B218" s="73"/>
      <c r="C218" s="87" t="s">
        <v>991</v>
      </c>
      <c r="D218" s="76" t="s">
        <v>52</v>
      </c>
      <c r="E218" s="13">
        <v>44428</v>
      </c>
      <c r="F218" s="74" t="s">
        <v>53</v>
      </c>
      <c r="G218" s="13">
        <v>44429</v>
      </c>
      <c r="H218" s="75" t="s">
        <v>54</v>
      </c>
      <c r="I218" s="15">
        <v>90</v>
      </c>
      <c r="J218" s="15">
        <v>57</v>
      </c>
      <c r="K218" s="15">
        <v>30</v>
      </c>
      <c r="L218" s="15">
        <v>18</v>
      </c>
      <c r="M218" s="81">
        <v>38.475000000000001</v>
      </c>
      <c r="N218" s="70">
        <v>38</v>
      </c>
      <c r="O218" s="62">
        <v>3000</v>
      </c>
      <c r="P218" s="63">
        <f>Table22452368910111213141516171819202122242345678[[#This Row],[PEMBULATAN]]*O218</f>
        <v>114000</v>
      </c>
    </row>
    <row r="219" spans="1:16" ht="27.75" customHeight="1" x14ac:dyDescent="0.2">
      <c r="A219" s="97"/>
      <c r="B219" s="73"/>
      <c r="C219" s="87" t="s">
        <v>992</v>
      </c>
      <c r="D219" s="76" t="s">
        <v>52</v>
      </c>
      <c r="E219" s="13">
        <v>44428</v>
      </c>
      <c r="F219" s="74" t="s">
        <v>53</v>
      </c>
      <c r="G219" s="13">
        <v>44429</v>
      </c>
      <c r="H219" s="75" t="s">
        <v>54</v>
      </c>
      <c r="I219" s="15">
        <v>93</v>
      </c>
      <c r="J219" s="15">
        <v>64</v>
      </c>
      <c r="K219" s="15">
        <v>20</v>
      </c>
      <c r="L219" s="15">
        <v>16</v>
      </c>
      <c r="M219" s="81">
        <v>29.76</v>
      </c>
      <c r="N219" s="70">
        <v>30</v>
      </c>
      <c r="O219" s="62">
        <v>3000</v>
      </c>
      <c r="P219" s="63">
        <f>Table22452368910111213141516171819202122242345678[[#This Row],[PEMBULATAN]]*O219</f>
        <v>90000</v>
      </c>
    </row>
    <row r="220" spans="1:16" ht="27.75" customHeight="1" x14ac:dyDescent="0.2">
      <c r="A220" s="97"/>
      <c r="B220" s="73"/>
      <c r="C220" s="87" t="s">
        <v>993</v>
      </c>
      <c r="D220" s="76" t="s">
        <v>52</v>
      </c>
      <c r="E220" s="13">
        <v>44428</v>
      </c>
      <c r="F220" s="74" t="s">
        <v>53</v>
      </c>
      <c r="G220" s="13">
        <v>44429</v>
      </c>
      <c r="H220" s="75" t="s">
        <v>54</v>
      </c>
      <c r="I220" s="15">
        <v>80</v>
      </c>
      <c r="J220" s="15">
        <v>50</v>
      </c>
      <c r="K220" s="15">
        <v>31</v>
      </c>
      <c r="L220" s="15">
        <v>13</v>
      </c>
      <c r="M220" s="81">
        <v>31</v>
      </c>
      <c r="N220" s="70">
        <v>31</v>
      </c>
      <c r="O220" s="62">
        <v>3000</v>
      </c>
      <c r="P220" s="63">
        <f>Table22452368910111213141516171819202122242345678[[#This Row],[PEMBULATAN]]*O220</f>
        <v>93000</v>
      </c>
    </row>
    <row r="221" spans="1:16" ht="27.75" customHeight="1" x14ac:dyDescent="0.2">
      <c r="A221" s="97"/>
      <c r="B221" s="73"/>
      <c r="C221" s="87" t="s">
        <v>994</v>
      </c>
      <c r="D221" s="76" t="s">
        <v>52</v>
      </c>
      <c r="E221" s="13">
        <v>44428</v>
      </c>
      <c r="F221" s="74" t="s">
        <v>53</v>
      </c>
      <c r="G221" s="13">
        <v>44429</v>
      </c>
      <c r="H221" s="75" t="s">
        <v>54</v>
      </c>
      <c r="I221" s="15">
        <v>80</v>
      </c>
      <c r="J221" s="15">
        <v>56</v>
      </c>
      <c r="K221" s="15">
        <v>27</v>
      </c>
      <c r="L221" s="15">
        <v>6</v>
      </c>
      <c r="M221" s="81">
        <v>30.24</v>
      </c>
      <c r="N221" s="70">
        <v>30</v>
      </c>
      <c r="O221" s="62">
        <v>3000</v>
      </c>
      <c r="P221" s="63">
        <f>Table22452368910111213141516171819202122242345678[[#This Row],[PEMBULATAN]]*O221</f>
        <v>90000</v>
      </c>
    </row>
    <row r="222" spans="1:16" ht="27.75" customHeight="1" x14ac:dyDescent="0.2">
      <c r="A222" s="97"/>
      <c r="B222" s="73"/>
      <c r="C222" s="87" t="s">
        <v>995</v>
      </c>
      <c r="D222" s="76" t="s">
        <v>52</v>
      </c>
      <c r="E222" s="13">
        <v>44428</v>
      </c>
      <c r="F222" s="74" t="s">
        <v>53</v>
      </c>
      <c r="G222" s="13">
        <v>44429</v>
      </c>
      <c r="H222" s="75" t="s">
        <v>54</v>
      </c>
      <c r="I222" s="15">
        <v>90</v>
      </c>
      <c r="J222" s="15">
        <v>60</v>
      </c>
      <c r="K222" s="15">
        <v>21</v>
      </c>
      <c r="L222" s="15">
        <v>11</v>
      </c>
      <c r="M222" s="81">
        <v>28.35</v>
      </c>
      <c r="N222" s="70">
        <v>28</v>
      </c>
      <c r="O222" s="62">
        <v>3000</v>
      </c>
      <c r="P222" s="63">
        <f>Table22452368910111213141516171819202122242345678[[#This Row],[PEMBULATAN]]*O222</f>
        <v>84000</v>
      </c>
    </row>
    <row r="223" spans="1:16" ht="27.75" customHeight="1" x14ac:dyDescent="0.2">
      <c r="A223" s="97"/>
      <c r="B223" s="73"/>
      <c r="C223" s="87" t="s">
        <v>996</v>
      </c>
      <c r="D223" s="76" t="s">
        <v>52</v>
      </c>
      <c r="E223" s="13">
        <v>44428</v>
      </c>
      <c r="F223" s="74" t="s">
        <v>53</v>
      </c>
      <c r="G223" s="13">
        <v>44429</v>
      </c>
      <c r="H223" s="75" t="s">
        <v>54</v>
      </c>
      <c r="I223" s="15">
        <v>80</v>
      </c>
      <c r="J223" s="15">
        <v>54</v>
      </c>
      <c r="K223" s="15">
        <v>33</v>
      </c>
      <c r="L223" s="15">
        <v>5</v>
      </c>
      <c r="M223" s="81">
        <v>35.64</v>
      </c>
      <c r="N223" s="70">
        <v>36</v>
      </c>
      <c r="O223" s="62">
        <v>3000</v>
      </c>
      <c r="P223" s="63">
        <f>Table22452368910111213141516171819202122242345678[[#This Row],[PEMBULATAN]]*O223</f>
        <v>108000</v>
      </c>
    </row>
    <row r="224" spans="1:16" ht="27.75" customHeight="1" x14ac:dyDescent="0.2">
      <c r="A224" s="97"/>
      <c r="B224" s="73"/>
      <c r="C224" s="87" t="s">
        <v>997</v>
      </c>
      <c r="D224" s="76" t="s">
        <v>52</v>
      </c>
      <c r="E224" s="13">
        <v>44428</v>
      </c>
      <c r="F224" s="74" t="s">
        <v>53</v>
      </c>
      <c r="G224" s="13">
        <v>44429</v>
      </c>
      <c r="H224" s="75" t="s">
        <v>54</v>
      </c>
      <c r="I224" s="15">
        <v>80</v>
      </c>
      <c r="J224" s="15">
        <v>51</v>
      </c>
      <c r="K224" s="15">
        <v>31</v>
      </c>
      <c r="L224" s="15">
        <v>13</v>
      </c>
      <c r="M224" s="81">
        <v>31.62</v>
      </c>
      <c r="N224" s="70">
        <v>32</v>
      </c>
      <c r="O224" s="62">
        <v>3000</v>
      </c>
      <c r="P224" s="63">
        <f>Table22452368910111213141516171819202122242345678[[#This Row],[PEMBULATAN]]*O224</f>
        <v>96000</v>
      </c>
    </row>
    <row r="225" spans="1:16" ht="27.75" customHeight="1" x14ac:dyDescent="0.2">
      <c r="A225" s="97"/>
      <c r="B225" s="73"/>
      <c r="C225" s="87" t="s">
        <v>998</v>
      </c>
      <c r="D225" s="76" t="s">
        <v>52</v>
      </c>
      <c r="E225" s="13">
        <v>44428</v>
      </c>
      <c r="F225" s="74" t="s">
        <v>53</v>
      </c>
      <c r="G225" s="13">
        <v>44429</v>
      </c>
      <c r="H225" s="75" t="s">
        <v>54</v>
      </c>
      <c r="I225" s="15">
        <v>98</v>
      </c>
      <c r="J225" s="15">
        <v>66</v>
      </c>
      <c r="K225" s="15">
        <v>22</v>
      </c>
      <c r="L225" s="15">
        <v>14</v>
      </c>
      <c r="M225" s="81">
        <v>35.573999999999998</v>
      </c>
      <c r="N225" s="70">
        <v>36</v>
      </c>
      <c r="O225" s="62">
        <v>3000</v>
      </c>
      <c r="P225" s="63">
        <f>Table22452368910111213141516171819202122242345678[[#This Row],[PEMBULATAN]]*O225</f>
        <v>108000</v>
      </c>
    </row>
    <row r="226" spans="1:16" ht="27.75" customHeight="1" x14ac:dyDescent="0.2">
      <c r="A226" s="97"/>
      <c r="B226" s="73"/>
      <c r="C226" s="87" t="s">
        <v>999</v>
      </c>
      <c r="D226" s="76" t="s">
        <v>52</v>
      </c>
      <c r="E226" s="13">
        <v>44428</v>
      </c>
      <c r="F226" s="74" t="s">
        <v>53</v>
      </c>
      <c r="G226" s="13">
        <v>44429</v>
      </c>
      <c r="H226" s="75" t="s">
        <v>54</v>
      </c>
      <c r="I226" s="15">
        <v>28</v>
      </c>
      <c r="J226" s="15">
        <v>27</v>
      </c>
      <c r="K226" s="15">
        <v>17</v>
      </c>
      <c r="L226" s="15">
        <v>2</v>
      </c>
      <c r="M226" s="81">
        <v>3.2130000000000001</v>
      </c>
      <c r="N226" s="70">
        <v>3</v>
      </c>
      <c r="O226" s="62">
        <v>3000</v>
      </c>
      <c r="P226" s="63">
        <f>Table22452368910111213141516171819202122242345678[[#This Row],[PEMBULATAN]]*O226</f>
        <v>9000</v>
      </c>
    </row>
    <row r="227" spans="1:16" ht="27.75" customHeight="1" x14ac:dyDescent="0.2">
      <c r="A227" s="97"/>
      <c r="B227" s="73"/>
      <c r="C227" s="87" t="s">
        <v>1000</v>
      </c>
      <c r="D227" s="76" t="s">
        <v>52</v>
      </c>
      <c r="E227" s="13">
        <v>44428</v>
      </c>
      <c r="F227" s="74" t="s">
        <v>53</v>
      </c>
      <c r="G227" s="13">
        <v>44429</v>
      </c>
      <c r="H227" s="75" t="s">
        <v>54</v>
      </c>
      <c r="I227" s="15">
        <v>82</v>
      </c>
      <c r="J227" s="15">
        <v>52</v>
      </c>
      <c r="K227" s="15">
        <v>27</v>
      </c>
      <c r="L227" s="15">
        <v>9</v>
      </c>
      <c r="M227" s="81">
        <v>28.782</v>
      </c>
      <c r="N227" s="70">
        <v>29</v>
      </c>
      <c r="O227" s="62">
        <v>3000</v>
      </c>
      <c r="P227" s="63">
        <f>Table22452368910111213141516171819202122242345678[[#This Row],[PEMBULATAN]]*O227</f>
        <v>87000</v>
      </c>
    </row>
    <row r="228" spans="1:16" ht="27.75" customHeight="1" x14ac:dyDescent="0.2">
      <c r="A228" s="97"/>
      <c r="B228" s="73"/>
      <c r="C228" s="87" t="s">
        <v>1001</v>
      </c>
      <c r="D228" s="76" t="s">
        <v>52</v>
      </c>
      <c r="E228" s="13">
        <v>44428</v>
      </c>
      <c r="F228" s="74" t="s">
        <v>53</v>
      </c>
      <c r="G228" s="13">
        <v>44429</v>
      </c>
      <c r="H228" s="75" t="s">
        <v>54</v>
      </c>
      <c r="I228" s="15">
        <v>62</v>
      </c>
      <c r="J228" s="15">
        <v>53</v>
      </c>
      <c r="K228" s="15">
        <v>30</v>
      </c>
      <c r="L228" s="15">
        <v>14</v>
      </c>
      <c r="M228" s="81">
        <v>24.645</v>
      </c>
      <c r="N228" s="70">
        <v>25</v>
      </c>
      <c r="O228" s="62">
        <v>3000</v>
      </c>
      <c r="P228" s="63">
        <f>Table22452368910111213141516171819202122242345678[[#This Row],[PEMBULATAN]]*O228</f>
        <v>75000</v>
      </c>
    </row>
    <row r="229" spans="1:16" ht="27.75" customHeight="1" x14ac:dyDescent="0.2">
      <c r="A229" s="97"/>
      <c r="B229" s="73"/>
      <c r="C229" s="87" t="s">
        <v>1002</v>
      </c>
      <c r="D229" s="76" t="s">
        <v>52</v>
      </c>
      <c r="E229" s="13">
        <v>44428</v>
      </c>
      <c r="F229" s="74" t="s">
        <v>53</v>
      </c>
      <c r="G229" s="13">
        <v>44429</v>
      </c>
      <c r="H229" s="75" t="s">
        <v>54</v>
      </c>
      <c r="I229" s="15">
        <v>87</v>
      </c>
      <c r="J229" s="15">
        <v>68</v>
      </c>
      <c r="K229" s="15">
        <v>30</v>
      </c>
      <c r="L229" s="15">
        <v>15</v>
      </c>
      <c r="M229" s="81">
        <v>44.37</v>
      </c>
      <c r="N229" s="70">
        <v>44</v>
      </c>
      <c r="O229" s="62">
        <v>3000</v>
      </c>
      <c r="P229" s="63">
        <f>Table22452368910111213141516171819202122242345678[[#This Row],[PEMBULATAN]]*O229</f>
        <v>132000</v>
      </c>
    </row>
    <row r="230" spans="1:16" ht="27.75" customHeight="1" x14ac:dyDescent="0.2">
      <c r="A230" s="97"/>
      <c r="B230" s="73"/>
      <c r="C230" s="87" t="s">
        <v>1003</v>
      </c>
      <c r="D230" s="76" t="s">
        <v>52</v>
      </c>
      <c r="E230" s="13">
        <v>44428</v>
      </c>
      <c r="F230" s="74" t="s">
        <v>53</v>
      </c>
      <c r="G230" s="13">
        <v>44429</v>
      </c>
      <c r="H230" s="75" t="s">
        <v>54</v>
      </c>
      <c r="I230" s="15">
        <v>90</v>
      </c>
      <c r="J230" s="15">
        <v>50</v>
      </c>
      <c r="K230" s="15">
        <v>25</v>
      </c>
      <c r="L230" s="15">
        <v>12</v>
      </c>
      <c r="M230" s="81">
        <v>28.125</v>
      </c>
      <c r="N230" s="70">
        <v>28</v>
      </c>
      <c r="O230" s="62">
        <v>3000</v>
      </c>
      <c r="P230" s="63">
        <f>Table22452368910111213141516171819202122242345678[[#This Row],[PEMBULATAN]]*O230</f>
        <v>84000</v>
      </c>
    </row>
    <row r="231" spans="1:16" ht="27.75" customHeight="1" x14ac:dyDescent="0.2">
      <c r="A231" s="97"/>
      <c r="B231" s="73"/>
      <c r="C231" s="87" t="s">
        <v>1004</v>
      </c>
      <c r="D231" s="76" t="s">
        <v>52</v>
      </c>
      <c r="E231" s="13">
        <v>44428</v>
      </c>
      <c r="F231" s="74" t="s">
        <v>53</v>
      </c>
      <c r="G231" s="13">
        <v>44429</v>
      </c>
      <c r="H231" s="75" t="s">
        <v>54</v>
      </c>
      <c r="I231" s="15">
        <v>83</v>
      </c>
      <c r="J231" s="15">
        <v>60</v>
      </c>
      <c r="K231" s="15">
        <v>33</v>
      </c>
      <c r="L231" s="15">
        <v>20</v>
      </c>
      <c r="M231" s="81">
        <v>41.085000000000001</v>
      </c>
      <c r="N231" s="70">
        <v>41</v>
      </c>
      <c r="O231" s="62">
        <v>3000</v>
      </c>
      <c r="P231" s="63">
        <f>Table22452368910111213141516171819202122242345678[[#This Row],[PEMBULATAN]]*O231</f>
        <v>123000</v>
      </c>
    </row>
    <row r="232" spans="1:16" ht="27.75" customHeight="1" x14ac:dyDescent="0.2">
      <c r="A232" s="97"/>
      <c r="B232" s="73"/>
      <c r="C232" s="87" t="s">
        <v>1005</v>
      </c>
      <c r="D232" s="76" t="s">
        <v>52</v>
      </c>
      <c r="E232" s="13">
        <v>44428</v>
      </c>
      <c r="F232" s="74" t="s">
        <v>53</v>
      </c>
      <c r="G232" s="13">
        <v>44429</v>
      </c>
      <c r="H232" s="75" t="s">
        <v>54</v>
      </c>
      <c r="I232" s="15">
        <v>95</v>
      </c>
      <c r="J232" s="15">
        <v>50</v>
      </c>
      <c r="K232" s="15">
        <v>46</v>
      </c>
      <c r="L232" s="15">
        <v>17</v>
      </c>
      <c r="M232" s="81">
        <v>54.625</v>
      </c>
      <c r="N232" s="70">
        <v>55</v>
      </c>
      <c r="O232" s="62">
        <v>3000</v>
      </c>
      <c r="P232" s="63">
        <f>Table22452368910111213141516171819202122242345678[[#This Row],[PEMBULATAN]]*O232</f>
        <v>165000</v>
      </c>
    </row>
    <row r="233" spans="1:16" ht="27.75" customHeight="1" x14ac:dyDescent="0.2">
      <c r="A233" s="97"/>
      <c r="B233" s="73"/>
      <c r="C233" s="87" t="s">
        <v>1006</v>
      </c>
      <c r="D233" s="76" t="s">
        <v>52</v>
      </c>
      <c r="E233" s="13">
        <v>44428</v>
      </c>
      <c r="F233" s="74" t="s">
        <v>53</v>
      </c>
      <c r="G233" s="13">
        <v>44429</v>
      </c>
      <c r="H233" s="75" t="s">
        <v>54</v>
      </c>
      <c r="I233" s="15">
        <v>70</v>
      </c>
      <c r="J233" s="15">
        <v>58</v>
      </c>
      <c r="K233" s="15">
        <v>18</v>
      </c>
      <c r="L233" s="15">
        <v>6</v>
      </c>
      <c r="M233" s="81">
        <v>18.27</v>
      </c>
      <c r="N233" s="70">
        <v>18</v>
      </c>
      <c r="O233" s="62">
        <v>3000</v>
      </c>
      <c r="P233" s="63">
        <f>Table22452368910111213141516171819202122242345678[[#This Row],[PEMBULATAN]]*O233</f>
        <v>54000</v>
      </c>
    </row>
    <row r="234" spans="1:16" ht="27.75" customHeight="1" x14ac:dyDescent="0.2">
      <c r="A234" s="97"/>
      <c r="B234" s="73"/>
      <c r="C234" s="87" t="s">
        <v>1007</v>
      </c>
      <c r="D234" s="76" t="s">
        <v>52</v>
      </c>
      <c r="E234" s="13">
        <v>44428</v>
      </c>
      <c r="F234" s="74" t="s">
        <v>53</v>
      </c>
      <c r="G234" s="13">
        <v>44429</v>
      </c>
      <c r="H234" s="75" t="s">
        <v>54</v>
      </c>
      <c r="I234" s="15">
        <v>75</v>
      </c>
      <c r="J234" s="15">
        <v>44</v>
      </c>
      <c r="K234" s="15">
        <v>60</v>
      </c>
      <c r="L234" s="15">
        <v>30</v>
      </c>
      <c r="M234" s="81">
        <v>49.5</v>
      </c>
      <c r="N234" s="70">
        <v>50</v>
      </c>
      <c r="O234" s="62">
        <v>3000</v>
      </c>
      <c r="P234" s="63">
        <f>Table22452368910111213141516171819202122242345678[[#This Row],[PEMBULATAN]]*O234</f>
        <v>150000</v>
      </c>
    </row>
    <row r="235" spans="1:16" ht="27.75" customHeight="1" x14ac:dyDescent="0.2">
      <c r="A235" s="97"/>
      <c r="B235" s="73"/>
      <c r="C235" s="87" t="s">
        <v>1008</v>
      </c>
      <c r="D235" s="76" t="s">
        <v>52</v>
      </c>
      <c r="E235" s="13">
        <v>44428</v>
      </c>
      <c r="F235" s="74" t="s">
        <v>53</v>
      </c>
      <c r="G235" s="13">
        <v>44429</v>
      </c>
      <c r="H235" s="75" t="s">
        <v>54</v>
      </c>
      <c r="I235" s="15">
        <v>46</v>
      </c>
      <c r="J235" s="15">
        <v>37</v>
      </c>
      <c r="K235" s="15">
        <v>42</v>
      </c>
      <c r="L235" s="15">
        <v>25</v>
      </c>
      <c r="M235" s="81">
        <v>17.870999999999999</v>
      </c>
      <c r="N235" s="70">
        <v>25</v>
      </c>
      <c r="O235" s="62">
        <v>3000</v>
      </c>
      <c r="P235" s="63">
        <f>Table22452368910111213141516171819202122242345678[[#This Row],[PEMBULATAN]]*O235</f>
        <v>75000</v>
      </c>
    </row>
    <row r="236" spans="1:16" ht="27.75" customHeight="1" x14ac:dyDescent="0.2">
      <c r="A236" s="97"/>
      <c r="B236" s="73"/>
      <c r="C236" s="87" t="s">
        <v>1009</v>
      </c>
      <c r="D236" s="76" t="s">
        <v>52</v>
      </c>
      <c r="E236" s="13">
        <v>44428</v>
      </c>
      <c r="F236" s="74" t="s">
        <v>53</v>
      </c>
      <c r="G236" s="13">
        <v>44429</v>
      </c>
      <c r="H236" s="75" t="s">
        <v>54</v>
      </c>
      <c r="I236" s="15">
        <v>20</v>
      </c>
      <c r="J236" s="15">
        <v>20</v>
      </c>
      <c r="K236" s="15">
        <v>5</v>
      </c>
      <c r="L236" s="15">
        <v>1</v>
      </c>
      <c r="M236" s="81">
        <v>0.5</v>
      </c>
      <c r="N236" s="70">
        <v>1</v>
      </c>
      <c r="O236" s="62">
        <v>3000</v>
      </c>
      <c r="P236" s="63">
        <f>Table22452368910111213141516171819202122242345678[[#This Row],[PEMBULATAN]]*O236</f>
        <v>3000</v>
      </c>
    </row>
    <row r="237" spans="1:16" ht="27.75" customHeight="1" x14ac:dyDescent="0.2">
      <c r="A237" s="97"/>
      <c r="B237" s="73"/>
      <c r="C237" s="87" t="s">
        <v>1010</v>
      </c>
      <c r="D237" s="76" t="s">
        <v>52</v>
      </c>
      <c r="E237" s="13">
        <v>44428</v>
      </c>
      <c r="F237" s="74" t="s">
        <v>53</v>
      </c>
      <c r="G237" s="13">
        <v>44429</v>
      </c>
      <c r="H237" s="75" t="s">
        <v>54</v>
      </c>
      <c r="I237" s="15">
        <v>49</v>
      </c>
      <c r="J237" s="15">
        <v>15</v>
      </c>
      <c r="K237" s="15">
        <v>9</v>
      </c>
      <c r="L237" s="15">
        <v>1</v>
      </c>
      <c r="M237" s="81">
        <v>1.6537500000000001</v>
      </c>
      <c r="N237" s="70">
        <v>2</v>
      </c>
      <c r="O237" s="62">
        <v>3000</v>
      </c>
      <c r="P237" s="63">
        <f>Table22452368910111213141516171819202122242345678[[#This Row],[PEMBULATAN]]*O237</f>
        <v>6000</v>
      </c>
    </row>
    <row r="238" spans="1:16" ht="27.75" customHeight="1" x14ac:dyDescent="0.2">
      <c r="A238" s="97"/>
      <c r="B238" s="73"/>
      <c r="C238" s="87" t="s">
        <v>1011</v>
      </c>
      <c r="D238" s="76" t="s">
        <v>52</v>
      </c>
      <c r="E238" s="13">
        <v>44428</v>
      </c>
      <c r="F238" s="74" t="s">
        <v>53</v>
      </c>
      <c r="G238" s="13">
        <v>44429</v>
      </c>
      <c r="H238" s="75" t="s">
        <v>54</v>
      </c>
      <c r="I238" s="15">
        <v>102</v>
      </c>
      <c r="J238" s="15">
        <v>73</v>
      </c>
      <c r="K238" s="15">
        <v>37</v>
      </c>
      <c r="L238" s="15">
        <v>35</v>
      </c>
      <c r="M238" s="81">
        <v>68.875500000000002</v>
      </c>
      <c r="N238" s="70">
        <v>69</v>
      </c>
      <c r="O238" s="62">
        <v>3000</v>
      </c>
      <c r="P238" s="63">
        <f>Table22452368910111213141516171819202122242345678[[#This Row],[PEMBULATAN]]*O238</f>
        <v>207000</v>
      </c>
    </row>
    <row r="239" spans="1:16" ht="27.75" customHeight="1" x14ac:dyDescent="0.2">
      <c r="A239" s="97"/>
      <c r="B239" s="73"/>
      <c r="C239" s="87" t="s">
        <v>1012</v>
      </c>
      <c r="D239" s="76" t="s">
        <v>52</v>
      </c>
      <c r="E239" s="13">
        <v>44428</v>
      </c>
      <c r="F239" s="74" t="s">
        <v>53</v>
      </c>
      <c r="G239" s="13">
        <v>44429</v>
      </c>
      <c r="H239" s="75" t="s">
        <v>54</v>
      </c>
      <c r="I239" s="15">
        <v>90</v>
      </c>
      <c r="J239" s="15">
        <v>50</v>
      </c>
      <c r="K239" s="15">
        <v>25</v>
      </c>
      <c r="L239" s="15">
        <v>12</v>
      </c>
      <c r="M239" s="81">
        <v>28.125</v>
      </c>
      <c r="N239" s="70">
        <v>28</v>
      </c>
      <c r="O239" s="62">
        <v>3000</v>
      </c>
      <c r="P239" s="63">
        <f>Table22452368910111213141516171819202122242345678[[#This Row],[PEMBULATAN]]*O239</f>
        <v>84000</v>
      </c>
    </row>
    <row r="240" spans="1:16" ht="27.75" customHeight="1" x14ac:dyDescent="0.2">
      <c r="A240" s="97"/>
      <c r="B240" s="73"/>
      <c r="C240" s="87" t="s">
        <v>1013</v>
      </c>
      <c r="D240" s="76" t="s">
        <v>52</v>
      </c>
      <c r="E240" s="13">
        <v>44428</v>
      </c>
      <c r="F240" s="74" t="s">
        <v>53</v>
      </c>
      <c r="G240" s="13">
        <v>44429</v>
      </c>
      <c r="H240" s="75" t="s">
        <v>54</v>
      </c>
      <c r="I240" s="15">
        <v>106</v>
      </c>
      <c r="J240" s="15">
        <v>60</v>
      </c>
      <c r="K240" s="15">
        <v>30</v>
      </c>
      <c r="L240" s="15">
        <v>13</v>
      </c>
      <c r="M240" s="81">
        <v>47.7</v>
      </c>
      <c r="N240" s="70">
        <v>48</v>
      </c>
      <c r="O240" s="62">
        <v>3000</v>
      </c>
      <c r="P240" s="63">
        <f>Table22452368910111213141516171819202122242345678[[#This Row],[PEMBULATAN]]*O240</f>
        <v>144000</v>
      </c>
    </row>
    <row r="241" spans="1:16" ht="27.75" customHeight="1" x14ac:dyDescent="0.2">
      <c r="A241" s="97"/>
      <c r="B241" s="73"/>
      <c r="C241" s="87" t="s">
        <v>1014</v>
      </c>
      <c r="D241" s="76" t="s">
        <v>52</v>
      </c>
      <c r="E241" s="13">
        <v>44428</v>
      </c>
      <c r="F241" s="74" t="s">
        <v>53</v>
      </c>
      <c r="G241" s="13">
        <v>44429</v>
      </c>
      <c r="H241" s="75" t="s">
        <v>54</v>
      </c>
      <c r="I241" s="15">
        <v>90</v>
      </c>
      <c r="J241" s="15">
        <v>55</v>
      </c>
      <c r="K241" s="15">
        <v>30</v>
      </c>
      <c r="L241" s="15">
        <v>14</v>
      </c>
      <c r="M241" s="81">
        <v>37.125</v>
      </c>
      <c r="N241" s="70">
        <v>37</v>
      </c>
      <c r="O241" s="62">
        <v>3000</v>
      </c>
      <c r="P241" s="63">
        <f>Table22452368910111213141516171819202122242345678[[#This Row],[PEMBULATAN]]*O241</f>
        <v>111000</v>
      </c>
    </row>
    <row r="242" spans="1:16" ht="27.75" customHeight="1" x14ac:dyDescent="0.2">
      <c r="A242" s="97"/>
      <c r="B242" s="73"/>
      <c r="C242" s="87" t="s">
        <v>1015</v>
      </c>
      <c r="D242" s="76" t="s">
        <v>52</v>
      </c>
      <c r="E242" s="13">
        <v>44428</v>
      </c>
      <c r="F242" s="74" t="s">
        <v>53</v>
      </c>
      <c r="G242" s="13">
        <v>44429</v>
      </c>
      <c r="H242" s="75" t="s">
        <v>54</v>
      </c>
      <c r="I242" s="15">
        <v>102</v>
      </c>
      <c r="J242" s="15">
        <v>57</v>
      </c>
      <c r="K242" s="15">
        <v>32</v>
      </c>
      <c r="L242" s="15">
        <v>21</v>
      </c>
      <c r="M242" s="81">
        <v>46.512</v>
      </c>
      <c r="N242" s="70">
        <v>47</v>
      </c>
      <c r="O242" s="62">
        <v>3000</v>
      </c>
      <c r="P242" s="63">
        <f>Table22452368910111213141516171819202122242345678[[#This Row],[PEMBULATAN]]*O242</f>
        <v>141000</v>
      </c>
    </row>
    <row r="243" spans="1:16" ht="27.75" customHeight="1" x14ac:dyDescent="0.2">
      <c r="A243" s="97"/>
      <c r="B243" s="73"/>
      <c r="C243" s="87" t="s">
        <v>1016</v>
      </c>
      <c r="D243" s="76" t="s">
        <v>52</v>
      </c>
      <c r="E243" s="13">
        <v>44428</v>
      </c>
      <c r="F243" s="74" t="s">
        <v>53</v>
      </c>
      <c r="G243" s="13">
        <v>44429</v>
      </c>
      <c r="H243" s="75" t="s">
        <v>54</v>
      </c>
      <c r="I243" s="15">
        <v>30</v>
      </c>
      <c r="J243" s="15">
        <v>50</v>
      </c>
      <c r="K243" s="15">
        <v>30</v>
      </c>
      <c r="L243" s="15">
        <v>1</v>
      </c>
      <c r="M243" s="81">
        <v>11.25</v>
      </c>
      <c r="N243" s="70">
        <v>11</v>
      </c>
      <c r="O243" s="62">
        <v>3000</v>
      </c>
      <c r="P243" s="63">
        <f>Table22452368910111213141516171819202122242345678[[#This Row],[PEMBULATAN]]*O243</f>
        <v>33000</v>
      </c>
    </row>
    <row r="244" spans="1:16" ht="27.75" customHeight="1" x14ac:dyDescent="0.2">
      <c r="A244" s="97"/>
      <c r="B244" s="73"/>
      <c r="C244" s="87" t="s">
        <v>1017</v>
      </c>
      <c r="D244" s="76" t="s">
        <v>52</v>
      </c>
      <c r="E244" s="13">
        <v>44428</v>
      </c>
      <c r="F244" s="74" t="s">
        <v>53</v>
      </c>
      <c r="G244" s="13">
        <v>44429</v>
      </c>
      <c r="H244" s="75" t="s">
        <v>54</v>
      </c>
      <c r="I244" s="15">
        <v>30</v>
      </c>
      <c r="J244" s="15">
        <v>50</v>
      </c>
      <c r="K244" s="15">
        <v>30</v>
      </c>
      <c r="L244" s="15">
        <v>1</v>
      </c>
      <c r="M244" s="81">
        <v>11.25</v>
      </c>
      <c r="N244" s="70">
        <v>11</v>
      </c>
      <c r="O244" s="62">
        <v>3000</v>
      </c>
      <c r="P244" s="63">
        <f>Table22452368910111213141516171819202122242345678[[#This Row],[PEMBULATAN]]*O244</f>
        <v>33000</v>
      </c>
    </row>
    <row r="245" spans="1:16" ht="27.75" customHeight="1" x14ac:dyDescent="0.2">
      <c r="A245" s="97"/>
      <c r="B245" s="73"/>
      <c r="C245" s="87" t="s">
        <v>1018</v>
      </c>
      <c r="D245" s="76" t="s">
        <v>52</v>
      </c>
      <c r="E245" s="13">
        <v>44428</v>
      </c>
      <c r="F245" s="74" t="s">
        <v>53</v>
      </c>
      <c r="G245" s="13">
        <v>44429</v>
      </c>
      <c r="H245" s="75" t="s">
        <v>54</v>
      </c>
      <c r="I245" s="15">
        <v>102</v>
      </c>
      <c r="J245" s="15">
        <v>52</v>
      </c>
      <c r="K245" s="15">
        <v>30</v>
      </c>
      <c r="L245" s="15">
        <v>18</v>
      </c>
      <c r="M245" s="81">
        <v>39.78</v>
      </c>
      <c r="N245" s="70">
        <v>40</v>
      </c>
      <c r="O245" s="62">
        <v>3000</v>
      </c>
      <c r="P245" s="63">
        <f>Table22452368910111213141516171819202122242345678[[#This Row],[PEMBULATAN]]*O245</f>
        <v>120000</v>
      </c>
    </row>
    <row r="246" spans="1:16" ht="27.75" customHeight="1" x14ac:dyDescent="0.2">
      <c r="A246" s="97"/>
      <c r="B246" s="73"/>
      <c r="C246" s="87" t="s">
        <v>1019</v>
      </c>
      <c r="D246" s="76" t="s">
        <v>52</v>
      </c>
      <c r="E246" s="13">
        <v>44428</v>
      </c>
      <c r="F246" s="74" t="s">
        <v>53</v>
      </c>
      <c r="G246" s="13">
        <v>44429</v>
      </c>
      <c r="H246" s="75" t="s">
        <v>54</v>
      </c>
      <c r="I246" s="15">
        <v>44</v>
      </c>
      <c r="J246" s="15">
        <v>23</v>
      </c>
      <c r="K246" s="15">
        <v>34</v>
      </c>
      <c r="L246" s="15">
        <v>6</v>
      </c>
      <c r="M246" s="81">
        <v>8.6020000000000003</v>
      </c>
      <c r="N246" s="70">
        <v>9</v>
      </c>
      <c r="O246" s="62">
        <v>3000</v>
      </c>
      <c r="P246" s="63">
        <f>Table22452368910111213141516171819202122242345678[[#This Row],[PEMBULATAN]]*O246</f>
        <v>27000</v>
      </c>
    </row>
    <row r="247" spans="1:16" ht="27.75" customHeight="1" x14ac:dyDescent="0.2">
      <c r="A247" s="97"/>
      <c r="B247" s="73"/>
      <c r="C247" s="87" t="s">
        <v>1020</v>
      </c>
      <c r="D247" s="76" t="s">
        <v>52</v>
      </c>
      <c r="E247" s="13">
        <v>44428</v>
      </c>
      <c r="F247" s="74" t="s">
        <v>53</v>
      </c>
      <c r="G247" s="13">
        <v>44429</v>
      </c>
      <c r="H247" s="75" t="s">
        <v>54</v>
      </c>
      <c r="I247" s="15">
        <v>42</v>
      </c>
      <c r="J247" s="15">
        <v>25</v>
      </c>
      <c r="K247" s="15">
        <v>41</v>
      </c>
      <c r="L247" s="15">
        <v>6</v>
      </c>
      <c r="M247" s="81">
        <v>10.762499999999999</v>
      </c>
      <c r="N247" s="70">
        <v>11</v>
      </c>
      <c r="O247" s="62">
        <v>3000</v>
      </c>
      <c r="P247" s="63">
        <f>Table22452368910111213141516171819202122242345678[[#This Row],[PEMBULATAN]]*O247</f>
        <v>33000</v>
      </c>
    </row>
    <row r="248" spans="1:16" ht="27.75" customHeight="1" x14ac:dyDescent="0.2">
      <c r="A248" s="97"/>
      <c r="B248" s="73"/>
      <c r="C248" s="87" t="s">
        <v>1021</v>
      </c>
      <c r="D248" s="76" t="s">
        <v>52</v>
      </c>
      <c r="E248" s="13">
        <v>44428</v>
      </c>
      <c r="F248" s="74" t="s">
        <v>53</v>
      </c>
      <c r="G248" s="13">
        <v>44429</v>
      </c>
      <c r="H248" s="75" t="s">
        <v>54</v>
      </c>
      <c r="I248" s="15">
        <v>94</v>
      </c>
      <c r="J248" s="15">
        <v>50</v>
      </c>
      <c r="K248" s="15">
        <v>36</v>
      </c>
      <c r="L248" s="15">
        <v>16</v>
      </c>
      <c r="M248" s="81">
        <v>42.3</v>
      </c>
      <c r="N248" s="70">
        <v>42</v>
      </c>
      <c r="O248" s="62">
        <v>3000</v>
      </c>
      <c r="P248" s="63">
        <f>Table22452368910111213141516171819202122242345678[[#This Row],[PEMBULATAN]]*O248</f>
        <v>126000</v>
      </c>
    </row>
    <row r="249" spans="1:16" ht="22.5" customHeight="1" x14ac:dyDescent="0.2">
      <c r="A249" s="121" t="s">
        <v>31</v>
      </c>
      <c r="B249" s="122"/>
      <c r="C249" s="122"/>
      <c r="D249" s="122"/>
      <c r="E249" s="122"/>
      <c r="F249" s="122"/>
      <c r="G249" s="122"/>
      <c r="H249" s="122"/>
      <c r="I249" s="122"/>
      <c r="J249" s="122"/>
      <c r="K249" s="122"/>
      <c r="L249" s="123"/>
      <c r="M249" s="77">
        <f>SUBTOTAL(109,Table22452368910111213141516171819202122242345678[KG VOLUME])</f>
        <v>6135.6830000000027</v>
      </c>
      <c r="N249" s="66">
        <f>SUM(N3:N248)</f>
        <v>6242</v>
      </c>
      <c r="O249" s="124">
        <f>SUM(P3:P248)</f>
        <v>18726000</v>
      </c>
      <c r="P249" s="125"/>
    </row>
    <row r="250" spans="1:16" ht="22.5" customHeight="1" x14ac:dyDescent="0.2">
      <c r="A250" s="82"/>
      <c r="B250" s="54" t="s">
        <v>43</v>
      </c>
      <c r="C250" s="53"/>
      <c r="D250" s="55" t="s">
        <v>44</v>
      </c>
      <c r="E250" s="82"/>
      <c r="F250" s="82"/>
      <c r="G250" s="82"/>
      <c r="H250" s="82"/>
      <c r="I250" s="82"/>
      <c r="J250" s="82"/>
      <c r="K250" s="82"/>
      <c r="L250" s="82"/>
      <c r="M250" s="83"/>
      <c r="N250" s="85" t="s">
        <v>50</v>
      </c>
      <c r="O250" s="84"/>
      <c r="P250" s="84">
        <f>O249*10%</f>
        <v>1872600</v>
      </c>
    </row>
    <row r="251" spans="1:16" ht="22.5" customHeight="1" thickBot="1" x14ac:dyDescent="0.25">
      <c r="A251" s="82"/>
      <c r="B251" s="54"/>
      <c r="C251" s="53"/>
      <c r="D251" s="55"/>
      <c r="E251" s="82"/>
      <c r="F251" s="82"/>
      <c r="G251" s="82"/>
      <c r="H251" s="82"/>
      <c r="I251" s="82"/>
      <c r="J251" s="82"/>
      <c r="K251" s="82"/>
      <c r="L251" s="82"/>
      <c r="M251" s="83"/>
      <c r="N251" s="98" t="s">
        <v>58</v>
      </c>
      <c r="O251" s="99"/>
      <c r="P251" s="99">
        <f>O249-P250</f>
        <v>16853400</v>
      </c>
    </row>
    <row r="252" spans="1:16" x14ac:dyDescent="0.2">
      <c r="A252" s="11"/>
      <c r="H252" s="61"/>
      <c r="N252" s="60" t="s">
        <v>32</v>
      </c>
      <c r="P252" s="67">
        <f>P251*1%</f>
        <v>168534</v>
      </c>
    </row>
    <row r="253" spans="1:16" ht="15.75" thickBot="1" x14ac:dyDescent="0.25">
      <c r="A253" s="11"/>
      <c r="H253" s="61"/>
      <c r="N253" s="60" t="s">
        <v>56</v>
      </c>
      <c r="P253" s="69">
        <f>P251*2%</f>
        <v>337068</v>
      </c>
    </row>
    <row r="254" spans="1:16" x14ac:dyDescent="0.2">
      <c r="A254" s="11"/>
      <c r="H254" s="61"/>
      <c r="N254" s="64" t="s">
        <v>33</v>
      </c>
      <c r="O254" s="65"/>
      <c r="P254" s="68">
        <f>P251+P252-P253</f>
        <v>16684866</v>
      </c>
    </row>
    <row r="255" spans="1:16" x14ac:dyDescent="0.2">
      <c r="B255" s="54"/>
      <c r="C255" s="53"/>
      <c r="D255" s="55"/>
    </row>
    <row r="257" spans="1:16" x14ac:dyDescent="0.2">
      <c r="A257" s="11"/>
      <c r="H257" s="61"/>
      <c r="P257" s="69"/>
    </row>
    <row r="258" spans="1:16" x14ac:dyDescent="0.2">
      <c r="A258" s="11"/>
      <c r="H258" s="61"/>
      <c r="O258" s="56"/>
      <c r="P258" s="69"/>
    </row>
    <row r="259" spans="1:16" s="3" customFormat="1" x14ac:dyDescent="0.25">
      <c r="A259" s="11"/>
      <c r="B259" s="2"/>
      <c r="C259" s="2"/>
      <c r="E259" s="12"/>
      <c r="H259" s="61"/>
      <c r="N259" s="14"/>
      <c r="O259" s="14"/>
      <c r="P259" s="14"/>
    </row>
    <row r="260" spans="1:16" s="3" customFormat="1" x14ac:dyDescent="0.25">
      <c r="A260" s="11"/>
      <c r="B260" s="2"/>
      <c r="C260" s="2"/>
      <c r="E260" s="12"/>
      <c r="H260" s="61"/>
      <c r="N260" s="14"/>
      <c r="O260" s="14"/>
      <c r="P260" s="14"/>
    </row>
    <row r="261" spans="1:16" s="3" customFormat="1" x14ac:dyDescent="0.25">
      <c r="A261" s="11"/>
      <c r="B261" s="2"/>
      <c r="C261" s="2"/>
      <c r="E261" s="12"/>
      <c r="H261" s="61"/>
      <c r="N261" s="14"/>
      <c r="O261" s="14"/>
      <c r="P261" s="14"/>
    </row>
    <row r="262" spans="1:16" s="3" customFormat="1" x14ac:dyDescent="0.25">
      <c r="A262" s="11"/>
      <c r="B262" s="2"/>
      <c r="C262" s="2"/>
      <c r="E262" s="12"/>
      <c r="H262" s="61"/>
      <c r="N262" s="14"/>
      <c r="O262" s="14"/>
      <c r="P262" s="14"/>
    </row>
    <row r="263" spans="1:16" s="3" customFormat="1" x14ac:dyDescent="0.25">
      <c r="A263" s="11"/>
      <c r="B263" s="2"/>
      <c r="C263" s="2"/>
      <c r="E263" s="12"/>
      <c r="H263" s="61"/>
      <c r="N263" s="14"/>
      <c r="O263" s="14"/>
      <c r="P263" s="14"/>
    </row>
    <row r="264" spans="1:16" s="3" customFormat="1" x14ac:dyDescent="0.25">
      <c r="A264" s="11"/>
      <c r="B264" s="2"/>
      <c r="C264" s="2"/>
      <c r="E264" s="12"/>
      <c r="H264" s="61"/>
      <c r="N264" s="14"/>
      <c r="O264" s="14"/>
      <c r="P264" s="14"/>
    </row>
    <row r="265" spans="1:16" s="3" customFormat="1" x14ac:dyDescent="0.25">
      <c r="A265" s="11"/>
      <c r="B265" s="2"/>
      <c r="C265" s="2"/>
      <c r="E265" s="12"/>
      <c r="H265" s="61"/>
      <c r="N265" s="14"/>
      <c r="O265" s="14"/>
      <c r="P265" s="14"/>
    </row>
    <row r="266" spans="1:16" s="3" customFormat="1" x14ac:dyDescent="0.25">
      <c r="A266" s="11"/>
      <c r="B266" s="2"/>
      <c r="C266" s="2"/>
      <c r="E266" s="12"/>
      <c r="H266" s="61"/>
      <c r="N266" s="14"/>
      <c r="O266" s="14"/>
      <c r="P266" s="14"/>
    </row>
    <row r="267" spans="1:16" s="3" customFormat="1" x14ac:dyDescent="0.25">
      <c r="A267" s="11"/>
      <c r="B267" s="2"/>
      <c r="C267" s="2"/>
      <c r="E267" s="12"/>
      <c r="H267" s="61"/>
      <c r="N267" s="14"/>
      <c r="O267" s="14"/>
      <c r="P267" s="14"/>
    </row>
    <row r="268" spans="1:16" s="3" customFormat="1" x14ac:dyDescent="0.25">
      <c r="A268" s="11"/>
      <c r="B268" s="2"/>
      <c r="C268" s="2"/>
      <c r="E268" s="12"/>
      <c r="H268" s="61"/>
      <c r="N268" s="14"/>
      <c r="O268" s="14"/>
      <c r="P268" s="14"/>
    </row>
    <row r="269" spans="1:16" s="3" customFormat="1" x14ac:dyDescent="0.25">
      <c r="A269" s="11"/>
      <c r="B269" s="2"/>
      <c r="C269" s="2"/>
      <c r="E269" s="12"/>
      <c r="H269" s="61"/>
      <c r="N269" s="14"/>
      <c r="O269" s="14"/>
      <c r="P269" s="14"/>
    </row>
    <row r="270" spans="1:16" s="3" customFormat="1" x14ac:dyDescent="0.25">
      <c r="A270" s="11"/>
      <c r="B270" s="2"/>
      <c r="C270" s="2"/>
      <c r="E270" s="12"/>
      <c r="H270" s="61"/>
      <c r="N270" s="14"/>
      <c r="O270" s="14"/>
      <c r="P270" s="14"/>
    </row>
  </sheetData>
  <mergeCells count="2">
    <mergeCell ref="A249:L249"/>
    <mergeCell ref="O249:P249"/>
  </mergeCells>
  <conditionalFormatting sqref="B3">
    <cfRule type="duplicateValues" dxfId="832" priority="1"/>
  </conditionalFormatting>
  <conditionalFormatting sqref="B4:B248">
    <cfRule type="duplicateValues" dxfId="831" priority="58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57</vt:i4>
      </vt:variant>
    </vt:vector>
  </HeadingPairs>
  <TitlesOfParts>
    <vt:vector size="114" baseType="lpstr">
      <vt:lpstr>021_Sicepat</vt:lpstr>
      <vt:lpstr>BKI032210035196</vt:lpstr>
      <vt:lpstr>BKI032210035204</vt:lpstr>
      <vt:lpstr>BKI032210035212</vt:lpstr>
      <vt:lpstr>BKI032210035220</vt:lpstr>
      <vt:lpstr>BKI032210035238</vt:lpstr>
      <vt:lpstr>BKI032210035246</vt:lpstr>
      <vt:lpstr>BKI032210035253</vt:lpstr>
      <vt:lpstr>BKI032210035261</vt:lpstr>
      <vt:lpstr>BKI032210035279</vt:lpstr>
      <vt:lpstr>BKI032210035287</vt:lpstr>
      <vt:lpstr>BKI032210035303</vt:lpstr>
      <vt:lpstr>BKI032210035311</vt:lpstr>
      <vt:lpstr>BKI032210036103</vt:lpstr>
      <vt:lpstr>BKI032210035329</vt:lpstr>
      <vt:lpstr>BKI032210035345</vt:lpstr>
      <vt:lpstr>BKI032210035352</vt:lpstr>
      <vt:lpstr>BKI032210035360</vt:lpstr>
      <vt:lpstr>BKI032210035386</vt:lpstr>
      <vt:lpstr>BKI032210035394</vt:lpstr>
      <vt:lpstr>BKI032210036095</vt:lpstr>
      <vt:lpstr>BKI032210035410</vt:lpstr>
      <vt:lpstr>BKI032210035428</vt:lpstr>
      <vt:lpstr>BKI032210035436</vt:lpstr>
      <vt:lpstr>BKI032210035451</vt:lpstr>
      <vt:lpstr>BKI032210035469</vt:lpstr>
      <vt:lpstr>BKI032210036087</vt:lpstr>
      <vt:lpstr> BKI032210035493</vt:lpstr>
      <vt:lpstr>BKI032210035501</vt:lpstr>
      <vt:lpstr>BKI032210035527</vt:lpstr>
      <vt:lpstr>BKI032110035535</vt:lpstr>
      <vt:lpstr>BKI032210035543</vt:lpstr>
      <vt:lpstr>BKI032210035550</vt:lpstr>
      <vt:lpstr>BKI032210035576</vt:lpstr>
      <vt:lpstr>BKI032210036079</vt:lpstr>
      <vt:lpstr>BKI032210035584</vt:lpstr>
      <vt:lpstr>BKI032210035592</vt:lpstr>
      <vt:lpstr>BKI032210035626</vt:lpstr>
      <vt:lpstr>BKI032210035634</vt:lpstr>
      <vt:lpstr>BKI032210035659</vt:lpstr>
      <vt:lpstr>BKI032210035667</vt:lpstr>
      <vt:lpstr>BKI032210036053</vt:lpstr>
      <vt:lpstr>BKI032210035675</vt:lpstr>
      <vt:lpstr>BKI032210036186</vt:lpstr>
      <vt:lpstr>BKI032210035691</vt:lpstr>
      <vt:lpstr>BKI032210035709</vt:lpstr>
      <vt:lpstr>BKI032210036046</vt:lpstr>
      <vt:lpstr>BKI032210035717</vt:lpstr>
      <vt:lpstr>BKI032210035402</vt:lpstr>
      <vt:lpstr>BKI032210036194</vt:lpstr>
      <vt:lpstr>BKI032210035733</vt:lpstr>
      <vt:lpstr>BKI032210035741</vt:lpstr>
      <vt:lpstr>BKI032210035881</vt:lpstr>
      <vt:lpstr>BKI032210035899</vt:lpstr>
      <vt:lpstr>BKI032210035931</vt:lpstr>
      <vt:lpstr>BKI032210035956</vt:lpstr>
      <vt:lpstr>BKI032210035964</vt:lpstr>
      <vt:lpstr>' BKI032210035493'!Print_Titles</vt:lpstr>
      <vt:lpstr>'021_Sicepat'!Print_Titles</vt:lpstr>
      <vt:lpstr>BKI032110035535!Print_Titles</vt:lpstr>
      <vt:lpstr>BKI032210035196!Print_Titles</vt:lpstr>
      <vt:lpstr>BKI032210035204!Print_Titles</vt:lpstr>
      <vt:lpstr>BKI032210035212!Print_Titles</vt:lpstr>
      <vt:lpstr>BKI032210035220!Print_Titles</vt:lpstr>
      <vt:lpstr>BKI032210035238!Print_Titles</vt:lpstr>
      <vt:lpstr>BKI032210035246!Print_Titles</vt:lpstr>
      <vt:lpstr>BKI032210035253!Print_Titles</vt:lpstr>
      <vt:lpstr>BKI032210035261!Print_Titles</vt:lpstr>
      <vt:lpstr>BKI032210035279!Print_Titles</vt:lpstr>
      <vt:lpstr>BKI032210035287!Print_Titles</vt:lpstr>
      <vt:lpstr>BKI032210035303!Print_Titles</vt:lpstr>
      <vt:lpstr>BKI032210035311!Print_Titles</vt:lpstr>
      <vt:lpstr>BKI032210035329!Print_Titles</vt:lpstr>
      <vt:lpstr>BKI032210035345!Print_Titles</vt:lpstr>
      <vt:lpstr>BKI032210035352!Print_Titles</vt:lpstr>
      <vt:lpstr>BKI032210035360!Print_Titles</vt:lpstr>
      <vt:lpstr>BKI032210035386!Print_Titles</vt:lpstr>
      <vt:lpstr>BKI032210035394!Print_Titles</vt:lpstr>
      <vt:lpstr>BKI032210035402!Print_Titles</vt:lpstr>
      <vt:lpstr>BKI032210035410!Print_Titles</vt:lpstr>
      <vt:lpstr>BKI032210035428!Print_Titles</vt:lpstr>
      <vt:lpstr>BKI032210035436!Print_Titles</vt:lpstr>
      <vt:lpstr>BKI032210035451!Print_Titles</vt:lpstr>
      <vt:lpstr>BKI032210035469!Print_Titles</vt:lpstr>
      <vt:lpstr>BKI032210035501!Print_Titles</vt:lpstr>
      <vt:lpstr>BKI032210035527!Print_Titles</vt:lpstr>
      <vt:lpstr>BKI032210035543!Print_Titles</vt:lpstr>
      <vt:lpstr>BKI032210035550!Print_Titles</vt:lpstr>
      <vt:lpstr>BKI032210035576!Print_Titles</vt:lpstr>
      <vt:lpstr>BKI032210035584!Print_Titles</vt:lpstr>
      <vt:lpstr>BKI032210035592!Print_Titles</vt:lpstr>
      <vt:lpstr>BKI032210035626!Print_Titles</vt:lpstr>
      <vt:lpstr>BKI032210035634!Print_Titles</vt:lpstr>
      <vt:lpstr>BKI032210035659!Print_Titles</vt:lpstr>
      <vt:lpstr>BKI032210035667!Print_Titles</vt:lpstr>
      <vt:lpstr>BKI032210035675!Print_Titles</vt:lpstr>
      <vt:lpstr>BKI032210035691!Print_Titles</vt:lpstr>
      <vt:lpstr>BKI032210035709!Print_Titles</vt:lpstr>
      <vt:lpstr>BKI032210035717!Print_Titles</vt:lpstr>
      <vt:lpstr>BKI032210035733!Print_Titles</vt:lpstr>
      <vt:lpstr>BKI032210035741!Print_Titles</vt:lpstr>
      <vt:lpstr>BKI032210035881!Print_Titles</vt:lpstr>
      <vt:lpstr>BKI032210035899!Print_Titles</vt:lpstr>
      <vt:lpstr>BKI032210035931!Print_Titles</vt:lpstr>
      <vt:lpstr>BKI032210035956!Print_Titles</vt:lpstr>
      <vt:lpstr>BKI032210035964!Print_Titles</vt:lpstr>
      <vt:lpstr>BKI032210036046!Print_Titles</vt:lpstr>
      <vt:lpstr>BKI032210036053!Print_Titles</vt:lpstr>
      <vt:lpstr>BKI032210036079!Print_Titles</vt:lpstr>
      <vt:lpstr>BKI032210036087!Print_Titles</vt:lpstr>
      <vt:lpstr>BKI032210036095!Print_Titles</vt:lpstr>
      <vt:lpstr>BKI032210036103!Print_Titles</vt:lpstr>
      <vt:lpstr>BKI032210036186!Print_Titles</vt:lpstr>
      <vt:lpstr>BKI032210036194!Print_Titles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2021-10-18T08:44:42Z</cp:lastPrinted>
  <dcterms:created xsi:type="dcterms:W3CDTF">2021-07-02T11:08:00Z</dcterms:created>
  <dcterms:modified xsi:type="dcterms:W3CDTF">2021-10-18T10:33:19Z</dcterms:modified>
</cp:coreProperties>
</file>