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24_Sicepat" sheetId="2" r:id="rId1"/>
    <sheet name="BKI032210037036" sheetId="89" r:id="rId2"/>
    <sheet name="BKI032210036772" sheetId="26" r:id="rId3"/>
    <sheet name="BKI032210036798" sheetId="57" r:id="rId4"/>
    <sheet name="BKI032210036806" sheetId="58" r:id="rId5"/>
    <sheet name="BKI032210036814" sheetId="59" r:id="rId6"/>
    <sheet name="BKI032210036822" sheetId="60" r:id="rId7"/>
    <sheet name="BKI032210036830" sheetId="61" r:id="rId8"/>
    <sheet name="BKI032210036848" sheetId="62" r:id="rId9"/>
    <sheet name="BKI032210036855" sheetId="63" r:id="rId10"/>
    <sheet name="BKI032210036863" sheetId="64" r:id="rId11"/>
    <sheet name="BKI032210036871" sheetId="65" r:id="rId12"/>
    <sheet name="BKI032210036897" sheetId="66" r:id="rId13"/>
    <sheet name="BKI032210036905" sheetId="67" r:id="rId14"/>
    <sheet name="BKI032210036921" sheetId="68" r:id="rId15"/>
    <sheet name="BKI032210036939" sheetId="69" r:id="rId16"/>
    <sheet name="BKI032210036954" sheetId="70" r:id="rId17"/>
    <sheet name="BKI032210037028" sheetId="71" r:id="rId18"/>
    <sheet name="BKI032210037010" sheetId="72" r:id="rId19"/>
  </sheets>
  <definedNames>
    <definedName name="_xlnm.Print_Titles" localSheetId="0">'024_Sicepat'!$2:$17</definedName>
    <definedName name="_xlnm.Print_Titles" localSheetId="2">BKI032210036772!$2:$2</definedName>
    <definedName name="_xlnm.Print_Titles" localSheetId="3">BKI032210036798!$2:$2</definedName>
    <definedName name="_xlnm.Print_Titles" localSheetId="4">BKI032210036806!$2:$2</definedName>
    <definedName name="_xlnm.Print_Titles" localSheetId="5">BKI032210036814!$2:$2</definedName>
    <definedName name="_xlnm.Print_Titles" localSheetId="6">BKI032210036822!$2:$2</definedName>
    <definedName name="_xlnm.Print_Titles" localSheetId="7">BKI032210036830!$2:$2</definedName>
    <definedName name="_xlnm.Print_Titles" localSheetId="8">BKI032210036848!$2:$2</definedName>
    <definedName name="_xlnm.Print_Titles" localSheetId="9">BKI032210036855!$2:$2</definedName>
    <definedName name="_xlnm.Print_Titles" localSheetId="10">BKI032210036863!$2:$2</definedName>
    <definedName name="_xlnm.Print_Titles" localSheetId="11">BKI032210036871!$2:$2</definedName>
    <definedName name="_xlnm.Print_Titles" localSheetId="12">BKI032210036897!$2:$2</definedName>
    <definedName name="_xlnm.Print_Titles" localSheetId="13">BKI032210036905!$2:$2</definedName>
    <definedName name="_xlnm.Print_Titles" localSheetId="14">BKI032210036921!$2:$2</definedName>
    <definedName name="_xlnm.Print_Titles" localSheetId="15">BKI032210036939!$2:$2</definedName>
    <definedName name="_xlnm.Print_Titles" localSheetId="16">BKI032210036954!$2:$2</definedName>
    <definedName name="_xlnm.Print_Titles" localSheetId="18">BKI032210037010!$2:$2</definedName>
    <definedName name="_xlnm.Print_Titles" localSheetId="17">BKI032210037028!$2:$2</definedName>
    <definedName name="_xlnm.Print_Titles" localSheetId="1">BKI032210037036!$2:$2</definedName>
  </definedNames>
  <calcPr calcId="162913"/>
</workbook>
</file>

<file path=xl/calcChain.xml><?xml version="1.0" encoding="utf-8"?>
<calcChain xmlns="http://schemas.openxmlformats.org/spreadsheetml/2006/main">
  <c r="J36" i="2" l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19" i="2"/>
  <c r="J38" i="2" l="1"/>
  <c r="N8" i="65"/>
  <c r="C19" i="2" l="1"/>
  <c r="B19" i="2"/>
  <c r="G19" i="2"/>
  <c r="J19" i="2" s="1"/>
  <c r="G18" i="2"/>
  <c r="C18" i="2"/>
  <c r="B18" i="2"/>
  <c r="N4" i="89"/>
  <c r="M4" i="89"/>
  <c r="P3" i="89"/>
  <c r="O4" i="89" s="1"/>
  <c r="P6" i="89" s="1"/>
  <c r="P8" i="89" l="1"/>
  <c r="P7" i="89"/>
  <c r="P9" i="89" s="1"/>
  <c r="P7" i="65" l="1"/>
  <c r="P6" i="65"/>
  <c r="P5" i="65"/>
  <c r="P4" i="65"/>
  <c r="P7" i="61"/>
  <c r="P6" i="61"/>
  <c r="P5" i="61"/>
  <c r="P4" i="61"/>
  <c r="P231" i="72"/>
  <c r="P230" i="72"/>
  <c r="P229" i="72"/>
  <c r="P228" i="72"/>
  <c r="P227" i="72"/>
  <c r="P226" i="72"/>
  <c r="P225" i="72"/>
  <c r="P224" i="72"/>
  <c r="P223" i="72"/>
  <c r="P222" i="72"/>
  <c r="P221" i="72"/>
  <c r="P220" i="72"/>
  <c r="P219" i="72"/>
  <c r="P218" i="72"/>
  <c r="P217" i="72"/>
  <c r="P216" i="72"/>
  <c r="P215" i="72"/>
  <c r="P214" i="72"/>
  <c r="P213" i="72"/>
  <c r="P212" i="72"/>
  <c r="P211" i="72"/>
  <c r="P210" i="72"/>
  <c r="P209" i="72"/>
  <c r="P208" i="72"/>
  <c r="P207" i="72"/>
  <c r="P206" i="72"/>
  <c r="P205" i="72"/>
  <c r="P204" i="72"/>
  <c r="P203" i="72"/>
  <c r="P202" i="72"/>
  <c r="P201" i="72"/>
  <c r="P200" i="72"/>
  <c r="P199" i="72"/>
  <c r="P198" i="72"/>
  <c r="P197" i="72"/>
  <c r="P196" i="72"/>
  <c r="P195" i="72"/>
  <c r="P194" i="72"/>
  <c r="P193" i="72"/>
  <c r="P192" i="72"/>
  <c r="P191" i="72"/>
  <c r="P190" i="72"/>
  <c r="P189" i="72"/>
  <c r="P188" i="72"/>
  <c r="P187" i="72"/>
  <c r="P186" i="72"/>
  <c r="P185" i="72"/>
  <c r="P184" i="72"/>
  <c r="P183" i="72"/>
  <c r="P182" i="72"/>
  <c r="P181" i="72"/>
  <c r="P180" i="72"/>
  <c r="P179" i="72"/>
  <c r="P178" i="72"/>
  <c r="P177" i="72"/>
  <c r="P176" i="72"/>
  <c r="P175" i="72"/>
  <c r="P174" i="72"/>
  <c r="P173" i="72"/>
  <c r="P172" i="72"/>
  <c r="P171" i="72"/>
  <c r="P170" i="72"/>
  <c r="P169" i="72"/>
  <c r="P168" i="72"/>
  <c r="P167" i="72"/>
  <c r="P166" i="72"/>
  <c r="P165" i="72"/>
  <c r="P164" i="72"/>
  <c r="P163" i="72"/>
  <c r="P162" i="72"/>
  <c r="P161" i="72"/>
  <c r="P160" i="72"/>
  <c r="P159" i="72"/>
  <c r="P158" i="72"/>
  <c r="P157" i="72"/>
  <c r="P156" i="72"/>
  <c r="P155" i="72"/>
  <c r="P154" i="72"/>
  <c r="P153" i="72"/>
  <c r="P152" i="72"/>
  <c r="P151" i="72"/>
  <c r="P150" i="72"/>
  <c r="P149" i="72"/>
  <c r="P148" i="72"/>
  <c r="P147" i="72"/>
  <c r="P146" i="72"/>
  <c r="P145" i="72"/>
  <c r="P144" i="72"/>
  <c r="P143" i="72"/>
  <c r="P142" i="72"/>
  <c r="P141" i="72"/>
  <c r="P140" i="72"/>
  <c r="P139" i="72"/>
  <c r="P138" i="72"/>
  <c r="P137" i="72"/>
  <c r="P136" i="72"/>
  <c r="P135" i="72"/>
  <c r="P134" i="72"/>
  <c r="P133" i="72"/>
  <c r="P132" i="72"/>
  <c r="P131" i="72"/>
  <c r="P130" i="72"/>
  <c r="P129" i="72"/>
  <c r="P128" i="72"/>
  <c r="P127" i="72"/>
  <c r="P126" i="72"/>
  <c r="P125" i="72"/>
  <c r="P124" i="72"/>
  <c r="P123" i="72"/>
  <c r="P122" i="72"/>
  <c r="P121" i="72"/>
  <c r="P120" i="72"/>
  <c r="P119" i="72"/>
  <c r="P118" i="72"/>
  <c r="P117" i="72"/>
  <c r="P116" i="72"/>
  <c r="P115" i="72"/>
  <c r="P114" i="72"/>
  <c r="P113" i="72"/>
  <c r="P112" i="72"/>
  <c r="P111" i="72"/>
  <c r="P110" i="72"/>
  <c r="P109" i="72"/>
  <c r="P108" i="72"/>
  <c r="P107" i="72"/>
  <c r="P106" i="72"/>
  <c r="P105" i="72"/>
  <c r="P104" i="72"/>
  <c r="P103" i="72"/>
  <c r="P102" i="72"/>
  <c r="P101" i="72"/>
  <c r="P100" i="72"/>
  <c r="P99" i="72"/>
  <c r="P98" i="72"/>
  <c r="P97" i="72"/>
  <c r="P96" i="72"/>
  <c r="P95" i="72"/>
  <c r="P94" i="72"/>
  <c r="P93" i="72"/>
  <c r="P92" i="72"/>
  <c r="P91" i="72"/>
  <c r="P90" i="72"/>
  <c r="P89" i="72"/>
  <c r="P88" i="72"/>
  <c r="P87" i="72"/>
  <c r="P86" i="72"/>
  <c r="P85" i="72"/>
  <c r="P84" i="72"/>
  <c r="P83" i="72"/>
  <c r="P82" i="72"/>
  <c r="P81" i="72"/>
  <c r="P80" i="72"/>
  <c r="P79" i="72"/>
  <c r="P78" i="72"/>
  <c r="P77" i="72"/>
  <c r="P76" i="72"/>
  <c r="P75" i="72"/>
  <c r="P74" i="72"/>
  <c r="P73" i="72"/>
  <c r="P72" i="72"/>
  <c r="P71" i="72"/>
  <c r="P70" i="72"/>
  <c r="P69" i="72"/>
  <c r="P68" i="72"/>
  <c r="P67" i="72"/>
  <c r="P66" i="72"/>
  <c r="P65" i="72"/>
  <c r="P64" i="72"/>
  <c r="P63" i="72"/>
  <c r="P62" i="72"/>
  <c r="P61" i="72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91" i="70"/>
  <c r="P90" i="70"/>
  <c r="P89" i="70"/>
  <c r="P88" i="70"/>
  <c r="P87" i="70"/>
  <c r="P86" i="70"/>
  <c r="P85" i="70"/>
  <c r="P84" i="70"/>
  <c r="P83" i="70"/>
  <c r="P82" i="70"/>
  <c r="P81" i="70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208" i="70"/>
  <c r="P207" i="70"/>
  <c r="P206" i="70"/>
  <c r="P205" i="70"/>
  <c r="P204" i="70"/>
  <c r="P203" i="70"/>
  <c r="P202" i="70"/>
  <c r="P201" i="70"/>
  <c r="P200" i="70"/>
  <c r="P199" i="70"/>
  <c r="P198" i="70"/>
  <c r="P197" i="70"/>
  <c r="P196" i="70"/>
  <c r="P195" i="70"/>
  <c r="P194" i="70"/>
  <c r="P193" i="70"/>
  <c r="P192" i="70"/>
  <c r="P191" i="70"/>
  <c r="P190" i="70"/>
  <c r="P189" i="70"/>
  <c r="P188" i="70"/>
  <c r="P187" i="70"/>
  <c r="P186" i="70"/>
  <c r="P185" i="70"/>
  <c r="P184" i="70"/>
  <c r="P183" i="70"/>
  <c r="P182" i="70"/>
  <c r="P181" i="70"/>
  <c r="P180" i="70"/>
  <c r="P179" i="70"/>
  <c r="P178" i="70"/>
  <c r="P177" i="70"/>
  <c r="P176" i="70"/>
  <c r="P175" i="70"/>
  <c r="P174" i="70"/>
  <c r="P173" i="70"/>
  <c r="P172" i="70"/>
  <c r="P171" i="70"/>
  <c r="P170" i="70"/>
  <c r="P169" i="70"/>
  <c r="P168" i="70"/>
  <c r="P167" i="70"/>
  <c r="P166" i="70"/>
  <c r="P165" i="70"/>
  <c r="P164" i="70"/>
  <c r="P163" i="70"/>
  <c r="P162" i="70"/>
  <c r="P161" i="70"/>
  <c r="P160" i="70"/>
  <c r="P159" i="70"/>
  <c r="P158" i="70"/>
  <c r="P157" i="70"/>
  <c r="P156" i="70"/>
  <c r="P155" i="70"/>
  <c r="P154" i="70"/>
  <c r="P153" i="70"/>
  <c r="P152" i="70"/>
  <c r="P151" i="70"/>
  <c r="P150" i="70"/>
  <c r="P149" i="70"/>
  <c r="P148" i="70"/>
  <c r="P147" i="70"/>
  <c r="P146" i="70"/>
  <c r="P145" i="70"/>
  <c r="P144" i="70"/>
  <c r="P143" i="70"/>
  <c r="P142" i="70"/>
  <c r="P141" i="70"/>
  <c r="P140" i="70"/>
  <c r="P139" i="70"/>
  <c r="P138" i="70"/>
  <c r="P137" i="70"/>
  <c r="P136" i="70"/>
  <c r="P135" i="70"/>
  <c r="P134" i="70"/>
  <c r="P133" i="70"/>
  <c r="P132" i="70"/>
  <c r="P131" i="70"/>
  <c r="P130" i="70"/>
  <c r="P129" i="70"/>
  <c r="P128" i="70"/>
  <c r="P127" i="70"/>
  <c r="P126" i="70"/>
  <c r="P125" i="70"/>
  <c r="P124" i="70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P108" i="70"/>
  <c r="P107" i="70"/>
  <c r="P106" i="70"/>
  <c r="P105" i="70"/>
  <c r="P104" i="70"/>
  <c r="P103" i="70"/>
  <c r="P102" i="70"/>
  <c r="P101" i="70"/>
  <c r="P100" i="70"/>
  <c r="P99" i="70"/>
  <c r="P98" i="70"/>
  <c r="P97" i="70"/>
  <c r="P96" i="70"/>
  <c r="P95" i="70"/>
  <c r="P94" i="70"/>
  <c r="P93" i="70"/>
  <c r="P92" i="70"/>
  <c r="P145" i="69"/>
  <c r="P144" i="69"/>
  <c r="P143" i="69"/>
  <c r="P142" i="69"/>
  <c r="P141" i="69"/>
  <c r="P140" i="69"/>
  <c r="P139" i="69"/>
  <c r="P138" i="69"/>
  <c r="P137" i="69"/>
  <c r="P136" i="69"/>
  <c r="P135" i="69"/>
  <c r="P134" i="69"/>
  <c r="P133" i="69"/>
  <c r="P132" i="69"/>
  <c r="P131" i="69"/>
  <c r="P130" i="69"/>
  <c r="P129" i="69"/>
  <c r="P128" i="69"/>
  <c r="P127" i="69"/>
  <c r="P126" i="69"/>
  <c r="P125" i="69"/>
  <c r="P124" i="69"/>
  <c r="P123" i="69"/>
  <c r="P122" i="69"/>
  <c r="P121" i="69"/>
  <c r="P120" i="69"/>
  <c r="P119" i="69"/>
  <c r="P118" i="69"/>
  <c r="P117" i="69"/>
  <c r="P116" i="69"/>
  <c r="P115" i="69"/>
  <c r="P114" i="69"/>
  <c r="P113" i="69"/>
  <c r="P112" i="69"/>
  <c r="P111" i="69"/>
  <c r="P110" i="69"/>
  <c r="P109" i="69"/>
  <c r="P108" i="69"/>
  <c r="P107" i="69"/>
  <c r="P106" i="69"/>
  <c r="P105" i="69"/>
  <c r="P104" i="69"/>
  <c r="P103" i="69"/>
  <c r="P102" i="69"/>
  <c r="P101" i="69"/>
  <c r="P100" i="69"/>
  <c r="P99" i="69"/>
  <c r="P98" i="69"/>
  <c r="P97" i="69"/>
  <c r="P96" i="69"/>
  <c r="P95" i="69"/>
  <c r="P94" i="69"/>
  <c r="P93" i="69"/>
  <c r="P92" i="69"/>
  <c r="P91" i="69"/>
  <c r="P90" i="69"/>
  <c r="P89" i="69"/>
  <c r="P88" i="69"/>
  <c r="P87" i="69"/>
  <c r="P86" i="69"/>
  <c r="P85" i="69"/>
  <c r="P84" i="69"/>
  <c r="P83" i="69"/>
  <c r="P82" i="69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78" i="67"/>
  <c r="P4" i="67"/>
  <c r="P5" i="67"/>
  <c r="P6" i="67"/>
  <c r="P7" i="67"/>
  <c r="P8" i="67"/>
  <c r="P9" i="67"/>
  <c r="P10" i="67"/>
  <c r="P11" i="67"/>
  <c r="P12" i="67"/>
  <c r="P13" i="67"/>
  <c r="P14" i="67"/>
  <c r="P15" i="67"/>
  <c r="P16" i="67"/>
  <c r="P17" i="67"/>
  <c r="P18" i="67"/>
  <c r="P19" i="67"/>
  <c r="P20" i="67"/>
  <c r="P21" i="67"/>
  <c r="P22" i="67"/>
  <c r="P23" i="67"/>
  <c r="P24" i="67"/>
  <c r="P25" i="67"/>
  <c r="P26" i="67"/>
  <c r="P27" i="67"/>
  <c r="P28" i="67"/>
  <c r="P29" i="67"/>
  <c r="P30" i="67"/>
  <c r="P31" i="67"/>
  <c r="P32" i="67"/>
  <c r="P33" i="67"/>
  <c r="P34" i="67"/>
  <c r="P35" i="67"/>
  <c r="P36" i="67"/>
  <c r="P37" i="67"/>
  <c r="P38" i="67"/>
  <c r="P39" i="67"/>
  <c r="P40" i="67"/>
  <c r="P41" i="67"/>
  <c r="P42" i="67"/>
  <c r="P43" i="67"/>
  <c r="P44" i="67"/>
  <c r="P45" i="67"/>
  <c r="P46" i="67"/>
  <c r="P47" i="67"/>
  <c r="P48" i="67"/>
  <c r="P49" i="67"/>
  <c r="P50" i="67"/>
  <c r="P51" i="67"/>
  <c r="P52" i="67"/>
  <c r="P53" i="67"/>
  <c r="P54" i="67"/>
  <c r="P55" i="67"/>
  <c r="P56" i="67"/>
  <c r="P57" i="67"/>
  <c r="P58" i="67"/>
  <c r="P59" i="67"/>
  <c r="P60" i="67"/>
  <c r="P61" i="67"/>
  <c r="P62" i="67"/>
  <c r="P63" i="67"/>
  <c r="P64" i="67"/>
  <c r="P65" i="67"/>
  <c r="P66" i="67"/>
  <c r="P67" i="67"/>
  <c r="P68" i="67"/>
  <c r="P69" i="67"/>
  <c r="P70" i="67"/>
  <c r="P71" i="67"/>
  <c r="P72" i="67"/>
  <c r="P73" i="67"/>
  <c r="P74" i="67"/>
  <c r="P75" i="67"/>
  <c r="P76" i="67"/>
  <c r="P77" i="67"/>
  <c r="P3" i="67"/>
  <c r="P210" i="66" l="1"/>
  <c r="P209" i="66"/>
  <c r="P208" i="66"/>
  <c r="P207" i="66"/>
  <c r="P206" i="66"/>
  <c r="P205" i="66"/>
  <c r="P204" i="66"/>
  <c r="P203" i="66"/>
  <c r="P202" i="66"/>
  <c r="P201" i="66"/>
  <c r="P200" i="66"/>
  <c r="P199" i="66"/>
  <c r="P198" i="66"/>
  <c r="P197" i="66"/>
  <c r="P196" i="66"/>
  <c r="P195" i="66"/>
  <c r="P194" i="66"/>
  <c r="P193" i="66"/>
  <c r="P192" i="66"/>
  <c r="P191" i="66"/>
  <c r="P190" i="66"/>
  <c r="P189" i="66"/>
  <c r="P188" i="66"/>
  <c r="P187" i="66"/>
  <c r="P186" i="66"/>
  <c r="P185" i="66"/>
  <c r="P184" i="66"/>
  <c r="P183" i="66"/>
  <c r="P182" i="66"/>
  <c r="P181" i="66"/>
  <c r="P180" i="66"/>
  <c r="P179" i="66"/>
  <c r="P178" i="66"/>
  <c r="P177" i="66"/>
  <c r="P176" i="66"/>
  <c r="P175" i="66"/>
  <c r="P174" i="66"/>
  <c r="P173" i="66"/>
  <c r="P172" i="66"/>
  <c r="P171" i="66"/>
  <c r="P170" i="66"/>
  <c r="P169" i="66"/>
  <c r="P168" i="66"/>
  <c r="P167" i="66"/>
  <c r="P166" i="66"/>
  <c r="P165" i="66"/>
  <c r="P164" i="66"/>
  <c r="P163" i="66"/>
  <c r="P162" i="66"/>
  <c r="P161" i="66"/>
  <c r="P160" i="66"/>
  <c r="P159" i="66"/>
  <c r="P158" i="66"/>
  <c r="P157" i="66"/>
  <c r="P156" i="66"/>
  <c r="P155" i="66"/>
  <c r="P154" i="66"/>
  <c r="P153" i="66"/>
  <c r="P152" i="66"/>
  <c r="P151" i="66"/>
  <c r="P150" i="66"/>
  <c r="P149" i="66"/>
  <c r="P148" i="66"/>
  <c r="P147" i="66"/>
  <c r="P146" i="66"/>
  <c r="P145" i="66"/>
  <c r="P144" i="66"/>
  <c r="P143" i="66"/>
  <c r="P142" i="66"/>
  <c r="P141" i="66"/>
  <c r="P140" i="66"/>
  <c r="P139" i="66"/>
  <c r="P138" i="66"/>
  <c r="P137" i="66"/>
  <c r="P136" i="66"/>
  <c r="P135" i="66"/>
  <c r="P134" i="66"/>
  <c r="P133" i="66"/>
  <c r="P132" i="66"/>
  <c r="P131" i="66"/>
  <c r="P130" i="66"/>
  <c r="P129" i="66"/>
  <c r="P128" i="66"/>
  <c r="P127" i="66"/>
  <c r="P126" i="66"/>
  <c r="P125" i="66"/>
  <c r="P124" i="66"/>
  <c r="P123" i="66"/>
  <c r="P122" i="66"/>
  <c r="P121" i="66"/>
  <c r="P120" i="66"/>
  <c r="P119" i="66"/>
  <c r="P118" i="66"/>
  <c r="P117" i="66"/>
  <c r="P116" i="66"/>
  <c r="P115" i="66"/>
  <c r="P114" i="66"/>
  <c r="P113" i="66"/>
  <c r="P112" i="66"/>
  <c r="P111" i="66"/>
  <c r="P110" i="66"/>
  <c r="P109" i="66"/>
  <c r="P108" i="66"/>
  <c r="P107" i="66"/>
  <c r="P106" i="66"/>
  <c r="P105" i="66"/>
  <c r="P104" i="66"/>
  <c r="P103" i="66"/>
  <c r="P102" i="66"/>
  <c r="P101" i="66"/>
  <c r="P100" i="66"/>
  <c r="P99" i="66"/>
  <c r="P98" i="66"/>
  <c r="P97" i="66"/>
  <c r="P96" i="66"/>
  <c r="P95" i="66"/>
  <c r="P94" i="66"/>
  <c r="P93" i="66"/>
  <c r="P92" i="66"/>
  <c r="P91" i="66"/>
  <c r="P90" i="66"/>
  <c r="P89" i="66"/>
  <c r="P88" i="66"/>
  <c r="P87" i="66"/>
  <c r="P86" i="66"/>
  <c r="P85" i="66"/>
  <c r="P84" i="66"/>
  <c r="P83" i="66"/>
  <c r="P82" i="66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50" i="64" l="1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C27" i="2"/>
  <c r="P217" i="62"/>
  <c r="P216" i="62"/>
  <c r="P215" i="62"/>
  <c r="P214" i="62"/>
  <c r="P213" i="62"/>
  <c r="P212" i="62"/>
  <c r="P211" i="62"/>
  <c r="P210" i="62"/>
  <c r="P209" i="62"/>
  <c r="P208" i="62"/>
  <c r="P207" i="62"/>
  <c r="P206" i="62"/>
  <c r="P205" i="62"/>
  <c r="P204" i="62"/>
  <c r="P203" i="62"/>
  <c r="P202" i="62"/>
  <c r="P201" i="62"/>
  <c r="P200" i="62"/>
  <c r="P199" i="62"/>
  <c r="P198" i="62"/>
  <c r="P197" i="62"/>
  <c r="P196" i="62"/>
  <c r="P195" i="62"/>
  <c r="P194" i="62"/>
  <c r="P193" i="62"/>
  <c r="P192" i="62"/>
  <c r="P191" i="62"/>
  <c r="P190" i="62"/>
  <c r="P189" i="62"/>
  <c r="P188" i="62"/>
  <c r="P187" i="62"/>
  <c r="P186" i="62"/>
  <c r="P185" i="62"/>
  <c r="P184" i="62"/>
  <c r="P183" i="62"/>
  <c r="P182" i="62"/>
  <c r="P181" i="62"/>
  <c r="P180" i="62"/>
  <c r="P179" i="62"/>
  <c r="P178" i="62"/>
  <c r="P177" i="62"/>
  <c r="P176" i="62"/>
  <c r="P175" i="62"/>
  <c r="P174" i="62"/>
  <c r="P173" i="62"/>
  <c r="P172" i="62"/>
  <c r="P171" i="62"/>
  <c r="P170" i="62"/>
  <c r="P169" i="62"/>
  <c r="P168" i="62"/>
  <c r="P167" i="62"/>
  <c r="P166" i="62"/>
  <c r="P165" i="62"/>
  <c r="P164" i="62"/>
  <c r="P163" i="62"/>
  <c r="P162" i="62"/>
  <c r="P161" i="62"/>
  <c r="P160" i="62"/>
  <c r="P159" i="62"/>
  <c r="P158" i="62"/>
  <c r="P157" i="62"/>
  <c r="P156" i="62"/>
  <c r="P155" i="62"/>
  <c r="P154" i="62"/>
  <c r="P153" i="62"/>
  <c r="P152" i="62"/>
  <c r="P151" i="62"/>
  <c r="P150" i="62"/>
  <c r="P149" i="62"/>
  <c r="P148" i="62"/>
  <c r="P147" i="62"/>
  <c r="P146" i="62"/>
  <c r="P145" i="62"/>
  <c r="P144" i="62"/>
  <c r="P143" i="62"/>
  <c r="P142" i="62"/>
  <c r="P141" i="62"/>
  <c r="P140" i="62"/>
  <c r="P139" i="62"/>
  <c r="P138" i="62"/>
  <c r="P137" i="62"/>
  <c r="P136" i="62"/>
  <c r="P135" i="62"/>
  <c r="P134" i="62"/>
  <c r="P133" i="62"/>
  <c r="P132" i="62"/>
  <c r="P131" i="62"/>
  <c r="P130" i="62"/>
  <c r="P129" i="62"/>
  <c r="P128" i="62"/>
  <c r="P127" i="62"/>
  <c r="P126" i="62"/>
  <c r="P125" i="62"/>
  <c r="P124" i="62"/>
  <c r="P123" i="62"/>
  <c r="P122" i="62"/>
  <c r="P121" i="62"/>
  <c r="P120" i="62"/>
  <c r="P119" i="62"/>
  <c r="P118" i="62"/>
  <c r="P117" i="62"/>
  <c r="P116" i="62"/>
  <c r="P115" i="62"/>
  <c r="P114" i="62"/>
  <c r="P113" i="62"/>
  <c r="P112" i="62"/>
  <c r="P111" i="62"/>
  <c r="P110" i="62"/>
  <c r="P109" i="62"/>
  <c r="P108" i="62"/>
  <c r="P107" i="62"/>
  <c r="P106" i="62"/>
  <c r="P105" i="62"/>
  <c r="P104" i="62"/>
  <c r="P103" i="62"/>
  <c r="P102" i="62"/>
  <c r="P101" i="62"/>
  <c r="P100" i="62"/>
  <c r="P99" i="62"/>
  <c r="P98" i="62"/>
  <c r="P97" i="62"/>
  <c r="P96" i="62"/>
  <c r="P95" i="62"/>
  <c r="P94" i="62"/>
  <c r="P93" i="62"/>
  <c r="P92" i="62"/>
  <c r="P91" i="62"/>
  <c r="P90" i="62"/>
  <c r="P89" i="62"/>
  <c r="P88" i="62"/>
  <c r="P87" i="62"/>
  <c r="P86" i="62"/>
  <c r="P85" i="62"/>
  <c r="P84" i="62"/>
  <c r="P83" i="62"/>
  <c r="P82" i="62"/>
  <c r="P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243" i="57"/>
  <c r="P242" i="57"/>
  <c r="P241" i="57"/>
  <c r="P240" i="57"/>
  <c r="P239" i="57"/>
  <c r="P238" i="57"/>
  <c r="P237" i="57"/>
  <c r="P236" i="57"/>
  <c r="P235" i="57"/>
  <c r="P234" i="57"/>
  <c r="P233" i="57"/>
  <c r="P232" i="57"/>
  <c r="P231" i="57"/>
  <c r="P230" i="57"/>
  <c r="P229" i="57"/>
  <c r="P228" i="57"/>
  <c r="P227" i="57"/>
  <c r="P226" i="57"/>
  <c r="P225" i="57"/>
  <c r="P224" i="57"/>
  <c r="P223" i="57"/>
  <c r="P222" i="57"/>
  <c r="P221" i="57"/>
  <c r="P220" i="57"/>
  <c r="P219" i="57"/>
  <c r="P218" i="57"/>
  <c r="P217" i="57"/>
  <c r="P216" i="57"/>
  <c r="P215" i="57"/>
  <c r="P214" i="57"/>
  <c r="P213" i="57"/>
  <c r="P212" i="57"/>
  <c r="P211" i="57"/>
  <c r="P210" i="57"/>
  <c r="P209" i="57"/>
  <c r="P208" i="57"/>
  <c r="P207" i="57"/>
  <c r="P206" i="57"/>
  <c r="P205" i="57"/>
  <c r="P204" i="57"/>
  <c r="P203" i="57"/>
  <c r="P202" i="57"/>
  <c r="P201" i="57"/>
  <c r="P200" i="57"/>
  <c r="P199" i="57"/>
  <c r="P198" i="57"/>
  <c r="P197" i="57"/>
  <c r="P196" i="57"/>
  <c r="P195" i="57"/>
  <c r="P194" i="57"/>
  <c r="P193" i="57"/>
  <c r="P192" i="57"/>
  <c r="P191" i="57"/>
  <c r="P190" i="57"/>
  <c r="P189" i="57"/>
  <c r="P188" i="57"/>
  <c r="P187" i="57"/>
  <c r="P186" i="57"/>
  <c r="P185" i="57"/>
  <c r="P184" i="57"/>
  <c r="P183" i="57"/>
  <c r="P182" i="57"/>
  <c r="P181" i="57"/>
  <c r="P180" i="57"/>
  <c r="P179" i="57"/>
  <c r="P178" i="57"/>
  <c r="P177" i="57"/>
  <c r="P176" i="57"/>
  <c r="P175" i="57"/>
  <c r="P174" i="57"/>
  <c r="P173" i="57"/>
  <c r="P172" i="57"/>
  <c r="P171" i="57"/>
  <c r="P170" i="57"/>
  <c r="P169" i="57"/>
  <c r="P168" i="57"/>
  <c r="P167" i="57"/>
  <c r="P166" i="57"/>
  <c r="P165" i="57"/>
  <c r="P164" i="57"/>
  <c r="P163" i="57"/>
  <c r="P162" i="57"/>
  <c r="P161" i="57"/>
  <c r="P160" i="57"/>
  <c r="P159" i="57"/>
  <c r="P158" i="57"/>
  <c r="P157" i="57"/>
  <c r="P156" i="57"/>
  <c r="P155" i="57"/>
  <c r="P154" i="57"/>
  <c r="P153" i="57"/>
  <c r="P152" i="57"/>
  <c r="P151" i="57"/>
  <c r="P150" i="57"/>
  <c r="P149" i="57"/>
  <c r="P148" i="57"/>
  <c r="P147" i="57"/>
  <c r="P146" i="57"/>
  <c r="P145" i="57"/>
  <c r="P144" i="57"/>
  <c r="P143" i="57"/>
  <c r="P142" i="57"/>
  <c r="P141" i="57"/>
  <c r="P140" i="57"/>
  <c r="P139" i="57"/>
  <c r="P138" i="57"/>
  <c r="P137" i="57"/>
  <c r="P136" i="57"/>
  <c r="P135" i="57"/>
  <c r="P134" i="57"/>
  <c r="P133" i="57"/>
  <c r="P132" i="57"/>
  <c r="P131" i="57"/>
  <c r="P130" i="57"/>
  <c r="P129" i="57"/>
  <c r="P128" i="57"/>
  <c r="P127" i="57"/>
  <c r="P126" i="57"/>
  <c r="P125" i="57"/>
  <c r="P124" i="57"/>
  <c r="P123" i="57"/>
  <c r="P122" i="57"/>
  <c r="P121" i="57"/>
  <c r="P120" i="57"/>
  <c r="P119" i="57"/>
  <c r="P118" i="57"/>
  <c r="P117" i="57"/>
  <c r="P116" i="57"/>
  <c r="P115" i="57"/>
  <c r="P114" i="57"/>
  <c r="P113" i="57"/>
  <c r="P112" i="57"/>
  <c r="P111" i="57"/>
  <c r="P110" i="57"/>
  <c r="P109" i="57"/>
  <c r="P108" i="57"/>
  <c r="P107" i="57"/>
  <c r="P106" i="57"/>
  <c r="P105" i="57"/>
  <c r="P104" i="57"/>
  <c r="P103" i="57"/>
  <c r="P102" i="57"/>
  <c r="P101" i="57"/>
  <c r="P100" i="57"/>
  <c r="P99" i="57"/>
  <c r="P98" i="57"/>
  <c r="P97" i="57"/>
  <c r="P96" i="57"/>
  <c r="P95" i="57"/>
  <c r="P94" i="57"/>
  <c r="P93" i="57"/>
  <c r="P92" i="57"/>
  <c r="P91" i="57"/>
  <c r="P90" i="57"/>
  <c r="P89" i="57"/>
  <c r="P88" i="57"/>
  <c r="P87" i="57"/>
  <c r="P86" i="57"/>
  <c r="P85" i="57"/>
  <c r="P84" i="57"/>
  <c r="P83" i="57"/>
  <c r="P82" i="57"/>
  <c r="P81" i="57"/>
  <c r="P80" i="57"/>
  <c r="P79" i="57"/>
  <c r="P78" i="57"/>
  <c r="P77" i="57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226" i="26"/>
  <c r="P225" i="26"/>
  <c r="P224" i="26"/>
  <c r="P223" i="26"/>
  <c r="P222" i="26"/>
  <c r="P221" i="26"/>
  <c r="P220" i="26"/>
  <c r="P219" i="26"/>
  <c r="P218" i="26"/>
  <c r="P217" i="26"/>
  <c r="P216" i="26"/>
  <c r="P215" i="26"/>
  <c r="P214" i="26"/>
  <c r="P213" i="26"/>
  <c r="P212" i="26"/>
  <c r="P211" i="26"/>
  <c r="P210" i="26"/>
  <c r="P209" i="26"/>
  <c r="P208" i="26"/>
  <c r="P207" i="26"/>
  <c r="P206" i="26"/>
  <c r="P205" i="26"/>
  <c r="P204" i="26"/>
  <c r="P203" i="26"/>
  <c r="P202" i="26"/>
  <c r="P201" i="26"/>
  <c r="P200" i="26"/>
  <c r="P199" i="26"/>
  <c r="P198" i="26"/>
  <c r="P197" i="26"/>
  <c r="P196" i="26"/>
  <c r="P195" i="26"/>
  <c r="P194" i="26"/>
  <c r="P193" i="26"/>
  <c r="P192" i="26"/>
  <c r="P191" i="26"/>
  <c r="P190" i="26"/>
  <c r="P189" i="26"/>
  <c r="P188" i="26"/>
  <c r="P187" i="26"/>
  <c r="P186" i="26"/>
  <c r="P185" i="26"/>
  <c r="P184" i="26"/>
  <c r="P183" i="26"/>
  <c r="P182" i="26"/>
  <c r="P181" i="26"/>
  <c r="P180" i="26"/>
  <c r="P179" i="26"/>
  <c r="P178" i="26"/>
  <c r="P177" i="26"/>
  <c r="P176" i="26"/>
  <c r="P175" i="26"/>
  <c r="P174" i="26"/>
  <c r="P173" i="26"/>
  <c r="P172" i="26"/>
  <c r="P171" i="26"/>
  <c r="P170" i="26"/>
  <c r="P169" i="26"/>
  <c r="P168" i="26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21" i="26"/>
  <c r="P120" i="26"/>
  <c r="P119" i="26"/>
  <c r="P118" i="26"/>
  <c r="P117" i="26"/>
  <c r="P116" i="26"/>
  <c r="P115" i="26"/>
  <c r="P114" i="26"/>
  <c r="P113" i="26"/>
  <c r="P112" i="26"/>
  <c r="P111" i="26"/>
  <c r="P110" i="26"/>
  <c r="P109" i="26"/>
  <c r="P108" i="26"/>
  <c r="P107" i="26"/>
  <c r="P106" i="26"/>
  <c r="P105" i="26"/>
  <c r="P104" i="26"/>
  <c r="P103" i="26"/>
  <c r="P102" i="26"/>
  <c r="P101" i="26"/>
  <c r="P100" i="26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P77" i="26"/>
  <c r="P76" i="26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B35" i="2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C35" i="2" l="1"/>
  <c r="C34" i="2"/>
  <c r="C33" i="2"/>
  <c r="C32" i="2"/>
  <c r="C31" i="2"/>
  <c r="C30" i="2"/>
  <c r="C29" i="2"/>
  <c r="C28" i="2"/>
  <c r="C26" i="2"/>
  <c r="C25" i="2"/>
  <c r="C24" i="2"/>
  <c r="C23" i="2"/>
  <c r="C22" i="2"/>
  <c r="C21" i="2"/>
  <c r="C20" i="2"/>
  <c r="N232" i="72"/>
  <c r="G35" i="2" s="1"/>
  <c r="M232" i="72"/>
  <c r="P3" i="72"/>
  <c r="N4" i="71"/>
  <c r="G34" i="2" s="1"/>
  <c r="M4" i="71"/>
  <c r="P3" i="71"/>
  <c r="O4" i="71" s="1"/>
  <c r="P6" i="71" s="1"/>
  <c r="N209" i="70"/>
  <c r="G33" i="2" s="1"/>
  <c r="M209" i="70"/>
  <c r="P3" i="70"/>
  <c r="N146" i="69"/>
  <c r="G32" i="2" s="1"/>
  <c r="M146" i="69"/>
  <c r="P3" i="69"/>
  <c r="O146" i="69" s="1"/>
  <c r="P148" i="69" s="1"/>
  <c r="N4" i="68"/>
  <c r="G31" i="2" s="1"/>
  <c r="M4" i="68"/>
  <c r="P3" i="68"/>
  <c r="O4" i="68" s="1"/>
  <c r="P6" i="68" s="1"/>
  <c r="N79" i="67"/>
  <c r="G30" i="2" s="1"/>
  <c r="M79" i="67"/>
  <c r="N211" i="66"/>
  <c r="G29" i="2" s="1"/>
  <c r="M211" i="66"/>
  <c r="P3" i="66"/>
  <c r="O211" i="66" s="1"/>
  <c r="P213" i="66" s="1"/>
  <c r="G28" i="2"/>
  <c r="M8" i="65"/>
  <c r="P3" i="65"/>
  <c r="N51" i="64"/>
  <c r="G27" i="2" s="1"/>
  <c r="M51" i="64"/>
  <c r="P3" i="64"/>
  <c r="N211" i="63"/>
  <c r="G26" i="2" s="1"/>
  <c r="M211" i="63"/>
  <c r="P3" i="63"/>
  <c r="N218" i="62"/>
  <c r="G25" i="2" s="1"/>
  <c r="M218" i="62"/>
  <c r="P3" i="62"/>
  <c r="O218" i="62" s="1"/>
  <c r="P220" i="62" s="1"/>
  <c r="N8" i="61"/>
  <c r="G24" i="2" s="1"/>
  <c r="M8" i="61"/>
  <c r="P3" i="61"/>
  <c r="N19" i="60"/>
  <c r="G23" i="2" s="1"/>
  <c r="M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N5" i="59"/>
  <c r="G22" i="2" s="1"/>
  <c r="M5" i="59"/>
  <c r="P4" i="59"/>
  <c r="P3" i="59"/>
  <c r="N5" i="58"/>
  <c r="G21" i="2" s="1"/>
  <c r="M5" i="58"/>
  <c r="P4" i="58"/>
  <c r="P3" i="58"/>
  <c r="O5" i="58" s="1"/>
  <c r="P7" i="58" s="1"/>
  <c r="N244" i="57"/>
  <c r="G20" i="2" s="1"/>
  <c r="M244" i="57"/>
  <c r="P3" i="57"/>
  <c r="O232" i="72" l="1"/>
  <c r="P234" i="72" s="1"/>
  <c r="P236" i="72" s="1"/>
  <c r="O209" i="70"/>
  <c r="P211" i="70" s="1"/>
  <c r="P213" i="70" s="1"/>
  <c r="O79" i="67"/>
  <c r="P81" i="67" s="1"/>
  <c r="P82" i="67" s="1"/>
  <c r="O8" i="65"/>
  <c r="P10" i="65" s="1"/>
  <c r="P12" i="65" s="1"/>
  <c r="O51" i="64"/>
  <c r="P53" i="64" s="1"/>
  <c r="P55" i="64" s="1"/>
  <c r="O211" i="63"/>
  <c r="P213" i="63" s="1"/>
  <c r="P214" i="63" s="1"/>
  <c r="O8" i="61"/>
  <c r="P10" i="61" s="1"/>
  <c r="P12" i="61" s="1"/>
  <c r="O19" i="60"/>
  <c r="P21" i="60" s="1"/>
  <c r="P22" i="60" s="1"/>
  <c r="O5" i="59"/>
  <c r="P7" i="59" s="1"/>
  <c r="P9" i="59" s="1"/>
  <c r="O244" i="57"/>
  <c r="P246" i="57" s="1"/>
  <c r="P247" i="57" s="1"/>
  <c r="P8" i="71"/>
  <c r="P7" i="71"/>
  <c r="P150" i="69"/>
  <c r="P149" i="69"/>
  <c r="P151" i="69" s="1"/>
  <c r="P8" i="68"/>
  <c r="P7" i="68"/>
  <c r="P9" i="68" s="1"/>
  <c r="P215" i="66"/>
  <c r="P214" i="66"/>
  <c r="P222" i="62"/>
  <c r="P221" i="62"/>
  <c r="P223" i="62" s="1"/>
  <c r="P9" i="58"/>
  <c r="P8" i="58"/>
  <c r="P10" i="58" s="1"/>
  <c r="P11" i="61" l="1"/>
  <c r="P13" i="61" s="1"/>
  <c r="P235" i="72"/>
  <c r="P237" i="72" s="1"/>
  <c r="P9" i="71"/>
  <c r="P212" i="70"/>
  <c r="P214" i="70" s="1"/>
  <c r="P83" i="67"/>
  <c r="P84" i="67" s="1"/>
  <c r="P11" i="65"/>
  <c r="P13" i="65" s="1"/>
  <c r="P216" i="66"/>
  <c r="P54" i="64"/>
  <c r="P56" i="64" s="1"/>
  <c r="P215" i="63"/>
  <c r="P216" i="63" s="1"/>
  <c r="P23" i="60"/>
  <c r="P24" i="60" s="1"/>
  <c r="P8" i="59"/>
  <c r="P10" i="59" s="1"/>
  <c r="P248" i="57"/>
  <c r="P249" i="57" s="1"/>
  <c r="I41" i="2"/>
  <c r="I40" i="2"/>
  <c r="I42" i="2" s="1"/>
  <c r="J30" i="2" l="1"/>
  <c r="J35" i="2"/>
  <c r="J34" i="2"/>
  <c r="J33" i="2"/>
  <c r="J32" i="2"/>
  <c r="J31" i="2"/>
  <c r="N227" i="26"/>
  <c r="M227" i="26"/>
  <c r="P3" i="26"/>
  <c r="O227" i="26" l="1"/>
  <c r="P229" i="26" s="1"/>
  <c r="J29" i="2"/>
  <c r="J28" i="2"/>
  <c r="J27" i="2"/>
  <c r="J26" i="2"/>
  <c r="P230" i="26" l="1"/>
  <c r="P231" i="26"/>
  <c r="J25" i="2"/>
  <c r="P232" i="26" l="1"/>
  <c r="L36" i="2" s="1"/>
  <c r="J24" i="2"/>
  <c r="J22" i="2"/>
  <c r="J23" i="2"/>
  <c r="J21" i="2"/>
  <c r="J20" i="2"/>
  <c r="I53" i="2" l="1"/>
  <c r="J18" i="2"/>
  <c r="J39" i="2" l="1"/>
  <c r="J41" i="2" l="1"/>
  <c r="J40" i="2"/>
  <c r="J42" i="2" l="1"/>
</calcChain>
</file>

<file path=xl/sharedStrings.xml><?xml version="1.0" encoding="utf-8"?>
<sst xmlns="http://schemas.openxmlformats.org/spreadsheetml/2006/main" count="7891" uniqueCount="1956">
  <si>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</si>
  <si>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</si>
  <si>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</si>
  <si>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</si>
  <si>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</si>
  <si>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</si>
  <si>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</si>
  <si>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</si>
  <si>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</si>
  <si>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</si>
  <si>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</si>
  <si>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</si>
  <si>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</si>
  <si>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</si>
  <si>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</si>
  <si>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</si>
  <si>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</si>
  <si>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</si>
  <si>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</si>
  <si>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</si>
  <si>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</si>
  <si>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</si>
  <si>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</si>
  <si>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</si>
  <si>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</si>
  <si>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</si>
  <si>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</si>
  <si>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</si>
  <si>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</si>
  <si>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</si>
  <si>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</si>
  <si>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</si>
  <si>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</si>
  <si>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</si>
  <si>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</si>
  <si>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</si>
  <si>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</si>
  <si>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</si>
  <si>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</si>
  <si>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</si>
  <si>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</si>
  <si>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</si>
  <si>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</si>
  <si>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</si>
  <si>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</si>
  <si>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</si>
  <si>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</si>
  <si>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</si>
  <si>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</si>
  <si>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</si>
  <si>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</si>
  <si>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</si>
  <si>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</si>
  <si>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</si>
  <si>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</si>
  <si>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</si>
  <si>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024/PCI/K1/X/21</t>
  </si>
  <si>
    <t>DMD/2109/01/JLCV7184</t>
  </si>
  <si>
    <t>GSK210901RSQ251</t>
  </si>
  <si>
    <t>GSK210901EVQ061</t>
  </si>
  <si>
    <t>GSK210901ZKG014</t>
  </si>
  <si>
    <t>GSK210901CHW938</t>
  </si>
  <si>
    <t>GSK210901ZRS609</t>
  </si>
  <si>
    <t>GSK210901KGC269</t>
  </si>
  <si>
    <t>DMD/2109/01/BQND9380</t>
  </si>
  <si>
    <t>GSK210901LUA531</t>
  </si>
  <si>
    <t>GSK210901UTW761</t>
  </si>
  <si>
    <t>GSK210901AON943</t>
  </si>
  <si>
    <t>GSK210901PTB815</t>
  </si>
  <si>
    <t>GSK210901GDQ763</t>
  </si>
  <si>
    <t>GSK210901XSC765</t>
  </si>
  <si>
    <t>GSK210901YNP357</t>
  </si>
  <si>
    <t>GSK210901YGU925</t>
  </si>
  <si>
    <t>GSK210901YGC463</t>
  </si>
  <si>
    <t>GSK210901PYK954</t>
  </si>
  <si>
    <t>GSK210901BZP804</t>
  </si>
  <si>
    <t>GSK210901NVO509</t>
  </si>
  <si>
    <t>GSK210901XEN158</t>
  </si>
  <si>
    <t>GSK210901YFC938</t>
  </si>
  <si>
    <t>GSK210901ZEO290</t>
  </si>
  <si>
    <t>GSK210901JED263</t>
  </si>
  <si>
    <t>GSK210901KYD379</t>
  </si>
  <si>
    <t>GSK210901MSK250</t>
  </si>
  <si>
    <t>GSK210901GRD784</t>
  </si>
  <si>
    <t>GSK210901MOG368</t>
  </si>
  <si>
    <t>GSK210901DAY831</t>
  </si>
  <si>
    <t>GSK210901FTS469</t>
  </si>
  <si>
    <t>GSK210901ZGK429</t>
  </si>
  <si>
    <t>GSK210901IOG230</t>
  </si>
  <si>
    <t>GSK210901QCV683</t>
  </si>
  <si>
    <t>GSK210901RUJ972</t>
  </si>
  <si>
    <t>GSK210901YXH432</t>
  </si>
  <si>
    <t>GSK210901QTD912</t>
  </si>
  <si>
    <t>GSK210901FJQ035</t>
  </si>
  <si>
    <t>GSK210901JOB601</t>
  </si>
  <si>
    <t>GSK210901BDW913</t>
  </si>
  <si>
    <t>GSK210901YVM590</t>
  </si>
  <si>
    <t>GSK210901YCO843</t>
  </si>
  <si>
    <t>GSK210901ZUT069</t>
  </si>
  <si>
    <t>GSK210901THI526</t>
  </si>
  <si>
    <t>GSK210901ADV806</t>
  </si>
  <si>
    <t>GSK210901FND325</t>
  </si>
  <si>
    <t>GSK210901PNO694</t>
  </si>
  <si>
    <t>GSK210901DPH897</t>
  </si>
  <si>
    <t>GSK210901PUO958</t>
  </si>
  <si>
    <t>GSK210901WRN413</t>
  </si>
  <si>
    <t>GSK210901KSF584</t>
  </si>
  <si>
    <t>GSK210901KPS143</t>
  </si>
  <si>
    <t>GSK210901RQF906</t>
  </si>
  <si>
    <t>GSK210901ERN604</t>
  </si>
  <si>
    <t>GSK210901GNJ265</t>
  </si>
  <si>
    <t>GSK210901ZMG164</t>
  </si>
  <si>
    <t>GSK210901JZV682</t>
  </si>
  <si>
    <t>GSK210901YKE965</t>
  </si>
  <si>
    <t>GSK210901HLS231</t>
  </si>
  <si>
    <t>GSK210901IXQ608</t>
  </si>
  <si>
    <t>GSK210901CLX574</t>
  </si>
  <si>
    <t>GSK210901ABF091</t>
  </si>
  <si>
    <t>GSK210901HYK391</t>
  </si>
  <si>
    <t>GSK210901RKU931</t>
  </si>
  <si>
    <t>GSK210901OAH082</t>
  </si>
  <si>
    <t>GSK210901XQV584</t>
  </si>
  <si>
    <t>GSK210901DHE971</t>
  </si>
  <si>
    <t>GSK210901CKS973</t>
  </si>
  <si>
    <t>GSK210901OCR689</t>
  </si>
  <si>
    <t>GSK210901RAN218</t>
  </si>
  <si>
    <t>GSK210901EUC531</t>
  </si>
  <si>
    <t>GSK210901OKP471</t>
  </si>
  <si>
    <t>GSK210901ZIN124</t>
  </si>
  <si>
    <t>GSK210901WRC567</t>
  </si>
  <si>
    <t>GSK210901RCV641</t>
  </si>
  <si>
    <t>GSK210901XWN081</t>
  </si>
  <si>
    <t>GSK210901RJA510</t>
  </si>
  <si>
    <t>GSK210901YEX420</t>
  </si>
  <si>
    <t>GSK210901KDM023</t>
  </si>
  <si>
    <t>GSK210901MHZ134</t>
  </si>
  <si>
    <t>GSK210901NXZ673</t>
  </si>
  <si>
    <t>GSK210901MCJ159</t>
  </si>
  <si>
    <t>GSK210901LAQ142</t>
  </si>
  <si>
    <t>GSK210901DYH509</t>
  </si>
  <si>
    <t>GSK210901PJZ675</t>
  </si>
  <si>
    <t>GSK210901QAL903</t>
  </si>
  <si>
    <t>GSK210901INT694</t>
  </si>
  <si>
    <t>GSK210901DYQ679</t>
  </si>
  <si>
    <t>GSK210901OGU291</t>
  </si>
  <si>
    <t>GSK210901WAG068</t>
  </si>
  <si>
    <t>GSK210901WTL654</t>
  </si>
  <si>
    <t>GSK210901JNX092</t>
  </si>
  <si>
    <t>GSK210901XPF067</t>
  </si>
  <si>
    <t>GSK210901LQI605</t>
  </si>
  <si>
    <t>GSK210901PLY137</t>
  </si>
  <si>
    <t>GSK210901FZT425</t>
  </si>
  <si>
    <t>GSK210901LQF439</t>
  </si>
  <si>
    <t>GSK210901LVU438</t>
  </si>
  <si>
    <t>GSK210901IJF830</t>
  </si>
  <si>
    <t>GSK210831GCZ127</t>
  </si>
  <si>
    <t>GSK210901RUT893</t>
  </si>
  <si>
    <t>GSK210901IRA283</t>
  </si>
  <si>
    <t>GSK210901CBA132</t>
  </si>
  <si>
    <t>GSK210901OGJ436</t>
  </si>
  <si>
    <t>GSK210901WOT162</t>
  </si>
  <si>
    <t>GSK210901UHZ679</t>
  </si>
  <si>
    <t>GSK210901HAN459</t>
  </si>
  <si>
    <t>GSK210901OFA523</t>
  </si>
  <si>
    <t>GSK210901OZQ172</t>
  </si>
  <si>
    <t>GSK210901JEW591</t>
  </si>
  <si>
    <t>GSK210901MLC725</t>
  </si>
  <si>
    <t>GSK210901QDG469</t>
  </si>
  <si>
    <t>GSK210901SGX098</t>
  </si>
  <si>
    <t>GSK210901UIF917</t>
  </si>
  <si>
    <t>GSK210901GDO964</t>
  </si>
  <si>
    <t>GSK210901FDK683</t>
  </si>
  <si>
    <t>GSK210901USL583</t>
  </si>
  <si>
    <t>GSK210901JDL587</t>
  </si>
  <si>
    <t>GSK210901IZO856</t>
  </si>
  <si>
    <t>GSK210901TFI579</t>
  </si>
  <si>
    <t>GSK210901GQY861</t>
  </si>
  <si>
    <t>GSK210901NXA256</t>
  </si>
  <si>
    <t>GSK210901LUX518</t>
  </si>
  <si>
    <t>GSK210901NGD194</t>
  </si>
  <si>
    <t>GSK210901WDR015</t>
  </si>
  <si>
    <t>GSK210901YQI487</t>
  </si>
  <si>
    <t>GSK210901ATY208</t>
  </si>
  <si>
    <t>GSK210901NES815</t>
  </si>
  <si>
    <t>GSK210901ICS835</t>
  </si>
  <si>
    <t>GSK210901RHE728</t>
  </si>
  <si>
    <t>GSK210901KDC042</t>
  </si>
  <si>
    <t>GSK210901GUT156</t>
  </si>
  <si>
    <t>GSK210901KDT613</t>
  </si>
  <si>
    <t>GSK210901WUX752</t>
  </si>
  <si>
    <t>GSK210901HOC945</t>
  </si>
  <si>
    <t>GSK210901NGI045</t>
  </si>
  <si>
    <t>GSK210901VJN560</t>
  </si>
  <si>
    <t>GSK210901MKV326</t>
  </si>
  <si>
    <t>GSK210901BUF928</t>
  </si>
  <si>
    <t>GSK210901DEF924</t>
  </si>
  <si>
    <t>GSK210901ZVA298</t>
  </si>
  <si>
    <t>GSK210901RPY798</t>
  </si>
  <si>
    <t>GSK210901SDL906</t>
  </si>
  <si>
    <t>GSK210901BSY714</t>
  </si>
  <si>
    <t>GSK210901SKY182</t>
  </si>
  <si>
    <t>GSK210901AOD782</t>
  </si>
  <si>
    <t>GSK210901UWC054</t>
  </si>
  <si>
    <t>GSK210901PMU026</t>
  </si>
  <si>
    <t>GSK210901HEN847</t>
  </si>
  <si>
    <t>GSK210901GYU572</t>
  </si>
  <si>
    <t>GSK210901HMK840</t>
  </si>
  <si>
    <t>GSK210901SAC950</t>
  </si>
  <si>
    <t>GSK210901DPR296</t>
  </si>
  <si>
    <t>GSK210901RJL401</t>
  </si>
  <si>
    <t>GSK210901OLG641</t>
  </si>
  <si>
    <t>GSK210901SIL310</t>
  </si>
  <si>
    <t>GSK210901RGC605</t>
  </si>
  <si>
    <t>GSK210901PIW289</t>
  </si>
  <si>
    <t>GSK210901UNT281</t>
  </si>
  <si>
    <t>GSK210901JQA185</t>
  </si>
  <si>
    <t>GSK210901RTE781</t>
  </si>
  <si>
    <t>GSK210901MOG350</t>
  </si>
  <si>
    <t>GSK210901UQI296</t>
  </si>
  <si>
    <t>GSK210901UEB340</t>
  </si>
  <si>
    <t>GSK210901XYJ438</t>
  </si>
  <si>
    <t>GSK210901YIP218</t>
  </si>
  <si>
    <t>GSK210901HIS173</t>
  </si>
  <si>
    <t>GSK210901IGQ726</t>
  </si>
  <si>
    <t>GSK210901MEO501</t>
  </si>
  <si>
    <t>GSK210901BTZ075</t>
  </si>
  <si>
    <t>GSK210901YQP910</t>
  </si>
  <si>
    <t>GSK210901NBM385</t>
  </si>
  <si>
    <t>GSK210901MIY790</t>
  </si>
  <si>
    <t>GSK210901JZH743</t>
  </si>
  <si>
    <t>GSK210901OFR927</t>
  </si>
  <si>
    <t>GSK210901WRN562</t>
  </si>
  <si>
    <t>GSK210901OMY054</t>
  </si>
  <si>
    <t>GSK210901VKG479</t>
  </si>
  <si>
    <t>GSK210901XND409</t>
  </si>
  <si>
    <t>GSK210901DUN178</t>
  </si>
  <si>
    <t>GSK210901IEK765</t>
  </si>
  <si>
    <t>GSK210901VSC591</t>
  </si>
  <si>
    <t>GSK210901ULI435</t>
  </si>
  <si>
    <t>GSK210901FBQ347</t>
  </si>
  <si>
    <t>GSK210901RHG864</t>
  </si>
  <si>
    <t>GSK210901UAZ590</t>
  </si>
  <si>
    <t>GSK210901WIZ437</t>
  </si>
  <si>
    <t>GSK210901ZEC792</t>
  </si>
  <si>
    <t>GSK210901JON126</t>
  </si>
  <si>
    <t>GSK210901MAK269</t>
  </si>
  <si>
    <t>GSK210901MFT071</t>
  </si>
  <si>
    <t>GSK210901OBU173</t>
  </si>
  <si>
    <t>GSK210901IND253</t>
  </si>
  <si>
    <t>GSK210901KPV794</t>
  </si>
  <si>
    <t>GSK210901ZNP037</t>
  </si>
  <si>
    <t>GSK210901UXO806</t>
  </si>
  <si>
    <t>GSK210901XDL061</t>
  </si>
  <si>
    <t>GSK210901SZD697</t>
  </si>
  <si>
    <t>GSK210901JVZ506</t>
  </si>
  <si>
    <t>GSK210901JEX391</t>
  </si>
  <si>
    <t>GSK210901QIN249</t>
  </si>
  <si>
    <t>GSK210901XZF189</t>
  </si>
  <si>
    <t>GSK210901CGI241</t>
  </si>
  <si>
    <t>GSK210901DOJ758</t>
  </si>
  <si>
    <t>GSK210901KVS135</t>
  </si>
  <si>
    <t>GSK210901ZJY759</t>
  </si>
  <si>
    <t>GSK210901MGD968</t>
  </si>
  <si>
    <t>GSK210901JFS052</t>
  </si>
  <si>
    <t>GSK210901WAB937</t>
  </si>
  <si>
    <t>GSK210901JDX347</t>
  </si>
  <si>
    <t>GSK210901GQU790</t>
  </si>
  <si>
    <t>GSK210901QWL467</t>
  </si>
  <si>
    <t>GSK210901INQ528</t>
  </si>
  <si>
    <t>GSK210901CDL438</t>
  </si>
  <si>
    <t>GSK210901TWH429</t>
  </si>
  <si>
    <t>GSK210901OCW971</t>
  </si>
  <si>
    <t>GSK210901OAJ869</t>
  </si>
  <si>
    <t>GSK210901ESR026</t>
  </si>
  <si>
    <t>GSK210901EON128</t>
  </si>
  <si>
    <t>GSK210901OAD605</t>
  </si>
  <si>
    <t>GSK210901UIF934</t>
  </si>
  <si>
    <t>GSK210901XPO207</t>
  </si>
  <si>
    <t>GSK210901LMP935</t>
  </si>
  <si>
    <t>GSK210901QXK078</t>
  </si>
  <si>
    <t>GSK210901VLX158</t>
  </si>
  <si>
    <t>GSK210901SJE908</t>
  </si>
  <si>
    <t>GSK210901NCU170</t>
  </si>
  <si>
    <t>DMP UPG (MAKASAR)</t>
  </si>
  <si>
    <t>KM. DUTA 2</t>
  </si>
  <si>
    <t>9/4/2021 AKBAR</t>
  </si>
  <si>
    <t>DMD/2109/01/BJVG8193</t>
  </si>
  <si>
    <t>GSK210901EYZ849</t>
  </si>
  <si>
    <t>GSK210901NRP913</t>
  </si>
  <si>
    <t>GSK210901HUM352</t>
  </si>
  <si>
    <t>GSK210901KXB403</t>
  </si>
  <si>
    <t>GSK210901LIJ645</t>
  </si>
  <si>
    <t>GSK210901NMT837</t>
  </si>
  <si>
    <t>GSK210901FJU501</t>
  </si>
  <si>
    <t>DMD/2109/01/KBFV0496</t>
  </si>
  <si>
    <t>GSK210901XMG263</t>
  </si>
  <si>
    <t>GSK210901KFB150</t>
  </si>
  <si>
    <t>GSK210901SOU047</t>
  </si>
  <si>
    <t>GSK210901DYV695</t>
  </si>
  <si>
    <t>GSK210901IRP571</t>
  </si>
  <si>
    <t>GSK210901NKP608</t>
  </si>
  <si>
    <t>GSK210901YDW241</t>
  </si>
  <si>
    <t>GSK210901AHW930</t>
  </si>
  <si>
    <t>GSK210901OIB271</t>
  </si>
  <si>
    <t>GSK210901IQV436</t>
  </si>
  <si>
    <t>GSK210901QJG315</t>
  </si>
  <si>
    <t>GSK210901MJX841</t>
  </si>
  <si>
    <t>GSK210901RVD974</t>
  </si>
  <si>
    <t>GSK210901EMY213</t>
  </si>
  <si>
    <t>GSK210901RSY892</t>
  </si>
  <si>
    <t>GSK210901LNJ912</t>
  </si>
  <si>
    <t>GSK210901KHU702</t>
  </si>
  <si>
    <t>GSK210901JUN389</t>
  </si>
  <si>
    <t>GSK210901YKW903</t>
  </si>
  <si>
    <t>GSK210901XOA526</t>
  </si>
  <si>
    <t>GSK210901IGN076</t>
  </si>
  <si>
    <t>GSK210901UVO462</t>
  </si>
  <si>
    <t>GSK210901HZO746</t>
  </si>
  <si>
    <t>GSK210901MES241</t>
  </si>
  <si>
    <t>GSK210901BSO142</t>
  </si>
  <si>
    <t>GSK210901GJO189</t>
  </si>
  <si>
    <t>GSK210901UCL419</t>
  </si>
  <si>
    <t>GSK210901JVU816</t>
  </si>
  <si>
    <t>GSK210901PBT381</t>
  </si>
  <si>
    <t>GSK210901MCA319</t>
  </si>
  <si>
    <t>GSK210901LAO957</t>
  </si>
  <si>
    <t>GSK210901EHD931</t>
  </si>
  <si>
    <t>GSK210901RSV795</t>
  </si>
  <si>
    <t>GSK210901LHE723</t>
  </si>
  <si>
    <t>GSK210901KUO098</t>
  </si>
  <si>
    <t>GSK210901IZN723</t>
  </si>
  <si>
    <t>GSK210901VKF871</t>
  </si>
  <si>
    <t>GSK210901PUM631</t>
  </si>
  <si>
    <t>GSK210901PFV975</t>
  </si>
  <si>
    <t>GSK210901ZUW530</t>
  </si>
  <si>
    <t>GSK210901NRG257</t>
  </si>
  <si>
    <t>GSK210901DJN153</t>
  </si>
  <si>
    <t>GSK210901DRN210</t>
  </si>
  <si>
    <t>GSK210901MTH809</t>
  </si>
  <si>
    <t>GSK210901MPO197</t>
  </si>
  <si>
    <t>GSK210901ZBK423</t>
  </si>
  <si>
    <t>GSK210901ICB638</t>
  </si>
  <si>
    <t>GSK210901XYL826</t>
  </si>
  <si>
    <t>GSK210901AHD810</t>
  </si>
  <si>
    <t>GSK210901ZMU091</t>
  </si>
  <si>
    <t>GSK210901WDY607</t>
  </si>
  <si>
    <t>GSK210901WLU258</t>
  </si>
  <si>
    <t>GSK210901KNZ146</t>
  </si>
  <si>
    <t>GSK210901LFC601</t>
  </si>
  <si>
    <t>GSK210901LDE416</t>
  </si>
  <si>
    <t>GSK210901NVI970</t>
  </si>
  <si>
    <t>GSK210901EGH654</t>
  </si>
  <si>
    <t>GSK210901HWP967</t>
  </si>
  <si>
    <t>GSK210901QXN152</t>
  </si>
  <si>
    <t>GSK210901AKC158</t>
  </si>
  <si>
    <t>GSK210901LWF935</t>
  </si>
  <si>
    <t>GSK210901IDF580</t>
  </si>
  <si>
    <t>GSK210901NJA746</t>
  </si>
  <si>
    <t>GSK210901EBR531</t>
  </si>
  <si>
    <t>GSK210901QFL639</t>
  </si>
  <si>
    <t>GSK210901HVO948</t>
  </si>
  <si>
    <t>GSK210901DFQ405</t>
  </si>
  <si>
    <t>GSK210901HNI271</t>
  </si>
  <si>
    <t>GSK210901NGT307</t>
  </si>
  <si>
    <t>GSK210901PMZ981</t>
  </si>
  <si>
    <t>GSK210901QOI208</t>
  </si>
  <si>
    <t>GSK210901LCW038</t>
  </si>
  <si>
    <t>GSK210901OHV340</t>
  </si>
  <si>
    <t>GSK210901LSI351</t>
  </si>
  <si>
    <t>GSK210901VST294</t>
  </si>
  <si>
    <t>GSK210901VHX709</t>
  </si>
  <si>
    <t>GSK210901VOC581</t>
  </si>
  <si>
    <t>GSK210901TAX026</t>
  </si>
  <si>
    <t>GSK210901AOH374</t>
  </si>
  <si>
    <t>GSK210901BGN384</t>
  </si>
  <si>
    <t>GSK210901DJM014</t>
  </si>
  <si>
    <t>GSK210901JPT529</t>
  </si>
  <si>
    <t>GSK210901FRK429</t>
  </si>
  <si>
    <t>GSK210901QKG276</t>
  </si>
  <si>
    <t>GSK210901FAG608</t>
  </si>
  <si>
    <t>GSK210901CXI513</t>
  </si>
  <si>
    <t>GSK210901YLE075</t>
  </si>
  <si>
    <t>GSK210901YWN581</t>
  </si>
  <si>
    <t>GSK210901WAB460</t>
  </si>
  <si>
    <t>GSK210901IXD528</t>
  </si>
  <si>
    <t>GSK210901EHQ678</t>
  </si>
  <si>
    <t>GSK210901OXR538</t>
  </si>
  <si>
    <t>GSK210901ZQI590</t>
  </si>
  <si>
    <t>GSK210901VIG462</t>
  </si>
  <si>
    <t>GSK210901UOS513</t>
  </si>
  <si>
    <t>GSK210901BLO523</t>
  </si>
  <si>
    <t>GSK210901DGH267</t>
  </si>
  <si>
    <t>GSK210901ELD795</t>
  </si>
  <si>
    <t>GSK210901LNU273</t>
  </si>
  <si>
    <t>GSK210901UON489</t>
  </si>
  <si>
    <t>GSK210901VHI382</t>
  </si>
  <si>
    <t>GSK210901IVB895</t>
  </si>
  <si>
    <t>GSK210901FQC075</t>
  </si>
  <si>
    <t>GSK210901JAM468</t>
  </si>
  <si>
    <t>GSK210901DXO018</t>
  </si>
  <si>
    <t>GSK210901WUX518</t>
  </si>
  <si>
    <t>GSK210901STV145</t>
  </si>
  <si>
    <t>GSK210901UCG398</t>
  </si>
  <si>
    <t>GSK210901ICE941</t>
  </si>
  <si>
    <t>GSK210901FBP947</t>
  </si>
  <si>
    <t>GSK210901HNP109</t>
  </si>
  <si>
    <t>GSK210901JDB153</t>
  </si>
  <si>
    <t>GSK210901NIP712</t>
  </si>
  <si>
    <t>GSK210901DZP861</t>
  </si>
  <si>
    <t>GSK210901IYA915</t>
  </si>
  <si>
    <t>GSK210901ZDO972</t>
  </si>
  <si>
    <t>GSK210901ZKH354</t>
  </si>
  <si>
    <t>GSK210901AXU307</t>
  </si>
  <si>
    <t>GSK210901LZY937</t>
  </si>
  <si>
    <t>GSK210901TMY397</t>
  </si>
  <si>
    <t>GSK210901RVC601</t>
  </si>
  <si>
    <t>GSK210901CLX289</t>
  </si>
  <si>
    <t>GSK210901RCQ489</t>
  </si>
  <si>
    <t>GSK210901VEJ079</t>
  </si>
  <si>
    <t>GSK210901DNI932</t>
  </si>
  <si>
    <t>GSK210901XFL748</t>
  </si>
  <si>
    <t>GSK210901GQZ184</t>
  </si>
  <si>
    <t>GSK210901HQT042</t>
  </si>
  <si>
    <t>GSK210901MER815</t>
  </si>
  <si>
    <t>GSK210901OHR074</t>
  </si>
  <si>
    <t>GSK210901ARM184</t>
  </si>
  <si>
    <t>GSK210901AMT769</t>
  </si>
  <si>
    <t>GSK210901HCN217</t>
  </si>
  <si>
    <t>GSK210901GYQ296</t>
  </si>
  <si>
    <t>GSK210901DAY467</t>
  </si>
  <si>
    <t>GSK210901DSJ206</t>
  </si>
  <si>
    <t>GSK210901NAS329</t>
  </si>
  <si>
    <t>GSK210901TLZ901</t>
  </si>
  <si>
    <t>GSK210901YHI521</t>
  </si>
  <si>
    <t>GSK210901LXM390</t>
  </si>
  <si>
    <t>GSK210901EOJ287</t>
  </si>
  <si>
    <t>GSK210901RAQ185</t>
  </si>
  <si>
    <t>GSK210901ATZ104</t>
  </si>
  <si>
    <t>GSK210901KNE370</t>
  </si>
  <si>
    <t>GSK210901YZX432</t>
  </si>
  <si>
    <t>GSK210901KEN532</t>
  </si>
  <si>
    <t>GSK210901BRD047</t>
  </si>
  <si>
    <t>GSK210901KSZ012</t>
  </si>
  <si>
    <t>GSK210901DFR394</t>
  </si>
  <si>
    <t>GSK210901EHW049</t>
  </si>
  <si>
    <t>GSK210901PEY423</t>
  </si>
  <si>
    <t>GSK210901IXD024</t>
  </si>
  <si>
    <t>GSK210901TPR516</t>
  </si>
  <si>
    <t>GSK210901IAR726</t>
  </si>
  <si>
    <t>GSK210901KUR617</t>
  </si>
  <si>
    <t>GSK210901JGU054</t>
  </si>
  <si>
    <t>GSK210901VJC320</t>
  </si>
  <si>
    <t>GSK210901PZG583</t>
  </si>
  <si>
    <t>GSK210901STC485</t>
  </si>
  <si>
    <t>GSK210901VNO425</t>
  </si>
  <si>
    <t>GSK210901KAE826</t>
  </si>
  <si>
    <t>GSK210901QRT743</t>
  </si>
  <si>
    <t>GSK210901ATM654</t>
  </si>
  <si>
    <t>GSK210901JDG758</t>
  </si>
  <si>
    <t>GSK210901MZL097</t>
  </si>
  <si>
    <t>GSK210901BWA934</t>
  </si>
  <si>
    <t>GSK210901PTW945</t>
  </si>
  <si>
    <t>GSK210901AME082</t>
  </si>
  <si>
    <t>GSK210901CMZ739</t>
  </si>
  <si>
    <t>GSK210901ZWX965</t>
  </si>
  <si>
    <t>GSK210901PTK184</t>
  </si>
  <si>
    <t>GSK210901JNC684</t>
  </si>
  <si>
    <t>GSK210901MGK874</t>
  </si>
  <si>
    <t>GSK210901KGE217</t>
  </si>
  <si>
    <t>GSK210901MGU679</t>
  </si>
  <si>
    <t>GSK210901ALW608</t>
  </si>
  <si>
    <t>GSK210901IUB572</t>
  </si>
  <si>
    <t>GSK210901GHL139</t>
  </si>
  <si>
    <t>GSK210901NWO419</t>
  </si>
  <si>
    <t>GSK210901WSH186</t>
  </si>
  <si>
    <t>GSK210901CKU946</t>
  </si>
  <si>
    <t>GSK210901QJW290</t>
  </si>
  <si>
    <t>GSK210901COS745</t>
  </si>
  <si>
    <t>GSK210901NWU365</t>
  </si>
  <si>
    <t>GSK210901YWM586</t>
  </si>
  <si>
    <t>GSK210901SNW362</t>
  </si>
  <si>
    <t>GSK210901EUW620</t>
  </si>
  <si>
    <t>GSK210901HCB351</t>
  </si>
  <si>
    <t>GSK210901DHL329</t>
  </si>
  <si>
    <t>GSK210901JHN926</t>
  </si>
  <si>
    <t>GSK210901VHA349</t>
  </si>
  <si>
    <t>GSK210901FYT417</t>
  </si>
  <si>
    <t>GSK210901YAI741</t>
  </si>
  <si>
    <t>GSK210901KSH320</t>
  </si>
  <si>
    <t>GSK210901KIU284</t>
  </si>
  <si>
    <t>GSK210901SEV871</t>
  </si>
  <si>
    <t>GSK210901EKM197</t>
  </si>
  <si>
    <t>GSK210901HIW869</t>
  </si>
  <si>
    <t>GSK210901BAM462</t>
  </si>
  <si>
    <t>GSK210901UTH543</t>
  </si>
  <si>
    <t>GSK210901PIT938</t>
  </si>
  <si>
    <t>GSK210901OWR423</t>
  </si>
  <si>
    <t>GSK210901IXA471</t>
  </si>
  <si>
    <t>GSK210901DVE398</t>
  </si>
  <si>
    <t>GSK210901FXA021</t>
  </si>
  <si>
    <t>GSK210901QCJ643</t>
  </si>
  <si>
    <t>GSK210901EHJ928</t>
  </si>
  <si>
    <t>GSK210901STB936</t>
  </si>
  <si>
    <t>GSK210901QVE370</t>
  </si>
  <si>
    <t>GSK210901CST403</t>
  </si>
  <si>
    <t>GSK210901UNV436</t>
  </si>
  <si>
    <t>GSK210901WLK132</t>
  </si>
  <si>
    <t>GSK210901ZXT927</t>
  </si>
  <si>
    <t>GSK210901TAC425</t>
  </si>
  <si>
    <t>GSK210901SQB543</t>
  </si>
  <si>
    <t>GSK210901VAY839</t>
  </si>
  <si>
    <t>GSK210901IDN031</t>
  </si>
  <si>
    <t>GSK210901IFO486</t>
  </si>
  <si>
    <t>GSK210901GJP043</t>
  </si>
  <si>
    <t>GSK210901PIZ035</t>
  </si>
  <si>
    <t>GSK210901LCY826</t>
  </si>
  <si>
    <t>GSK210901YRE795</t>
  </si>
  <si>
    <t>GSK210901EIR653</t>
  </si>
  <si>
    <t>GSK210901LUP491</t>
  </si>
  <si>
    <t>DMD/2109/01/BLDX0165</t>
  </si>
  <si>
    <t>GSK210901NBZ124</t>
  </si>
  <si>
    <t>GSK210901DMP893</t>
  </si>
  <si>
    <t>GSK210901EQB046</t>
  </si>
  <si>
    <t>GSK210901DHW391</t>
  </si>
  <si>
    <t>GSK210901XPR685</t>
  </si>
  <si>
    <t>GSK210901PIG607</t>
  </si>
  <si>
    <t>GSK210901KUC847</t>
  </si>
  <si>
    <t>GSK210901BOT751</t>
  </si>
  <si>
    <t>GSK210901AWI431</t>
  </si>
  <si>
    <t>GSK210901AVX642</t>
  </si>
  <si>
    <t>DMP UP1 (MAKASAR)</t>
  </si>
  <si>
    <t>DMD/2109/01/LVAZ5831</t>
  </si>
  <si>
    <t>GSK210901KHT854</t>
  </si>
  <si>
    <t>GSK210901DZE582</t>
  </si>
  <si>
    <t>DMD/2109/01/WUQP1759</t>
  </si>
  <si>
    <t>GSK210901BWN076</t>
  </si>
  <si>
    <t>GSK210901TLU236</t>
  </si>
  <si>
    <t>DMD/2109/01/JNAK3601</t>
  </si>
  <si>
    <t>GSK210901UEQ931</t>
  </si>
  <si>
    <t>DMD/2109/01/TULQ1693</t>
  </si>
  <si>
    <t>GSK210901DIO289</t>
  </si>
  <si>
    <t>DMD/2109/01/JUZK4352</t>
  </si>
  <si>
    <t>GSK210901LBY198</t>
  </si>
  <si>
    <t>GSK210901TMV836</t>
  </si>
  <si>
    <t>GSK210901ICY516</t>
  </si>
  <si>
    <t>GSK210901VCM692</t>
  </si>
  <si>
    <t>GSK210901PLS760</t>
  </si>
  <si>
    <t>GSK210901FWC548</t>
  </si>
  <si>
    <t>GSK210901ZQN723</t>
  </si>
  <si>
    <t>GSK210901QDR402</t>
  </si>
  <si>
    <t>GSK210829YFO915</t>
  </si>
  <si>
    <t>GSK210901RBU836</t>
  </si>
  <si>
    <t>GSK210901JCN674</t>
  </si>
  <si>
    <t>GSK210901BVF705</t>
  </si>
  <si>
    <t>GSK210901ULS372</t>
  </si>
  <si>
    <t>KM DUTA2</t>
  </si>
  <si>
    <t>DMD/2109/01/PFAQ9012</t>
  </si>
  <si>
    <t>GSK210901NWG064</t>
  </si>
  <si>
    <t>GSK210901QMO857</t>
  </si>
  <si>
    <t>GSK210901AEU284</t>
  </si>
  <si>
    <t>GSK210901WCP836</t>
  </si>
  <si>
    <t>GSK210901DKP068</t>
  </si>
  <si>
    <t>DMD/2109/02/MLGY5802</t>
  </si>
  <si>
    <t>GSK210902OLI239</t>
  </si>
  <si>
    <t>GSK210902VIH394</t>
  </si>
  <si>
    <t>GSK210902RQY631</t>
  </si>
  <si>
    <t>GSK210902RFK690</t>
  </si>
  <si>
    <t>GSK210902XWC482</t>
  </si>
  <si>
    <t>GSK210902JVR625</t>
  </si>
  <si>
    <t>GSK210902LQI403</t>
  </si>
  <si>
    <t>DMD/2109/02/DSKI3904</t>
  </si>
  <si>
    <t>GSK210902IJD796</t>
  </si>
  <si>
    <t>GSK210902LFN498</t>
  </si>
  <si>
    <t>GSK210902ROM596</t>
  </si>
  <si>
    <t>GSK210902SLU683</t>
  </si>
  <si>
    <t>GSK210902AYN681</t>
  </si>
  <si>
    <t>GSK210902SKX520</t>
  </si>
  <si>
    <t>GSK210902RPY198</t>
  </si>
  <si>
    <t>GSK210902OXP140</t>
  </si>
  <si>
    <t>GSK210902TRA203</t>
  </si>
  <si>
    <t>GSK210902WKG317</t>
  </si>
  <si>
    <t>GSK210902AXD872</t>
  </si>
  <si>
    <t>GSK210902DQU054</t>
  </si>
  <si>
    <t>GSK210902KLB037</t>
  </si>
  <si>
    <t>GSK210902KPU895</t>
  </si>
  <si>
    <t>GSK210902JMI836</t>
  </si>
  <si>
    <t>GSK210902OZS396</t>
  </si>
  <si>
    <t>GSK210902HPZ683</t>
  </si>
  <si>
    <t>GSK210902SOP345</t>
  </si>
  <si>
    <t>GSK210902RSU325</t>
  </si>
  <si>
    <t>GSK210902RKP206</t>
  </si>
  <si>
    <t>GSK210902POM649</t>
  </si>
  <si>
    <t>GSK210902VNX032</t>
  </si>
  <si>
    <t>GSK210902NUO568</t>
  </si>
  <si>
    <t>GSK210902JBI853</t>
  </si>
  <si>
    <t>GSK210902JTK358</t>
  </si>
  <si>
    <t>GSK210902TEU843</t>
  </si>
  <si>
    <t>GSK210902HUF901</t>
  </si>
  <si>
    <t>GSK210902YWF498</t>
  </si>
  <si>
    <t>GSK210902MBO891</t>
  </si>
  <si>
    <t>GSK210902BUK618</t>
  </si>
  <si>
    <t>GSK210902IMX517</t>
  </si>
  <si>
    <t>GSK210902UQF514</t>
  </si>
  <si>
    <t>GSK210902MCX850</t>
  </si>
  <si>
    <t>GSK210902AOI018</t>
  </si>
  <si>
    <t>GSK210902OSM742</t>
  </si>
  <si>
    <t>GSK210902MBU657</t>
  </si>
  <si>
    <t>GSK210902DLU358</t>
  </si>
  <si>
    <t>GSK210902PUD950</t>
  </si>
  <si>
    <t>GSK210902UEF047</t>
  </si>
  <si>
    <t>GSK210902YWL624</t>
  </si>
  <si>
    <t>GSK210902RLJ953</t>
  </si>
  <si>
    <t>GSK210902LBC347</t>
  </si>
  <si>
    <t>GSK210902OGY721</t>
  </si>
  <si>
    <t>GSK210902DVW640</t>
  </si>
  <si>
    <t>GSK210902XCB832</t>
  </si>
  <si>
    <t>GSK210902LBA417</t>
  </si>
  <si>
    <t>GSK210902ERW681</t>
  </si>
  <si>
    <t>GSK210902SIW610</t>
  </si>
  <si>
    <t>GSK210902LNJ862</t>
  </si>
  <si>
    <t>GSK210902DYM279</t>
  </si>
  <si>
    <t>GSK210902LRN230</t>
  </si>
  <si>
    <t>GSK210902PNU524</t>
  </si>
  <si>
    <t>GSK210902QVF042</t>
  </si>
  <si>
    <t>GSK210902LSU246</t>
  </si>
  <si>
    <t>GSK210902XIY264</t>
  </si>
  <si>
    <t>GSK210902BXO951</t>
  </si>
  <si>
    <t>GSK210902HVW506</t>
  </si>
  <si>
    <t>GSK210902YDT720</t>
  </si>
  <si>
    <t>GSK210902WNP284</t>
  </si>
  <si>
    <t>GSK210902ZTJ827</t>
  </si>
  <si>
    <t>GSK210902DYV682</t>
  </si>
  <si>
    <t>GSK210902QVI598</t>
  </si>
  <si>
    <t>GSK210902ZVO249</t>
  </si>
  <si>
    <t>GSK210902ECS104</t>
  </si>
  <si>
    <t>GSK210902OBD143</t>
  </si>
  <si>
    <t>GSK210902OTA908</t>
  </si>
  <si>
    <t>GSK210902JRD478</t>
  </si>
  <si>
    <t>GSK210902PNL186</t>
  </si>
  <si>
    <t>GSK210902DNI854</t>
  </si>
  <si>
    <t>GSK210902ZES963</t>
  </si>
  <si>
    <t>GSK210902EVN317</t>
  </si>
  <si>
    <t>GSK210902LQW836</t>
  </si>
  <si>
    <t>GSK210902EJD218</t>
  </si>
  <si>
    <t>GSK210902QHL956</t>
  </si>
  <si>
    <t>GSK210902SFT582</t>
  </si>
  <si>
    <t>GSK210902ZLC418</t>
  </si>
  <si>
    <t>GSK210902OUN976</t>
  </si>
  <si>
    <t>GSK210902QZV563</t>
  </si>
  <si>
    <t>GSK210902YRA513</t>
  </si>
  <si>
    <t>GSK210902VPI937</t>
  </si>
  <si>
    <t>GSK210902RIS539</t>
  </si>
  <si>
    <t>GSK210902PVG290</t>
  </si>
  <si>
    <t>GSK210902FVZ573</t>
  </si>
  <si>
    <t>GSK210902YZB630</t>
  </si>
  <si>
    <t>GSK210902RXW157</t>
  </si>
  <si>
    <t>GSK210902BPQ095</t>
  </si>
  <si>
    <t>GSK210902JLT953</t>
  </si>
  <si>
    <t>GSK210902STR034</t>
  </si>
  <si>
    <t>GSK210902GIY126</t>
  </si>
  <si>
    <t>GSK210902FOJ567</t>
  </si>
  <si>
    <t>GSK210902BEA435</t>
  </si>
  <si>
    <t>GSK210902MPX437</t>
  </si>
  <si>
    <t>GSK210902UXH862</t>
  </si>
  <si>
    <t>GSK210902EUO817</t>
  </si>
  <si>
    <t>GSK210902RZF834</t>
  </si>
  <si>
    <t>GSK210902YEG329</t>
  </si>
  <si>
    <t>GSK210902KUW834</t>
  </si>
  <si>
    <t>GSK210902FDB047</t>
  </si>
  <si>
    <t>GSK210902HMJ407</t>
  </si>
  <si>
    <t>GSK210902CWJ072</t>
  </si>
  <si>
    <t>GSK210902ZGI512</t>
  </si>
  <si>
    <t>GSK210902ADT109</t>
  </si>
  <si>
    <t>GSK210902ANO128</t>
  </si>
  <si>
    <t>GSK210902GXA750</t>
  </si>
  <si>
    <t>GSK210902YOR598</t>
  </si>
  <si>
    <t>GSK210902SAW092</t>
  </si>
  <si>
    <t>GSK210902DEZ690</t>
  </si>
  <si>
    <t>GSK210902WDA241</t>
  </si>
  <si>
    <t>GSK210902REJ789</t>
  </si>
  <si>
    <t>GSK210902WZU957</t>
  </si>
  <si>
    <t>GSK210902PBM607</t>
  </si>
  <si>
    <t>GSK210902CLP893</t>
  </si>
  <si>
    <t>GSK210902KZN407</t>
  </si>
  <si>
    <t>GSK210902QPC153</t>
  </si>
  <si>
    <t>GSK210902YJG069</t>
  </si>
  <si>
    <t>GSK210902JHU376</t>
  </si>
  <si>
    <t>GSK210902MXK628</t>
  </si>
  <si>
    <t>GSK210902JXW380</t>
  </si>
  <si>
    <t>GSK210902PBA460</t>
  </si>
  <si>
    <t>GSK210902JQK359</t>
  </si>
  <si>
    <t>GSK210902SZG754</t>
  </si>
  <si>
    <t>GSK210902KLS974</t>
  </si>
  <si>
    <t>GSK210902IGH640</t>
  </si>
  <si>
    <t>GSK210902FVY491</t>
  </si>
  <si>
    <t>GSK210902MHQ259</t>
  </si>
  <si>
    <t>GSK210902WRK650</t>
  </si>
  <si>
    <t>GSK210902ORB178</t>
  </si>
  <si>
    <t>GSK210902BZY871</t>
  </si>
  <si>
    <t>GSK210902TCD264</t>
  </si>
  <si>
    <t>GSK210902VGZ049</t>
  </si>
  <si>
    <t>GSK210902TYE108</t>
  </si>
  <si>
    <t>GSK210902PRC928</t>
  </si>
  <si>
    <t>GSK210902KCB619</t>
  </si>
  <si>
    <t>GSK210902HEK032</t>
  </si>
  <si>
    <t>GSK210902RTH752</t>
  </si>
  <si>
    <t>GSK210902MLB217</t>
  </si>
  <si>
    <t>GSK210902JCO529</t>
  </si>
  <si>
    <t>GSK210902DTR690</t>
  </si>
  <si>
    <t>GSK210902QUL245</t>
  </si>
  <si>
    <t>GSK210902AEV592</t>
  </si>
  <si>
    <t>GSK210902MCT028</t>
  </si>
  <si>
    <t>GSK210902FOU514</t>
  </si>
  <si>
    <t>GSK210902PEA153</t>
  </si>
  <si>
    <t>GSK210902SOH430</t>
  </si>
  <si>
    <t>GSK210902ONX703</t>
  </si>
  <si>
    <t>GSK210902DNP023</t>
  </si>
  <si>
    <t>GSK210902QXL631</t>
  </si>
  <si>
    <t>GSK210902TXP984</t>
  </si>
  <si>
    <t>GSK210902ZET260</t>
  </si>
  <si>
    <t>GSK210902GQB871</t>
  </si>
  <si>
    <t>GSK210902WNL493</t>
  </si>
  <si>
    <t>GSK210902WTS801</t>
  </si>
  <si>
    <t>GSK210902OQJ382</t>
  </si>
  <si>
    <t>GSK210902QFO067</t>
  </si>
  <si>
    <t>GSK210902SNG439</t>
  </si>
  <si>
    <t>GSK210902GUW960</t>
  </si>
  <si>
    <t>GSK210902EPI853</t>
  </si>
  <si>
    <t>GSK210902OKE801</t>
  </si>
  <si>
    <t>GSK210902BQP071</t>
  </si>
  <si>
    <t>GSK210902SPQ132</t>
  </si>
  <si>
    <t>GSK210902AQI143</t>
  </si>
  <si>
    <t>GSK210902WSB158</t>
  </si>
  <si>
    <t>GSK210902XZM127</t>
  </si>
  <si>
    <t>GSK210902SBL381</t>
  </si>
  <si>
    <t>GSK210902VIU206</t>
  </si>
  <si>
    <t>GSK210902PHF120</t>
  </si>
  <si>
    <t>GSK210902WGX534</t>
  </si>
  <si>
    <t>GSK210902YBM780</t>
  </si>
  <si>
    <t>GSK210902BND638</t>
  </si>
  <si>
    <t>GSK210902JBX346</t>
  </si>
  <si>
    <t>GSK210902QOB398</t>
  </si>
  <si>
    <t>GSK210902SWD938</t>
  </si>
  <si>
    <t>GSK210902OZJ435</t>
  </si>
  <si>
    <t>GSK210902NDR910</t>
  </si>
  <si>
    <t>GSK210902ERZ713</t>
  </si>
  <si>
    <t>GSK210902TDI058</t>
  </si>
  <si>
    <t>GSK210902OFQ274</t>
  </si>
  <si>
    <t>GSK210902KVD620</t>
  </si>
  <si>
    <t>GSK210902WJX081</t>
  </si>
  <si>
    <t>GSK210902EGQ561</t>
  </si>
  <si>
    <t>GSK210902JKT324</t>
  </si>
  <si>
    <t>GSK210902ZSI017</t>
  </si>
  <si>
    <t>GSK210902EVP615</t>
  </si>
  <si>
    <t>GSK210902XVJ879</t>
  </si>
  <si>
    <t>GSK210902MVP915</t>
  </si>
  <si>
    <t>GSK210902IBH358</t>
  </si>
  <si>
    <t>GSK210902NMZ193</t>
  </si>
  <si>
    <t>GSK210902PYQ153</t>
  </si>
  <si>
    <t>GSK210902CRX105</t>
  </si>
  <si>
    <t>GSK210902AOM896</t>
  </si>
  <si>
    <t>GSK210902IQB712</t>
  </si>
  <si>
    <t>GSK210902TYS801</t>
  </si>
  <si>
    <t>GSK210902NOA296</t>
  </si>
  <si>
    <t>GSK210902ROV784</t>
  </si>
  <si>
    <t>GSK210902ONH480</t>
  </si>
  <si>
    <t>GSK210902CBO854</t>
  </si>
  <si>
    <t>GSK210902DWJ236</t>
  </si>
  <si>
    <t>GSK210902KNU604</t>
  </si>
  <si>
    <t>GSK210902WPB507</t>
  </si>
  <si>
    <t>GSK210902GZI025</t>
  </si>
  <si>
    <t>GSK210902KMT987</t>
  </si>
  <si>
    <t>GSK210902RQJ190</t>
  </si>
  <si>
    <t>GSK210902DKX256</t>
  </si>
  <si>
    <t>GSK210902KNP063</t>
  </si>
  <si>
    <t>GSK210902KUI218</t>
  </si>
  <si>
    <t>GSK210902EQO784</t>
  </si>
  <si>
    <t>GSK210902QCT935</t>
  </si>
  <si>
    <t>GSK210902SOB307</t>
  </si>
  <si>
    <t>KM DUTA 1</t>
  </si>
  <si>
    <t>9/7/2021 AKBAR</t>
  </si>
  <si>
    <t>DMD/2109/02/NTHY8705</t>
  </si>
  <si>
    <t>GSK210902IKR851</t>
  </si>
  <si>
    <t>GSK210902PQH640</t>
  </si>
  <si>
    <t>GSK210902DTL631</t>
  </si>
  <si>
    <t>GSK210902NXU365</t>
  </si>
  <si>
    <t>GSK210902ICG640</t>
  </si>
  <si>
    <t>GSK210902UHK970</t>
  </si>
  <si>
    <t>DMD/2109/02/AYSG3741</t>
  </si>
  <si>
    <t>GSK210902RUH873</t>
  </si>
  <si>
    <t>GSK210902RMN062</t>
  </si>
  <si>
    <t>GSK210902XMK485</t>
  </si>
  <si>
    <t>GSK210902ZFH549</t>
  </si>
  <si>
    <t>GSK210902VQH324</t>
  </si>
  <si>
    <t>GSK210902WYI954</t>
  </si>
  <si>
    <t>GSK210902MSL826</t>
  </si>
  <si>
    <t>GSK210902QOU570</t>
  </si>
  <si>
    <t>GSK210902XAC395</t>
  </si>
  <si>
    <t>GSK210902IMN760</t>
  </si>
  <si>
    <t>GSK210902CLM540</t>
  </si>
  <si>
    <t>GSK210902UNS386</t>
  </si>
  <si>
    <t>GSK210902LCT905</t>
  </si>
  <si>
    <t>GSK210902XSG201</t>
  </si>
  <si>
    <t>GSK210902EYG807</t>
  </si>
  <si>
    <t>GSK210902BQJ792</t>
  </si>
  <si>
    <t>GSK210902NBP239</t>
  </si>
  <si>
    <t>GSK210902PWK308</t>
  </si>
  <si>
    <t>GSK210902SWG764</t>
  </si>
  <si>
    <t>GSK210902UIK401</t>
  </si>
  <si>
    <t>GSK210902FSI812</t>
  </si>
  <si>
    <t>GSK210902TLX128</t>
  </si>
  <si>
    <t>GSK210902OSV904</t>
  </si>
  <si>
    <t>GSK210902OWM287</t>
  </si>
  <si>
    <t>GSK210902LEI508</t>
  </si>
  <si>
    <t>GSK210902KUO640</t>
  </si>
  <si>
    <t>GSK210902OQA761</t>
  </si>
  <si>
    <t>GSK210902CAW395</t>
  </si>
  <si>
    <t>GSK210902BJY439</t>
  </si>
  <si>
    <t>GSK210902GIL231</t>
  </si>
  <si>
    <t>GSK210902FIL159</t>
  </si>
  <si>
    <t>GSK210902RFP325</t>
  </si>
  <si>
    <t>GSK210902YXU910</t>
  </si>
  <si>
    <t>GSK210902RWF172</t>
  </si>
  <si>
    <t>GSK210902RJP549</t>
  </si>
  <si>
    <t>GSK210902ERJ104</t>
  </si>
  <si>
    <t>GSK210902YCN792</t>
  </si>
  <si>
    <t>GSK210902NZX261</t>
  </si>
  <si>
    <t>GSK210902PBL614</t>
  </si>
  <si>
    <t>GSK210902DIL612</t>
  </si>
  <si>
    <t>GSK210902MHL651</t>
  </si>
  <si>
    <t>GSK210902QBN056</t>
  </si>
  <si>
    <t>GSK210902XGY375</t>
  </si>
  <si>
    <t>GSK210902FHY467</t>
  </si>
  <si>
    <t>GSK210902XPN039</t>
  </si>
  <si>
    <t>GSK210902XYJ806</t>
  </si>
  <si>
    <t>GSK210902QXJ837</t>
  </si>
  <si>
    <t>GSK210902VGW804</t>
  </si>
  <si>
    <t>GSK210902WTD369</t>
  </si>
  <si>
    <t>GSK210902NUP853</t>
  </si>
  <si>
    <t>GSK210902UQS498</t>
  </si>
  <si>
    <t>GSK210902EQD368</t>
  </si>
  <si>
    <t>GSK210902NTM728</t>
  </si>
  <si>
    <t>GSK210902NBY879</t>
  </si>
  <si>
    <t>GSK210902UON258</t>
  </si>
  <si>
    <t>GSK210902IWM140</t>
  </si>
  <si>
    <t>GSK210902MSR371</t>
  </si>
  <si>
    <t>GSK210902AFE102</t>
  </si>
  <si>
    <t>GSK210902TMW465</t>
  </si>
  <si>
    <t>GSK210902OEM907</t>
  </si>
  <si>
    <t>GSK210902FSQ584</t>
  </si>
  <si>
    <t>GSK210902VNA145</t>
  </si>
  <si>
    <t>GSK210902UPI753</t>
  </si>
  <si>
    <t>GSK210902WLY967</t>
  </si>
  <si>
    <t>GSK210902AXB536</t>
  </si>
  <si>
    <t>GSK210902EUG693</t>
  </si>
  <si>
    <t>GSK210902IOK596</t>
  </si>
  <si>
    <t>GSK210902KIA340</t>
  </si>
  <si>
    <t>GSK210902YBF270</t>
  </si>
  <si>
    <t>GSK210902IAX837</t>
  </si>
  <si>
    <t>GSK210902KJU753</t>
  </si>
  <si>
    <t>GSK210902VDU930</t>
  </si>
  <si>
    <t>GSK210902RBM905</t>
  </si>
  <si>
    <t>GSK210902WXM075</t>
  </si>
  <si>
    <t>GSK210902UMA934</t>
  </si>
  <si>
    <t>GSK210902LHE692</t>
  </si>
  <si>
    <t>GSK210902AQG534</t>
  </si>
  <si>
    <t>GSK210902GSR543</t>
  </si>
  <si>
    <t>GSK210902NZW175</t>
  </si>
  <si>
    <t>GSK210902RZC714</t>
  </si>
  <si>
    <t>GSK210902YPA963</t>
  </si>
  <si>
    <t>GSK210902FEN706</t>
  </si>
  <si>
    <t>GSK210902VOC714</t>
  </si>
  <si>
    <t>GSK210902YJI231</t>
  </si>
  <si>
    <t>GSK210902PUY238</t>
  </si>
  <si>
    <t>GSK210902YUE840</t>
  </si>
  <si>
    <t>GSK210902VKU375</t>
  </si>
  <si>
    <t>GSK210902QTP683</t>
  </si>
  <si>
    <t>GSK210902KGC590</t>
  </si>
  <si>
    <t>GSK210902DMI091</t>
  </si>
  <si>
    <t>GSK210902ANP413</t>
  </si>
  <si>
    <t>GSK210902KFI910</t>
  </si>
  <si>
    <t>GSK210902BUC435</t>
  </si>
  <si>
    <t>GSK210902ZSA254</t>
  </si>
  <si>
    <t>GSK210902BKF016</t>
  </si>
  <si>
    <t>GSK210902YFX941</t>
  </si>
  <si>
    <t>GSK210902FJN298</t>
  </si>
  <si>
    <t>GSK210902YEH628</t>
  </si>
  <si>
    <t>GSK210902JKQ913</t>
  </si>
  <si>
    <t>GSK210902LCN413</t>
  </si>
  <si>
    <t>GSK210902PDR536</t>
  </si>
  <si>
    <t>GSK210902RKE421</t>
  </si>
  <si>
    <t>GSK210902AMT057</t>
  </si>
  <si>
    <t>GSK210902UTP862</t>
  </si>
  <si>
    <t>GSK210902MWP152</t>
  </si>
  <si>
    <t>GSK210902DUS762</t>
  </si>
  <si>
    <t>GSK210902UIW734</t>
  </si>
  <si>
    <t>GSK210902TZD678</t>
  </si>
  <si>
    <t>GSK210902KQL423</t>
  </si>
  <si>
    <t>GSK210902VNI763</t>
  </si>
  <si>
    <t>GSK210902SYF923</t>
  </si>
  <si>
    <t>GSK210902EKL628</t>
  </si>
  <si>
    <t>GSK210902VFM649</t>
  </si>
  <si>
    <t>GSK210902PIZ052</t>
  </si>
  <si>
    <t>GSK210902CUG907</t>
  </si>
  <si>
    <t>GSK210902GUM549</t>
  </si>
  <si>
    <t>GSK210902AEW108</t>
  </si>
  <si>
    <t>GSK210902BXT137</t>
  </si>
  <si>
    <t>GSK210902IXK734</t>
  </si>
  <si>
    <t>GSK210902VHN953</t>
  </si>
  <si>
    <t>GSK210902WJL620</t>
  </si>
  <si>
    <t>GSK210902RHA514</t>
  </si>
  <si>
    <t>GSK210902TEK064</t>
  </si>
  <si>
    <t>GSK210902JAT920</t>
  </si>
  <si>
    <t>GSK210902FHU791</t>
  </si>
  <si>
    <t>GSK210902SCI159</t>
  </si>
  <si>
    <t>GSK210902DVA895</t>
  </si>
  <si>
    <t>GSK210902TVC487</t>
  </si>
  <si>
    <t>GSK210902XVC745</t>
  </si>
  <si>
    <t>GSK210902GZU901</t>
  </si>
  <si>
    <t>GSK210902AMS216</t>
  </si>
  <si>
    <t>GSK210902EQJ801</t>
  </si>
  <si>
    <t>GSK210902QIU587</t>
  </si>
  <si>
    <t>GSK210902ABE720</t>
  </si>
  <si>
    <t>GSK210902IGN046</t>
  </si>
  <si>
    <t>GSK210902BPZ183</t>
  </si>
  <si>
    <t>GSK210902JCN210</t>
  </si>
  <si>
    <t>GSK210902FOM204</t>
  </si>
  <si>
    <t>GSK210902FLU267</t>
  </si>
  <si>
    <t>GSK210902BSW169</t>
  </si>
  <si>
    <t>GSK210902GAQ325</t>
  </si>
  <si>
    <t>GSK210902XUF803</t>
  </si>
  <si>
    <t>GSK210902VQL607</t>
  </si>
  <si>
    <t>GSK210902OEI502</t>
  </si>
  <si>
    <t>GSK210902HAW830</t>
  </si>
  <si>
    <t>GSK210902UFQ518</t>
  </si>
  <si>
    <t>GSK210902BQJ647</t>
  </si>
  <si>
    <t>GSK210902ZIT658</t>
  </si>
  <si>
    <t>GSK210902ZDH463</t>
  </si>
  <si>
    <t>GSK210902TFV159</t>
  </si>
  <si>
    <t>GSK210902LBE976</t>
  </si>
  <si>
    <t>GSK210902CBK278</t>
  </si>
  <si>
    <t>GSK210902CHS630</t>
  </si>
  <si>
    <t>GSK210902CSJ583</t>
  </si>
  <si>
    <t>GSK210902VQC247</t>
  </si>
  <si>
    <t>GSK210902ENX352</t>
  </si>
  <si>
    <t>GSK210902STF076</t>
  </si>
  <si>
    <t>GSK210902FVR238</t>
  </si>
  <si>
    <t>GSK210902PKS528</t>
  </si>
  <si>
    <t>GSK210902GCE176</t>
  </si>
  <si>
    <t>GSK210902AVO154</t>
  </si>
  <si>
    <t>GSK210902GKV572</t>
  </si>
  <si>
    <t>GSK210902BAT650</t>
  </si>
  <si>
    <t>GSK210902LPG846</t>
  </si>
  <si>
    <t>GSK210902RCK637</t>
  </si>
  <si>
    <t>GSK210902IAX254</t>
  </si>
  <si>
    <t>GSK210902BVG268</t>
  </si>
  <si>
    <t>GSK210902NGZ178</t>
  </si>
  <si>
    <t>GSK210902OKX265</t>
  </si>
  <si>
    <t>GSK210902UEW795</t>
  </si>
  <si>
    <t>GSK210902YJB532</t>
  </si>
  <si>
    <t>GSK210902SMV019</t>
  </si>
  <si>
    <t>GSK210902LFJ139</t>
  </si>
  <si>
    <t>GSK210902RGM970</t>
  </si>
  <si>
    <t>GSK210902PBR263</t>
  </si>
  <si>
    <t>GSK210902PNT280</t>
  </si>
  <si>
    <t>GSK210902LWE209</t>
  </si>
  <si>
    <t>GSK210902QUN364</t>
  </si>
  <si>
    <t>GSK210902XLF728</t>
  </si>
  <si>
    <t>GSK210902FDT149</t>
  </si>
  <si>
    <t>GSK210902TSO192</t>
  </si>
  <si>
    <t>GSK210902ADY367</t>
  </si>
  <si>
    <t>GSK210902WME230</t>
  </si>
  <si>
    <t>GSK210902OEU462</t>
  </si>
  <si>
    <t>GSK210902SIR693</t>
  </si>
  <si>
    <t>GSK210902GQD437</t>
  </si>
  <si>
    <t>GSK210902VYH765</t>
  </si>
  <si>
    <t>GSK210902XDG312</t>
  </si>
  <si>
    <t>GSK210902JOP964</t>
  </si>
  <si>
    <t>GSK210902YHT420</t>
  </si>
  <si>
    <t>GSK210902AYO761</t>
  </si>
  <si>
    <t>GSK210902PAU465</t>
  </si>
  <si>
    <t>GSK210902BAI853</t>
  </si>
  <si>
    <t>GSK210902IMR278</t>
  </si>
  <si>
    <t>GSK210902LZD782</t>
  </si>
  <si>
    <t>GSK210902VMG052</t>
  </si>
  <si>
    <t>GSK210902FWN647</t>
  </si>
  <si>
    <t>GSK210902QHJ497</t>
  </si>
  <si>
    <t>GSK210902WKE946</t>
  </si>
  <si>
    <t>GSK210902EXC784</t>
  </si>
  <si>
    <t>GSK210902MQZ705</t>
  </si>
  <si>
    <t>GSK210902VOY340</t>
  </si>
  <si>
    <t>DMD/2109/02/CNKS9372</t>
  </si>
  <si>
    <t>GSK210902JDS503</t>
  </si>
  <si>
    <t>DMD/2109/02/OSWA6019</t>
  </si>
  <si>
    <t>GSK210902HJQ482</t>
  </si>
  <si>
    <t>GSK210902DZB085</t>
  </si>
  <si>
    <t>GSK210902JWF152</t>
  </si>
  <si>
    <t>GSK210902HCX398</t>
  </si>
  <si>
    <t>GSK210902MJQ715</t>
  </si>
  <si>
    <t>GSK210902LAO352</t>
  </si>
  <si>
    <t>GSK210902ZPD528</t>
  </si>
  <si>
    <t>GSK210902BSJ289</t>
  </si>
  <si>
    <t>GSK210902XHG097</t>
  </si>
  <si>
    <t>GSK210902PXO061</t>
  </si>
  <si>
    <t>GSK210902RHT683</t>
  </si>
  <si>
    <t>GSK210902WKC628</t>
  </si>
  <si>
    <t>GSK210902OBE258</t>
  </si>
  <si>
    <t>GSK210902BYX716</t>
  </si>
  <si>
    <t>GSK210902RBZ953</t>
  </si>
  <si>
    <t>GSK210902KWE807</t>
  </si>
  <si>
    <t>GSK210902AQB701</t>
  </si>
  <si>
    <t>GSK210902XGZ048</t>
  </si>
  <si>
    <t>GSK210902HMK817</t>
  </si>
  <si>
    <t>GSK210902KIX951</t>
  </si>
  <si>
    <t>GSK210902UBT130</t>
  </si>
  <si>
    <t>GSK210902RMQ634</t>
  </si>
  <si>
    <t>GSK210902RCP047</t>
  </si>
  <si>
    <t>GSK210902JWE043</t>
  </si>
  <si>
    <t>GSK210902VOP968</t>
  </si>
  <si>
    <t>GSK210902EKB806</t>
  </si>
  <si>
    <t>GSK210902TAK479</t>
  </si>
  <si>
    <t>GSK210902ZFR476</t>
  </si>
  <si>
    <t>GSK210902ORI024</t>
  </si>
  <si>
    <t>GSK210902HBN791</t>
  </si>
  <si>
    <t>GSK210902IOK134</t>
  </si>
  <si>
    <t>GSK210902ROE354</t>
  </si>
  <si>
    <t>GSK210902QVE247</t>
  </si>
  <si>
    <t>GSK210902YBS874</t>
  </si>
  <si>
    <t>GSK210902WYK475</t>
  </si>
  <si>
    <t>GSK210902UDC798</t>
  </si>
  <si>
    <t>GSK210902BPD538</t>
  </si>
  <si>
    <t>GSK210902LAZ348</t>
  </si>
  <si>
    <t>GSK210902BTY436</t>
  </si>
  <si>
    <t>GSK210902IUD450</t>
  </si>
  <si>
    <t>GSK210902MSF103</t>
  </si>
  <si>
    <t>GSK210902YSK047</t>
  </si>
  <si>
    <t>GSK210902VWZ760</t>
  </si>
  <si>
    <t>GSK210902PCB623</t>
  </si>
  <si>
    <t>GSK210902RQN637</t>
  </si>
  <si>
    <t>GSK210902CPD560</t>
  </si>
  <si>
    <t>GSK210902ZUM234</t>
  </si>
  <si>
    <t>DMD/2109/02/WGTM5174</t>
  </si>
  <si>
    <t>GSK210902TFM348</t>
  </si>
  <si>
    <t>DMD/2109/02/QBCA0561</t>
  </si>
  <si>
    <t>GSK210902IXR935</t>
  </si>
  <si>
    <t>GSK210902MSA246</t>
  </si>
  <si>
    <t>GSK210902BRT279</t>
  </si>
  <si>
    <t>DMD/2109/03/RWZN1493</t>
  </si>
  <si>
    <t>GSK210903EAP903</t>
  </si>
  <si>
    <t>GSK210903OUV482</t>
  </si>
  <si>
    <t>GSK210903FBM415</t>
  </si>
  <si>
    <t>GSK210903XQF738</t>
  </si>
  <si>
    <t>GSK210903FLB180</t>
  </si>
  <si>
    <t>GSK210903HKD180</t>
  </si>
  <si>
    <t>GSK210903ZWL912</t>
  </si>
  <si>
    <t>GSK210903GPU802</t>
  </si>
  <si>
    <t>DMD/2109/03/YKUG2317</t>
  </si>
  <si>
    <t>GSK210903WBN201</t>
  </si>
  <si>
    <t>GSK210903SNU956</t>
  </si>
  <si>
    <t>GSK210903YKF739</t>
  </si>
  <si>
    <t>GSK210903XBR374</t>
  </si>
  <si>
    <t>GSK210903BND380</t>
  </si>
  <si>
    <t>GSK210903UDB320</t>
  </si>
  <si>
    <t>GSK210903QWL964</t>
  </si>
  <si>
    <t>DMD/2109/03/FVXR7295</t>
  </si>
  <si>
    <t>GSK210903OBF047</t>
  </si>
  <si>
    <t>DMD/2109/03/JYZO4023</t>
  </si>
  <si>
    <t>GSK210903HMV360</t>
  </si>
  <si>
    <t>GSK210903YHS730</t>
  </si>
  <si>
    <t>GSK210903DZW072</t>
  </si>
  <si>
    <t>GSK210903DGZ813</t>
  </si>
  <si>
    <t>GSK210903XBM614</t>
  </si>
  <si>
    <t>GSK210903PXD120</t>
  </si>
  <si>
    <t>GSK210903EOA804</t>
  </si>
  <si>
    <t>GSK210903EIG293</t>
  </si>
  <si>
    <t>GSK210903BRN701</t>
  </si>
  <si>
    <t>GSK210903EXC563</t>
  </si>
  <si>
    <t>GSK210903UYK753</t>
  </si>
  <si>
    <t>GSK210903LUM712</t>
  </si>
  <si>
    <t>GSK210903HPG154</t>
  </si>
  <si>
    <t>GSK210903FYA853</t>
  </si>
  <si>
    <t>GSK210903TLF305</t>
  </si>
  <si>
    <t>GSK210903TBH396</t>
  </si>
  <si>
    <t>GSK210903TAF973</t>
  </si>
  <si>
    <t>GSK210903IUY352</t>
  </si>
  <si>
    <t>GSK210903UFI594</t>
  </si>
  <si>
    <t>GSK210903IHD027</t>
  </si>
  <si>
    <t>GSK210903NGJ309</t>
  </si>
  <si>
    <t>GSK210903CKZ267</t>
  </si>
  <si>
    <t>GSK210903ECM830</t>
  </si>
  <si>
    <t>GSK210903EWI342</t>
  </si>
  <si>
    <t>GSK210903AIN125</t>
  </si>
  <si>
    <t>GSK210903ROP902</t>
  </si>
  <si>
    <t>GSK210903DVZ854</t>
  </si>
  <si>
    <t>GSK210903UBT986</t>
  </si>
  <si>
    <t>GSK210903UZB943</t>
  </si>
  <si>
    <t>GSK210903VKA026</t>
  </si>
  <si>
    <t>GSK210903HCB819</t>
  </si>
  <si>
    <t>GSK210903JIC214</t>
  </si>
  <si>
    <t>GSK210903ELW243</t>
  </si>
  <si>
    <t>GSK210903LFQ301</t>
  </si>
  <si>
    <t>GSK210903GXN953</t>
  </si>
  <si>
    <t>GSK210903IQA698</t>
  </si>
  <si>
    <t>GSK210903JLW185</t>
  </si>
  <si>
    <t>GSK210903HCU593</t>
  </si>
  <si>
    <t>GSK210903YTV794</t>
  </si>
  <si>
    <t>GSK210903MAF396</t>
  </si>
  <si>
    <t>GSK210903LHD497</t>
  </si>
  <si>
    <t>GSK210903HMA459</t>
  </si>
  <si>
    <t>GSK210903YJB064</t>
  </si>
  <si>
    <t>GSK210903QVT308</t>
  </si>
  <si>
    <t>GSK210903KGC490</t>
  </si>
  <si>
    <t>GSK210903WPI543</t>
  </si>
  <si>
    <t>GSK210903ACX547</t>
  </si>
  <si>
    <t>GSK210903IMQ423</t>
  </si>
  <si>
    <t>GSK210903TLE237</t>
  </si>
  <si>
    <t>GSK210903ZTN510</t>
  </si>
  <si>
    <t>GSK210903BWP043</t>
  </si>
  <si>
    <t>GSK210903CUR329</t>
  </si>
  <si>
    <t>GSK210903NPL051</t>
  </si>
  <si>
    <t>GSK210903IJV852</t>
  </si>
  <si>
    <t>GSK210903TFD678</t>
  </si>
  <si>
    <t>GSK210903MNB423</t>
  </si>
  <si>
    <t>GSK210903EQB254</t>
  </si>
  <si>
    <t>GSK210903NOB431</t>
  </si>
  <si>
    <t>GSK210903TXV542</t>
  </si>
  <si>
    <t>GSK210903NXZ632</t>
  </si>
  <si>
    <t>GSK210903ZBI902</t>
  </si>
  <si>
    <t>GSK210903FTW531</t>
  </si>
  <si>
    <t>GSK210903RQD031</t>
  </si>
  <si>
    <t>GSK210903OBX418</t>
  </si>
  <si>
    <t>GSK210903YBM651</t>
  </si>
  <si>
    <t>GSK210903PLD657</t>
  </si>
  <si>
    <t>GSK210903ABF251</t>
  </si>
  <si>
    <t>GSK210903WAR421</t>
  </si>
  <si>
    <t>GSK210903QHV267</t>
  </si>
  <si>
    <t>GSK210903VNZ470</t>
  </si>
  <si>
    <t>GSK210903UZY197</t>
  </si>
  <si>
    <t>GSK210903IFQ049</t>
  </si>
  <si>
    <t>GSK210903WQS145</t>
  </si>
  <si>
    <t>GSK210903NDF471</t>
  </si>
  <si>
    <t>GSK210903IMJ092</t>
  </si>
  <si>
    <t>GSK210903ZXT174</t>
  </si>
  <si>
    <t>GSK210903JAO860</t>
  </si>
  <si>
    <t>GSK210903GZP827</t>
  </si>
  <si>
    <t>GSK210903FCI105</t>
  </si>
  <si>
    <t>GSK210903RVU140</t>
  </si>
  <si>
    <t>GSK210903HSF375</t>
  </si>
  <si>
    <t>GSK210903CZO436</t>
  </si>
  <si>
    <t>GSK210903YZT529</t>
  </si>
  <si>
    <t>GSK210903ALP497</t>
  </si>
  <si>
    <t>GSK210903YGQ059</t>
  </si>
  <si>
    <t>GSK210903WVC068</t>
  </si>
  <si>
    <t>GSK210903BXI128</t>
  </si>
  <si>
    <t>GSK210903ISM798</t>
  </si>
  <si>
    <t>GSK210903HUM961</t>
  </si>
  <si>
    <t>GSK210903ZUE573</t>
  </si>
  <si>
    <t>GSK210903PVS590</t>
  </si>
  <si>
    <t>GSK210903LGY829</t>
  </si>
  <si>
    <t>GSK210903IYL943</t>
  </si>
  <si>
    <t>GSK210903YSK712</t>
  </si>
  <si>
    <t>GSK210903ZUG781</t>
  </si>
  <si>
    <t>GSK210903WZG476</t>
  </si>
  <si>
    <t>GSK210903RLO692</t>
  </si>
  <si>
    <t>GSK210903FHU964</t>
  </si>
  <si>
    <t>GSK210903GWM371</t>
  </si>
  <si>
    <t>GSK210903MQE479</t>
  </si>
  <si>
    <t>GSK210903XBA687</t>
  </si>
  <si>
    <t>GSK210903YVS167</t>
  </si>
  <si>
    <t>GSK210903GMJ962</t>
  </si>
  <si>
    <t>GSK210903ZUS653</t>
  </si>
  <si>
    <t>GSK210903PGF046</t>
  </si>
  <si>
    <t>GSK210903PXJ536</t>
  </si>
  <si>
    <t>GSK210903WVR043</t>
  </si>
  <si>
    <t>GSK210903LOF973</t>
  </si>
  <si>
    <t>GSK210903CZB345</t>
  </si>
  <si>
    <t>GSK210903WYH896</t>
  </si>
  <si>
    <t>GSK210903VBW314</t>
  </si>
  <si>
    <t>GSK210903JCR923</t>
  </si>
  <si>
    <t>GSK210903BKI415</t>
  </si>
  <si>
    <t>GSK210903LZB923</t>
  </si>
  <si>
    <t>GSK210903QHW710</t>
  </si>
  <si>
    <t>GSK210903QOW748</t>
  </si>
  <si>
    <t>GSK210903RYK142</t>
  </si>
  <si>
    <t>GSK210903PUD627</t>
  </si>
  <si>
    <t>GSK210903ABF075</t>
  </si>
  <si>
    <t>GSK210903EGQ389</t>
  </si>
  <si>
    <t>GSK210903MBV871</t>
  </si>
  <si>
    <t>GSK210903THU951</t>
  </si>
  <si>
    <t>GSK210903GOZ964</t>
  </si>
  <si>
    <t>GSK210903XQL025</t>
  </si>
  <si>
    <t>GSK210903BWE854</t>
  </si>
  <si>
    <t>GSK210903JXF047</t>
  </si>
  <si>
    <t>GSK210903LAI670</t>
  </si>
  <si>
    <t>GSK210903DAQ610</t>
  </si>
  <si>
    <t>GSK210903WMB456</t>
  </si>
  <si>
    <t>GSK210903AZX129</t>
  </si>
  <si>
    <t>GSK210903GES325</t>
  </si>
  <si>
    <t>GSK210903SRI293</t>
  </si>
  <si>
    <t>GSK210903ZDS376</t>
  </si>
  <si>
    <t>GSK210903KBN820</t>
  </si>
  <si>
    <t>GSK210903ONB169</t>
  </si>
  <si>
    <t>GSK210903LEV821</t>
  </si>
  <si>
    <t>GSK210903ZYF529</t>
  </si>
  <si>
    <t>GSK210903OTX764</t>
  </si>
  <si>
    <t>GSK210903HXF742</t>
  </si>
  <si>
    <t>GSK210903YBK325</t>
  </si>
  <si>
    <t>GSK210903EOH673</t>
  </si>
  <si>
    <t>GSK210903FQR167</t>
  </si>
  <si>
    <t>GSK210903VKI021</t>
  </si>
  <si>
    <t>GSK210903TPV723</t>
  </si>
  <si>
    <t>GSK210903WAR340</t>
  </si>
  <si>
    <t>GSK210903VNF681</t>
  </si>
  <si>
    <t>GSK210903LOC134</t>
  </si>
  <si>
    <t>GSK210903TYV387</t>
  </si>
  <si>
    <t>GSK210903OWM567</t>
  </si>
  <si>
    <t>GSK210903QWP096</t>
  </si>
  <si>
    <t>GSK210903FWL096</t>
  </si>
  <si>
    <t>GSK210903SFK036</t>
  </si>
  <si>
    <t>GSK210903VJC597</t>
  </si>
  <si>
    <t>GSK210903BZV570</t>
  </si>
  <si>
    <t>GSK210903KRW407</t>
  </si>
  <si>
    <t>GSK210903MEG423</t>
  </si>
  <si>
    <t>GSK210903PRZ965</t>
  </si>
  <si>
    <t>GSK210903ITP504</t>
  </si>
  <si>
    <t>GSK210903FZX378</t>
  </si>
  <si>
    <t>GSK210903YVU140</t>
  </si>
  <si>
    <t>GSK210903LVT074</t>
  </si>
  <si>
    <t>GSK210903IAZ316</t>
  </si>
  <si>
    <t>GSK210903ZFO180</t>
  </si>
  <si>
    <t>GSK210903LWI187</t>
  </si>
  <si>
    <t>GSK210903YWB956</t>
  </si>
  <si>
    <t>GSK210903AHB649</t>
  </si>
  <si>
    <t>GSK210903LRC651</t>
  </si>
  <si>
    <t>GSK210903XGA570</t>
  </si>
  <si>
    <t>GSK210903NUZ504</t>
  </si>
  <si>
    <t>GSK210903RJN582</t>
  </si>
  <si>
    <t>GSK210903CTD420</t>
  </si>
  <si>
    <t>GSK210903XTY276</t>
  </si>
  <si>
    <t>GSK210903LPE793</t>
  </si>
  <si>
    <t>GSK210903CKM152</t>
  </si>
  <si>
    <t>GSK210903NED581</t>
  </si>
  <si>
    <t>GSK210903YOI142</t>
  </si>
  <si>
    <t>GSK210903RGL735</t>
  </si>
  <si>
    <t>GSK210903FYH576</t>
  </si>
  <si>
    <t>GSK210903LNT672</t>
  </si>
  <si>
    <t>GSK210903QIL102</t>
  </si>
  <si>
    <t>GSK210903EYZ470</t>
  </si>
  <si>
    <t>GSK210903NCV842</t>
  </si>
  <si>
    <t>GSK210903AXP951</t>
  </si>
  <si>
    <t>GSK210903NPT812</t>
  </si>
  <si>
    <t>GSK210903YPX936</t>
  </si>
  <si>
    <t>GSK210903XYK317</t>
  </si>
  <si>
    <t>GSK210903RIL728</t>
  </si>
  <si>
    <t>GSK210903FTM896</t>
  </si>
  <si>
    <t>GSK210903HAN984</t>
  </si>
  <si>
    <t>GSK210903MKC046</t>
  </si>
  <si>
    <t>GSK210903PKC190</t>
  </si>
  <si>
    <t>GSK210903CWT695</t>
  </si>
  <si>
    <t>KM DUTA 2</t>
  </si>
  <si>
    <t>DMD/2109/03/QSJB0978</t>
  </si>
  <si>
    <t>GSK210903PKO397</t>
  </si>
  <si>
    <t>GSK210903WPD301</t>
  </si>
  <si>
    <t>GSK210903GYQ348</t>
  </si>
  <si>
    <t>GSK210903VTZ915</t>
  </si>
  <si>
    <t>GSK210903NYT237</t>
  </si>
  <si>
    <t>GSK210903YJT762</t>
  </si>
  <si>
    <t>DMD/2109/03/PSTZ1305</t>
  </si>
  <si>
    <t>GSK210903DUO802</t>
  </si>
  <si>
    <t>DMD/2109/03/CZMF1392</t>
  </si>
  <si>
    <t>GSK210903XKV267</t>
  </si>
  <si>
    <t>GSK210903KZJ304</t>
  </si>
  <si>
    <t>GSK210903APB968</t>
  </si>
  <si>
    <t>GSK210903SHR326</t>
  </si>
  <si>
    <t>GSK210903YRH854</t>
  </si>
  <si>
    <t>GSK210903NSO985</t>
  </si>
  <si>
    <t>GSK210903VAD794</t>
  </si>
  <si>
    <t>GSK210903GAC715</t>
  </si>
  <si>
    <t>GSK210903PUN396</t>
  </si>
  <si>
    <t>GSK210903CPU379</t>
  </si>
  <si>
    <t>GSK210903DGX183</t>
  </si>
  <si>
    <t>GSK210903VOS429</t>
  </si>
  <si>
    <t>GSK210903HWJ238</t>
  </si>
  <si>
    <t>GSK210903YCA568</t>
  </si>
  <si>
    <t>GSK210903LOK941</t>
  </si>
  <si>
    <t>GSK210903JLB194</t>
  </si>
  <si>
    <t>GSK210903JRU475</t>
  </si>
  <si>
    <t>GSK210903WJI874</t>
  </si>
  <si>
    <t>GSK210903TQF058</t>
  </si>
  <si>
    <t>GSK210903KFJ241</t>
  </si>
  <si>
    <t>GSK210903RWD216</t>
  </si>
  <si>
    <t>GSK210903PFN069</t>
  </si>
  <si>
    <t>GSK210903UWS486</t>
  </si>
  <si>
    <t>GSK210903XSF802</t>
  </si>
  <si>
    <t>GSK210903WKE687</t>
  </si>
  <si>
    <t>GSK210903LWK891</t>
  </si>
  <si>
    <t>GSK210903NTV194</t>
  </si>
  <si>
    <t>GSK210903BWT786</t>
  </si>
  <si>
    <t>GSK210903HYA587</t>
  </si>
  <si>
    <t>GSK210903OLZ584</t>
  </si>
  <si>
    <t>GSK210903PGO463</t>
  </si>
  <si>
    <t>GSK210903RGB145</t>
  </si>
  <si>
    <t>GSK210903DXW928</t>
  </si>
  <si>
    <t>GSK210903JOW450</t>
  </si>
  <si>
    <t>GSK210903HUT013</t>
  </si>
  <si>
    <t>GSK210903LZU982</t>
  </si>
  <si>
    <t>GSK210903JXU593</t>
  </si>
  <si>
    <t>GSK210903JRT052</t>
  </si>
  <si>
    <t>GSK210903FGI472</t>
  </si>
  <si>
    <t>GSK210903OYS589</t>
  </si>
  <si>
    <t>GSK210903MHE753</t>
  </si>
  <si>
    <t>GSK210903GHO320</t>
  </si>
  <si>
    <t>GSK210903AGO287</t>
  </si>
  <si>
    <t>GSK210903NZO283</t>
  </si>
  <si>
    <t>GSK210903CKZ649</t>
  </si>
  <si>
    <t>GSK210903KUG820</t>
  </si>
  <si>
    <t>GSK210903NBU024</t>
  </si>
  <si>
    <t>GSK210903HAQ427</t>
  </si>
  <si>
    <t>GSK210903XFP041</t>
  </si>
  <si>
    <t>GSK210903ARU461</t>
  </si>
  <si>
    <t>GSK210903AND895</t>
  </si>
  <si>
    <t>GSK210903SFX926</t>
  </si>
  <si>
    <t>GSK210903ALG103</t>
  </si>
  <si>
    <t>GSK210903HGD942</t>
  </si>
  <si>
    <t>GSK210903MZH061</t>
  </si>
  <si>
    <t>GSK210903PEF437</t>
  </si>
  <si>
    <t>GSK210903GDJ365</t>
  </si>
  <si>
    <t>GSK210903JGP703</t>
  </si>
  <si>
    <t>GSK210903RFZ310</t>
  </si>
  <si>
    <t>GSK210903UPC263</t>
  </si>
  <si>
    <t>GSK210903OEN578</t>
  </si>
  <si>
    <t>GSK210903KMQ023</t>
  </si>
  <si>
    <t>GSK210903IQM281</t>
  </si>
  <si>
    <t>GSK210903ELI285</t>
  </si>
  <si>
    <t>GSK210903YWT740</t>
  </si>
  <si>
    <t>GSK210903LTU815</t>
  </si>
  <si>
    <t>GSK210903PVJ083</t>
  </si>
  <si>
    <t>GSK210903UNI496</t>
  </si>
  <si>
    <t>GSK210903UKC512</t>
  </si>
  <si>
    <t>DMD/2109/03/VGOL7641</t>
  </si>
  <si>
    <t>GSK210903AVM531</t>
  </si>
  <si>
    <t>GSK210903XWH294</t>
  </si>
  <si>
    <t>GSK210903UAD925</t>
  </si>
  <si>
    <t>GSK210903MXA352</t>
  </si>
  <si>
    <t>GSK210903LRD319</t>
  </si>
  <si>
    <t>GSK210903APX126</t>
  </si>
  <si>
    <t>GSK210903BUK382</t>
  </si>
  <si>
    <t>GSK210903XSW243</t>
  </si>
  <si>
    <t>GSK210903BTU815</t>
  </si>
  <si>
    <t>GSK210903ZQW087</t>
  </si>
  <si>
    <t>GSK210903RMV564</t>
  </si>
  <si>
    <t>GSK210903EZY368</t>
  </si>
  <si>
    <t>GSK210903KCW862</t>
  </si>
  <si>
    <t>GSK210903SLK029</t>
  </si>
  <si>
    <t>GSK210903DYG380</t>
  </si>
  <si>
    <t>GSK210903EGT832</t>
  </si>
  <si>
    <t>GSK210903VDS570</t>
  </si>
  <si>
    <t>GSK210903QKV254</t>
  </si>
  <si>
    <t>GSK210903ZIR613</t>
  </si>
  <si>
    <t>GSK210903ABH251</t>
  </si>
  <si>
    <t>GSK210903SRK810</t>
  </si>
  <si>
    <t>GSK210903SHM281</t>
  </si>
  <si>
    <t>GSK210903JQK840</t>
  </si>
  <si>
    <t>GSK210903QPU283</t>
  </si>
  <si>
    <t>GSK210903CMI315</t>
  </si>
  <si>
    <t>GSK210903LFC187</t>
  </si>
  <si>
    <t>GSK210903ARP634</t>
  </si>
  <si>
    <t>GSK210903RDY246</t>
  </si>
  <si>
    <t>GSK210903ZBL062</t>
  </si>
  <si>
    <t>GSK210903HBX896</t>
  </si>
  <si>
    <t>GSK210903XFB710</t>
  </si>
  <si>
    <t>GSK210903QTB542</t>
  </si>
  <si>
    <t>GSK210903HMV869</t>
  </si>
  <si>
    <t>GSK210903FZR361</t>
  </si>
  <si>
    <t>GSK210903JEL701</t>
  </si>
  <si>
    <t>GSK210903APR049</t>
  </si>
  <si>
    <t>GSK210903LCJ947</t>
  </si>
  <si>
    <t>GSK210903SBW726</t>
  </si>
  <si>
    <t>GSK210903AYC428</t>
  </si>
  <si>
    <t>GSK210903REJ092</t>
  </si>
  <si>
    <t>GSK210903ULI370</t>
  </si>
  <si>
    <t>GSK210903CFB876</t>
  </si>
  <si>
    <t>GSK210903ECK372</t>
  </si>
  <si>
    <t>GSK210903RCB910</t>
  </si>
  <si>
    <t>GSK210903ICU391</t>
  </si>
  <si>
    <t>GSK210903HYM130</t>
  </si>
  <si>
    <t>GSK210903ZGS065</t>
  </si>
  <si>
    <t>GSK210903EHA432</t>
  </si>
  <si>
    <t>GSK210903GYO806</t>
  </si>
  <si>
    <t>GSK210903FPU769</t>
  </si>
  <si>
    <t>GSK210903ACS274</t>
  </si>
  <si>
    <t>GSK210903GYP109</t>
  </si>
  <si>
    <t>GSK210903RUH715</t>
  </si>
  <si>
    <t>GSK210903TUN893</t>
  </si>
  <si>
    <t>GSK210903VOW574</t>
  </si>
  <si>
    <t>GSK210903PMC987</t>
  </si>
  <si>
    <t>GSK210903OGR480</t>
  </si>
  <si>
    <t>GSK210903KNF712</t>
  </si>
  <si>
    <t>GSK210903ETD769</t>
  </si>
  <si>
    <t>GSK210903CTF023</t>
  </si>
  <si>
    <t>GSK210903NSJ917</t>
  </si>
  <si>
    <t>GSK210903TUJ938</t>
  </si>
  <si>
    <t>GSK210903MSI719</t>
  </si>
  <si>
    <t>GSK210903JBL354</t>
  </si>
  <si>
    <t>GSK210903ZVY349</t>
  </si>
  <si>
    <t>GSK210903TOZ091</t>
  </si>
  <si>
    <t>GSK210903UZL581</t>
  </si>
  <si>
    <t>GSK210903IFB230</t>
  </si>
  <si>
    <t>GSK210903YNL526</t>
  </si>
  <si>
    <t>GSK210903XUG159</t>
  </si>
  <si>
    <t>GSK210903TQB467</t>
  </si>
  <si>
    <t>GSK210903OSR915</t>
  </si>
  <si>
    <t>GSK210903SOE625</t>
  </si>
  <si>
    <t>GSK210903ITS590</t>
  </si>
  <si>
    <t>GSK210903OML142</t>
  </si>
  <si>
    <t>GSK210903JLR632</t>
  </si>
  <si>
    <t>GSK210903RTK298</t>
  </si>
  <si>
    <t>GSK210903VTM032</t>
  </si>
  <si>
    <t>GSK210903PFQ103</t>
  </si>
  <si>
    <t>GSK210903TBH209</t>
  </si>
  <si>
    <t>GSK210903ZUX831</t>
  </si>
  <si>
    <t>GSK210903BNY309</t>
  </si>
  <si>
    <t>GSK210903XKU317</t>
  </si>
  <si>
    <t>GSK210903URW865</t>
  </si>
  <si>
    <t>GSK210903MCG102</t>
  </si>
  <si>
    <t>GSK210903CXJ864</t>
  </si>
  <si>
    <t>GSK210903TMU620</t>
  </si>
  <si>
    <t>GSK210903DYK708</t>
  </si>
  <si>
    <t>GSK210903RJU068</t>
  </si>
  <si>
    <t>GSK210903XHJ142</t>
  </si>
  <si>
    <t>GSK210903YZD941</t>
  </si>
  <si>
    <t>GSK210903CTD175</t>
  </si>
  <si>
    <t>GSK210903PBH084</t>
  </si>
  <si>
    <t>GSK210903JZE438</t>
  </si>
  <si>
    <t>GSK210903PJR789</t>
  </si>
  <si>
    <t>GSK210903AHN926</t>
  </si>
  <si>
    <t>GSK210903QNW638</t>
  </si>
  <si>
    <t>GSK210903JSU840</t>
  </si>
  <si>
    <t>GSK210903GWZ608</t>
  </si>
  <si>
    <t>GSK210903VSB310</t>
  </si>
  <si>
    <t>GSK210903SHC806</t>
  </si>
  <si>
    <t>GSK210903SZJ279</t>
  </si>
  <si>
    <t>GSK210903MVI852</t>
  </si>
  <si>
    <t>GSK210903NFQ841</t>
  </si>
  <si>
    <t>GSK210903AJB925</t>
  </si>
  <si>
    <t>GSK210903RWL561</t>
  </si>
  <si>
    <t>GSK210903JHV613</t>
  </si>
  <si>
    <t>GSK210903EPO024</t>
  </si>
  <si>
    <t>GSK210903AEI025</t>
  </si>
  <si>
    <t>GSK210903TND409</t>
  </si>
  <si>
    <t>GSK210903EIA786</t>
  </si>
  <si>
    <t>GSK210903XMU409</t>
  </si>
  <si>
    <t>GSK210903UCG253</t>
  </si>
  <si>
    <t>GSK210903SCU649</t>
  </si>
  <si>
    <t>GSK210903HVN269</t>
  </si>
  <si>
    <t>GSK210903GWT176</t>
  </si>
  <si>
    <t>GSK210903QNI528</t>
  </si>
  <si>
    <t>GSK210903CEQ354</t>
  </si>
  <si>
    <t>GSK210903NVJ752</t>
  </si>
  <si>
    <t>GSK210903DTI982</t>
  </si>
  <si>
    <t>GSK210903JCW397</t>
  </si>
  <si>
    <t>GSK210903MEN692</t>
  </si>
  <si>
    <t>GSK210903XBQ387</t>
  </si>
  <si>
    <t>GSK210903MYK719</t>
  </si>
  <si>
    <t>GSK210903DJM346</t>
  </si>
  <si>
    <t>GSK210903QPW342</t>
  </si>
  <si>
    <t>GSK210903ZLC785</t>
  </si>
  <si>
    <t>GSK210903PBK291</t>
  </si>
  <si>
    <t>GSK210903UTJ973</t>
  </si>
  <si>
    <t>GSK210903GOW671</t>
  </si>
  <si>
    <t>GSK210903NJG806</t>
  </si>
  <si>
    <t>GSK210903QJL134</t>
  </si>
  <si>
    <t>GSK210903PTY584</t>
  </si>
  <si>
    <t>GSK210903NXP097</t>
  </si>
  <si>
    <t>GSK210903NTJ904</t>
  </si>
  <si>
    <t>GSK210903EGK675</t>
  </si>
  <si>
    <t>GSK210903MWO537</t>
  </si>
  <si>
    <t>GSK210903DTV982</t>
  </si>
  <si>
    <t>GSK210903DWY280</t>
  </si>
  <si>
    <t>GSK210903PYS127</t>
  </si>
  <si>
    <t>GSK210903WSY891</t>
  </si>
  <si>
    <t>GSK210903LGC083</t>
  </si>
  <si>
    <t>GSK210903TQX918</t>
  </si>
  <si>
    <t>DMD/2109/03/JPVW3210</t>
  </si>
  <si>
    <t>GSK210903OJP536</t>
  </si>
  <si>
    <t>DMD/2109/04/EYRS2519</t>
  </si>
  <si>
    <t>GSK210904UDW845</t>
  </si>
  <si>
    <t>GSK210904LAH845</t>
  </si>
  <si>
    <t>GSK210904SIU806</t>
  </si>
  <si>
    <t>GSK210904LKM453</t>
  </si>
  <si>
    <t>GSK210904FQS842</t>
  </si>
  <si>
    <t>GSK210904RIG894</t>
  </si>
  <si>
    <t>GSK210904WHR570</t>
  </si>
  <si>
    <t>GSK210904EZY734</t>
  </si>
  <si>
    <t>GSK210904OCV512</t>
  </si>
  <si>
    <t>GSK210904IDA089</t>
  </si>
  <si>
    <t>GSK210904YTI572</t>
  </si>
  <si>
    <t>GSK210904NYL851</t>
  </si>
  <si>
    <t>GSK210904PIV345</t>
  </si>
  <si>
    <t>GSK210904YCF526</t>
  </si>
  <si>
    <t>GSK210904MUD897</t>
  </si>
  <si>
    <t>GSK210903ICM579</t>
  </si>
  <si>
    <t>GSK210904DCU017</t>
  </si>
  <si>
    <t>GSK210904SPK421</t>
  </si>
  <si>
    <t>GSK210904IXR352</t>
  </si>
  <si>
    <t>GSK210904QUN523</t>
  </si>
  <si>
    <t>GSK210904CBI497</t>
  </si>
  <si>
    <t>GSK210904AYN185</t>
  </si>
  <si>
    <t>GSK210904DJA805</t>
  </si>
  <si>
    <t>GSK210904RHS612</t>
  </si>
  <si>
    <t>GSK210904KED750</t>
  </si>
  <si>
    <t>GSK210904RZD309</t>
  </si>
  <si>
    <t>GSK210904KBZ453</t>
  </si>
  <si>
    <t>GSK210904EVW903</t>
  </si>
  <si>
    <t>GSK210904QZL610</t>
  </si>
  <si>
    <t>GSK210904OPW235</t>
  </si>
  <si>
    <t>GSK210904YSM932</t>
  </si>
  <si>
    <t>GSK210904HQU140</t>
  </si>
  <si>
    <t>GSK210904OYD162</t>
  </si>
  <si>
    <t>GSK210904XMO567</t>
  </si>
  <si>
    <t>GSK210904XEC536</t>
  </si>
  <si>
    <t>GSK210904XKC819</t>
  </si>
  <si>
    <t>GSK210904KNT703</t>
  </si>
  <si>
    <t>GSK210904TOS917</t>
  </si>
  <si>
    <t>GSK210904GZS904</t>
  </si>
  <si>
    <t>GSK210904IYG754</t>
  </si>
  <si>
    <t>GSK210904MAE318</t>
  </si>
  <si>
    <t>GSK210904TIO069</t>
  </si>
  <si>
    <t>GSK210904VXS782</t>
  </si>
  <si>
    <t>GSK210904WSO453</t>
  </si>
  <si>
    <t>GSK210904CYR312</t>
  </si>
  <si>
    <t>GSK210904HYE934</t>
  </si>
  <si>
    <t>GSK210904KZG517</t>
  </si>
  <si>
    <t>GSK210904HAM305</t>
  </si>
  <si>
    <t>GSK210904THS359</t>
  </si>
  <si>
    <t>GSK210904ZLV048</t>
  </si>
  <si>
    <t>GSK210904LCK538</t>
  </si>
  <si>
    <t>GSK210904XAO864</t>
  </si>
  <si>
    <t>GSK210904SCK582</t>
  </si>
  <si>
    <t>GSK210904PDL024</t>
  </si>
  <si>
    <t>GSK210904FVA591</t>
  </si>
  <si>
    <t>GSK210904GZT571</t>
  </si>
  <si>
    <t>GSK210904IQG657</t>
  </si>
  <si>
    <t>GSK210904SRD018</t>
  </si>
  <si>
    <t>GSK210904AGN419</t>
  </si>
  <si>
    <t>GSK210904PKX784</t>
  </si>
  <si>
    <t>GSK210904WVO907</t>
  </si>
  <si>
    <t>GSK210904PLZ730</t>
  </si>
  <si>
    <t>GSK210904NZG756</t>
  </si>
  <si>
    <t>GSK210904VQI450</t>
  </si>
  <si>
    <t>GSK210904AZD603</t>
  </si>
  <si>
    <t>GSK210904SFQ153</t>
  </si>
  <si>
    <t>GSK210904XTG389</t>
  </si>
  <si>
    <t>GSK210904OBW043</t>
  </si>
  <si>
    <t>GSK210904QZH971</t>
  </si>
  <si>
    <t>GSK210904GIV143</t>
  </si>
  <si>
    <t>GSK210904FBP301</t>
  </si>
  <si>
    <t>GSK210904ERW976</t>
  </si>
  <si>
    <t>GSK210904FLS139</t>
  </si>
  <si>
    <t>GSK210904XTL134</t>
  </si>
  <si>
    <t>GSK210904ENK310</t>
  </si>
  <si>
    <t>GSK210904BCK714</t>
  </si>
  <si>
    <t>GSK210904MVL601</t>
  </si>
  <si>
    <t>GSK210904UYS146</t>
  </si>
  <si>
    <t>GSK210904VQY815</t>
  </si>
  <si>
    <t>GSK210904PVA658</t>
  </si>
  <si>
    <t>GSK210904WCA346</t>
  </si>
  <si>
    <t>GSK210904GTP123</t>
  </si>
  <si>
    <t>GSK210904SPB601</t>
  </si>
  <si>
    <t>GSK210904VLQ257</t>
  </si>
  <si>
    <t>GSK210904FPQ028</t>
  </si>
  <si>
    <t>GSK210904WRI470</t>
  </si>
  <si>
    <t>GSK210904GXC187</t>
  </si>
  <si>
    <t>GSK210904CNU937</t>
  </si>
  <si>
    <t>GSK210904JEK085</t>
  </si>
  <si>
    <t>GSK210904NQS892</t>
  </si>
  <si>
    <t>GSK210904OLG329</t>
  </si>
  <si>
    <t>GSK210904WTA697</t>
  </si>
  <si>
    <t>GSK210904KZC293</t>
  </si>
  <si>
    <t>GSK210904NZG694</t>
  </si>
  <si>
    <t>GSK210904CZM934</t>
  </si>
  <si>
    <t>GSK210904ZXB489</t>
  </si>
  <si>
    <t>GSK210904LKV876</t>
  </si>
  <si>
    <t>GSK210904IAV049</t>
  </si>
  <si>
    <t>GSK210904ESL042</t>
  </si>
  <si>
    <t>GSK210904MRV154</t>
  </si>
  <si>
    <t>GSK210904SCA592</t>
  </si>
  <si>
    <t>GSK210904ITQ641</t>
  </si>
  <si>
    <t>GSK210904SNR823</t>
  </si>
  <si>
    <t>GSK210904DEX347</t>
  </si>
  <si>
    <t>GSK210904KSG709</t>
  </si>
  <si>
    <t>GSK210904FQC871</t>
  </si>
  <si>
    <t>GSK210904ENS352</t>
  </si>
  <si>
    <t>GSK210904TER598</t>
  </si>
  <si>
    <t>GSK210904CKQ719</t>
  </si>
  <si>
    <t>GSK210904FXQ256</t>
  </si>
  <si>
    <t>GSK210904YQI204</t>
  </si>
  <si>
    <t>GSK210904DAU837</t>
  </si>
  <si>
    <t>GSK210904TEF301</t>
  </si>
  <si>
    <t>GSK210904SID235</t>
  </si>
  <si>
    <t>GSK210904FXV125</t>
  </si>
  <si>
    <t>GSK210904GKV458</t>
  </si>
  <si>
    <t>GSK210904LKW345</t>
  </si>
  <si>
    <t>GSK210904MSA094</t>
  </si>
  <si>
    <t>GSK210904BMA928</t>
  </si>
  <si>
    <t>GSK210904UEM629</t>
  </si>
  <si>
    <t>GSK210904BJM207</t>
  </si>
  <si>
    <t>GSK210904IDH126</t>
  </si>
  <si>
    <t>GSK210904ZDP572</t>
  </si>
  <si>
    <t>GSK210904KQE890</t>
  </si>
  <si>
    <t>GSK210904BAZ748</t>
  </si>
  <si>
    <t>GSK210904OZB064</t>
  </si>
  <si>
    <t>GSK210903YXN342</t>
  </si>
  <si>
    <t>GSK210904YGH541</t>
  </si>
  <si>
    <t>GSK210904PCK260</t>
  </si>
  <si>
    <t>GSK210904PAC345</t>
  </si>
  <si>
    <t>GSK210904LPH430</t>
  </si>
  <si>
    <t>GSK210904HUA184</t>
  </si>
  <si>
    <t>GSK210904HPG039</t>
  </si>
  <si>
    <t>GSK210904TWR406</t>
  </si>
  <si>
    <t>GSK210904NJX475</t>
  </si>
  <si>
    <t>GSK210904MKW458</t>
  </si>
  <si>
    <t>GSK210904CHU035</t>
  </si>
  <si>
    <t>GSK210904GKP602</t>
  </si>
  <si>
    <t>GSK210904XMZ045</t>
  </si>
  <si>
    <t>GSK210904NEA172</t>
  </si>
  <si>
    <t>GSK210904EJI926</t>
  </si>
  <si>
    <t>GSK210904FKN965</t>
  </si>
  <si>
    <t>GSK210904PHQ870</t>
  </si>
  <si>
    <t>GSK210904VGC561</t>
  </si>
  <si>
    <t>GSK210904OFX086</t>
  </si>
  <si>
    <t>GSK210904UYX639</t>
  </si>
  <si>
    <t>GSK210904LPF674</t>
  </si>
  <si>
    <t>GSK210904CRM439</t>
  </si>
  <si>
    <t>GSK210904QWF738</t>
  </si>
  <si>
    <t>GSK210904FNM256</t>
  </si>
  <si>
    <t>GSK210904AYZ635</t>
  </si>
  <si>
    <t>GSK210904BKP023</t>
  </si>
  <si>
    <t>GSK210904YRM852</t>
  </si>
  <si>
    <t>GSK210904RAD234</t>
  </si>
  <si>
    <t>GSK210904THZ305</t>
  </si>
  <si>
    <t>GSK210904IVX793</t>
  </si>
  <si>
    <t>GSK210904FPL297</t>
  </si>
  <si>
    <t>GSK210904FZK170</t>
  </si>
  <si>
    <t>GSK210904SMP164</t>
  </si>
  <si>
    <t>GSK210904KYF638</t>
  </si>
  <si>
    <t>GSK210904FPK045</t>
  </si>
  <si>
    <t>GSK210904DLN130</t>
  </si>
  <si>
    <t>GSK210904MHS638</t>
  </si>
  <si>
    <t>GSK210904TZF602</t>
  </si>
  <si>
    <t>GSK210904HID134</t>
  </si>
  <si>
    <t>GSK210904BXM312</t>
  </si>
  <si>
    <t>GSK210904UTY318</t>
  </si>
  <si>
    <t>GSK210904YJI602</t>
  </si>
  <si>
    <t>GSK210904PND861</t>
  </si>
  <si>
    <t>GSK210904CAO483</t>
  </si>
  <si>
    <t>GSK210904EGC240</t>
  </si>
  <si>
    <t>GSK210904DUI148</t>
  </si>
  <si>
    <t>GSK210904SJQ498</t>
  </si>
  <si>
    <t>GSK210904YDB435</t>
  </si>
  <si>
    <t>GSK210904DJL458</t>
  </si>
  <si>
    <t>GSK210904HVI524</t>
  </si>
  <si>
    <t>GSK210904GAY549</t>
  </si>
  <si>
    <t>GSK210904GNZ486</t>
  </si>
  <si>
    <t>GSK210904CNE821</t>
  </si>
  <si>
    <t>GSK210904ZCH243</t>
  </si>
  <si>
    <t>GSK210904OQK126</t>
  </si>
  <si>
    <t>GSK210904OCQ630</t>
  </si>
  <si>
    <t>GSK210904XLZ913</t>
  </si>
  <si>
    <t>GSK210904RCK793</t>
  </si>
  <si>
    <t>GSK210904DQJ192</t>
  </si>
  <si>
    <t>GSK210904JKR702</t>
  </si>
  <si>
    <t>GSK210904OFJ156</t>
  </si>
  <si>
    <t>GSK210904ZIV015</t>
  </si>
  <si>
    <t>GSK210904OQV573</t>
  </si>
  <si>
    <t>GSK210904JFR340</t>
  </si>
  <si>
    <t>GSK210904NUR691</t>
  </si>
  <si>
    <t>GSK210904BJF065</t>
  </si>
  <si>
    <t>GSK210904BLF590</t>
  </si>
  <si>
    <t>GSK210904LQA076</t>
  </si>
  <si>
    <t>GSK210904GDO314</t>
  </si>
  <si>
    <t>GSK210904DCN538</t>
  </si>
  <si>
    <t>GSK210904GKO852</t>
  </si>
  <si>
    <t>GSK210904LBR158</t>
  </si>
  <si>
    <t>GSK210904FNL235</t>
  </si>
  <si>
    <t>GSK210904YKV783</t>
  </si>
  <si>
    <t>GSK210904WNX869</t>
  </si>
  <si>
    <t>GSK210904ZHP125</t>
  </si>
  <si>
    <t>GSK210904MDA123</t>
  </si>
  <si>
    <t>GSK210904CJV356</t>
  </si>
  <si>
    <t>GSK210904IHU504</t>
  </si>
  <si>
    <t>GSK210904NPJ125</t>
  </si>
  <si>
    <t>9/12/2021 AKBAR</t>
  </si>
  <si>
    <t>DMD/2109/04/MPXS2315</t>
  </si>
  <si>
    <t>DMD/2109/04/XMNK8624</t>
  </si>
  <si>
    <t>GSK210904TFL628</t>
  </si>
  <si>
    <t>DMD/2109/04/QOJX8751</t>
  </si>
  <si>
    <t>GSK210904NBS932</t>
  </si>
  <si>
    <t>GSK210904OCL152</t>
  </si>
  <si>
    <t>GSK210904IZD751</t>
  </si>
  <si>
    <t>GSK210904FIU870</t>
  </si>
  <si>
    <t>DMD/2109/04/TIDH9016</t>
  </si>
  <si>
    <t>GSK210904ERZ925</t>
  </si>
  <si>
    <t>GSK210904QOI127</t>
  </si>
  <si>
    <t>GSK210904NCS605</t>
  </si>
  <si>
    <t>GSK210904NEB912</t>
  </si>
  <si>
    <t>GSK210904KHS218</t>
  </si>
  <si>
    <t>GSK210904MZQ173</t>
  </si>
  <si>
    <t>GSK210904DKZ503</t>
  </si>
  <si>
    <t>GSK210904YSE980</t>
  </si>
  <si>
    <t>GSK210904WVY815</t>
  </si>
  <si>
    <t>GSK210904XPI367</t>
  </si>
  <si>
    <t>DMD/2109/04/AXJB8592</t>
  </si>
  <si>
    <t>GSK210904UPA496</t>
  </si>
  <si>
    <t>GSK210904XVK821</t>
  </si>
  <si>
    <t>GSK210904YCE345</t>
  </si>
  <si>
    <t>GSK210904XHZ380</t>
  </si>
  <si>
    <t>GSK210904VQH815</t>
  </si>
  <si>
    <t>GSK210904BXZ741</t>
  </si>
  <si>
    <t>GSK210904AOI074</t>
  </si>
  <si>
    <t>GSK210904GIL625</t>
  </si>
  <si>
    <t>GSK210904PTA718</t>
  </si>
  <si>
    <t>GSK210904XVG574</t>
  </si>
  <si>
    <t>GSK210904GMT932</t>
  </si>
  <si>
    <t>GSK210904DIB296</t>
  </si>
  <si>
    <t>GSK210904DLQ278</t>
  </si>
  <si>
    <t>GSK210904XMP408</t>
  </si>
  <si>
    <t>GSK210904DKG618</t>
  </si>
  <si>
    <t>GSK210904QXO173</t>
  </si>
  <si>
    <t>GSK210904AET164</t>
  </si>
  <si>
    <t>GSK210904OZS651</t>
  </si>
  <si>
    <t>GSK210904ACI164</t>
  </si>
  <si>
    <t>GSK210904ZVM840</t>
  </si>
  <si>
    <t>GSK210904ULA851</t>
  </si>
  <si>
    <t>GSK210904MLT514</t>
  </si>
  <si>
    <t>GSK210904FXG710</t>
  </si>
  <si>
    <t>GSK210904SCY570</t>
  </si>
  <si>
    <t>GSK210904ORN036</t>
  </si>
  <si>
    <t>GSK210904POV408</t>
  </si>
  <si>
    <t>GSK210904BJE075</t>
  </si>
  <si>
    <t>GSK210904QTF026</t>
  </si>
  <si>
    <t>GSK210904WGJ736</t>
  </si>
  <si>
    <t>GSK210904LHN872</t>
  </si>
  <si>
    <t>GSK210904MQW780</t>
  </si>
  <si>
    <t>GSK210904VLC786</t>
  </si>
  <si>
    <t>GSK210904ZNW698</t>
  </si>
  <si>
    <t>GSK210904HLW572</t>
  </si>
  <si>
    <t>GSK210904JNY460</t>
  </si>
  <si>
    <t>GSK210904MXU195</t>
  </si>
  <si>
    <t>GSK210904VSQ261</t>
  </si>
  <si>
    <t>GSK210904ORB928</t>
  </si>
  <si>
    <t>GSK210904CXZ056</t>
  </si>
  <si>
    <t>GSK210904AOT618</t>
  </si>
  <si>
    <t>GSK210904TKX589</t>
  </si>
  <si>
    <t>GSK210904ORW429</t>
  </si>
  <si>
    <t>GSK210904AHE708</t>
  </si>
  <si>
    <t>GSK210904REK542</t>
  </si>
  <si>
    <t>GSK210904KYL528</t>
  </si>
  <si>
    <t>GSK210904MXJ604</t>
  </si>
  <si>
    <t>GSK210904AUP184</t>
  </si>
  <si>
    <t>GSK210904XAH428</t>
  </si>
  <si>
    <t>GSK210904IRY631</t>
  </si>
  <si>
    <t>GSK210904UBW958</t>
  </si>
  <si>
    <t>GSK210904YSG218</t>
  </si>
  <si>
    <t>GSK210904CHK271</t>
  </si>
  <si>
    <t>GSK210904IHX063</t>
  </si>
  <si>
    <t>GSK210904KCN843</t>
  </si>
  <si>
    <t>GSK210904VTD083</t>
  </si>
  <si>
    <t>GSK210904DQO243</t>
  </si>
  <si>
    <t>GSK210904LSB816</t>
  </si>
  <si>
    <t>GSK210904DLX823</t>
  </si>
  <si>
    <t>GSK210904QHV813</t>
  </si>
  <si>
    <t>GSK210904LBU073</t>
  </si>
  <si>
    <t>GSK210904IAX240</t>
  </si>
  <si>
    <t>GSK210904DER548</t>
  </si>
  <si>
    <t>GSK210904NEQ712</t>
  </si>
  <si>
    <t>GSK210904NFX281</t>
  </si>
  <si>
    <t>GSK210904FIU287</t>
  </si>
  <si>
    <t>GSK210904BFP752</t>
  </si>
  <si>
    <t>GSK210904LSZ617</t>
  </si>
  <si>
    <t>GSK210904NID438</t>
  </si>
  <si>
    <t>GSK210904YLX193</t>
  </si>
  <si>
    <t>GSK210904WDZ146</t>
  </si>
  <si>
    <t>GSK210904BGU408</t>
  </si>
  <si>
    <t>GSK210904FIX062</t>
  </si>
  <si>
    <t>GSK210904SMZ276</t>
  </si>
  <si>
    <t>GSK210904UPN469</t>
  </si>
  <si>
    <t>GSK210904XSL517</t>
  </si>
  <si>
    <t>GSK210904MLW273</t>
  </si>
  <si>
    <t>GSK210904ZEV763</t>
  </si>
  <si>
    <t>GSK210904JPO653</t>
  </si>
  <si>
    <t>GSK210904BQC715</t>
  </si>
  <si>
    <t>GSK210904EZF820</t>
  </si>
  <si>
    <t>GSK210904PGI473</t>
  </si>
  <si>
    <t>GSK210904BRX935</t>
  </si>
  <si>
    <t>GSK210904HAJ975</t>
  </si>
  <si>
    <t>GSK210904BLR140</t>
  </si>
  <si>
    <t>GSK210904ZXF106</t>
  </si>
  <si>
    <t>GSK210904LUA814</t>
  </si>
  <si>
    <t>GSK210904FND018</t>
  </si>
  <si>
    <t>GSK210904YNA801</t>
  </si>
  <si>
    <t>GSK210904DYE273</t>
  </si>
  <si>
    <t>GSK210904BDT945</t>
  </si>
  <si>
    <t>GSK210904BQK937</t>
  </si>
  <si>
    <t>GSK210904UDV480</t>
  </si>
  <si>
    <t>GSK210904VLZ407</t>
  </si>
  <si>
    <t>GSK210904RKS416</t>
  </si>
  <si>
    <t>GSK210904QWH206</t>
  </si>
  <si>
    <t>GSK210904JPH583</t>
  </si>
  <si>
    <t>GSK210904KSJ960</t>
  </si>
  <si>
    <t>GSK210904QGU076</t>
  </si>
  <si>
    <t>GSK210904WFK287</t>
  </si>
  <si>
    <t>GSK210904OHC458</t>
  </si>
  <si>
    <t>GSK210904EFS295</t>
  </si>
  <si>
    <t>GSK210904TAH059</t>
  </si>
  <si>
    <t>GSK210904RPH081</t>
  </si>
  <si>
    <t>GSK210904BDE165</t>
  </si>
  <si>
    <t>GSK210904ULG516</t>
  </si>
  <si>
    <t>GSK210904UDH786</t>
  </si>
  <si>
    <t>GSK210904XZL873</t>
  </si>
  <si>
    <t>GSK210904PIW539</t>
  </si>
  <si>
    <t>GSK210904YCI163</t>
  </si>
  <si>
    <t>GSK210904VSM769</t>
  </si>
  <si>
    <t>GSK210904ZLE273</t>
  </si>
  <si>
    <t>GSK210904PCB386</t>
  </si>
  <si>
    <t>GSK210904USL916</t>
  </si>
  <si>
    <t>GSK210904MHF670</t>
  </si>
  <si>
    <t>GSK210904WAB154</t>
  </si>
  <si>
    <t>GSK210904GEN209</t>
  </si>
  <si>
    <t>GSK210904ERI713</t>
  </si>
  <si>
    <t>GSK210904CWS472</t>
  </si>
  <si>
    <t>GSK210904FZS701</t>
  </si>
  <si>
    <t>GSK210904HAN514</t>
  </si>
  <si>
    <t>GSK210904ANH358</t>
  </si>
  <si>
    <t>GSK210904JMU982</t>
  </si>
  <si>
    <t>GSK210904KIA475</t>
  </si>
  <si>
    <t>GSK210904YZW712</t>
  </si>
  <si>
    <t>GSK210904BEU645</t>
  </si>
  <si>
    <t>GSK210904IKG095</t>
  </si>
  <si>
    <t>GSK210904NPD049</t>
  </si>
  <si>
    <t>GSK210904AOJ190</t>
  </si>
  <si>
    <t>GSK210904YJQ197</t>
  </si>
  <si>
    <t>GSK210904UIP931</t>
  </si>
  <si>
    <t>GSK210904NXO098</t>
  </si>
  <si>
    <t>GSK210904JQT185</t>
  </si>
  <si>
    <t>GSK210904KLG769</t>
  </si>
  <si>
    <t>GSK210904VSZ785</t>
  </si>
  <si>
    <t>GSK210904LYD752</t>
  </si>
  <si>
    <t>GSK210904PTW892</t>
  </si>
  <si>
    <t>GSK210904OLH802</t>
  </si>
  <si>
    <t>GSK210904WSF319</t>
  </si>
  <si>
    <t>GSK210904SFU570</t>
  </si>
  <si>
    <t>GSK210904CAU371</t>
  </si>
  <si>
    <t>GSK210904KJT279</t>
  </si>
  <si>
    <t>GSK210904KEA940</t>
  </si>
  <si>
    <t>GSK210904DWA134</t>
  </si>
  <si>
    <t>GSK210904BUK943</t>
  </si>
  <si>
    <t>GSK210904FUM713</t>
  </si>
  <si>
    <t>GSK210904OBS671</t>
  </si>
  <si>
    <t>GSK210904CPR071</t>
  </si>
  <si>
    <t>GSK210904VSL671</t>
  </si>
  <si>
    <t>GSK210904GQR276</t>
  </si>
  <si>
    <t>GSK210904VCD617</t>
  </si>
  <si>
    <t>GSK210904JUG278</t>
  </si>
  <si>
    <t>GSK210904XPY052</t>
  </si>
  <si>
    <t>GSK210904TPK743</t>
  </si>
  <si>
    <t>GSK210904UVP106</t>
  </si>
  <si>
    <t>GSK210904GKE546</t>
  </si>
  <si>
    <t>GSK210904ISC408</t>
  </si>
  <si>
    <t>GSK210904GAO871</t>
  </si>
  <si>
    <t>GSK210904LKG491</t>
  </si>
  <si>
    <t>GSK210904PWF093</t>
  </si>
  <si>
    <t>GSK210904SNG715</t>
  </si>
  <si>
    <t>GSK210904DAQ126</t>
  </si>
  <si>
    <t>GSK210904OHU963</t>
  </si>
  <si>
    <t>GSK210904HMU715</t>
  </si>
  <si>
    <t>GSK210904DRW893</t>
  </si>
  <si>
    <t>GSK210904HMN186</t>
  </si>
  <si>
    <t>GSK210904IYE457</t>
  </si>
  <si>
    <t>GSK210904TAQ491</t>
  </si>
  <si>
    <t>GSK210904MRN197</t>
  </si>
  <si>
    <t>GSK210904RHX518</t>
  </si>
  <si>
    <t>GSK210904MVO642</t>
  </si>
  <si>
    <t>GSK210904PRD478</t>
  </si>
  <si>
    <t>GSK210904BYZ194</t>
  </si>
  <si>
    <t>GSK210904KCO063</t>
  </si>
  <si>
    <t>GSK210904XBA539</t>
  </si>
  <si>
    <t>GSK210904YXC719</t>
  </si>
  <si>
    <t>GSK210904VXG917</t>
  </si>
  <si>
    <t>GSK210904WIP748</t>
  </si>
  <si>
    <t>GSK210904LSG786</t>
  </si>
  <si>
    <t>GSK210904QRZ142</t>
  </si>
  <si>
    <t>GSK210904HAP547</t>
  </si>
  <si>
    <t>GSK210904FZD608</t>
  </si>
  <si>
    <t>GSK210904SBY205</t>
  </si>
  <si>
    <t>GSK210904ZEP356</t>
  </si>
  <si>
    <t>GSK210904TOH725</t>
  </si>
  <si>
    <t>GSK210904JUW106</t>
  </si>
  <si>
    <t>GSK210904LMO410</t>
  </si>
  <si>
    <t>GSK210904NSU726</t>
  </si>
  <si>
    <t>GSK210904DQV465</t>
  </si>
  <si>
    <t>GSK210904HAO701</t>
  </si>
  <si>
    <t>GSK210904CZD195</t>
  </si>
  <si>
    <t>GSK210904XCF760</t>
  </si>
  <si>
    <t>GSK210904ERO895</t>
  </si>
  <si>
    <t>GSK210904WBZ023</t>
  </si>
  <si>
    <t>GSK210904BSE721</t>
  </si>
  <si>
    <t>GSK210904OQB903</t>
  </si>
  <si>
    <t>GSK210904BZE704</t>
  </si>
  <si>
    <t>GSK210904TXE187</t>
  </si>
  <si>
    <t>GSK210904ANE026</t>
  </si>
  <si>
    <t>GSK210904HKD607</t>
  </si>
  <si>
    <t>GSK210904HZR259</t>
  </si>
  <si>
    <t>GSK210904FIA450</t>
  </si>
  <si>
    <t>GSK210904TNL256</t>
  </si>
  <si>
    <t>GSK210904GVD130</t>
  </si>
  <si>
    <t>GSK210904SLY591</t>
  </si>
  <si>
    <t>GSK210904OYF274</t>
  </si>
  <si>
    <t>GSK210904ANO975</t>
  </si>
  <si>
    <t>GSK210904HRP926</t>
  </si>
  <si>
    <t>GSK210904KFJ074</t>
  </si>
  <si>
    <t>GSK210904ECN803</t>
  </si>
  <si>
    <t>GSK210904CEF513</t>
  </si>
  <si>
    <t>GSK210904WHG327</t>
  </si>
  <si>
    <t>GSK210904PTX021</t>
  </si>
  <si>
    <t>GSK210904PZA164</t>
  </si>
  <si>
    <t>GSK210904YEW127</t>
  </si>
  <si>
    <t>GSK210904WOH641</t>
  </si>
  <si>
    <t>DMD/2109/01/FIUK4765</t>
  </si>
  <si>
    <t>GSK210901WBZ974</t>
  </si>
  <si>
    <t>4/9/2021 AKBAR</t>
  </si>
  <si>
    <t>BKI032210037036</t>
  </si>
  <si>
    <t>BKI032210036772</t>
  </si>
  <si>
    <t>BKI032210036798</t>
  </si>
  <si>
    <t>BKI032210036806</t>
  </si>
  <si>
    <t>BKI032210036814</t>
  </si>
  <si>
    <t>BKI032210036822</t>
  </si>
  <si>
    <t>BKI032210036830</t>
  </si>
  <si>
    <t>BKI032210036848</t>
  </si>
  <si>
    <t>BKI032210036855</t>
  </si>
  <si>
    <t>BKI032210036863</t>
  </si>
  <si>
    <t>BKI032210036871</t>
  </si>
  <si>
    <t>BKI032210036897</t>
  </si>
  <si>
    <t>BKI032210036905</t>
  </si>
  <si>
    <t>BKI032210036921</t>
  </si>
  <si>
    <t>BKI032210036939</t>
  </si>
  <si>
    <t>DMD/2109/04/ZASG2863</t>
  </si>
  <si>
    <t>DMD/2109/04/JGFY9873</t>
  </si>
  <si>
    <t>BKI032210036954</t>
  </si>
  <si>
    <t>BKI032210037028</t>
  </si>
  <si>
    <t>BKI032210037010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</si>
  <si>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Dua Puluh Tujuh Juta Lima Ratus Sepuluh Ribu Seratus Sembilan Belas Rupiah.</t>
    </r>
  </si>
  <si>
    <t>PENGIRIMAN BARANG TUJUAN MAKASSAR</t>
  </si>
  <si>
    <t xml:space="preserve"> 14 Oktober 2021</t>
  </si>
  <si>
    <t>MAKASSAR</t>
  </si>
  <si>
    <t>01 - 04 Sept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</si>
</sst>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1028700</xdr:colOff>
      <xdr:row>53</xdr:row>
      <xdr:rowOff>96554</xdr:rowOff>
    </xdr:from>
    <xdr:to>
      <xdr:col>16</xdr:col>
      <xdr:colOff>304800</xdr:colOff>
      <xdr:row>59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185369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4" name="Table22457891011235" displayName="Table22457891011235" ref="C2:N3" totalsRowShown="0" headerRowDxfId="313" dataDxfId="311" headerRowBorderDxfId="312">
  <tableColumns count="12">
    <tableColumn id="1" name="NOMOR" dataDxfId="310" dataCellStyle="Normal"/>
    <tableColumn id="3" name="TUJUAN" dataDxfId="309" dataCellStyle="Normal"/>
    <tableColumn id="16" name="Pick Up" dataDxfId="308"/>
    <tableColumn id="14" name="KAPAL" dataDxfId="307"/>
    <tableColumn id="15" name="ETD Kapal" dataDxfId="306"/>
    <tableColumn id="10" name="KETERANGAN" dataDxfId="305" dataCellStyle="Normal"/>
    <tableColumn id="5" name="P" dataDxfId="304" dataCellStyle="Normal"/>
    <tableColumn id="6" name="L" dataDxfId="303" dataCellStyle="Normal"/>
    <tableColumn id="7" name="T" dataDxfId="302" dataCellStyle="Normal"/>
    <tableColumn id="4" name="ACT KG" dataDxfId="301" dataCellStyle="Normal"/>
    <tableColumn id="8" name="KG VOLUME" dataDxfId="300" dataCellStyle="Normal"/>
    <tableColumn id="19" name="PEMBULATAN" dataDxfId="29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78910112345678910" displayName="Table224578910112345678910" ref="C2:N50" totalsRowShown="0" headerRowDxfId="154" dataDxfId="152" headerRowBorderDxfId="153">
  <tableColumns count="12">
    <tableColumn id="1" name="NOMOR" dataDxfId="151" dataCellStyle="Normal"/>
    <tableColumn id="3" name="TUJUAN" dataDxfId="150" dataCellStyle="Normal"/>
    <tableColumn id="16" name="Pick Up" dataDxfId="149"/>
    <tableColumn id="14" name="KAPAL" dataDxfId="148"/>
    <tableColumn id="15" name="ETD Kapal" dataDxfId="147"/>
    <tableColumn id="10" name="KETERANGAN" dataDxfId="146" dataCellStyle="Normal"/>
    <tableColumn id="5" name="P" dataDxfId="145" dataCellStyle="Normal"/>
    <tableColumn id="6" name="L" dataDxfId="144" dataCellStyle="Normal"/>
    <tableColumn id="7" name="T" dataDxfId="143" dataCellStyle="Normal"/>
    <tableColumn id="4" name="ACT KG" dataDxfId="142" dataCellStyle="Normal"/>
    <tableColumn id="8" name="KG VOLUME" dataDxfId="141" dataCellStyle="Normal"/>
    <tableColumn id="19" name="PEMBULATAN" dataDxfId="140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7891011234567891011" displayName="Table22457891011234567891011" ref="C2:N7" totalsRowShown="0" headerRowDxfId="136" dataDxfId="134" headerRowBorderDxfId="135">
  <tableColumns count="12">
    <tableColumn id="1" name="NOMOR" dataDxfId="133" dataCellStyle="Normal"/>
    <tableColumn id="3" name="TUJUAN" dataDxfId="132" dataCellStyle="Normal"/>
    <tableColumn id="16" name="Pick Up" dataDxfId="131"/>
    <tableColumn id="14" name="KAPAL" dataDxfId="130"/>
    <tableColumn id="15" name="ETD Kapal" dataDxfId="129"/>
    <tableColumn id="10" name="KETERANGAN" dataDxfId="128" dataCellStyle="Normal"/>
    <tableColumn id="5" name="P" dataDxfId="127" dataCellStyle="Normal"/>
    <tableColumn id="6" name="L" dataDxfId="126" dataCellStyle="Normal"/>
    <tableColumn id="7" name="T" dataDxfId="125" dataCellStyle="Normal"/>
    <tableColumn id="4" name="ACT KG" dataDxfId="124" dataCellStyle="Normal"/>
    <tableColumn id="8" name="KG VOLUME" dataDxfId="123" dataCellStyle="Normal"/>
    <tableColumn id="19" name="PEMBULATAN" dataDxfId="12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1" name="Table2245789101123456789101112" displayName="Table2245789101123456789101112" ref="C2:N210" totalsRowShown="0" headerRowDxfId="118" dataDxfId="116" headerRowBorderDxfId="117">
  <tableColumns count="12">
    <tableColumn id="1" name="NOMOR" dataDxfId="115" dataCellStyle="Normal"/>
    <tableColumn id="3" name="TUJUAN" dataDxfId="114" dataCellStyle="Normal"/>
    <tableColumn id="16" name="Pick Up" dataDxfId="113"/>
    <tableColumn id="14" name="KAPAL" dataDxfId="112"/>
    <tableColumn id="15" name="ETD Kapal" dataDxfId="111"/>
    <tableColumn id="10" name="KETERANGAN" dataDxfId="110" dataCellStyle="Normal"/>
    <tableColumn id="5" name="P" dataDxfId="109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 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2" name="Table224578910112345678910111213" displayName="Table224578910112345678910111213" ref="C2:N78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3" name="Table22457891011234567891011121314" displayName="Table22457891011234567891011121314" ref="C2:N3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4" name="Table2245789101123456789101112131415" displayName="Table2245789101123456789101112131415" ref="C2:N145" totalsRowShown="0" headerRowDxfId="66" dataDxfId="64" headerRowBorderDxfId="65">
  <autoFilter ref="C2:N145"/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5" name="Table224578910112345678910111213141516" displayName="Table224578910112345678910111213141516" ref="C2:N208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6" name="Table22457891011234567891011121314151617" displayName="Table22457891011234567891011121314151617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7" name="Table2245789101123456789101112131415161718" displayName="Table2245789101123456789101112131415161718" ref="C2:N231" totalsRowShown="0" headerRowDxfId="14" dataDxfId="12" headerRowBorderDxfId="13">
  <autoFilter ref="C2:N231"/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226" totalsRowShown="0" headerRowDxfId="295" dataDxfId="293" headerRowBorderDxfId="294">
  <tableColumns count="12">
    <tableColumn id="1" name="NOMOR" dataDxfId="292" dataCellStyle="Normal"/>
    <tableColumn id="3" name="TUJUAN" dataDxfId="291" dataCellStyle="Normal"/>
    <tableColumn id="16" name="Pick Up" dataDxfId="290"/>
    <tableColumn id="14" name="KAPAL" dataDxfId="289"/>
    <tableColumn id="15" name="ETD Kapal" dataDxfId="288"/>
    <tableColumn id="10" name="KETERANGAN" dataDxfId="287" dataCellStyle="Normal"/>
    <tableColumn id="5" name="P" dataDxfId="286" dataCellStyle="Normal"/>
    <tableColumn id="6" name="L" dataDxfId="285" dataCellStyle="Normal"/>
    <tableColumn id="7" name="T" dataDxfId="284" dataCellStyle="Normal"/>
    <tableColumn id="4" name="ACT KG" dataDxfId="283" dataCellStyle="Normal"/>
    <tableColumn id="8" name="KG VOLUME" dataDxfId="282" dataCellStyle="Normal"/>
    <tableColumn id="19" name="PEMBULATAN" dataDxfId="28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243" totalsRowShown="0" headerRowDxfId="277" dataDxfId="275" headerRowBorderDxfId="276">
  <tableColumns count="12">
    <tableColumn id="1" name="NOMOR" dataDxfId="274" dataCellStyle="Normal"/>
    <tableColumn id="3" name="TUJUAN" dataDxfId="273" dataCellStyle="Normal"/>
    <tableColumn id="16" name="Pick Up" dataDxfId="272"/>
    <tableColumn id="14" name="KAPAL" dataDxfId="271"/>
    <tableColumn id="15" name="ETD Kapal" dataDxfId="270"/>
    <tableColumn id="10" name="KETERANGAN" dataDxfId="269" dataCellStyle="Normal"/>
    <tableColumn id="5" name="P" dataDxfId="268" dataCellStyle="Normal"/>
    <tableColumn id="6" name="L" dataDxfId="267" dataCellStyle="Normal"/>
    <tableColumn id="7" name="T" dataDxfId="266" dataCellStyle="Normal"/>
    <tableColumn id="4" name="ACT KG" dataDxfId="265" dataCellStyle="Normal"/>
    <tableColumn id="8" name="KG VOLUME" dataDxfId="264" dataCellStyle="Normal"/>
    <tableColumn id="19" name="PEMBULATAN" dataDxfId="26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7891011234" displayName="Table22457891011234" ref="C2:N4" totalsRowShown="0" headerRowDxfId="260" dataDxfId="258" headerRowBorderDxfId="259">
  <tableColumns count="12">
    <tableColumn id="1" name="NOMOR" dataDxfId="257" dataCellStyle="Normal"/>
    <tableColumn id="3" name="TUJUAN" dataDxfId="256" dataCellStyle="Normal"/>
    <tableColumn id="16" name="Pick Up" dataDxfId="255"/>
    <tableColumn id="14" name="KAPAL" dataDxfId="254"/>
    <tableColumn id="15" name="ETD Kapal" dataDxfId="253"/>
    <tableColumn id="10" name="KETERANGAN" dataDxfId="252" dataCellStyle="Normal"/>
    <tableColumn id="5" name="P" dataDxfId="251" dataCellStyle="Normal"/>
    <tableColumn id="6" name="L" dataDxfId="250" dataCellStyle="Normal"/>
    <tableColumn id="7" name="T" dataDxfId="249" dataCellStyle="Normal"/>
    <tableColumn id="4" name="ACT KG" dataDxfId="248" dataCellStyle="Normal"/>
    <tableColumn id="8" name="KG VOLUME" dataDxfId="247" dataCellStyle="Normal"/>
    <tableColumn id="19" name="PEMBULATAN" dataDxfId="246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78910112345" displayName="Table224578910112345" ref="C2:N4" totalsRowShown="0" headerRowDxfId="243" dataDxfId="241" headerRowBorderDxfId="242">
  <tableColumns count="12">
    <tableColumn id="1" name="NOMOR" dataDxfId="240" dataCellStyle="Normal"/>
    <tableColumn id="3" name="TUJUAN" dataDxfId="239" dataCellStyle="Normal"/>
    <tableColumn id="16" name="Pick Up" dataDxfId="238"/>
    <tableColumn id="14" name="KAPAL" dataDxfId="237"/>
    <tableColumn id="15" name="ETD Kapal" dataDxfId="236"/>
    <tableColumn id="10" name="KETERANGAN" dataDxfId="235" dataCellStyle="Normal"/>
    <tableColumn id="5" name="P" dataDxfId="234" dataCellStyle="Normal"/>
    <tableColumn id="6" name="L" dataDxfId="233" dataCellStyle="Normal"/>
    <tableColumn id="7" name="T" dataDxfId="232" dataCellStyle="Normal"/>
    <tableColumn id="4" name="ACT KG" dataDxfId="231" dataCellStyle="Normal"/>
    <tableColumn id="8" name="KG VOLUME" dataDxfId="230" dataCellStyle="Normal"/>
    <tableColumn id="19" name="PEMBULATAN" dataDxfId="229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789101123456" displayName="Table2245789101123456" ref="C2:N18" totalsRowShown="0" headerRowDxfId="225" dataDxfId="223" headerRowBorderDxfId="224">
  <tableColumns count="12">
    <tableColumn id="1" name="NOMOR" dataDxfId="222" dataCellStyle="Normal"/>
    <tableColumn id="3" name="TUJUAN" dataDxfId="221" dataCellStyle="Normal"/>
    <tableColumn id="16" name="Pick Up" dataDxfId="220"/>
    <tableColumn id="14" name="KAPAL" dataDxfId="219"/>
    <tableColumn id="15" name="ETD Kapal" dataDxfId="218"/>
    <tableColumn id="10" name="KETERANGAN" dataDxfId="217" dataCellStyle="Normal"/>
    <tableColumn id="5" name="P" dataDxfId="216" dataCellStyle="Normal"/>
    <tableColumn id="6" name="L" dataDxfId="215" dataCellStyle="Normal"/>
    <tableColumn id="7" name="T" dataDxfId="214" dataCellStyle="Normal"/>
    <tableColumn id="4" name="ACT KG" dataDxfId="213" dataCellStyle="Normal"/>
    <tableColumn id="8" name="KG VOLUME" dataDxfId="212" dataCellStyle="Normal"/>
    <tableColumn id="19" name="PEMBULATAN" dataDxfId="21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567" displayName="Table22457891011234567" ref="C2:N7" totalsRowShown="0" headerRowDxfId="207" dataDxfId="205" headerRowBorderDxfId="206">
  <tableColumns count="12">
    <tableColumn id="1" name="NOMOR" dataDxfId="204" dataCellStyle="Normal"/>
    <tableColumn id="3" name="TUJUAN" dataDxfId="203" dataCellStyle="Normal"/>
    <tableColumn id="16" name="Pick Up" dataDxfId="202"/>
    <tableColumn id="14" name="KAPAL" dataDxfId="201"/>
    <tableColumn id="15" name="ETD Kapal" dataDxfId="200"/>
    <tableColumn id="10" name="KETERANGAN" dataDxfId="199" dataCellStyle="Normal"/>
    <tableColumn id="5" name="P" dataDxfId="198" dataCellStyle="Normal"/>
    <tableColumn id="6" name="L" dataDxfId="197" dataCellStyle="Normal"/>
    <tableColumn id="7" name="T" dataDxfId="196" dataCellStyle="Normal"/>
    <tableColumn id="4" name="ACT KG" dataDxfId="195" dataCellStyle="Normal"/>
    <tableColumn id="8" name="KG VOLUME" dataDxfId="194" dataCellStyle="Normal"/>
    <tableColumn id="19" name="PEMBULATAN" dataDxfId="19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910112345678" displayName="Table224578910112345678" ref="C2:N217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9" displayName="Table2245789101123456789" ref="C2:N210" totalsRowShown="0" headerRowDxfId="172" dataDxfId="170" headerRowBorderDxfId="171">
  <tableColumns count="12">
    <tableColumn id="1" name="NOMOR" dataDxfId="169" dataCellStyle="Normal"/>
    <tableColumn id="3" name="TUJUAN" dataDxfId="168" dataCellStyle="Normal"/>
    <tableColumn id="16" name="Pick Up" dataDxfId="167"/>
    <tableColumn id="14" name="KAPAL" dataDxfId="166"/>
    <tableColumn id="15" name="ETD Kapal" dataDxfId="165"/>
    <tableColumn id="10" name="KETERANGAN" dataDxfId="164" dataCellStyle="Normal"/>
    <tableColumn id="5" name="P" dataDxfId="163" dataCellStyle="Normal"/>
    <tableColumn id="6" name="L" dataDxfId="162" dataCellStyle="Normal"/>
    <tableColumn id="7" name="T" dataDxfId="161" dataCellStyle="Normal"/>
    <tableColumn id="4" name="ACT KG" dataDxfId="160" dataCellStyle="Normal"/>
    <tableColumn id="8" name="KG VOLUME" dataDxfId="159" dataCellStyle="Normal"/>
    <tableColumn id="19" name="PEMBULATAN" dataDxfId="15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60"/>
  <sheetViews>
    <sheetView tabSelected="1" topLeftCell="A28" workbookViewId="0">
      <selection activeCell="F31" sqref="F31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8" t="s">
        <v>14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18" t="s">
        <v>15</v>
      </c>
      <c r="B12" s="18" t="s">
        <v>16</v>
      </c>
      <c r="G12" s="103" t="s">
        <v>49</v>
      </c>
      <c r="H12" s="103"/>
      <c r="I12" s="23" t="s">
        <v>17</v>
      </c>
      <c r="J12" s="24" t="s">
        <v>56</v>
      </c>
    </row>
    <row r="13" spans="1:10" x14ac:dyDescent="0.25">
      <c r="G13" s="103" t="s">
        <v>18</v>
      </c>
      <c r="H13" s="103"/>
      <c r="I13" s="23" t="s">
        <v>17</v>
      </c>
      <c r="J13" s="25" t="s">
        <v>1953</v>
      </c>
    </row>
    <row r="14" spans="1:10" x14ac:dyDescent="0.25">
      <c r="G14" s="103" t="s">
        <v>50</v>
      </c>
      <c r="H14" s="103"/>
      <c r="I14" s="23" t="s">
        <v>17</v>
      </c>
      <c r="J14" s="18" t="s">
        <v>1954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1955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11" t="s">
        <v>28</v>
      </c>
      <c r="I17" s="112"/>
      <c r="J17" s="29" t="s">
        <v>29</v>
      </c>
    </row>
    <row r="18" spans="1:12" ht="48" customHeight="1" x14ac:dyDescent="0.25">
      <c r="A18" s="30">
        <v>1</v>
      </c>
      <c r="B18" s="31">
        <f>Table22457891011235[Pick Up]</f>
        <v>44440</v>
      </c>
      <c r="C18" s="85" t="str">
        <f>BKI032210037036!A3</f>
        <v>BKI032210037036</v>
      </c>
      <c r="D18" s="32" t="s">
        <v>1952</v>
      </c>
      <c r="E18" s="32" t="s">
        <v>530</v>
      </c>
      <c r="F18" s="33">
        <v>1</v>
      </c>
      <c r="G18" s="34">
        <f>Table22457891011235[PEMBULATAN]</f>
        <v>6</v>
      </c>
      <c r="H18" s="104">
        <v>3000</v>
      </c>
      <c r="I18" s="105"/>
      <c r="J18" s="35">
        <f>G18*H18</f>
        <v>18000</v>
      </c>
      <c r="L18"/>
    </row>
    <row r="19" spans="1:12" ht="48" customHeight="1" x14ac:dyDescent="0.25">
      <c r="A19" s="30">
        <f>A18+1</f>
        <v>2</v>
      </c>
      <c r="B19" s="31">
        <f>BKI032210036772!E3</f>
        <v>44440</v>
      </c>
      <c r="C19" s="85" t="str">
        <f>BKI032210036772!A3</f>
        <v>BKI032210036772</v>
      </c>
      <c r="D19" s="32" t="s">
        <v>1952</v>
      </c>
      <c r="E19" s="32" t="s">
        <v>283</v>
      </c>
      <c r="F19" s="33">
        <v>224</v>
      </c>
      <c r="G19" s="34">
        <f>BKI032210036772!N227</f>
        <v>5679</v>
      </c>
      <c r="H19" s="104">
        <v>3000</v>
      </c>
      <c r="I19" s="105"/>
      <c r="J19" s="35">
        <f>G19*H19</f>
        <v>17037000</v>
      </c>
      <c r="L19"/>
    </row>
    <row r="20" spans="1:12" ht="48" customHeight="1" x14ac:dyDescent="0.25">
      <c r="A20" s="30">
        <f t="shared" ref="A20:A35" si="0">A19+1</f>
        <v>3</v>
      </c>
      <c r="B20" s="31">
        <f>BKI032210036798!E3</f>
        <v>44440</v>
      </c>
      <c r="C20" s="85" t="str">
        <f>BKI032210036798!A3</f>
        <v>BKI032210036798</v>
      </c>
      <c r="D20" s="32" t="s">
        <v>1952</v>
      </c>
      <c r="E20" s="32" t="s">
        <v>530</v>
      </c>
      <c r="F20" s="33">
        <v>241</v>
      </c>
      <c r="G20" s="33">
        <f>BKI032210036798!N244</f>
        <v>8724</v>
      </c>
      <c r="H20" s="104">
        <v>3000</v>
      </c>
      <c r="I20" s="105"/>
      <c r="J20" s="35">
        <f t="shared" ref="J20:J29" si="1">G20*H20</f>
        <v>26172000</v>
      </c>
      <c r="L20"/>
    </row>
    <row r="21" spans="1:12" ht="48" customHeight="1" x14ac:dyDescent="0.25">
      <c r="A21" s="30">
        <f t="shared" si="0"/>
        <v>4</v>
      </c>
      <c r="B21" s="31">
        <f>BKI032210036806!E3</f>
        <v>44440</v>
      </c>
      <c r="C21" s="85" t="str">
        <f>BKI032210036806!A3</f>
        <v>BKI032210036806</v>
      </c>
      <c r="D21" s="32" t="s">
        <v>1952</v>
      </c>
      <c r="E21" s="32" t="s">
        <v>283</v>
      </c>
      <c r="F21" s="33">
        <v>2</v>
      </c>
      <c r="G21" s="33">
        <f>BKI032210036806!N5</f>
        <v>54</v>
      </c>
      <c r="H21" s="104">
        <v>3000</v>
      </c>
      <c r="I21" s="105"/>
      <c r="J21" s="35">
        <f t="shared" si="1"/>
        <v>162000</v>
      </c>
      <c r="L21"/>
    </row>
    <row r="22" spans="1:12" ht="48" customHeight="1" x14ac:dyDescent="0.25">
      <c r="A22" s="30">
        <f t="shared" si="0"/>
        <v>5</v>
      </c>
      <c r="B22" s="31">
        <f>BKI032210036814!E3</f>
        <v>44440</v>
      </c>
      <c r="C22" s="85" t="str">
        <f>BKI032210036814!A3</f>
        <v>BKI032210036814</v>
      </c>
      <c r="D22" s="32" t="s">
        <v>1952</v>
      </c>
      <c r="E22" s="32" t="s">
        <v>530</v>
      </c>
      <c r="F22" s="33">
        <v>2</v>
      </c>
      <c r="G22" s="33">
        <f>BKI032210036814!N5</f>
        <v>11</v>
      </c>
      <c r="H22" s="104">
        <v>3000</v>
      </c>
      <c r="I22" s="105"/>
      <c r="J22" s="35">
        <f>G22*H22</f>
        <v>33000</v>
      </c>
      <c r="L22"/>
    </row>
    <row r="23" spans="1:12" ht="48" customHeight="1" x14ac:dyDescent="0.25">
      <c r="A23" s="30">
        <f t="shared" si="0"/>
        <v>6</v>
      </c>
      <c r="B23" s="31">
        <f>BKI032210036822!E3</f>
        <v>44440</v>
      </c>
      <c r="C23" s="85" t="str">
        <f>BKI032210036822!A3</f>
        <v>BKI032210036822</v>
      </c>
      <c r="D23" s="32" t="s">
        <v>1952</v>
      </c>
      <c r="E23" s="32" t="s">
        <v>283</v>
      </c>
      <c r="F23" s="33">
        <v>16</v>
      </c>
      <c r="G23" s="33">
        <f>BKI032210036822!N19</f>
        <v>154</v>
      </c>
      <c r="H23" s="104">
        <v>3000</v>
      </c>
      <c r="I23" s="105"/>
      <c r="J23" s="35">
        <f>G23*H23</f>
        <v>462000</v>
      </c>
      <c r="L23"/>
    </row>
    <row r="24" spans="1:12" ht="48" customHeight="1" x14ac:dyDescent="0.25">
      <c r="A24" s="30">
        <f t="shared" si="0"/>
        <v>7</v>
      </c>
      <c r="B24" s="31">
        <f>BKI032210036830!E3</f>
        <v>44440</v>
      </c>
      <c r="C24" s="85" t="str">
        <f>BKI032210036830!A3</f>
        <v>BKI032210036830</v>
      </c>
      <c r="D24" s="32" t="s">
        <v>1952</v>
      </c>
      <c r="E24" s="32" t="s">
        <v>530</v>
      </c>
      <c r="F24" s="33">
        <v>5</v>
      </c>
      <c r="G24" s="33">
        <f>BKI032210036830!N8</f>
        <v>63</v>
      </c>
      <c r="H24" s="104">
        <v>3000</v>
      </c>
      <c r="I24" s="105"/>
      <c r="J24" s="35">
        <f>G24*H24</f>
        <v>189000</v>
      </c>
      <c r="L24"/>
    </row>
    <row r="25" spans="1:12" ht="48" customHeight="1" x14ac:dyDescent="0.25">
      <c r="A25" s="30">
        <f t="shared" si="0"/>
        <v>8</v>
      </c>
      <c r="B25" s="31">
        <f>BKI032210036848!E3</f>
        <v>44441</v>
      </c>
      <c r="C25" s="85" t="str">
        <f>BKI032210036848!A3</f>
        <v>BKI032210036848</v>
      </c>
      <c r="D25" s="32" t="s">
        <v>1952</v>
      </c>
      <c r="E25" s="32" t="s">
        <v>283</v>
      </c>
      <c r="F25" s="33">
        <v>215</v>
      </c>
      <c r="G25" s="33">
        <f>BKI032210036848!N218</f>
        <v>5674</v>
      </c>
      <c r="H25" s="104">
        <v>3000</v>
      </c>
      <c r="I25" s="105"/>
      <c r="J25" s="35">
        <f t="shared" si="1"/>
        <v>17022000</v>
      </c>
      <c r="L25"/>
    </row>
    <row r="26" spans="1:12" ht="48" customHeight="1" x14ac:dyDescent="0.25">
      <c r="A26" s="30">
        <f t="shared" si="0"/>
        <v>9</v>
      </c>
      <c r="B26" s="31">
        <f>BKI032210036855!E3</f>
        <v>44441</v>
      </c>
      <c r="C26" s="85" t="str">
        <f>BKI032210036855!A3</f>
        <v>BKI032210036855</v>
      </c>
      <c r="D26" s="32" t="s">
        <v>1952</v>
      </c>
      <c r="E26" s="32" t="s">
        <v>530</v>
      </c>
      <c r="F26" s="33">
        <v>208</v>
      </c>
      <c r="G26" s="33">
        <f>BKI032210036855!N211</f>
        <v>5524</v>
      </c>
      <c r="H26" s="104">
        <v>3000</v>
      </c>
      <c r="I26" s="105"/>
      <c r="J26" s="35">
        <f t="shared" si="1"/>
        <v>16572000</v>
      </c>
      <c r="L26"/>
    </row>
    <row r="27" spans="1:12" ht="48" customHeight="1" x14ac:dyDescent="0.25">
      <c r="A27" s="30">
        <f t="shared" si="0"/>
        <v>10</v>
      </c>
      <c r="B27" s="31">
        <f>BKI032210036863!E3</f>
        <v>44441</v>
      </c>
      <c r="C27" s="85" t="str">
        <f>BKI032210036863!A3</f>
        <v>BKI032210036863</v>
      </c>
      <c r="D27" s="32" t="s">
        <v>1952</v>
      </c>
      <c r="E27" s="32" t="s">
        <v>530</v>
      </c>
      <c r="F27" s="33">
        <v>48</v>
      </c>
      <c r="G27" s="33">
        <f>BKI032210036863!N51</f>
        <v>1242</v>
      </c>
      <c r="H27" s="104">
        <v>3000</v>
      </c>
      <c r="I27" s="105"/>
      <c r="J27" s="35">
        <f t="shared" si="1"/>
        <v>3726000</v>
      </c>
      <c r="L27"/>
    </row>
    <row r="28" spans="1:12" ht="48" customHeight="1" x14ac:dyDescent="0.25">
      <c r="A28" s="30">
        <f t="shared" si="0"/>
        <v>11</v>
      </c>
      <c r="B28" s="31">
        <f>BKI032210036871!E3</f>
        <v>44441</v>
      </c>
      <c r="C28" s="85" t="str">
        <f>BKI032210036871!A3</f>
        <v>BKI032210036871</v>
      </c>
      <c r="D28" s="32" t="s">
        <v>1952</v>
      </c>
      <c r="E28" s="32" t="s">
        <v>283</v>
      </c>
      <c r="F28" s="33">
        <v>5</v>
      </c>
      <c r="G28" s="33">
        <f>BKI032210036871!N8</f>
        <v>231</v>
      </c>
      <c r="H28" s="104">
        <v>3000</v>
      </c>
      <c r="I28" s="105"/>
      <c r="J28" s="35">
        <f t="shared" si="1"/>
        <v>693000</v>
      </c>
      <c r="L28"/>
    </row>
    <row r="29" spans="1:12" ht="48" customHeight="1" x14ac:dyDescent="0.25">
      <c r="A29" s="30">
        <f t="shared" si="0"/>
        <v>12</v>
      </c>
      <c r="B29" s="31">
        <f>BKI032210036897!E3</f>
        <v>44442</v>
      </c>
      <c r="C29" s="85" t="str">
        <f>BKI032210036897!A3</f>
        <v>BKI032210036897</v>
      </c>
      <c r="D29" s="32" t="s">
        <v>1952</v>
      </c>
      <c r="E29" s="32" t="s">
        <v>283</v>
      </c>
      <c r="F29" s="33">
        <v>208</v>
      </c>
      <c r="G29" s="33">
        <f>BKI032210036897!N211</f>
        <v>4675</v>
      </c>
      <c r="H29" s="104">
        <v>3000</v>
      </c>
      <c r="I29" s="105"/>
      <c r="J29" s="35">
        <f t="shared" si="1"/>
        <v>14025000</v>
      </c>
      <c r="L29"/>
    </row>
    <row r="30" spans="1:12" ht="48" customHeight="1" x14ac:dyDescent="0.25">
      <c r="A30" s="30">
        <f t="shared" si="0"/>
        <v>13</v>
      </c>
      <c r="B30" s="31">
        <f>BKI032210036905!E3</f>
        <v>44442</v>
      </c>
      <c r="C30" s="85" t="str">
        <f>BKI032210036905!A3</f>
        <v>BKI032210036905</v>
      </c>
      <c r="D30" s="32" t="s">
        <v>1952</v>
      </c>
      <c r="E30" s="32" t="s">
        <v>530</v>
      </c>
      <c r="F30" s="33">
        <v>76</v>
      </c>
      <c r="G30" s="33">
        <f>BKI032210036905!N79</f>
        <v>1703</v>
      </c>
      <c r="H30" s="104">
        <v>3000</v>
      </c>
      <c r="I30" s="105"/>
      <c r="J30" s="35">
        <f t="shared" ref="J30:J35" si="2">G30*H30</f>
        <v>5109000</v>
      </c>
      <c r="L30"/>
    </row>
    <row r="31" spans="1:12" ht="48" customHeight="1" x14ac:dyDescent="0.25">
      <c r="A31" s="30">
        <f t="shared" si="0"/>
        <v>14</v>
      </c>
      <c r="B31" s="31">
        <f>BKI032210036921!E3</f>
        <v>44442</v>
      </c>
      <c r="C31" s="85" t="str">
        <f>BKI032210036921!A3</f>
        <v>BKI032210036921</v>
      </c>
      <c r="D31" s="32" t="s">
        <v>1952</v>
      </c>
      <c r="E31" s="32" t="s">
        <v>283</v>
      </c>
      <c r="F31" s="33">
        <v>1</v>
      </c>
      <c r="G31" s="33">
        <f>BKI032210036921!N4</f>
        <v>34</v>
      </c>
      <c r="H31" s="104">
        <v>3000</v>
      </c>
      <c r="I31" s="105"/>
      <c r="J31" s="35">
        <f t="shared" si="2"/>
        <v>102000</v>
      </c>
      <c r="L31"/>
    </row>
    <row r="32" spans="1:12" ht="48" customHeight="1" x14ac:dyDescent="0.25">
      <c r="A32" s="30">
        <f t="shared" si="0"/>
        <v>15</v>
      </c>
      <c r="B32" s="31">
        <f>BKI032210036939!E3</f>
        <v>44442</v>
      </c>
      <c r="C32" s="85" t="str">
        <f>BKI032210036939!A3</f>
        <v>BKI032210036939</v>
      </c>
      <c r="D32" s="32" t="s">
        <v>1952</v>
      </c>
      <c r="E32" s="32" t="s">
        <v>530</v>
      </c>
      <c r="F32" s="33">
        <v>143</v>
      </c>
      <c r="G32" s="33">
        <f>BKI032210036939!N146</f>
        <v>2898</v>
      </c>
      <c r="H32" s="104">
        <v>3000</v>
      </c>
      <c r="I32" s="105"/>
      <c r="J32" s="35">
        <f t="shared" si="2"/>
        <v>8694000</v>
      </c>
      <c r="L32"/>
    </row>
    <row r="33" spans="1:12" ht="48" customHeight="1" x14ac:dyDescent="0.25">
      <c r="A33" s="30">
        <f t="shared" si="0"/>
        <v>16</v>
      </c>
      <c r="B33" s="31">
        <f>BKI032210036954!E3</f>
        <v>44443</v>
      </c>
      <c r="C33" s="85" t="str">
        <f>BKI032210036954!A3</f>
        <v>BKI032210036954</v>
      </c>
      <c r="D33" s="32" t="s">
        <v>1952</v>
      </c>
      <c r="E33" s="32" t="s">
        <v>283</v>
      </c>
      <c r="F33" s="33">
        <v>206</v>
      </c>
      <c r="G33" s="33">
        <f>BKI032210036954!N209</f>
        <v>4966</v>
      </c>
      <c r="H33" s="104">
        <v>3000</v>
      </c>
      <c r="I33" s="105"/>
      <c r="J33" s="35">
        <f t="shared" si="2"/>
        <v>14898000</v>
      </c>
      <c r="L33"/>
    </row>
    <row r="34" spans="1:12" ht="48" customHeight="1" x14ac:dyDescent="0.25">
      <c r="A34" s="30">
        <f t="shared" si="0"/>
        <v>17</v>
      </c>
      <c r="B34" s="31">
        <f>BKI032210037028!E3</f>
        <v>44443</v>
      </c>
      <c r="C34" s="85" t="str">
        <f>BKI032210037028!A3</f>
        <v>BKI032210037028</v>
      </c>
      <c r="D34" s="32" t="s">
        <v>1952</v>
      </c>
      <c r="E34" s="32" t="s">
        <v>283</v>
      </c>
      <c r="F34" s="33">
        <v>1</v>
      </c>
      <c r="G34" s="33">
        <f>BKI032210037028!N4</f>
        <v>51</v>
      </c>
      <c r="H34" s="104">
        <v>3000</v>
      </c>
      <c r="I34" s="105"/>
      <c r="J34" s="35">
        <f t="shared" si="2"/>
        <v>153000</v>
      </c>
      <c r="L34"/>
    </row>
    <row r="35" spans="1:12" ht="48" customHeight="1" x14ac:dyDescent="0.25">
      <c r="A35" s="30">
        <f t="shared" si="0"/>
        <v>18</v>
      </c>
      <c r="B35" s="31">
        <f>BKI032210037010!E3</f>
        <v>44443</v>
      </c>
      <c r="C35" s="85" t="str">
        <f>BKI032210037010!A3</f>
        <v>BKI032210037010</v>
      </c>
      <c r="D35" s="32" t="s">
        <v>1952</v>
      </c>
      <c r="E35" s="32" t="s">
        <v>530</v>
      </c>
      <c r="F35" s="33">
        <v>229</v>
      </c>
      <c r="G35" s="33">
        <f>BKI032210037010!N232</f>
        <v>6014</v>
      </c>
      <c r="H35" s="104">
        <v>3000</v>
      </c>
      <c r="I35" s="105"/>
      <c r="J35" s="35">
        <f t="shared" si="2"/>
        <v>18042000</v>
      </c>
      <c r="L35"/>
    </row>
    <row r="36" spans="1:12" ht="32.25" customHeight="1" thickBot="1" x14ac:dyDescent="0.3">
      <c r="A36" s="113" t="s">
        <v>30</v>
      </c>
      <c r="B36" s="114"/>
      <c r="C36" s="114"/>
      <c r="D36" s="114"/>
      <c r="E36" s="114"/>
      <c r="F36" s="114"/>
      <c r="G36" s="114"/>
      <c r="H36" s="114"/>
      <c r="I36" s="115"/>
      <c r="J36" s="36">
        <f>SUM(J18:J35)</f>
        <v>143109000</v>
      </c>
      <c r="L36" s="83" t="e">
        <f>BKI032210036772!P232+#REF!+#REF!+#REF!+#REF!+#REF!+#REF!+#REF!+#REF!+#REF!+#REF!+#REF!+#REF!+#REF!+#REF!+#REF!+#REF!+#REF!+#REF!+#REF!+#REF!+#REF!+#REF!+#REF!+#REF!+#REF!+#REF!+#REF!+#REF!+#REF!</f>
        <v>#REF!</v>
      </c>
    </row>
    <row r="37" spans="1:12" x14ac:dyDescent="0.25">
      <c r="A37" s="116"/>
      <c r="B37" s="116"/>
      <c r="C37" s="37"/>
      <c r="D37" s="37"/>
      <c r="E37" s="37"/>
      <c r="F37" s="37"/>
      <c r="G37" s="37"/>
      <c r="H37" s="38"/>
      <c r="I37" s="38"/>
      <c r="J37" s="39"/>
    </row>
    <row r="38" spans="1:12" x14ac:dyDescent="0.25">
      <c r="A38" s="86"/>
      <c r="B38" s="86"/>
      <c r="C38" s="86"/>
      <c r="D38" s="86"/>
      <c r="E38" s="86"/>
      <c r="F38" s="86"/>
      <c r="G38" s="40" t="s">
        <v>51</v>
      </c>
      <c r="H38" s="40"/>
      <c r="I38" s="38"/>
      <c r="J38" s="39">
        <f>J36*10%</f>
        <v>14310900</v>
      </c>
      <c r="L38" s="41"/>
    </row>
    <row r="39" spans="1:12" x14ac:dyDescent="0.25">
      <c r="A39" s="86"/>
      <c r="B39" s="86"/>
      <c r="C39" s="86"/>
      <c r="D39" s="86"/>
      <c r="E39" s="86"/>
      <c r="F39" s="86"/>
      <c r="G39" s="93" t="s">
        <v>52</v>
      </c>
      <c r="H39" s="93"/>
      <c r="I39" s="94"/>
      <c r="J39" s="96">
        <f>J36-J38</f>
        <v>128798100</v>
      </c>
      <c r="L39" s="41"/>
    </row>
    <row r="40" spans="1:12" x14ac:dyDescent="0.25">
      <c r="A40" s="86"/>
      <c r="B40" s="86"/>
      <c r="C40" s="86"/>
      <c r="D40" s="86"/>
      <c r="E40" s="86"/>
      <c r="F40" s="86"/>
      <c r="G40" s="40" t="s">
        <v>31</v>
      </c>
      <c r="H40" s="40"/>
      <c r="I40" s="41" t="e">
        <f>#REF!*1%</f>
        <v>#REF!</v>
      </c>
      <c r="J40" s="39">
        <f>J39*1%</f>
        <v>1287981</v>
      </c>
    </row>
    <row r="41" spans="1:12" ht="16.5" thickBot="1" x14ac:dyDescent="0.3">
      <c r="A41" s="86"/>
      <c r="B41" s="86"/>
      <c r="C41" s="86"/>
      <c r="D41" s="86"/>
      <c r="E41" s="86"/>
      <c r="F41" s="86"/>
      <c r="G41" s="95" t="s">
        <v>54</v>
      </c>
      <c r="H41" s="95"/>
      <c r="I41" s="42">
        <f>I37*10%</f>
        <v>0</v>
      </c>
      <c r="J41" s="42">
        <f>J39*2%</f>
        <v>2575962</v>
      </c>
    </row>
    <row r="42" spans="1:12" x14ac:dyDescent="0.25">
      <c r="E42" s="17"/>
      <c r="F42" s="17"/>
      <c r="G42" s="43" t="s">
        <v>55</v>
      </c>
      <c r="H42" s="43"/>
      <c r="I42" s="44" t="e">
        <f>I36+I40</f>
        <v>#REF!</v>
      </c>
      <c r="J42" s="44">
        <f>J39+J40-J41</f>
        <v>127510119</v>
      </c>
    </row>
    <row r="43" spans="1:12" x14ac:dyDescent="0.25">
      <c r="E43" s="17"/>
      <c r="F43" s="17"/>
      <c r="G43" s="43"/>
      <c r="H43" s="43"/>
      <c r="I43" s="44"/>
      <c r="J43" s="44"/>
    </row>
    <row r="44" spans="1:12" x14ac:dyDescent="0.25">
      <c r="A44" s="17" t="s">
        <v>1951</v>
      </c>
      <c r="D44" s="17"/>
      <c r="E44" s="17"/>
      <c r="F44" s="17"/>
      <c r="G44" s="17"/>
      <c r="H44" s="43"/>
      <c r="I44" s="43"/>
      <c r="J44" s="44"/>
    </row>
    <row r="45" spans="1:12" x14ac:dyDescent="0.25">
      <c r="A45" s="45"/>
      <c r="D45" s="17"/>
      <c r="E45" s="17"/>
      <c r="F45" s="17"/>
      <c r="G45" s="17"/>
      <c r="H45" s="43"/>
      <c r="I45" s="43"/>
      <c r="J45" s="44"/>
    </row>
    <row r="46" spans="1:12" x14ac:dyDescent="0.25">
      <c r="D46" s="17"/>
      <c r="E46" s="17"/>
      <c r="F46" s="17"/>
      <c r="G46" s="17"/>
      <c r="H46" s="43"/>
      <c r="I46" s="43"/>
      <c r="J46" s="44"/>
    </row>
    <row r="47" spans="1:12" x14ac:dyDescent="0.25">
      <c r="A47" s="46" t="s">
        <v>33</v>
      </c>
    </row>
    <row r="48" spans="1:12" x14ac:dyDescent="0.25">
      <c r="A48" s="47" t="s">
        <v>34</v>
      </c>
      <c r="B48" s="48"/>
      <c r="C48" s="48"/>
      <c r="D48" s="49"/>
      <c r="E48" s="49"/>
      <c r="F48" s="49"/>
      <c r="G48" s="49"/>
    </row>
    <row r="49" spans="1:10" x14ac:dyDescent="0.25">
      <c r="A49" s="47" t="s">
        <v>35</v>
      </c>
      <c r="B49" s="48"/>
      <c r="C49" s="48"/>
      <c r="D49" s="49"/>
      <c r="E49" s="49"/>
      <c r="F49" s="49"/>
      <c r="G49" s="49"/>
    </row>
    <row r="50" spans="1:10" x14ac:dyDescent="0.25">
      <c r="A50" s="50" t="s">
        <v>36</v>
      </c>
      <c r="B50" s="51"/>
      <c r="C50" s="51"/>
      <c r="D50" s="49"/>
      <c r="E50" s="49"/>
      <c r="F50" s="49"/>
      <c r="G50" s="49"/>
    </row>
    <row r="51" spans="1:10" x14ac:dyDescent="0.25">
      <c r="A51" s="52" t="s">
        <v>8</v>
      </c>
      <c r="B51" s="53"/>
      <c r="C51" s="53"/>
      <c r="D51" s="49"/>
      <c r="E51" s="49"/>
      <c r="F51" s="49"/>
      <c r="G51" s="49"/>
    </row>
    <row r="52" spans="1:10" x14ac:dyDescent="0.25">
      <c r="A52" s="54"/>
      <c r="B52" s="54"/>
      <c r="C52" s="54"/>
    </row>
    <row r="53" spans="1:10" x14ac:dyDescent="0.25">
      <c r="H53" s="55" t="s">
        <v>37</v>
      </c>
      <c r="I53" s="106" t="str">
        <f>+J13</f>
        <v xml:space="preserve"> 14 Oktober 2021</v>
      </c>
      <c r="J53" s="107"/>
    </row>
    <row r="57" spans="1:10" ht="18" customHeight="1" x14ac:dyDescent="0.25"/>
    <row r="58" spans="1:10" ht="17.25" customHeight="1" x14ac:dyDescent="0.25"/>
    <row r="60" spans="1:10" x14ac:dyDescent="0.25">
      <c r="H60" s="102" t="s">
        <v>38</v>
      </c>
      <c r="I60" s="102"/>
      <c r="J60" s="102"/>
    </row>
  </sheetData>
  <mergeCells count="27">
    <mergeCell ref="A10:J10"/>
    <mergeCell ref="H17:I17"/>
    <mergeCell ref="H18:I18"/>
    <mergeCell ref="A36:I36"/>
    <mergeCell ref="A37:B37"/>
    <mergeCell ref="H20:I20"/>
    <mergeCell ref="H21:I21"/>
    <mergeCell ref="H25:I25"/>
    <mergeCell ref="H23:I23"/>
    <mergeCell ref="H22:I22"/>
    <mergeCell ref="H26:I26"/>
    <mergeCell ref="H29:I29"/>
    <mergeCell ref="H24:I24"/>
    <mergeCell ref="H60:J60"/>
    <mergeCell ref="G14:H14"/>
    <mergeCell ref="G13:H13"/>
    <mergeCell ref="G12:H12"/>
    <mergeCell ref="H27:I27"/>
    <mergeCell ref="H28:I28"/>
    <mergeCell ref="H30:I30"/>
    <mergeCell ref="H31:I31"/>
    <mergeCell ref="H32:I32"/>
    <mergeCell ref="H33:I33"/>
    <mergeCell ref="H34:I34"/>
    <mergeCell ref="H35:I35"/>
    <mergeCell ref="H19:I19"/>
    <mergeCell ref="I53:J5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1"/>
  <sheetViews>
    <sheetView zoomScale="110" zoomScaleNormal="110" workbookViewId="0">
      <pane xSplit="3" ySplit="2" topLeftCell="D203" activePane="bottomRight" state="frozen"/>
      <selection pane="topRight" activeCell="B1" sqref="B1"/>
      <selection pane="bottomLeft" activeCell="A3" sqref="A3"/>
      <selection pane="bottomRight" activeCell="N3" sqref="N3:N2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1939</v>
      </c>
      <c r="B3" s="75" t="s">
        <v>781</v>
      </c>
      <c r="C3" s="9" t="s">
        <v>782</v>
      </c>
      <c r="D3" s="77" t="s">
        <v>530</v>
      </c>
      <c r="E3" s="13">
        <v>44441</v>
      </c>
      <c r="F3" s="77" t="s">
        <v>779</v>
      </c>
      <c r="G3" s="13">
        <v>44443</v>
      </c>
      <c r="H3" s="10" t="s">
        <v>780</v>
      </c>
      <c r="I3" s="1">
        <v>55</v>
      </c>
      <c r="J3" s="1">
        <v>44</v>
      </c>
      <c r="K3" s="1">
        <v>30</v>
      </c>
      <c r="L3" s="1">
        <v>10</v>
      </c>
      <c r="M3" s="81">
        <v>18.149999999999999</v>
      </c>
      <c r="N3" s="8">
        <v>18</v>
      </c>
      <c r="O3" s="65">
        <v>3000</v>
      </c>
      <c r="P3" s="66">
        <f>Table2245789101123456789[[#This Row],[PEMBULATAN]]*O3</f>
        <v>54000</v>
      </c>
    </row>
    <row r="4" spans="1:16" ht="26.25" customHeight="1" x14ac:dyDescent="0.2">
      <c r="A4" s="14"/>
      <c r="B4" s="76"/>
      <c r="C4" s="9" t="s">
        <v>783</v>
      </c>
      <c r="D4" s="77" t="s">
        <v>530</v>
      </c>
      <c r="E4" s="13">
        <v>44441</v>
      </c>
      <c r="F4" s="77" t="s">
        <v>779</v>
      </c>
      <c r="G4" s="13">
        <v>44443</v>
      </c>
      <c r="H4" s="10" t="s">
        <v>780</v>
      </c>
      <c r="I4" s="1">
        <v>98</v>
      </c>
      <c r="J4" s="1">
        <v>65</v>
      </c>
      <c r="K4" s="1">
        <v>30</v>
      </c>
      <c r="L4" s="1">
        <v>28</v>
      </c>
      <c r="M4" s="81">
        <v>47.774999999999999</v>
      </c>
      <c r="N4" s="8">
        <v>48</v>
      </c>
      <c r="O4" s="65">
        <v>3000</v>
      </c>
      <c r="P4" s="66">
        <f>Table2245789101123456789[[#This Row],[PEMBULATAN]]*O4</f>
        <v>144000</v>
      </c>
    </row>
    <row r="5" spans="1:16" ht="26.25" customHeight="1" x14ac:dyDescent="0.2">
      <c r="A5" s="14"/>
      <c r="B5" s="76"/>
      <c r="C5" s="74" t="s">
        <v>784</v>
      </c>
      <c r="D5" s="79" t="s">
        <v>530</v>
      </c>
      <c r="E5" s="13">
        <v>44441</v>
      </c>
      <c r="F5" s="77" t="s">
        <v>779</v>
      </c>
      <c r="G5" s="13">
        <v>44443</v>
      </c>
      <c r="H5" s="78" t="s">
        <v>780</v>
      </c>
      <c r="I5" s="16">
        <v>190</v>
      </c>
      <c r="J5" s="16">
        <v>25</v>
      </c>
      <c r="K5" s="16">
        <v>30</v>
      </c>
      <c r="L5" s="16">
        <v>7</v>
      </c>
      <c r="M5" s="82">
        <v>35.625</v>
      </c>
      <c r="N5" s="73">
        <v>36</v>
      </c>
      <c r="O5" s="65">
        <v>3000</v>
      </c>
      <c r="P5" s="66">
        <f>Table2245789101123456789[[#This Row],[PEMBULATAN]]*O5</f>
        <v>108000</v>
      </c>
    </row>
    <row r="6" spans="1:16" ht="26.25" customHeight="1" x14ac:dyDescent="0.2">
      <c r="A6" s="14"/>
      <c r="B6" s="76"/>
      <c r="C6" s="74" t="s">
        <v>785</v>
      </c>
      <c r="D6" s="79" t="s">
        <v>530</v>
      </c>
      <c r="E6" s="13">
        <v>44441</v>
      </c>
      <c r="F6" s="77" t="s">
        <v>779</v>
      </c>
      <c r="G6" s="13">
        <v>44443</v>
      </c>
      <c r="H6" s="78" t="s">
        <v>780</v>
      </c>
      <c r="I6" s="16">
        <v>66</v>
      </c>
      <c r="J6" s="16">
        <v>50</v>
      </c>
      <c r="K6" s="16">
        <v>30</v>
      </c>
      <c r="L6" s="16">
        <v>14</v>
      </c>
      <c r="M6" s="82">
        <v>24.75</v>
      </c>
      <c r="N6" s="73">
        <v>25</v>
      </c>
      <c r="O6" s="65">
        <v>3000</v>
      </c>
      <c r="P6" s="66">
        <f>Table2245789101123456789[[#This Row],[PEMBULATAN]]*O6</f>
        <v>75000</v>
      </c>
    </row>
    <row r="7" spans="1:16" ht="26.25" customHeight="1" x14ac:dyDescent="0.2">
      <c r="A7" s="14"/>
      <c r="B7" s="76"/>
      <c r="C7" s="74" t="s">
        <v>786</v>
      </c>
      <c r="D7" s="79" t="s">
        <v>530</v>
      </c>
      <c r="E7" s="13">
        <v>44441</v>
      </c>
      <c r="F7" s="77" t="s">
        <v>779</v>
      </c>
      <c r="G7" s="13">
        <v>44443</v>
      </c>
      <c r="H7" s="78" t="s">
        <v>780</v>
      </c>
      <c r="I7" s="16">
        <v>70</v>
      </c>
      <c r="J7" s="16">
        <v>40</v>
      </c>
      <c r="K7" s="16">
        <v>30</v>
      </c>
      <c r="L7" s="16">
        <v>10</v>
      </c>
      <c r="M7" s="82">
        <v>21</v>
      </c>
      <c r="N7" s="73">
        <v>21</v>
      </c>
      <c r="O7" s="65">
        <v>3000</v>
      </c>
      <c r="P7" s="66">
        <f>Table2245789101123456789[[#This Row],[PEMBULATAN]]*O7</f>
        <v>63000</v>
      </c>
    </row>
    <row r="8" spans="1:16" ht="26.25" customHeight="1" x14ac:dyDescent="0.2">
      <c r="A8" s="14"/>
      <c r="B8" s="100"/>
      <c r="C8" s="74" t="s">
        <v>787</v>
      </c>
      <c r="D8" s="79" t="s">
        <v>530</v>
      </c>
      <c r="E8" s="13">
        <v>44441</v>
      </c>
      <c r="F8" s="77" t="s">
        <v>779</v>
      </c>
      <c r="G8" s="13">
        <v>44443</v>
      </c>
      <c r="H8" s="78" t="s">
        <v>780</v>
      </c>
      <c r="I8" s="16">
        <v>35</v>
      </c>
      <c r="J8" s="16">
        <v>20</v>
      </c>
      <c r="K8" s="16">
        <v>15</v>
      </c>
      <c r="L8" s="16">
        <v>1</v>
      </c>
      <c r="M8" s="82">
        <v>2.625</v>
      </c>
      <c r="N8" s="73">
        <v>3</v>
      </c>
      <c r="O8" s="65">
        <v>3000</v>
      </c>
      <c r="P8" s="66">
        <f>Table2245789101123456789[[#This Row],[PEMBULATAN]]*O8</f>
        <v>9000</v>
      </c>
    </row>
    <row r="9" spans="1:16" ht="26.25" customHeight="1" x14ac:dyDescent="0.2">
      <c r="A9" s="14"/>
      <c r="B9" s="76" t="s">
        <v>788</v>
      </c>
      <c r="C9" s="74" t="s">
        <v>789</v>
      </c>
      <c r="D9" s="79" t="s">
        <v>530</v>
      </c>
      <c r="E9" s="13">
        <v>44441</v>
      </c>
      <c r="F9" s="77" t="s">
        <v>779</v>
      </c>
      <c r="G9" s="13">
        <v>44443</v>
      </c>
      <c r="H9" s="78" t="s">
        <v>780</v>
      </c>
      <c r="I9" s="16">
        <v>105</v>
      </c>
      <c r="J9" s="16">
        <v>30</v>
      </c>
      <c r="K9" s="16">
        <v>11</v>
      </c>
      <c r="L9" s="16">
        <v>1</v>
      </c>
      <c r="M9" s="82">
        <v>8.6624999999999996</v>
      </c>
      <c r="N9" s="73">
        <v>9</v>
      </c>
      <c r="O9" s="65">
        <v>3000</v>
      </c>
      <c r="P9" s="66">
        <f>Table2245789101123456789[[#This Row],[PEMBULATAN]]*O9</f>
        <v>27000</v>
      </c>
    </row>
    <row r="10" spans="1:16" ht="26.25" customHeight="1" x14ac:dyDescent="0.2">
      <c r="A10" s="14"/>
      <c r="B10" s="76"/>
      <c r="C10" s="74" t="s">
        <v>790</v>
      </c>
      <c r="D10" s="79" t="s">
        <v>530</v>
      </c>
      <c r="E10" s="13">
        <v>44441</v>
      </c>
      <c r="F10" s="77" t="s">
        <v>779</v>
      </c>
      <c r="G10" s="13">
        <v>44443</v>
      </c>
      <c r="H10" s="78" t="s">
        <v>780</v>
      </c>
      <c r="I10" s="16">
        <v>90</v>
      </c>
      <c r="J10" s="16">
        <v>50</v>
      </c>
      <c r="K10" s="16">
        <v>25</v>
      </c>
      <c r="L10" s="16">
        <v>16</v>
      </c>
      <c r="M10" s="82">
        <v>28.125</v>
      </c>
      <c r="N10" s="73">
        <v>28</v>
      </c>
      <c r="O10" s="65">
        <v>3000</v>
      </c>
      <c r="P10" s="66">
        <f>Table2245789101123456789[[#This Row],[PEMBULATAN]]*O10</f>
        <v>84000</v>
      </c>
    </row>
    <row r="11" spans="1:16" ht="26.25" customHeight="1" x14ac:dyDescent="0.2">
      <c r="A11" s="14"/>
      <c r="B11" s="76"/>
      <c r="C11" s="74" t="s">
        <v>791</v>
      </c>
      <c r="D11" s="79" t="s">
        <v>530</v>
      </c>
      <c r="E11" s="13">
        <v>44441</v>
      </c>
      <c r="F11" s="77" t="s">
        <v>779</v>
      </c>
      <c r="G11" s="13">
        <v>44443</v>
      </c>
      <c r="H11" s="78" t="s">
        <v>780</v>
      </c>
      <c r="I11" s="16">
        <v>105</v>
      </c>
      <c r="J11" s="16">
        <v>20</v>
      </c>
      <c r="K11" s="16">
        <v>7</v>
      </c>
      <c r="L11" s="16">
        <v>1</v>
      </c>
      <c r="M11" s="82">
        <v>3.6749999999999998</v>
      </c>
      <c r="N11" s="73">
        <v>4</v>
      </c>
      <c r="O11" s="65">
        <v>3000</v>
      </c>
      <c r="P11" s="66">
        <f>Table2245789101123456789[[#This Row],[PEMBULATAN]]*O11</f>
        <v>12000</v>
      </c>
    </row>
    <row r="12" spans="1:16" ht="26.25" customHeight="1" x14ac:dyDescent="0.2">
      <c r="A12" s="14"/>
      <c r="B12" s="76"/>
      <c r="C12" s="74" t="s">
        <v>792</v>
      </c>
      <c r="D12" s="79" t="s">
        <v>530</v>
      </c>
      <c r="E12" s="13">
        <v>44441</v>
      </c>
      <c r="F12" s="77" t="s">
        <v>779</v>
      </c>
      <c r="G12" s="13">
        <v>44443</v>
      </c>
      <c r="H12" s="78" t="s">
        <v>780</v>
      </c>
      <c r="I12" s="16">
        <v>75</v>
      </c>
      <c r="J12" s="16">
        <v>20</v>
      </c>
      <c r="K12" s="16">
        <v>15</v>
      </c>
      <c r="L12" s="16">
        <v>3</v>
      </c>
      <c r="M12" s="82">
        <v>5.625</v>
      </c>
      <c r="N12" s="73">
        <v>6</v>
      </c>
      <c r="O12" s="65">
        <v>3000</v>
      </c>
      <c r="P12" s="66">
        <f>Table2245789101123456789[[#This Row],[PEMBULATAN]]*O12</f>
        <v>18000</v>
      </c>
    </row>
    <row r="13" spans="1:16" ht="26.25" customHeight="1" x14ac:dyDescent="0.2">
      <c r="A13" s="14"/>
      <c r="B13" s="76"/>
      <c r="C13" s="74" t="s">
        <v>793</v>
      </c>
      <c r="D13" s="79" t="s">
        <v>530</v>
      </c>
      <c r="E13" s="13">
        <v>44441</v>
      </c>
      <c r="F13" s="77" t="s">
        <v>779</v>
      </c>
      <c r="G13" s="13">
        <v>44443</v>
      </c>
      <c r="H13" s="78" t="s">
        <v>780</v>
      </c>
      <c r="I13" s="16">
        <v>35</v>
      </c>
      <c r="J13" s="16">
        <v>35</v>
      </c>
      <c r="K13" s="16">
        <v>25</v>
      </c>
      <c r="L13" s="16">
        <v>6</v>
      </c>
      <c r="M13" s="82">
        <v>7.65625</v>
      </c>
      <c r="N13" s="73">
        <v>8</v>
      </c>
      <c r="O13" s="65">
        <v>3000</v>
      </c>
      <c r="P13" s="66">
        <f>Table2245789101123456789[[#This Row],[PEMBULATAN]]*O13</f>
        <v>24000</v>
      </c>
    </row>
    <row r="14" spans="1:16" ht="26.25" customHeight="1" x14ac:dyDescent="0.2">
      <c r="A14" s="14"/>
      <c r="B14" s="76"/>
      <c r="C14" s="74" t="s">
        <v>794</v>
      </c>
      <c r="D14" s="79" t="s">
        <v>530</v>
      </c>
      <c r="E14" s="13">
        <v>44441</v>
      </c>
      <c r="F14" s="77" t="s">
        <v>779</v>
      </c>
      <c r="G14" s="13">
        <v>44443</v>
      </c>
      <c r="H14" s="78" t="s">
        <v>780</v>
      </c>
      <c r="I14" s="16">
        <v>102</v>
      </c>
      <c r="J14" s="16">
        <v>57</v>
      </c>
      <c r="K14" s="16">
        <v>20</v>
      </c>
      <c r="L14" s="16">
        <v>22</v>
      </c>
      <c r="M14" s="82">
        <v>29.07</v>
      </c>
      <c r="N14" s="73">
        <v>29</v>
      </c>
      <c r="O14" s="65">
        <v>3000</v>
      </c>
      <c r="P14" s="66">
        <f>Table2245789101123456789[[#This Row],[PEMBULATAN]]*O14</f>
        <v>87000</v>
      </c>
    </row>
    <row r="15" spans="1:16" ht="26.25" customHeight="1" x14ac:dyDescent="0.2">
      <c r="A15" s="14"/>
      <c r="B15" s="76"/>
      <c r="C15" s="74" t="s">
        <v>795</v>
      </c>
      <c r="D15" s="79" t="s">
        <v>530</v>
      </c>
      <c r="E15" s="13">
        <v>44441</v>
      </c>
      <c r="F15" s="77" t="s">
        <v>779</v>
      </c>
      <c r="G15" s="13">
        <v>44443</v>
      </c>
      <c r="H15" s="78" t="s">
        <v>780</v>
      </c>
      <c r="I15" s="16">
        <v>95</v>
      </c>
      <c r="J15" s="16">
        <v>48</v>
      </c>
      <c r="K15" s="16">
        <v>30</v>
      </c>
      <c r="L15" s="16">
        <v>28</v>
      </c>
      <c r="M15" s="82">
        <v>34.200000000000003</v>
      </c>
      <c r="N15" s="73">
        <v>34</v>
      </c>
      <c r="O15" s="65">
        <v>3000</v>
      </c>
      <c r="P15" s="66">
        <f>Table2245789101123456789[[#This Row],[PEMBULATAN]]*O15</f>
        <v>102000</v>
      </c>
    </row>
    <row r="16" spans="1:16" ht="26.25" customHeight="1" x14ac:dyDescent="0.2">
      <c r="A16" s="14"/>
      <c r="B16" s="76"/>
      <c r="C16" s="74" t="s">
        <v>796</v>
      </c>
      <c r="D16" s="79" t="s">
        <v>530</v>
      </c>
      <c r="E16" s="13">
        <v>44441</v>
      </c>
      <c r="F16" s="77" t="s">
        <v>779</v>
      </c>
      <c r="G16" s="13">
        <v>44443</v>
      </c>
      <c r="H16" s="78" t="s">
        <v>780</v>
      </c>
      <c r="I16" s="16">
        <v>90</v>
      </c>
      <c r="J16" s="16">
        <v>46</v>
      </c>
      <c r="K16" s="16">
        <v>34</v>
      </c>
      <c r="L16" s="16">
        <v>20</v>
      </c>
      <c r="M16" s="82">
        <v>35.19</v>
      </c>
      <c r="N16" s="73">
        <v>35</v>
      </c>
      <c r="O16" s="65">
        <v>3000</v>
      </c>
      <c r="P16" s="66">
        <f>Table2245789101123456789[[#This Row],[PEMBULATAN]]*O16</f>
        <v>105000</v>
      </c>
    </row>
    <row r="17" spans="1:16" ht="26.25" customHeight="1" x14ac:dyDescent="0.2">
      <c r="A17" s="14"/>
      <c r="B17" s="76"/>
      <c r="C17" s="74" t="s">
        <v>797</v>
      </c>
      <c r="D17" s="79" t="s">
        <v>530</v>
      </c>
      <c r="E17" s="13">
        <v>44441</v>
      </c>
      <c r="F17" s="77" t="s">
        <v>779</v>
      </c>
      <c r="G17" s="13">
        <v>44443</v>
      </c>
      <c r="H17" s="78" t="s">
        <v>780</v>
      </c>
      <c r="I17" s="16">
        <v>105</v>
      </c>
      <c r="J17" s="16">
        <v>60</v>
      </c>
      <c r="K17" s="16">
        <v>30</v>
      </c>
      <c r="L17" s="16">
        <v>36</v>
      </c>
      <c r="M17" s="82">
        <v>47.25</v>
      </c>
      <c r="N17" s="73">
        <v>47</v>
      </c>
      <c r="O17" s="65">
        <v>3000</v>
      </c>
      <c r="P17" s="66">
        <f>Table2245789101123456789[[#This Row],[PEMBULATAN]]*O17</f>
        <v>141000</v>
      </c>
    </row>
    <row r="18" spans="1:16" ht="26.25" customHeight="1" x14ac:dyDescent="0.2">
      <c r="A18" s="14"/>
      <c r="B18" s="76"/>
      <c r="C18" s="74" t="s">
        <v>798</v>
      </c>
      <c r="D18" s="79" t="s">
        <v>530</v>
      </c>
      <c r="E18" s="13">
        <v>44441</v>
      </c>
      <c r="F18" s="77" t="s">
        <v>779</v>
      </c>
      <c r="G18" s="13">
        <v>44443</v>
      </c>
      <c r="H18" s="78" t="s">
        <v>780</v>
      </c>
      <c r="I18" s="16">
        <v>105</v>
      </c>
      <c r="J18" s="16">
        <v>67</v>
      </c>
      <c r="K18" s="16">
        <v>23</v>
      </c>
      <c r="L18" s="16">
        <v>35</v>
      </c>
      <c r="M18" s="82">
        <v>40.451250000000002</v>
      </c>
      <c r="N18" s="73">
        <v>41</v>
      </c>
      <c r="O18" s="65">
        <v>3000</v>
      </c>
      <c r="P18" s="66">
        <f>Table2245789101123456789[[#This Row],[PEMBULATAN]]*O18</f>
        <v>123000</v>
      </c>
    </row>
    <row r="19" spans="1:16" ht="26.25" customHeight="1" x14ac:dyDescent="0.2">
      <c r="A19" s="14"/>
      <c r="B19" s="76"/>
      <c r="C19" s="74" t="s">
        <v>799</v>
      </c>
      <c r="D19" s="79" t="s">
        <v>530</v>
      </c>
      <c r="E19" s="13">
        <v>44441</v>
      </c>
      <c r="F19" s="77" t="s">
        <v>779</v>
      </c>
      <c r="G19" s="13">
        <v>44443</v>
      </c>
      <c r="H19" s="78" t="s">
        <v>780</v>
      </c>
      <c r="I19" s="16">
        <v>90</v>
      </c>
      <c r="J19" s="16">
        <v>50</v>
      </c>
      <c r="K19" s="16">
        <v>25</v>
      </c>
      <c r="L19" s="16">
        <v>27</v>
      </c>
      <c r="M19" s="82">
        <v>28.125</v>
      </c>
      <c r="N19" s="73">
        <v>28</v>
      </c>
      <c r="O19" s="65">
        <v>3000</v>
      </c>
      <c r="P19" s="66">
        <f>Table2245789101123456789[[#This Row],[PEMBULATAN]]*O19</f>
        <v>84000</v>
      </c>
    </row>
    <row r="20" spans="1:16" ht="26.25" customHeight="1" x14ac:dyDescent="0.2">
      <c r="A20" s="14"/>
      <c r="B20" s="76"/>
      <c r="C20" s="74" t="s">
        <v>800</v>
      </c>
      <c r="D20" s="79" t="s">
        <v>530</v>
      </c>
      <c r="E20" s="13">
        <v>44441</v>
      </c>
      <c r="F20" s="77" t="s">
        <v>779</v>
      </c>
      <c r="G20" s="13">
        <v>44443</v>
      </c>
      <c r="H20" s="78" t="s">
        <v>780</v>
      </c>
      <c r="I20" s="16">
        <v>88</v>
      </c>
      <c r="J20" s="16">
        <v>60</v>
      </c>
      <c r="K20" s="16">
        <v>25</v>
      </c>
      <c r="L20" s="16">
        <v>20</v>
      </c>
      <c r="M20" s="82">
        <v>33</v>
      </c>
      <c r="N20" s="73">
        <v>33</v>
      </c>
      <c r="O20" s="65">
        <v>3000</v>
      </c>
      <c r="P20" s="66">
        <f>Table2245789101123456789[[#This Row],[PEMBULATAN]]*O20</f>
        <v>99000</v>
      </c>
    </row>
    <row r="21" spans="1:16" ht="26.25" customHeight="1" x14ac:dyDescent="0.2">
      <c r="A21" s="14"/>
      <c r="B21" s="76"/>
      <c r="C21" s="74" t="s">
        <v>801</v>
      </c>
      <c r="D21" s="79" t="s">
        <v>530</v>
      </c>
      <c r="E21" s="13">
        <v>44441</v>
      </c>
      <c r="F21" s="77" t="s">
        <v>779</v>
      </c>
      <c r="G21" s="13">
        <v>44443</v>
      </c>
      <c r="H21" s="78" t="s">
        <v>780</v>
      </c>
      <c r="I21" s="16">
        <v>90</v>
      </c>
      <c r="J21" s="16">
        <v>65</v>
      </c>
      <c r="K21" s="16">
        <v>35</v>
      </c>
      <c r="L21" s="16">
        <v>13</v>
      </c>
      <c r="M21" s="82">
        <v>51.1875</v>
      </c>
      <c r="N21" s="73">
        <v>51</v>
      </c>
      <c r="O21" s="65">
        <v>3000</v>
      </c>
      <c r="P21" s="66">
        <f>Table2245789101123456789[[#This Row],[PEMBULATAN]]*O21</f>
        <v>153000</v>
      </c>
    </row>
    <row r="22" spans="1:16" ht="26.25" customHeight="1" x14ac:dyDescent="0.2">
      <c r="A22" s="14"/>
      <c r="B22" s="76"/>
      <c r="C22" s="74" t="s">
        <v>802</v>
      </c>
      <c r="D22" s="79" t="s">
        <v>530</v>
      </c>
      <c r="E22" s="13">
        <v>44441</v>
      </c>
      <c r="F22" s="77" t="s">
        <v>779</v>
      </c>
      <c r="G22" s="13">
        <v>44443</v>
      </c>
      <c r="H22" s="78" t="s">
        <v>780</v>
      </c>
      <c r="I22" s="16">
        <v>50</v>
      </c>
      <c r="J22" s="16">
        <v>46</v>
      </c>
      <c r="K22" s="16">
        <v>25</v>
      </c>
      <c r="L22" s="16">
        <v>10</v>
      </c>
      <c r="M22" s="82">
        <v>14.375</v>
      </c>
      <c r="N22" s="73">
        <v>15</v>
      </c>
      <c r="O22" s="65">
        <v>3000</v>
      </c>
      <c r="P22" s="66">
        <f>Table2245789101123456789[[#This Row],[PEMBULATAN]]*O22</f>
        <v>45000</v>
      </c>
    </row>
    <row r="23" spans="1:16" ht="26.25" customHeight="1" x14ac:dyDescent="0.2">
      <c r="A23" s="14"/>
      <c r="B23" s="76"/>
      <c r="C23" s="74" t="s">
        <v>803</v>
      </c>
      <c r="D23" s="79" t="s">
        <v>530</v>
      </c>
      <c r="E23" s="13">
        <v>44441</v>
      </c>
      <c r="F23" s="77" t="s">
        <v>779</v>
      </c>
      <c r="G23" s="13">
        <v>44443</v>
      </c>
      <c r="H23" s="78" t="s">
        <v>780</v>
      </c>
      <c r="I23" s="16">
        <v>80</v>
      </c>
      <c r="J23" s="16">
        <v>92</v>
      </c>
      <c r="K23" s="16">
        <v>35</v>
      </c>
      <c r="L23" s="16">
        <v>13</v>
      </c>
      <c r="M23" s="82">
        <v>64.400000000000006</v>
      </c>
      <c r="N23" s="73">
        <v>65</v>
      </c>
      <c r="O23" s="65">
        <v>3000</v>
      </c>
      <c r="P23" s="66">
        <f>Table2245789101123456789[[#This Row],[PEMBULATAN]]*O23</f>
        <v>195000</v>
      </c>
    </row>
    <row r="24" spans="1:16" ht="26.25" customHeight="1" x14ac:dyDescent="0.2">
      <c r="A24" s="14"/>
      <c r="B24" s="76"/>
      <c r="C24" s="74" t="s">
        <v>804</v>
      </c>
      <c r="D24" s="79" t="s">
        <v>530</v>
      </c>
      <c r="E24" s="13">
        <v>44441</v>
      </c>
      <c r="F24" s="77" t="s">
        <v>779</v>
      </c>
      <c r="G24" s="13">
        <v>44443</v>
      </c>
      <c r="H24" s="78" t="s">
        <v>780</v>
      </c>
      <c r="I24" s="16">
        <v>90</v>
      </c>
      <c r="J24" s="16">
        <v>60</v>
      </c>
      <c r="K24" s="16">
        <v>30</v>
      </c>
      <c r="L24" s="16">
        <v>14</v>
      </c>
      <c r="M24" s="82">
        <v>40.5</v>
      </c>
      <c r="N24" s="73">
        <v>41</v>
      </c>
      <c r="O24" s="65">
        <v>3000</v>
      </c>
      <c r="P24" s="66">
        <f>Table2245789101123456789[[#This Row],[PEMBULATAN]]*O24</f>
        <v>123000</v>
      </c>
    </row>
    <row r="25" spans="1:16" ht="26.25" customHeight="1" x14ac:dyDescent="0.2">
      <c r="A25" s="14"/>
      <c r="B25" s="76"/>
      <c r="C25" s="74" t="s">
        <v>805</v>
      </c>
      <c r="D25" s="79" t="s">
        <v>530</v>
      </c>
      <c r="E25" s="13">
        <v>44441</v>
      </c>
      <c r="F25" s="77" t="s">
        <v>779</v>
      </c>
      <c r="G25" s="13">
        <v>44443</v>
      </c>
      <c r="H25" s="78" t="s">
        <v>780</v>
      </c>
      <c r="I25" s="16">
        <v>105</v>
      </c>
      <c r="J25" s="16">
        <v>12</v>
      </c>
      <c r="K25" s="16">
        <v>10</v>
      </c>
      <c r="L25" s="16">
        <v>5</v>
      </c>
      <c r="M25" s="82">
        <v>3.15</v>
      </c>
      <c r="N25" s="73">
        <v>5</v>
      </c>
      <c r="O25" s="65">
        <v>3000</v>
      </c>
      <c r="P25" s="66">
        <f>Table2245789101123456789[[#This Row],[PEMBULATAN]]*O25</f>
        <v>15000</v>
      </c>
    </row>
    <row r="26" spans="1:16" ht="26.25" customHeight="1" x14ac:dyDescent="0.2">
      <c r="A26" s="14"/>
      <c r="B26" s="76"/>
      <c r="C26" s="74" t="s">
        <v>806</v>
      </c>
      <c r="D26" s="79" t="s">
        <v>530</v>
      </c>
      <c r="E26" s="13">
        <v>44441</v>
      </c>
      <c r="F26" s="77" t="s">
        <v>779</v>
      </c>
      <c r="G26" s="13">
        <v>44443</v>
      </c>
      <c r="H26" s="78" t="s">
        <v>780</v>
      </c>
      <c r="I26" s="16">
        <v>34</v>
      </c>
      <c r="J26" s="16">
        <v>40</v>
      </c>
      <c r="K26" s="16">
        <v>13</v>
      </c>
      <c r="L26" s="16">
        <v>2</v>
      </c>
      <c r="M26" s="82">
        <v>4.42</v>
      </c>
      <c r="N26" s="73">
        <v>5</v>
      </c>
      <c r="O26" s="65">
        <v>3000</v>
      </c>
      <c r="P26" s="66">
        <f>Table2245789101123456789[[#This Row],[PEMBULATAN]]*O26</f>
        <v>15000</v>
      </c>
    </row>
    <row r="27" spans="1:16" ht="26.25" customHeight="1" x14ac:dyDescent="0.2">
      <c r="A27" s="14"/>
      <c r="B27" s="76"/>
      <c r="C27" s="74" t="s">
        <v>807</v>
      </c>
      <c r="D27" s="79" t="s">
        <v>530</v>
      </c>
      <c r="E27" s="13">
        <v>44441</v>
      </c>
      <c r="F27" s="77" t="s">
        <v>779</v>
      </c>
      <c r="G27" s="13">
        <v>44443</v>
      </c>
      <c r="H27" s="78" t="s">
        <v>780</v>
      </c>
      <c r="I27" s="16">
        <v>94</v>
      </c>
      <c r="J27" s="16">
        <v>70</v>
      </c>
      <c r="K27" s="16">
        <v>21</v>
      </c>
      <c r="L27" s="16">
        <v>13</v>
      </c>
      <c r="M27" s="82">
        <v>34.545000000000002</v>
      </c>
      <c r="N27" s="73">
        <v>35</v>
      </c>
      <c r="O27" s="65">
        <v>3000</v>
      </c>
      <c r="P27" s="66">
        <f>Table2245789101123456789[[#This Row],[PEMBULATAN]]*O27</f>
        <v>105000</v>
      </c>
    </row>
    <row r="28" spans="1:16" ht="26.25" customHeight="1" x14ac:dyDescent="0.2">
      <c r="A28" s="14"/>
      <c r="B28" s="76"/>
      <c r="C28" s="74" t="s">
        <v>808</v>
      </c>
      <c r="D28" s="79" t="s">
        <v>530</v>
      </c>
      <c r="E28" s="13">
        <v>44441</v>
      </c>
      <c r="F28" s="77" t="s">
        <v>779</v>
      </c>
      <c r="G28" s="13">
        <v>44443</v>
      </c>
      <c r="H28" s="78" t="s">
        <v>780</v>
      </c>
      <c r="I28" s="16">
        <v>90</v>
      </c>
      <c r="J28" s="16">
        <v>61</v>
      </c>
      <c r="K28" s="16">
        <v>23</v>
      </c>
      <c r="L28" s="16">
        <v>9</v>
      </c>
      <c r="M28" s="82">
        <v>31.567499999999999</v>
      </c>
      <c r="N28" s="73">
        <v>32</v>
      </c>
      <c r="O28" s="65">
        <v>3000</v>
      </c>
      <c r="P28" s="66">
        <f>Table2245789101123456789[[#This Row],[PEMBULATAN]]*O28</f>
        <v>96000</v>
      </c>
    </row>
    <row r="29" spans="1:16" ht="26.25" customHeight="1" x14ac:dyDescent="0.2">
      <c r="A29" s="14"/>
      <c r="B29" s="76"/>
      <c r="C29" s="74" t="s">
        <v>809</v>
      </c>
      <c r="D29" s="79" t="s">
        <v>530</v>
      </c>
      <c r="E29" s="13">
        <v>44441</v>
      </c>
      <c r="F29" s="77" t="s">
        <v>779</v>
      </c>
      <c r="G29" s="13">
        <v>44443</v>
      </c>
      <c r="H29" s="78" t="s">
        <v>780</v>
      </c>
      <c r="I29" s="16">
        <v>90</v>
      </c>
      <c r="J29" s="16">
        <v>64</v>
      </c>
      <c r="K29" s="16">
        <v>25</v>
      </c>
      <c r="L29" s="16">
        <v>17</v>
      </c>
      <c r="M29" s="82">
        <v>36</v>
      </c>
      <c r="N29" s="73">
        <v>36</v>
      </c>
      <c r="O29" s="65">
        <v>3000</v>
      </c>
      <c r="P29" s="66">
        <f>Table2245789101123456789[[#This Row],[PEMBULATAN]]*O29</f>
        <v>108000</v>
      </c>
    </row>
    <row r="30" spans="1:16" ht="26.25" customHeight="1" x14ac:dyDescent="0.2">
      <c r="A30" s="14"/>
      <c r="B30" s="76"/>
      <c r="C30" s="74" t="s">
        <v>810</v>
      </c>
      <c r="D30" s="79" t="s">
        <v>530</v>
      </c>
      <c r="E30" s="13">
        <v>44441</v>
      </c>
      <c r="F30" s="77" t="s">
        <v>779</v>
      </c>
      <c r="G30" s="13">
        <v>44443</v>
      </c>
      <c r="H30" s="78" t="s">
        <v>780</v>
      </c>
      <c r="I30" s="16">
        <v>95</v>
      </c>
      <c r="J30" s="16">
        <v>48</v>
      </c>
      <c r="K30" s="16">
        <v>37</v>
      </c>
      <c r="L30" s="16">
        <v>24</v>
      </c>
      <c r="M30" s="82">
        <v>42.18</v>
      </c>
      <c r="N30" s="73">
        <v>42</v>
      </c>
      <c r="O30" s="65">
        <v>3000</v>
      </c>
      <c r="P30" s="66">
        <f>Table2245789101123456789[[#This Row],[PEMBULATAN]]*O30</f>
        <v>126000</v>
      </c>
    </row>
    <row r="31" spans="1:16" ht="26.25" customHeight="1" x14ac:dyDescent="0.2">
      <c r="A31" s="14"/>
      <c r="B31" s="76"/>
      <c r="C31" s="74" t="s">
        <v>811</v>
      </c>
      <c r="D31" s="79" t="s">
        <v>530</v>
      </c>
      <c r="E31" s="13">
        <v>44441</v>
      </c>
      <c r="F31" s="77" t="s">
        <v>779</v>
      </c>
      <c r="G31" s="13">
        <v>44443</v>
      </c>
      <c r="H31" s="78" t="s">
        <v>780</v>
      </c>
      <c r="I31" s="16">
        <v>90</v>
      </c>
      <c r="J31" s="16">
        <v>60</v>
      </c>
      <c r="K31" s="16">
        <v>20</v>
      </c>
      <c r="L31" s="16">
        <v>16</v>
      </c>
      <c r="M31" s="82">
        <v>27</v>
      </c>
      <c r="N31" s="73">
        <v>27</v>
      </c>
      <c r="O31" s="65">
        <v>3000</v>
      </c>
      <c r="P31" s="66">
        <f>Table2245789101123456789[[#This Row],[PEMBULATAN]]*O31</f>
        <v>81000</v>
      </c>
    </row>
    <row r="32" spans="1:16" ht="26.25" customHeight="1" x14ac:dyDescent="0.2">
      <c r="A32" s="14"/>
      <c r="B32" s="76"/>
      <c r="C32" s="74" t="s">
        <v>812</v>
      </c>
      <c r="D32" s="79" t="s">
        <v>530</v>
      </c>
      <c r="E32" s="13">
        <v>44441</v>
      </c>
      <c r="F32" s="77" t="s">
        <v>779</v>
      </c>
      <c r="G32" s="13">
        <v>44443</v>
      </c>
      <c r="H32" s="78" t="s">
        <v>780</v>
      </c>
      <c r="I32" s="16">
        <v>48</v>
      </c>
      <c r="J32" s="16">
        <v>57</v>
      </c>
      <c r="K32" s="16">
        <v>24</v>
      </c>
      <c r="L32" s="16">
        <v>13</v>
      </c>
      <c r="M32" s="82">
        <v>16.416</v>
      </c>
      <c r="N32" s="73">
        <v>17</v>
      </c>
      <c r="O32" s="65">
        <v>3000</v>
      </c>
      <c r="P32" s="66">
        <f>Table2245789101123456789[[#This Row],[PEMBULATAN]]*O32</f>
        <v>51000</v>
      </c>
    </row>
    <row r="33" spans="1:16" ht="26.25" customHeight="1" x14ac:dyDescent="0.2">
      <c r="A33" s="14"/>
      <c r="B33" s="76"/>
      <c r="C33" s="74" t="s">
        <v>813</v>
      </c>
      <c r="D33" s="79" t="s">
        <v>530</v>
      </c>
      <c r="E33" s="13">
        <v>44441</v>
      </c>
      <c r="F33" s="77" t="s">
        <v>779</v>
      </c>
      <c r="G33" s="13">
        <v>44443</v>
      </c>
      <c r="H33" s="78" t="s">
        <v>780</v>
      </c>
      <c r="I33" s="16">
        <v>95</v>
      </c>
      <c r="J33" s="16">
        <v>54</v>
      </c>
      <c r="K33" s="16">
        <v>35</v>
      </c>
      <c r="L33" s="16">
        <v>18</v>
      </c>
      <c r="M33" s="82">
        <v>44.887500000000003</v>
      </c>
      <c r="N33" s="73">
        <v>45</v>
      </c>
      <c r="O33" s="65">
        <v>3000</v>
      </c>
      <c r="P33" s="66">
        <f>Table2245789101123456789[[#This Row],[PEMBULATAN]]*O33</f>
        <v>135000</v>
      </c>
    </row>
    <row r="34" spans="1:16" ht="26.25" customHeight="1" x14ac:dyDescent="0.2">
      <c r="A34" s="14"/>
      <c r="B34" s="76"/>
      <c r="C34" s="74" t="s">
        <v>814</v>
      </c>
      <c r="D34" s="79" t="s">
        <v>530</v>
      </c>
      <c r="E34" s="13">
        <v>44441</v>
      </c>
      <c r="F34" s="77" t="s">
        <v>779</v>
      </c>
      <c r="G34" s="13">
        <v>44443</v>
      </c>
      <c r="H34" s="78" t="s">
        <v>780</v>
      </c>
      <c r="I34" s="16">
        <v>90</v>
      </c>
      <c r="J34" s="16">
        <v>66</v>
      </c>
      <c r="K34" s="16">
        <v>25</v>
      </c>
      <c r="L34" s="16">
        <v>15</v>
      </c>
      <c r="M34" s="82">
        <v>37.125</v>
      </c>
      <c r="N34" s="73">
        <v>37</v>
      </c>
      <c r="O34" s="65">
        <v>3000</v>
      </c>
      <c r="P34" s="66">
        <f>Table2245789101123456789[[#This Row],[PEMBULATAN]]*O34</f>
        <v>111000</v>
      </c>
    </row>
    <row r="35" spans="1:16" ht="26.25" customHeight="1" x14ac:dyDescent="0.2">
      <c r="A35" s="14"/>
      <c r="B35" s="76"/>
      <c r="C35" s="74" t="s">
        <v>815</v>
      </c>
      <c r="D35" s="79" t="s">
        <v>530</v>
      </c>
      <c r="E35" s="13">
        <v>44441</v>
      </c>
      <c r="F35" s="77" t="s">
        <v>779</v>
      </c>
      <c r="G35" s="13">
        <v>44443</v>
      </c>
      <c r="H35" s="78" t="s">
        <v>780</v>
      </c>
      <c r="I35" s="16">
        <v>90</v>
      </c>
      <c r="J35" s="16">
        <v>50</v>
      </c>
      <c r="K35" s="16">
        <v>35</v>
      </c>
      <c r="L35" s="16">
        <v>21</v>
      </c>
      <c r="M35" s="82">
        <v>39.375</v>
      </c>
      <c r="N35" s="73">
        <v>40</v>
      </c>
      <c r="O35" s="65">
        <v>3000</v>
      </c>
      <c r="P35" s="66">
        <f>Table2245789101123456789[[#This Row],[PEMBULATAN]]*O35</f>
        <v>120000</v>
      </c>
    </row>
    <row r="36" spans="1:16" ht="26.25" customHeight="1" x14ac:dyDescent="0.2">
      <c r="A36" s="14"/>
      <c r="B36" s="76"/>
      <c r="C36" s="74" t="s">
        <v>816</v>
      </c>
      <c r="D36" s="79" t="s">
        <v>530</v>
      </c>
      <c r="E36" s="13">
        <v>44441</v>
      </c>
      <c r="F36" s="77" t="s">
        <v>779</v>
      </c>
      <c r="G36" s="13">
        <v>44443</v>
      </c>
      <c r="H36" s="78" t="s">
        <v>780</v>
      </c>
      <c r="I36" s="16">
        <v>105</v>
      </c>
      <c r="J36" s="16">
        <v>60</v>
      </c>
      <c r="K36" s="16">
        <v>25</v>
      </c>
      <c r="L36" s="16">
        <v>19</v>
      </c>
      <c r="M36" s="82">
        <v>39.375</v>
      </c>
      <c r="N36" s="73">
        <v>40</v>
      </c>
      <c r="O36" s="65">
        <v>3000</v>
      </c>
      <c r="P36" s="66">
        <f>Table2245789101123456789[[#This Row],[PEMBULATAN]]*O36</f>
        <v>120000</v>
      </c>
    </row>
    <row r="37" spans="1:16" ht="26.25" customHeight="1" x14ac:dyDescent="0.2">
      <c r="A37" s="14"/>
      <c r="B37" s="76"/>
      <c r="C37" s="74" t="s">
        <v>817</v>
      </c>
      <c r="D37" s="79" t="s">
        <v>530</v>
      </c>
      <c r="E37" s="13">
        <v>44441</v>
      </c>
      <c r="F37" s="77" t="s">
        <v>779</v>
      </c>
      <c r="G37" s="13">
        <v>44443</v>
      </c>
      <c r="H37" s="78" t="s">
        <v>780</v>
      </c>
      <c r="I37" s="16">
        <v>30</v>
      </c>
      <c r="J37" s="16">
        <v>60</v>
      </c>
      <c r="K37" s="16">
        <v>20</v>
      </c>
      <c r="L37" s="16">
        <v>11</v>
      </c>
      <c r="M37" s="82">
        <v>9</v>
      </c>
      <c r="N37" s="73">
        <v>11</v>
      </c>
      <c r="O37" s="65">
        <v>3000</v>
      </c>
      <c r="P37" s="66">
        <f>Table2245789101123456789[[#This Row],[PEMBULATAN]]*O37</f>
        <v>33000</v>
      </c>
    </row>
    <row r="38" spans="1:16" ht="26.25" customHeight="1" x14ac:dyDescent="0.2">
      <c r="A38" s="14"/>
      <c r="B38" s="76"/>
      <c r="C38" s="74" t="s">
        <v>818</v>
      </c>
      <c r="D38" s="79" t="s">
        <v>530</v>
      </c>
      <c r="E38" s="13">
        <v>44441</v>
      </c>
      <c r="F38" s="77" t="s">
        <v>779</v>
      </c>
      <c r="G38" s="13">
        <v>44443</v>
      </c>
      <c r="H38" s="78" t="s">
        <v>780</v>
      </c>
      <c r="I38" s="16">
        <v>100</v>
      </c>
      <c r="J38" s="16">
        <v>60</v>
      </c>
      <c r="K38" s="16">
        <v>20</v>
      </c>
      <c r="L38" s="16">
        <v>16</v>
      </c>
      <c r="M38" s="82">
        <v>30</v>
      </c>
      <c r="N38" s="73">
        <v>30</v>
      </c>
      <c r="O38" s="65">
        <v>3000</v>
      </c>
      <c r="P38" s="66">
        <f>Table2245789101123456789[[#This Row],[PEMBULATAN]]*O38</f>
        <v>90000</v>
      </c>
    </row>
    <row r="39" spans="1:16" ht="26.25" customHeight="1" x14ac:dyDescent="0.2">
      <c r="A39" s="14"/>
      <c r="B39" s="76"/>
      <c r="C39" s="74" t="s">
        <v>819</v>
      </c>
      <c r="D39" s="79" t="s">
        <v>530</v>
      </c>
      <c r="E39" s="13">
        <v>44441</v>
      </c>
      <c r="F39" s="77" t="s">
        <v>779</v>
      </c>
      <c r="G39" s="13">
        <v>44443</v>
      </c>
      <c r="H39" s="78" t="s">
        <v>780</v>
      </c>
      <c r="I39" s="16">
        <v>50</v>
      </c>
      <c r="J39" s="16">
        <v>38</v>
      </c>
      <c r="K39" s="16">
        <v>25</v>
      </c>
      <c r="L39" s="16">
        <v>10</v>
      </c>
      <c r="M39" s="82">
        <v>11.875</v>
      </c>
      <c r="N39" s="73">
        <v>12</v>
      </c>
      <c r="O39" s="65">
        <v>3000</v>
      </c>
      <c r="P39" s="66">
        <f>Table2245789101123456789[[#This Row],[PEMBULATAN]]*O39</f>
        <v>36000</v>
      </c>
    </row>
    <row r="40" spans="1:16" ht="26.25" customHeight="1" x14ac:dyDescent="0.2">
      <c r="A40" s="14"/>
      <c r="B40" s="76"/>
      <c r="C40" s="74" t="s">
        <v>820</v>
      </c>
      <c r="D40" s="79" t="s">
        <v>530</v>
      </c>
      <c r="E40" s="13">
        <v>44441</v>
      </c>
      <c r="F40" s="77" t="s">
        <v>779</v>
      </c>
      <c r="G40" s="13">
        <v>44443</v>
      </c>
      <c r="H40" s="78" t="s">
        <v>780</v>
      </c>
      <c r="I40" s="16">
        <v>65</v>
      </c>
      <c r="J40" s="16">
        <v>50</v>
      </c>
      <c r="K40" s="16">
        <v>30</v>
      </c>
      <c r="L40" s="16">
        <v>13</v>
      </c>
      <c r="M40" s="82">
        <v>24.375</v>
      </c>
      <c r="N40" s="73">
        <v>25</v>
      </c>
      <c r="O40" s="65">
        <v>3000</v>
      </c>
      <c r="P40" s="66">
        <f>Table2245789101123456789[[#This Row],[PEMBULATAN]]*O40</f>
        <v>75000</v>
      </c>
    </row>
    <row r="41" spans="1:16" ht="26.25" customHeight="1" x14ac:dyDescent="0.2">
      <c r="A41" s="14"/>
      <c r="B41" s="76"/>
      <c r="C41" s="74" t="s">
        <v>821</v>
      </c>
      <c r="D41" s="79" t="s">
        <v>530</v>
      </c>
      <c r="E41" s="13">
        <v>44441</v>
      </c>
      <c r="F41" s="77" t="s">
        <v>779</v>
      </c>
      <c r="G41" s="13">
        <v>44443</v>
      </c>
      <c r="H41" s="78" t="s">
        <v>780</v>
      </c>
      <c r="I41" s="16">
        <v>50</v>
      </c>
      <c r="J41" s="16">
        <v>56</v>
      </c>
      <c r="K41" s="16">
        <v>20</v>
      </c>
      <c r="L41" s="16">
        <v>7</v>
      </c>
      <c r="M41" s="82">
        <v>14</v>
      </c>
      <c r="N41" s="73">
        <v>14</v>
      </c>
      <c r="O41" s="65">
        <v>3000</v>
      </c>
      <c r="P41" s="66">
        <f>Table2245789101123456789[[#This Row],[PEMBULATAN]]*O41</f>
        <v>42000</v>
      </c>
    </row>
    <row r="42" spans="1:16" ht="26.25" customHeight="1" x14ac:dyDescent="0.2">
      <c r="A42" s="14"/>
      <c r="B42" s="76"/>
      <c r="C42" s="74" t="s">
        <v>822</v>
      </c>
      <c r="D42" s="79" t="s">
        <v>530</v>
      </c>
      <c r="E42" s="13">
        <v>44441</v>
      </c>
      <c r="F42" s="77" t="s">
        <v>779</v>
      </c>
      <c r="G42" s="13">
        <v>44443</v>
      </c>
      <c r="H42" s="78" t="s">
        <v>780</v>
      </c>
      <c r="I42" s="16">
        <v>58</v>
      </c>
      <c r="J42" s="16">
        <v>55</v>
      </c>
      <c r="K42" s="16">
        <v>27</v>
      </c>
      <c r="L42" s="16">
        <v>6</v>
      </c>
      <c r="M42" s="82">
        <v>21.532499999999999</v>
      </c>
      <c r="N42" s="73">
        <v>22</v>
      </c>
      <c r="O42" s="65">
        <v>3000</v>
      </c>
      <c r="P42" s="66">
        <f>Table2245789101123456789[[#This Row],[PEMBULATAN]]*O42</f>
        <v>66000</v>
      </c>
    </row>
    <row r="43" spans="1:16" ht="26.25" customHeight="1" x14ac:dyDescent="0.2">
      <c r="A43" s="14"/>
      <c r="B43" s="76"/>
      <c r="C43" s="74" t="s">
        <v>823</v>
      </c>
      <c r="D43" s="79" t="s">
        <v>530</v>
      </c>
      <c r="E43" s="13">
        <v>44441</v>
      </c>
      <c r="F43" s="77" t="s">
        <v>779</v>
      </c>
      <c r="G43" s="13">
        <v>44443</v>
      </c>
      <c r="H43" s="78" t="s">
        <v>780</v>
      </c>
      <c r="I43" s="16">
        <v>93</v>
      </c>
      <c r="J43" s="16">
        <v>58</v>
      </c>
      <c r="K43" s="16">
        <v>20</v>
      </c>
      <c r="L43" s="16">
        <v>12</v>
      </c>
      <c r="M43" s="82">
        <v>26.97</v>
      </c>
      <c r="N43" s="73">
        <v>27</v>
      </c>
      <c r="O43" s="65">
        <v>3000</v>
      </c>
      <c r="P43" s="66">
        <f>Table2245789101123456789[[#This Row],[PEMBULATAN]]*O43</f>
        <v>81000</v>
      </c>
    </row>
    <row r="44" spans="1:16" ht="26.25" customHeight="1" x14ac:dyDescent="0.2">
      <c r="A44" s="14"/>
      <c r="B44" s="76"/>
      <c r="C44" s="74" t="s">
        <v>824</v>
      </c>
      <c r="D44" s="79" t="s">
        <v>530</v>
      </c>
      <c r="E44" s="13">
        <v>44441</v>
      </c>
      <c r="F44" s="77" t="s">
        <v>779</v>
      </c>
      <c r="G44" s="13">
        <v>44443</v>
      </c>
      <c r="H44" s="78" t="s">
        <v>780</v>
      </c>
      <c r="I44" s="16">
        <v>63</v>
      </c>
      <c r="J44" s="16">
        <v>35</v>
      </c>
      <c r="K44" s="16">
        <v>17</v>
      </c>
      <c r="L44" s="16">
        <v>10</v>
      </c>
      <c r="M44" s="82">
        <v>9.3712499999999999</v>
      </c>
      <c r="N44" s="73">
        <v>10</v>
      </c>
      <c r="O44" s="65">
        <v>3000</v>
      </c>
      <c r="P44" s="66">
        <f>Table2245789101123456789[[#This Row],[PEMBULATAN]]*O44</f>
        <v>30000</v>
      </c>
    </row>
    <row r="45" spans="1:16" ht="26.25" customHeight="1" x14ac:dyDescent="0.2">
      <c r="A45" s="14"/>
      <c r="B45" s="76"/>
      <c r="C45" s="74" t="s">
        <v>825</v>
      </c>
      <c r="D45" s="79" t="s">
        <v>530</v>
      </c>
      <c r="E45" s="13">
        <v>44441</v>
      </c>
      <c r="F45" s="77" t="s">
        <v>779</v>
      </c>
      <c r="G45" s="13">
        <v>44443</v>
      </c>
      <c r="H45" s="78" t="s">
        <v>780</v>
      </c>
      <c r="I45" s="16">
        <v>90</v>
      </c>
      <c r="J45" s="16">
        <v>60</v>
      </c>
      <c r="K45" s="16">
        <v>25</v>
      </c>
      <c r="L45" s="16">
        <v>6</v>
      </c>
      <c r="M45" s="82">
        <v>33.75</v>
      </c>
      <c r="N45" s="73">
        <v>34</v>
      </c>
      <c r="O45" s="65">
        <v>3000</v>
      </c>
      <c r="P45" s="66">
        <f>Table2245789101123456789[[#This Row],[PEMBULATAN]]*O45</f>
        <v>102000</v>
      </c>
    </row>
    <row r="46" spans="1:16" ht="26.25" customHeight="1" x14ac:dyDescent="0.2">
      <c r="A46" s="14"/>
      <c r="B46" s="76"/>
      <c r="C46" s="74" t="s">
        <v>826</v>
      </c>
      <c r="D46" s="79" t="s">
        <v>530</v>
      </c>
      <c r="E46" s="13">
        <v>44441</v>
      </c>
      <c r="F46" s="77" t="s">
        <v>779</v>
      </c>
      <c r="G46" s="13">
        <v>44443</v>
      </c>
      <c r="H46" s="78" t="s">
        <v>780</v>
      </c>
      <c r="I46" s="16">
        <v>90</v>
      </c>
      <c r="J46" s="16">
        <v>59</v>
      </c>
      <c r="K46" s="16">
        <v>34</v>
      </c>
      <c r="L46" s="16">
        <v>17</v>
      </c>
      <c r="M46" s="82">
        <v>45.134999999999998</v>
      </c>
      <c r="N46" s="73">
        <v>45</v>
      </c>
      <c r="O46" s="65">
        <v>3000</v>
      </c>
      <c r="P46" s="66">
        <f>Table2245789101123456789[[#This Row],[PEMBULATAN]]*O46</f>
        <v>135000</v>
      </c>
    </row>
    <row r="47" spans="1:16" ht="26.25" customHeight="1" x14ac:dyDescent="0.2">
      <c r="A47" s="14"/>
      <c r="B47" s="76"/>
      <c r="C47" s="74" t="s">
        <v>827</v>
      </c>
      <c r="D47" s="79" t="s">
        <v>530</v>
      </c>
      <c r="E47" s="13">
        <v>44441</v>
      </c>
      <c r="F47" s="77" t="s">
        <v>779</v>
      </c>
      <c r="G47" s="13">
        <v>44443</v>
      </c>
      <c r="H47" s="78" t="s">
        <v>780</v>
      </c>
      <c r="I47" s="16">
        <v>95</v>
      </c>
      <c r="J47" s="16">
        <v>50</v>
      </c>
      <c r="K47" s="16">
        <v>29</v>
      </c>
      <c r="L47" s="16">
        <v>23</v>
      </c>
      <c r="M47" s="82">
        <v>34.4375</v>
      </c>
      <c r="N47" s="73">
        <v>35</v>
      </c>
      <c r="O47" s="65">
        <v>3000</v>
      </c>
      <c r="P47" s="66">
        <f>Table2245789101123456789[[#This Row],[PEMBULATAN]]*O47</f>
        <v>105000</v>
      </c>
    </row>
    <row r="48" spans="1:16" ht="26.25" customHeight="1" x14ac:dyDescent="0.2">
      <c r="A48" s="14"/>
      <c r="B48" s="76"/>
      <c r="C48" s="74" t="s">
        <v>828</v>
      </c>
      <c r="D48" s="79" t="s">
        <v>530</v>
      </c>
      <c r="E48" s="13">
        <v>44441</v>
      </c>
      <c r="F48" s="77" t="s">
        <v>779</v>
      </c>
      <c r="G48" s="13">
        <v>44443</v>
      </c>
      <c r="H48" s="78" t="s">
        <v>780</v>
      </c>
      <c r="I48" s="16">
        <v>95</v>
      </c>
      <c r="J48" s="16">
        <v>53</v>
      </c>
      <c r="K48" s="16">
        <v>28</v>
      </c>
      <c r="L48" s="16">
        <v>22</v>
      </c>
      <c r="M48" s="82">
        <v>35.244999999999997</v>
      </c>
      <c r="N48" s="73">
        <v>35</v>
      </c>
      <c r="O48" s="65">
        <v>3000</v>
      </c>
      <c r="P48" s="66">
        <f>Table2245789101123456789[[#This Row],[PEMBULATAN]]*O48</f>
        <v>105000</v>
      </c>
    </row>
    <row r="49" spans="1:16" ht="26.25" customHeight="1" x14ac:dyDescent="0.2">
      <c r="A49" s="14"/>
      <c r="B49" s="76"/>
      <c r="C49" s="74" t="s">
        <v>829</v>
      </c>
      <c r="D49" s="79" t="s">
        <v>530</v>
      </c>
      <c r="E49" s="13">
        <v>44441</v>
      </c>
      <c r="F49" s="77" t="s">
        <v>779</v>
      </c>
      <c r="G49" s="13">
        <v>44443</v>
      </c>
      <c r="H49" s="78" t="s">
        <v>780</v>
      </c>
      <c r="I49" s="16">
        <v>105</v>
      </c>
      <c r="J49" s="16">
        <v>17</v>
      </c>
      <c r="K49" s="16">
        <v>5</v>
      </c>
      <c r="L49" s="16">
        <v>1</v>
      </c>
      <c r="M49" s="82">
        <v>2.2312500000000002</v>
      </c>
      <c r="N49" s="73">
        <v>2</v>
      </c>
      <c r="O49" s="65">
        <v>3000</v>
      </c>
      <c r="P49" s="66">
        <f>Table2245789101123456789[[#This Row],[PEMBULATAN]]*O49</f>
        <v>6000</v>
      </c>
    </row>
    <row r="50" spans="1:16" ht="26.25" customHeight="1" x14ac:dyDescent="0.2">
      <c r="A50" s="14"/>
      <c r="B50" s="76"/>
      <c r="C50" s="74" t="s">
        <v>830</v>
      </c>
      <c r="D50" s="79" t="s">
        <v>530</v>
      </c>
      <c r="E50" s="13">
        <v>44441</v>
      </c>
      <c r="F50" s="77" t="s">
        <v>779</v>
      </c>
      <c r="G50" s="13">
        <v>44443</v>
      </c>
      <c r="H50" s="78" t="s">
        <v>780</v>
      </c>
      <c r="I50" s="16">
        <v>90</v>
      </c>
      <c r="J50" s="16">
        <v>65</v>
      </c>
      <c r="K50" s="16">
        <v>25</v>
      </c>
      <c r="L50" s="16">
        <v>11</v>
      </c>
      <c r="M50" s="82">
        <v>36.5625</v>
      </c>
      <c r="N50" s="73">
        <v>37</v>
      </c>
      <c r="O50" s="65">
        <v>3000</v>
      </c>
      <c r="P50" s="66">
        <f>Table2245789101123456789[[#This Row],[PEMBULATAN]]*O50</f>
        <v>111000</v>
      </c>
    </row>
    <row r="51" spans="1:16" ht="26.25" customHeight="1" x14ac:dyDescent="0.2">
      <c r="A51" s="14"/>
      <c r="B51" s="76"/>
      <c r="C51" s="74" t="s">
        <v>831</v>
      </c>
      <c r="D51" s="79" t="s">
        <v>530</v>
      </c>
      <c r="E51" s="13">
        <v>44441</v>
      </c>
      <c r="F51" s="77" t="s">
        <v>779</v>
      </c>
      <c r="G51" s="13">
        <v>44443</v>
      </c>
      <c r="H51" s="78" t="s">
        <v>780</v>
      </c>
      <c r="I51" s="16">
        <v>86</v>
      </c>
      <c r="J51" s="16">
        <v>53</v>
      </c>
      <c r="K51" s="16">
        <v>35</v>
      </c>
      <c r="L51" s="16">
        <v>16</v>
      </c>
      <c r="M51" s="82">
        <v>39.8825</v>
      </c>
      <c r="N51" s="73">
        <v>40</v>
      </c>
      <c r="O51" s="65">
        <v>3000</v>
      </c>
      <c r="P51" s="66">
        <f>Table2245789101123456789[[#This Row],[PEMBULATAN]]*O51</f>
        <v>120000</v>
      </c>
    </row>
    <row r="52" spans="1:16" ht="26.25" customHeight="1" x14ac:dyDescent="0.2">
      <c r="A52" s="14"/>
      <c r="B52" s="76"/>
      <c r="C52" s="74" t="s">
        <v>832</v>
      </c>
      <c r="D52" s="79" t="s">
        <v>530</v>
      </c>
      <c r="E52" s="13">
        <v>44441</v>
      </c>
      <c r="F52" s="77" t="s">
        <v>779</v>
      </c>
      <c r="G52" s="13">
        <v>44443</v>
      </c>
      <c r="H52" s="78" t="s">
        <v>780</v>
      </c>
      <c r="I52" s="16">
        <v>65</v>
      </c>
      <c r="J52" s="16">
        <v>23</v>
      </c>
      <c r="K52" s="16">
        <v>5</v>
      </c>
      <c r="L52" s="16">
        <v>1</v>
      </c>
      <c r="M52" s="82">
        <v>1.8687499999999999</v>
      </c>
      <c r="N52" s="73">
        <v>2</v>
      </c>
      <c r="O52" s="65">
        <v>3000</v>
      </c>
      <c r="P52" s="66">
        <f>Table2245789101123456789[[#This Row],[PEMBULATAN]]*O52</f>
        <v>6000</v>
      </c>
    </row>
    <row r="53" spans="1:16" ht="26.25" customHeight="1" x14ac:dyDescent="0.2">
      <c r="A53" s="14"/>
      <c r="B53" s="76"/>
      <c r="C53" s="74" t="s">
        <v>833</v>
      </c>
      <c r="D53" s="79" t="s">
        <v>530</v>
      </c>
      <c r="E53" s="13">
        <v>44441</v>
      </c>
      <c r="F53" s="77" t="s">
        <v>779</v>
      </c>
      <c r="G53" s="13">
        <v>44443</v>
      </c>
      <c r="H53" s="78" t="s">
        <v>780</v>
      </c>
      <c r="I53" s="16">
        <v>65</v>
      </c>
      <c r="J53" s="16">
        <v>32</v>
      </c>
      <c r="K53" s="16">
        <v>17</v>
      </c>
      <c r="L53" s="16">
        <v>5</v>
      </c>
      <c r="M53" s="82">
        <v>8.84</v>
      </c>
      <c r="N53" s="73">
        <v>9</v>
      </c>
      <c r="O53" s="65">
        <v>3000</v>
      </c>
      <c r="P53" s="66">
        <f>Table2245789101123456789[[#This Row],[PEMBULATAN]]*O53</f>
        <v>27000</v>
      </c>
    </row>
    <row r="54" spans="1:16" ht="26.25" customHeight="1" x14ac:dyDescent="0.2">
      <c r="A54" s="14"/>
      <c r="B54" s="76"/>
      <c r="C54" s="74" t="s">
        <v>834</v>
      </c>
      <c r="D54" s="79" t="s">
        <v>530</v>
      </c>
      <c r="E54" s="13">
        <v>44441</v>
      </c>
      <c r="F54" s="77" t="s">
        <v>779</v>
      </c>
      <c r="G54" s="13">
        <v>44443</v>
      </c>
      <c r="H54" s="78" t="s">
        <v>780</v>
      </c>
      <c r="I54" s="16">
        <v>50</v>
      </c>
      <c r="J54" s="16">
        <v>45</v>
      </c>
      <c r="K54" s="16">
        <v>20</v>
      </c>
      <c r="L54" s="16">
        <v>10</v>
      </c>
      <c r="M54" s="82">
        <v>11.25</v>
      </c>
      <c r="N54" s="73">
        <v>11</v>
      </c>
      <c r="O54" s="65">
        <v>3000</v>
      </c>
      <c r="P54" s="66">
        <f>Table2245789101123456789[[#This Row],[PEMBULATAN]]*O54</f>
        <v>33000</v>
      </c>
    </row>
    <row r="55" spans="1:16" ht="26.25" customHeight="1" x14ac:dyDescent="0.2">
      <c r="A55" s="14"/>
      <c r="B55" s="76"/>
      <c r="C55" s="74" t="s">
        <v>835</v>
      </c>
      <c r="D55" s="79" t="s">
        <v>530</v>
      </c>
      <c r="E55" s="13">
        <v>44441</v>
      </c>
      <c r="F55" s="77" t="s">
        <v>779</v>
      </c>
      <c r="G55" s="13">
        <v>44443</v>
      </c>
      <c r="H55" s="78" t="s">
        <v>780</v>
      </c>
      <c r="I55" s="16">
        <v>39</v>
      </c>
      <c r="J55" s="16">
        <v>30</v>
      </c>
      <c r="K55" s="16">
        <v>22</v>
      </c>
      <c r="L55" s="16">
        <v>4</v>
      </c>
      <c r="M55" s="82">
        <v>6.4349999999999996</v>
      </c>
      <c r="N55" s="73">
        <v>7</v>
      </c>
      <c r="O55" s="65">
        <v>3000</v>
      </c>
      <c r="P55" s="66">
        <f>Table2245789101123456789[[#This Row],[PEMBULATAN]]*O55</f>
        <v>21000</v>
      </c>
    </row>
    <row r="56" spans="1:16" ht="26.25" customHeight="1" x14ac:dyDescent="0.2">
      <c r="A56" s="14"/>
      <c r="B56" s="76"/>
      <c r="C56" s="74" t="s">
        <v>836</v>
      </c>
      <c r="D56" s="79" t="s">
        <v>530</v>
      </c>
      <c r="E56" s="13">
        <v>44441</v>
      </c>
      <c r="F56" s="77" t="s">
        <v>779</v>
      </c>
      <c r="G56" s="13">
        <v>44443</v>
      </c>
      <c r="H56" s="78" t="s">
        <v>780</v>
      </c>
      <c r="I56" s="16">
        <v>50</v>
      </c>
      <c r="J56" s="16">
        <v>30</v>
      </c>
      <c r="K56" s="16">
        <v>20</v>
      </c>
      <c r="L56" s="16">
        <v>5</v>
      </c>
      <c r="M56" s="82">
        <v>7.5</v>
      </c>
      <c r="N56" s="73">
        <v>8</v>
      </c>
      <c r="O56" s="65">
        <v>3000</v>
      </c>
      <c r="P56" s="66">
        <f>Table2245789101123456789[[#This Row],[PEMBULATAN]]*O56</f>
        <v>24000</v>
      </c>
    </row>
    <row r="57" spans="1:16" ht="26.25" customHeight="1" x14ac:dyDescent="0.2">
      <c r="A57" s="14"/>
      <c r="B57" s="76"/>
      <c r="C57" s="74" t="s">
        <v>837</v>
      </c>
      <c r="D57" s="79" t="s">
        <v>530</v>
      </c>
      <c r="E57" s="13">
        <v>44441</v>
      </c>
      <c r="F57" s="77" t="s">
        <v>779</v>
      </c>
      <c r="G57" s="13">
        <v>44443</v>
      </c>
      <c r="H57" s="78" t="s">
        <v>780</v>
      </c>
      <c r="I57" s="16">
        <v>90</v>
      </c>
      <c r="J57" s="16">
        <v>50</v>
      </c>
      <c r="K57" s="16">
        <v>25</v>
      </c>
      <c r="L57" s="16">
        <v>9</v>
      </c>
      <c r="M57" s="82">
        <v>28.125</v>
      </c>
      <c r="N57" s="73">
        <v>28</v>
      </c>
      <c r="O57" s="65">
        <v>3000</v>
      </c>
      <c r="P57" s="66">
        <f>Table2245789101123456789[[#This Row],[PEMBULATAN]]*O57</f>
        <v>84000</v>
      </c>
    </row>
    <row r="58" spans="1:16" ht="26.25" customHeight="1" x14ac:dyDescent="0.2">
      <c r="A58" s="14"/>
      <c r="B58" s="76"/>
      <c r="C58" s="74" t="s">
        <v>838</v>
      </c>
      <c r="D58" s="79" t="s">
        <v>530</v>
      </c>
      <c r="E58" s="13">
        <v>44441</v>
      </c>
      <c r="F58" s="77" t="s">
        <v>779</v>
      </c>
      <c r="G58" s="13">
        <v>44443</v>
      </c>
      <c r="H58" s="78" t="s">
        <v>780</v>
      </c>
      <c r="I58" s="16">
        <v>100</v>
      </c>
      <c r="J58" s="16">
        <v>57</v>
      </c>
      <c r="K58" s="16">
        <v>35</v>
      </c>
      <c r="L58" s="16">
        <v>25</v>
      </c>
      <c r="M58" s="82">
        <v>49.875</v>
      </c>
      <c r="N58" s="73">
        <v>50</v>
      </c>
      <c r="O58" s="65">
        <v>3000</v>
      </c>
      <c r="P58" s="66">
        <f>Table2245789101123456789[[#This Row],[PEMBULATAN]]*O58</f>
        <v>150000</v>
      </c>
    </row>
    <row r="59" spans="1:16" ht="26.25" customHeight="1" x14ac:dyDescent="0.2">
      <c r="A59" s="14"/>
      <c r="B59" s="76"/>
      <c r="C59" s="74" t="s">
        <v>839</v>
      </c>
      <c r="D59" s="79" t="s">
        <v>530</v>
      </c>
      <c r="E59" s="13">
        <v>44441</v>
      </c>
      <c r="F59" s="77" t="s">
        <v>779</v>
      </c>
      <c r="G59" s="13">
        <v>44443</v>
      </c>
      <c r="H59" s="78" t="s">
        <v>780</v>
      </c>
      <c r="I59" s="16">
        <v>95</v>
      </c>
      <c r="J59" s="16">
        <v>57</v>
      </c>
      <c r="K59" s="16">
        <v>30</v>
      </c>
      <c r="L59" s="16">
        <v>24</v>
      </c>
      <c r="M59" s="82">
        <v>40.612499999999997</v>
      </c>
      <c r="N59" s="73">
        <v>41</v>
      </c>
      <c r="O59" s="65">
        <v>3000</v>
      </c>
      <c r="P59" s="66">
        <f>Table2245789101123456789[[#This Row],[PEMBULATAN]]*O59</f>
        <v>123000</v>
      </c>
    </row>
    <row r="60" spans="1:16" ht="26.25" customHeight="1" x14ac:dyDescent="0.2">
      <c r="A60" s="14"/>
      <c r="B60" s="76"/>
      <c r="C60" s="74" t="s">
        <v>840</v>
      </c>
      <c r="D60" s="79" t="s">
        <v>530</v>
      </c>
      <c r="E60" s="13">
        <v>44441</v>
      </c>
      <c r="F60" s="77" t="s">
        <v>779</v>
      </c>
      <c r="G60" s="13">
        <v>44443</v>
      </c>
      <c r="H60" s="78" t="s">
        <v>780</v>
      </c>
      <c r="I60" s="16">
        <v>33</v>
      </c>
      <c r="J60" s="16">
        <v>30</v>
      </c>
      <c r="K60" s="16">
        <v>26</v>
      </c>
      <c r="L60" s="16">
        <v>7</v>
      </c>
      <c r="M60" s="82">
        <v>6.4349999999999996</v>
      </c>
      <c r="N60" s="73">
        <v>7</v>
      </c>
      <c r="O60" s="65">
        <v>3000</v>
      </c>
      <c r="P60" s="66">
        <f>Table2245789101123456789[[#This Row],[PEMBULATAN]]*O60</f>
        <v>21000</v>
      </c>
    </row>
    <row r="61" spans="1:16" ht="26.25" customHeight="1" x14ac:dyDescent="0.2">
      <c r="A61" s="14"/>
      <c r="B61" s="76"/>
      <c r="C61" s="74" t="s">
        <v>841</v>
      </c>
      <c r="D61" s="79" t="s">
        <v>530</v>
      </c>
      <c r="E61" s="13">
        <v>44441</v>
      </c>
      <c r="F61" s="77" t="s">
        <v>779</v>
      </c>
      <c r="G61" s="13">
        <v>44443</v>
      </c>
      <c r="H61" s="78" t="s">
        <v>780</v>
      </c>
      <c r="I61" s="16">
        <v>40</v>
      </c>
      <c r="J61" s="16">
        <v>25</v>
      </c>
      <c r="K61" s="16">
        <v>30</v>
      </c>
      <c r="L61" s="16">
        <v>5</v>
      </c>
      <c r="M61" s="82">
        <v>7.5</v>
      </c>
      <c r="N61" s="73">
        <v>8</v>
      </c>
      <c r="O61" s="65">
        <v>3000</v>
      </c>
      <c r="P61" s="66">
        <f>Table2245789101123456789[[#This Row],[PEMBULATAN]]*O61</f>
        <v>24000</v>
      </c>
    </row>
    <row r="62" spans="1:16" ht="26.25" customHeight="1" x14ac:dyDescent="0.2">
      <c r="A62" s="14"/>
      <c r="B62" s="76"/>
      <c r="C62" s="74" t="s">
        <v>842</v>
      </c>
      <c r="D62" s="79" t="s">
        <v>530</v>
      </c>
      <c r="E62" s="13">
        <v>44441</v>
      </c>
      <c r="F62" s="77" t="s">
        <v>779</v>
      </c>
      <c r="G62" s="13">
        <v>44443</v>
      </c>
      <c r="H62" s="78" t="s">
        <v>780</v>
      </c>
      <c r="I62" s="16">
        <v>67</v>
      </c>
      <c r="J62" s="16">
        <v>55</v>
      </c>
      <c r="K62" s="16">
        <v>20</v>
      </c>
      <c r="L62" s="16">
        <v>4</v>
      </c>
      <c r="M62" s="82">
        <v>18.425000000000001</v>
      </c>
      <c r="N62" s="73">
        <v>19</v>
      </c>
      <c r="O62" s="65">
        <v>3000</v>
      </c>
      <c r="P62" s="66">
        <f>Table2245789101123456789[[#This Row],[PEMBULATAN]]*O62</f>
        <v>57000</v>
      </c>
    </row>
    <row r="63" spans="1:16" ht="26.25" customHeight="1" x14ac:dyDescent="0.2">
      <c r="A63" s="14"/>
      <c r="B63" s="76"/>
      <c r="C63" s="74" t="s">
        <v>843</v>
      </c>
      <c r="D63" s="79" t="s">
        <v>530</v>
      </c>
      <c r="E63" s="13">
        <v>44441</v>
      </c>
      <c r="F63" s="77" t="s">
        <v>779</v>
      </c>
      <c r="G63" s="13">
        <v>44443</v>
      </c>
      <c r="H63" s="78" t="s">
        <v>780</v>
      </c>
      <c r="I63" s="16">
        <v>80</v>
      </c>
      <c r="J63" s="16">
        <v>65</v>
      </c>
      <c r="K63" s="16">
        <v>36</v>
      </c>
      <c r="L63" s="16">
        <v>17</v>
      </c>
      <c r="M63" s="82">
        <v>46.8</v>
      </c>
      <c r="N63" s="73">
        <v>47</v>
      </c>
      <c r="O63" s="65">
        <v>3000</v>
      </c>
      <c r="P63" s="66">
        <f>Table2245789101123456789[[#This Row],[PEMBULATAN]]*O63</f>
        <v>141000</v>
      </c>
    </row>
    <row r="64" spans="1:16" ht="26.25" customHeight="1" x14ac:dyDescent="0.2">
      <c r="A64" s="14"/>
      <c r="B64" s="76"/>
      <c r="C64" s="74" t="s">
        <v>844</v>
      </c>
      <c r="D64" s="79" t="s">
        <v>530</v>
      </c>
      <c r="E64" s="13">
        <v>44441</v>
      </c>
      <c r="F64" s="77" t="s">
        <v>779</v>
      </c>
      <c r="G64" s="13">
        <v>44443</v>
      </c>
      <c r="H64" s="78" t="s">
        <v>780</v>
      </c>
      <c r="I64" s="16">
        <v>50</v>
      </c>
      <c r="J64" s="16">
        <v>38</v>
      </c>
      <c r="K64" s="16">
        <v>15</v>
      </c>
      <c r="L64" s="16">
        <v>5</v>
      </c>
      <c r="M64" s="82">
        <v>7.125</v>
      </c>
      <c r="N64" s="73">
        <v>7</v>
      </c>
      <c r="O64" s="65">
        <v>3000</v>
      </c>
      <c r="P64" s="66">
        <f>Table2245789101123456789[[#This Row],[PEMBULATAN]]*O64</f>
        <v>21000</v>
      </c>
    </row>
    <row r="65" spans="1:16" ht="26.25" customHeight="1" x14ac:dyDescent="0.2">
      <c r="A65" s="14"/>
      <c r="B65" s="76"/>
      <c r="C65" s="74" t="s">
        <v>845</v>
      </c>
      <c r="D65" s="79" t="s">
        <v>530</v>
      </c>
      <c r="E65" s="13">
        <v>44441</v>
      </c>
      <c r="F65" s="77" t="s">
        <v>779</v>
      </c>
      <c r="G65" s="13">
        <v>44443</v>
      </c>
      <c r="H65" s="78" t="s">
        <v>780</v>
      </c>
      <c r="I65" s="16">
        <v>100</v>
      </c>
      <c r="J65" s="16">
        <v>63</v>
      </c>
      <c r="K65" s="16">
        <v>32</v>
      </c>
      <c r="L65" s="16">
        <v>17</v>
      </c>
      <c r="M65" s="82">
        <v>50.4</v>
      </c>
      <c r="N65" s="73">
        <v>51</v>
      </c>
      <c r="O65" s="65">
        <v>3000</v>
      </c>
      <c r="P65" s="66">
        <f>Table2245789101123456789[[#This Row],[PEMBULATAN]]*O65</f>
        <v>153000</v>
      </c>
    </row>
    <row r="66" spans="1:16" ht="26.25" customHeight="1" x14ac:dyDescent="0.2">
      <c r="A66" s="14"/>
      <c r="B66" s="76"/>
      <c r="C66" s="74" t="s">
        <v>846</v>
      </c>
      <c r="D66" s="79" t="s">
        <v>530</v>
      </c>
      <c r="E66" s="13">
        <v>44441</v>
      </c>
      <c r="F66" s="77" t="s">
        <v>779</v>
      </c>
      <c r="G66" s="13">
        <v>44443</v>
      </c>
      <c r="H66" s="78" t="s">
        <v>780</v>
      </c>
      <c r="I66" s="16">
        <v>55</v>
      </c>
      <c r="J66" s="16">
        <v>20</v>
      </c>
      <c r="K66" s="16">
        <v>20</v>
      </c>
      <c r="L66" s="16">
        <v>8</v>
      </c>
      <c r="M66" s="82">
        <v>5.5</v>
      </c>
      <c r="N66" s="73">
        <v>8</v>
      </c>
      <c r="O66" s="65">
        <v>3000</v>
      </c>
      <c r="P66" s="66">
        <f>Table2245789101123456789[[#This Row],[PEMBULATAN]]*O66</f>
        <v>24000</v>
      </c>
    </row>
    <row r="67" spans="1:16" ht="26.25" customHeight="1" x14ac:dyDescent="0.2">
      <c r="A67" s="14"/>
      <c r="B67" s="76"/>
      <c r="C67" s="74" t="s">
        <v>847</v>
      </c>
      <c r="D67" s="79" t="s">
        <v>530</v>
      </c>
      <c r="E67" s="13">
        <v>44441</v>
      </c>
      <c r="F67" s="77" t="s">
        <v>779</v>
      </c>
      <c r="G67" s="13">
        <v>44443</v>
      </c>
      <c r="H67" s="78" t="s">
        <v>780</v>
      </c>
      <c r="I67" s="16">
        <v>92</v>
      </c>
      <c r="J67" s="16">
        <v>57</v>
      </c>
      <c r="K67" s="16">
        <v>35</v>
      </c>
      <c r="L67" s="16">
        <v>26</v>
      </c>
      <c r="M67" s="82">
        <v>45.884999999999998</v>
      </c>
      <c r="N67" s="73">
        <v>46</v>
      </c>
      <c r="O67" s="65">
        <v>3000</v>
      </c>
      <c r="P67" s="66">
        <f>Table2245789101123456789[[#This Row],[PEMBULATAN]]*O67</f>
        <v>138000</v>
      </c>
    </row>
    <row r="68" spans="1:16" ht="26.25" customHeight="1" x14ac:dyDescent="0.2">
      <c r="A68" s="14"/>
      <c r="B68" s="76"/>
      <c r="C68" s="74" t="s">
        <v>848</v>
      </c>
      <c r="D68" s="79" t="s">
        <v>530</v>
      </c>
      <c r="E68" s="13">
        <v>44441</v>
      </c>
      <c r="F68" s="77" t="s">
        <v>779</v>
      </c>
      <c r="G68" s="13">
        <v>44443</v>
      </c>
      <c r="H68" s="78" t="s">
        <v>780</v>
      </c>
      <c r="I68" s="16">
        <v>74</v>
      </c>
      <c r="J68" s="16">
        <v>60</v>
      </c>
      <c r="K68" s="16">
        <v>18</v>
      </c>
      <c r="L68" s="16">
        <v>13</v>
      </c>
      <c r="M68" s="82">
        <v>19.98</v>
      </c>
      <c r="N68" s="73">
        <v>20</v>
      </c>
      <c r="O68" s="65">
        <v>3000</v>
      </c>
      <c r="P68" s="66">
        <f>Table2245789101123456789[[#This Row],[PEMBULATAN]]*O68</f>
        <v>60000</v>
      </c>
    </row>
    <row r="69" spans="1:16" ht="26.25" customHeight="1" x14ac:dyDescent="0.2">
      <c r="A69" s="14"/>
      <c r="B69" s="76"/>
      <c r="C69" s="74" t="s">
        <v>849</v>
      </c>
      <c r="D69" s="79" t="s">
        <v>530</v>
      </c>
      <c r="E69" s="13">
        <v>44441</v>
      </c>
      <c r="F69" s="77" t="s">
        <v>779</v>
      </c>
      <c r="G69" s="13">
        <v>44443</v>
      </c>
      <c r="H69" s="78" t="s">
        <v>780</v>
      </c>
      <c r="I69" s="16">
        <v>80</v>
      </c>
      <c r="J69" s="16">
        <v>56</v>
      </c>
      <c r="K69" s="16">
        <v>15</v>
      </c>
      <c r="L69" s="16">
        <v>12</v>
      </c>
      <c r="M69" s="82">
        <v>16.8</v>
      </c>
      <c r="N69" s="73">
        <v>17</v>
      </c>
      <c r="O69" s="65">
        <v>3000</v>
      </c>
      <c r="P69" s="66">
        <f>Table2245789101123456789[[#This Row],[PEMBULATAN]]*O69</f>
        <v>51000</v>
      </c>
    </row>
    <row r="70" spans="1:16" ht="26.25" customHeight="1" x14ac:dyDescent="0.2">
      <c r="A70" s="14"/>
      <c r="B70" s="76"/>
      <c r="C70" s="74" t="s">
        <v>850</v>
      </c>
      <c r="D70" s="79" t="s">
        <v>530</v>
      </c>
      <c r="E70" s="13">
        <v>44441</v>
      </c>
      <c r="F70" s="77" t="s">
        <v>779</v>
      </c>
      <c r="G70" s="13">
        <v>44443</v>
      </c>
      <c r="H70" s="78" t="s">
        <v>780</v>
      </c>
      <c r="I70" s="16">
        <v>90</v>
      </c>
      <c r="J70" s="16">
        <v>63</v>
      </c>
      <c r="K70" s="16">
        <v>20</v>
      </c>
      <c r="L70" s="16">
        <v>9</v>
      </c>
      <c r="M70" s="82">
        <v>28.35</v>
      </c>
      <c r="N70" s="73">
        <v>29</v>
      </c>
      <c r="O70" s="65">
        <v>3000</v>
      </c>
      <c r="P70" s="66">
        <f>Table2245789101123456789[[#This Row],[PEMBULATAN]]*O70</f>
        <v>87000</v>
      </c>
    </row>
    <row r="71" spans="1:16" ht="26.25" customHeight="1" x14ac:dyDescent="0.2">
      <c r="A71" s="14"/>
      <c r="B71" s="76"/>
      <c r="C71" s="74" t="s">
        <v>851</v>
      </c>
      <c r="D71" s="79" t="s">
        <v>530</v>
      </c>
      <c r="E71" s="13">
        <v>44441</v>
      </c>
      <c r="F71" s="77" t="s">
        <v>779</v>
      </c>
      <c r="G71" s="13">
        <v>44443</v>
      </c>
      <c r="H71" s="78" t="s">
        <v>780</v>
      </c>
      <c r="I71" s="16">
        <v>85</v>
      </c>
      <c r="J71" s="16">
        <v>50</v>
      </c>
      <c r="K71" s="16">
        <v>28</v>
      </c>
      <c r="L71" s="16">
        <v>18</v>
      </c>
      <c r="M71" s="82">
        <v>29.75</v>
      </c>
      <c r="N71" s="73">
        <v>30</v>
      </c>
      <c r="O71" s="65">
        <v>3000</v>
      </c>
      <c r="P71" s="66">
        <f>Table2245789101123456789[[#This Row],[PEMBULATAN]]*O71</f>
        <v>90000</v>
      </c>
    </row>
    <row r="72" spans="1:16" ht="26.25" customHeight="1" x14ac:dyDescent="0.2">
      <c r="A72" s="14"/>
      <c r="B72" s="76"/>
      <c r="C72" s="74" t="s">
        <v>852</v>
      </c>
      <c r="D72" s="79" t="s">
        <v>530</v>
      </c>
      <c r="E72" s="13">
        <v>44441</v>
      </c>
      <c r="F72" s="77" t="s">
        <v>779</v>
      </c>
      <c r="G72" s="13">
        <v>44443</v>
      </c>
      <c r="H72" s="78" t="s">
        <v>780</v>
      </c>
      <c r="I72" s="16">
        <v>50</v>
      </c>
      <c r="J72" s="16">
        <v>46</v>
      </c>
      <c r="K72" s="16">
        <v>16</v>
      </c>
      <c r="L72" s="16">
        <v>5</v>
      </c>
      <c r="M72" s="82">
        <v>9.1999999999999993</v>
      </c>
      <c r="N72" s="73">
        <v>9</v>
      </c>
      <c r="O72" s="65">
        <v>3000</v>
      </c>
      <c r="P72" s="66">
        <f>Table2245789101123456789[[#This Row],[PEMBULATAN]]*O72</f>
        <v>27000</v>
      </c>
    </row>
    <row r="73" spans="1:16" ht="26.25" customHeight="1" x14ac:dyDescent="0.2">
      <c r="A73" s="14"/>
      <c r="B73" s="76"/>
      <c r="C73" s="74" t="s">
        <v>853</v>
      </c>
      <c r="D73" s="79" t="s">
        <v>530</v>
      </c>
      <c r="E73" s="13">
        <v>44441</v>
      </c>
      <c r="F73" s="77" t="s">
        <v>779</v>
      </c>
      <c r="G73" s="13">
        <v>44443</v>
      </c>
      <c r="H73" s="78" t="s">
        <v>780</v>
      </c>
      <c r="I73" s="16">
        <v>84</v>
      </c>
      <c r="J73" s="16">
        <v>63</v>
      </c>
      <c r="K73" s="16">
        <v>17</v>
      </c>
      <c r="L73" s="16">
        <v>8</v>
      </c>
      <c r="M73" s="82">
        <v>22.491</v>
      </c>
      <c r="N73" s="73">
        <v>23</v>
      </c>
      <c r="O73" s="65">
        <v>3000</v>
      </c>
      <c r="P73" s="66">
        <f>Table2245789101123456789[[#This Row],[PEMBULATAN]]*O73</f>
        <v>69000</v>
      </c>
    </row>
    <row r="74" spans="1:16" ht="26.25" customHeight="1" x14ac:dyDescent="0.2">
      <c r="A74" s="14"/>
      <c r="B74" s="76"/>
      <c r="C74" s="74" t="s">
        <v>854</v>
      </c>
      <c r="D74" s="79" t="s">
        <v>530</v>
      </c>
      <c r="E74" s="13">
        <v>44441</v>
      </c>
      <c r="F74" s="77" t="s">
        <v>779</v>
      </c>
      <c r="G74" s="13">
        <v>44443</v>
      </c>
      <c r="H74" s="78" t="s">
        <v>780</v>
      </c>
      <c r="I74" s="16">
        <v>70</v>
      </c>
      <c r="J74" s="16">
        <v>58</v>
      </c>
      <c r="K74" s="16">
        <v>25</v>
      </c>
      <c r="L74" s="16">
        <v>10</v>
      </c>
      <c r="M74" s="82">
        <v>25.375</v>
      </c>
      <c r="N74" s="73">
        <v>26</v>
      </c>
      <c r="O74" s="65">
        <v>3000</v>
      </c>
      <c r="P74" s="66">
        <f>Table2245789101123456789[[#This Row],[PEMBULATAN]]*O74</f>
        <v>78000</v>
      </c>
    </row>
    <row r="75" spans="1:16" ht="26.25" customHeight="1" x14ac:dyDescent="0.2">
      <c r="A75" s="14"/>
      <c r="B75" s="76"/>
      <c r="C75" s="74" t="s">
        <v>855</v>
      </c>
      <c r="D75" s="79" t="s">
        <v>530</v>
      </c>
      <c r="E75" s="13">
        <v>44441</v>
      </c>
      <c r="F75" s="77" t="s">
        <v>779</v>
      </c>
      <c r="G75" s="13">
        <v>44443</v>
      </c>
      <c r="H75" s="78" t="s">
        <v>780</v>
      </c>
      <c r="I75" s="16">
        <v>90</v>
      </c>
      <c r="J75" s="16">
        <v>66</v>
      </c>
      <c r="K75" s="16">
        <v>20</v>
      </c>
      <c r="L75" s="16">
        <v>15</v>
      </c>
      <c r="M75" s="82">
        <v>29.7</v>
      </c>
      <c r="N75" s="73">
        <v>30</v>
      </c>
      <c r="O75" s="65">
        <v>3000</v>
      </c>
      <c r="P75" s="66">
        <f>Table2245789101123456789[[#This Row],[PEMBULATAN]]*O75</f>
        <v>90000</v>
      </c>
    </row>
    <row r="76" spans="1:16" ht="26.25" customHeight="1" x14ac:dyDescent="0.2">
      <c r="A76" s="14"/>
      <c r="B76" s="76"/>
      <c r="C76" s="74" t="s">
        <v>856</v>
      </c>
      <c r="D76" s="79" t="s">
        <v>530</v>
      </c>
      <c r="E76" s="13">
        <v>44441</v>
      </c>
      <c r="F76" s="77" t="s">
        <v>779</v>
      </c>
      <c r="G76" s="13">
        <v>44443</v>
      </c>
      <c r="H76" s="78" t="s">
        <v>780</v>
      </c>
      <c r="I76" s="16">
        <v>110</v>
      </c>
      <c r="J76" s="16">
        <v>56</v>
      </c>
      <c r="K76" s="16">
        <v>35</v>
      </c>
      <c r="L76" s="16">
        <v>16</v>
      </c>
      <c r="M76" s="82">
        <v>53.9</v>
      </c>
      <c r="N76" s="73">
        <v>54</v>
      </c>
      <c r="O76" s="65">
        <v>3000</v>
      </c>
      <c r="P76" s="66">
        <f>Table2245789101123456789[[#This Row],[PEMBULATAN]]*O76</f>
        <v>162000</v>
      </c>
    </row>
    <row r="77" spans="1:16" ht="26.25" customHeight="1" x14ac:dyDescent="0.2">
      <c r="A77" s="14"/>
      <c r="B77" s="76"/>
      <c r="C77" s="74" t="s">
        <v>857</v>
      </c>
      <c r="D77" s="79" t="s">
        <v>530</v>
      </c>
      <c r="E77" s="13">
        <v>44441</v>
      </c>
      <c r="F77" s="77" t="s">
        <v>779</v>
      </c>
      <c r="G77" s="13">
        <v>44443</v>
      </c>
      <c r="H77" s="78" t="s">
        <v>780</v>
      </c>
      <c r="I77" s="16">
        <v>98</v>
      </c>
      <c r="J77" s="16">
        <v>60</v>
      </c>
      <c r="K77" s="16">
        <v>30</v>
      </c>
      <c r="L77" s="16">
        <v>12</v>
      </c>
      <c r="M77" s="82">
        <v>44.1</v>
      </c>
      <c r="N77" s="73">
        <v>44</v>
      </c>
      <c r="O77" s="65">
        <v>3000</v>
      </c>
      <c r="P77" s="66">
        <f>Table2245789101123456789[[#This Row],[PEMBULATAN]]*O77</f>
        <v>132000</v>
      </c>
    </row>
    <row r="78" spans="1:16" ht="26.25" customHeight="1" x14ac:dyDescent="0.2">
      <c r="A78" s="14"/>
      <c r="B78" s="76"/>
      <c r="C78" s="74" t="s">
        <v>858</v>
      </c>
      <c r="D78" s="79" t="s">
        <v>530</v>
      </c>
      <c r="E78" s="13">
        <v>44441</v>
      </c>
      <c r="F78" s="77" t="s">
        <v>779</v>
      </c>
      <c r="G78" s="13">
        <v>44443</v>
      </c>
      <c r="H78" s="78" t="s">
        <v>780</v>
      </c>
      <c r="I78" s="16">
        <v>90</v>
      </c>
      <c r="J78" s="16">
        <v>59</v>
      </c>
      <c r="K78" s="16">
        <v>20</v>
      </c>
      <c r="L78" s="16">
        <v>20</v>
      </c>
      <c r="M78" s="82">
        <v>26.55</v>
      </c>
      <c r="N78" s="73">
        <v>27</v>
      </c>
      <c r="O78" s="65">
        <v>3000</v>
      </c>
      <c r="P78" s="66">
        <f>Table2245789101123456789[[#This Row],[PEMBULATAN]]*O78</f>
        <v>81000</v>
      </c>
    </row>
    <row r="79" spans="1:16" ht="26.25" customHeight="1" x14ac:dyDescent="0.2">
      <c r="A79" s="14"/>
      <c r="B79" s="76"/>
      <c r="C79" s="74" t="s">
        <v>859</v>
      </c>
      <c r="D79" s="79" t="s">
        <v>530</v>
      </c>
      <c r="E79" s="13">
        <v>44441</v>
      </c>
      <c r="F79" s="77" t="s">
        <v>779</v>
      </c>
      <c r="G79" s="13">
        <v>44443</v>
      </c>
      <c r="H79" s="78" t="s">
        <v>780</v>
      </c>
      <c r="I79" s="16">
        <v>79</v>
      </c>
      <c r="J79" s="16">
        <v>58</v>
      </c>
      <c r="K79" s="16">
        <v>25</v>
      </c>
      <c r="L79" s="16">
        <v>15</v>
      </c>
      <c r="M79" s="82">
        <v>28.637499999999999</v>
      </c>
      <c r="N79" s="73">
        <v>29</v>
      </c>
      <c r="O79" s="65">
        <v>3000</v>
      </c>
      <c r="P79" s="66">
        <f>Table2245789101123456789[[#This Row],[PEMBULATAN]]*O79</f>
        <v>87000</v>
      </c>
    </row>
    <row r="80" spans="1:16" ht="26.25" customHeight="1" x14ac:dyDescent="0.2">
      <c r="A80" s="14"/>
      <c r="B80" s="76"/>
      <c r="C80" s="74" t="s">
        <v>860</v>
      </c>
      <c r="D80" s="79" t="s">
        <v>530</v>
      </c>
      <c r="E80" s="13">
        <v>44441</v>
      </c>
      <c r="F80" s="77" t="s">
        <v>779</v>
      </c>
      <c r="G80" s="13">
        <v>44443</v>
      </c>
      <c r="H80" s="78" t="s">
        <v>780</v>
      </c>
      <c r="I80" s="16">
        <v>94</v>
      </c>
      <c r="J80" s="16">
        <v>53</v>
      </c>
      <c r="K80" s="16">
        <v>23</v>
      </c>
      <c r="L80" s="16">
        <v>14</v>
      </c>
      <c r="M80" s="82">
        <v>28.6465</v>
      </c>
      <c r="N80" s="73">
        <v>29</v>
      </c>
      <c r="O80" s="65">
        <v>3000</v>
      </c>
      <c r="P80" s="66">
        <f>Table2245789101123456789[[#This Row],[PEMBULATAN]]*O80</f>
        <v>87000</v>
      </c>
    </row>
    <row r="81" spans="1:16" ht="26.25" customHeight="1" x14ac:dyDescent="0.2">
      <c r="A81" s="14"/>
      <c r="B81" s="76"/>
      <c r="C81" s="74" t="s">
        <v>861</v>
      </c>
      <c r="D81" s="79" t="s">
        <v>530</v>
      </c>
      <c r="E81" s="13">
        <v>44441</v>
      </c>
      <c r="F81" s="77" t="s">
        <v>779</v>
      </c>
      <c r="G81" s="13">
        <v>44443</v>
      </c>
      <c r="H81" s="78" t="s">
        <v>780</v>
      </c>
      <c r="I81" s="16">
        <v>78</v>
      </c>
      <c r="J81" s="16">
        <v>50</v>
      </c>
      <c r="K81" s="16">
        <v>25</v>
      </c>
      <c r="L81" s="16">
        <v>11</v>
      </c>
      <c r="M81" s="82">
        <v>24.375</v>
      </c>
      <c r="N81" s="73">
        <v>25</v>
      </c>
      <c r="O81" s="65">
        <v>3000</v>
      </c>
      <c r="P81" s="66">
        <f>Table2245789101123456789[[#This Row],[PEMBULATAN]]*O81</f>
        <v>75000</v>
      </c>
    </row>
    <row r="82" spans="1:16" ht="26.25" customHeight="1" x14ac:dyDescent="0.2">
      <c r="A82" s="14"/>
      <c r="B82" s="76"/>
      <c r="C82" s="74" t="s">
        <v>862</v>
      </c>
      <c r="D82" s="79" t="s">
        <v>530</v>
      </c>
      <c r="E82" s="13">
        <v>44441</v>
      </c>
      <c r="F82" s="77" t="s">
        <v>779</v>
      </c>
      <c r="G82" s="13">
        <v>44443</v>
      </c>
      <c r="H82" s="78" t="s">
        <v>780</v>
      </c>
      <c r="I82" s="16">
        <v>85</v>
      </c>
      <c r="J82" s="16">
        <v>55</v>
      </c>
      <c r="K82" s="16">
        <v>27</v>
      </c>
      <c r="L82" s="16">
        <v>10</v>
      </c>
      <c r="M82" s="82">
        <v>31.556249999999999</v>
      </c>
      <c r="N82" s="73">
        <v>32</v>
      </c>
      <c r="O82" s="65">
        <v>3000</v>
      </c>
      <c r="P82" s="66">
        <f>Table2245789101123456789[[#This Row],[PEMBULATAN]]*O82</f>
        <v>96000</v>
      </c>
    </row>
    <row r="83" spans="1:16" ht="26.25" customHeight="1" x14ac:dyDescent="0.2">
      <c r="A83" s="14"/>
      <c r="B83" s="76"/>
      <c r="C83" s="74" t="s">
        <v>863</v>
      </c>
      <c r="D83" s="79" t="s">
        <v>530</v>
      </c>
      <c r="E83" s="13">
        <v>44441</v>
      </c>
      <c r="F83" s="77" t="s">
        <v>779</v>
      </c>
      <c r="G83" s="13">
        <v>44443</v>
      </c>
      <c r="H83" s="78" t="s">
        <v>780</v>
      </c>
      <c r="I83" s="16">
        <v>85</v>
      </c>
      <c r="J83" s="16">
        <v>55</v>
      </c>
      <c r="K83" s="16">
        <v>25</v>
      </c>
      <c r="L83" s="16">
        <v>20</v>
      </c>
      <c r="M83" s="82">
        <v>29.21875</v>
      </c>
      <c r="N83" s="73">
        <v>29</v>
      </c>
      <c r="O83" s="65">
        <v>3000</v>
      </c>
      <c r="P83" s="66">
        <f>Table2245789101123456789[[#This Row],[PEMBULATAN]]*O83</f>
        <v>87000</v>
      </c>
    </row>
    <row r="84" spans="1:16" ht="26.25" customHeight="1" x14ac:dyDescent="0.2">
      <c r="A84" s="14"/>
      <c r="B84" s="76"/>
      <c r="C84" s="74" t="s">
        <v>864</v>
      </c>
      <c r="D84" s="79" t="s">
        <v>530</v>
      </c>
      <c r="E84" s="13">
        <v>44441</v>
      </c>
      <c r="F84" s="77" t="s">
        <v>779</v>
      </c>
      <c r="G84" s="13">
        <v>44443</v>
      </c>
      <c r="H84" s="78" t="s">
        <v>780</v>
      </c>
      <c r="I84" s="16">
        <v>59</v>
      </c>
      <c r="J84" s="16">
        <v>52</v>
      </c>
      <c r="K84" s="16">
        <v>20</v>
      </c>
      <c r="L84" s="16">
        <v>8</v>
      </c>
      <c r="M84" s="82">
        <v>15.34</v>
      </c>
      <c r="N84" s="73">
        <v>16</v>
      </c>
      <c r="O84" s="65">
        <v>3000</v>
      </c>
      <c r="P84" s="66">
        <f>Table2245789101123456789[[#This Row],[PEMBULATAN]]*O84</f>
        <v>48000</v>
      </c>
    </row>
    <row r="85" spans="1:16" ht="26.25" customHeight="1" x14ac:dyDescent="0.2">
      <c r="A85" s="14"/>
      <c r="B85" s="76"/>
      <c r="C85" s="74" t="s">
        <v>865</v>
      </c>
      <c r="D85" s="79" t="s">
        <v>530</v>
      </c>
      <c r="E85" s="13">
        <v>44441</v>
      </c>
      <c r="F85" s="77" t="s">
        <v>779</v>
      </c>
      <c r="G85" s="13">
        <v>44443</v>
      </c>
      <c r="H85" s="78" t="s">
        <v>780</v>
      </c>
      <c r="I85" s="16">
        <v>80</v>
      </c>
      <c r="J85" s="16">
        <v>60</v>
      </c>
      <c r="K85" s="16">
        <v>26</v>
      </c>
      <c r="L85" s="16">
        <v>18</v>
      </c>
      <c r="M85" s="82">
        <v>31.2</v>
      </c>
      <c r="N85" s="73">
        <v>31</v>
      </c>
      <c r="O85" s="65">
        <v>3000</v>
      </c>
      <c r="P85" s="66">
        <f>Table2245789101123456789[[#This Row],[PEMBULATAN]]*O85</f>
        <v>93000</v>
      </c>
    </row>
    <row r="86" spans="1:16" ht="26.25" customHeight="1" x14ac:dyDescent="0.2">
      <c r="A86" s="14"/>
      <c r="B86" s="76"/>
      <c r="C86" s="74" t="s">
        <v>866</v>
      </c>
      <c r="D86" s="79" t="s">
        <v>530</v>
      </c>
      <c r="E86" s="13">
        <v>44441</v>
      </c>
      <c r="F86" s="77" t="s">
        <v>779</v>
      </c>
      <c r="G86" s="13">
        <v>44443</v>
      </c>
      <c r="H86" s="78" t="s">
        <v>780</v>
      </c>
      <c r="I86" s="16">
        <v>60</v>
      </c>
      <c r="J86" s="16">
        <v>51</v>
      </c>
      <c r="K86" s="16">
        <v>45</v>
      </c>
      <c r="L86" s="16">
        <v>7</v>
      </c>
      <c r="M86" s="82">
        <v>34.424999999999997</v>
      </c>
      <c r="N86" s="73">
        <v>35</v>
      </c>
      <c r="O86" s="65">
        <v>3000</v>
      </c>
      <c r="P86" s="66">
        <f>Table2245789101123456789[[#This Row],[PEMBULATAN]]*O86</f>
        <v>105000</v>
      </c>
    </row>
    <row r="87" spans="1:16" ht="26.25" customHeight="1" x14ac:dyDescent="0.2">
      <c r="A87" s="14"/>
      <c r="B87" s="76"/>
      <c r="C87" s="74" t="s">
        <v>867</v>
      </c>
      <c r="D87" s="79" t="s">
        <v>530</v>
      </c>
      <c r="E87" s="13">
        <v>44441</v>
      </c>
      <c r="F87" s="77" t="s">
        <v>779</v>
      </c>
      <c r="G87" s="13">
        <v>44443</v>
      </c>
      <c r="H87" s="78" t="s">
        <v>780</v>
      </c>
      <c r="I87" s="16">
        <v>65</v>
      </c>
      <c r="J87" s="16">
        <v>40</v>
      </c>
      <c r="K87" s="16">
        <v>25</v>
      </c>
      <c r="L87" s="16">
        <v>1</v>
      </c>
      <c r="M87" s="82">
        <v>16.25</v>
      </c>
      <c r="N87" s="73">
        <v>16</v>
      </c>
      <c r="O87" s="65">
        <v>3000</v>
      </c>
      <c r="P87" s="66">
        <f>Table2245789101123456789[[#This Row],[PEMBULATAN]]*O87</f>
        <v>48000</v>
      </c>
    </row>
    <row r="88" spans="1:16" ht="26.25" customHeight="1" x14ac:dyDescent="0.2">
      <c r="A88" s="14"/>
      <c r="B88" s="76"/>
      <c r="C88" s="74" t="s">
        <v>868</v>
      </c>
      <c r="D88" s="79" t="s">
        <v>530</v>
      </c>
      <c r="E88" s="13">
        <v>44441</v>
      </c>
      <c r="F88" s="77" t="s">
        <v>779</v>
      </c>
      <c r="G88" s="13">
        <v>44443</v>
      </c>
      <c r="H88" s="78" t="s">
        <v>780</v>
      </c>
      <c r="I88" s="16">
        <v>94</v>
      </c>
      <c r="J88" s="16">
        <v>63</v>
      </c>
      <c r="K88" s="16">
        <v>42</v>
      </c>
      <c r="L88" s="16">
        <v>20</v>
      </c>
      <c r="M88" s="82">
        <v>62.180999999999997</v>
      </c>
      <c r="N88" s="73">
        <v>62</v>
      </c>
      <c r="O88" s="65">
        <v>3000</v>
      </c>
      <c r="P88" s="66">
        <f>Table2245789101123456789[[#This Row],[PEMBULATAN]]*O88</f>
        <v>186000</v>
      </c>
    </row>
    <row r="89" spans="1:16" ht="26.25" customHeight="1" x14ac:dyDescent="0.2">
      <c r="A89" s="14"/>
      <c r="B89" s="76"/>
      <c r="C89" s="74" t="s">
        <v>869</v>
      </c>
      <c r="D89" s="79" t="s">
        <v>530</v>
      </c>
      <c r="E89" s="13">
        <v>44441</v>
      </c>
      <c r="F89" s="77" t="s">
        <v>779</v>
      </c>
      <c r="G89" s="13">
        <v>44443</v>
      </c>
      <c r="H89" s="78" t="s">
        <v>780</v>
      </c>
      <c r="I89" s="16">
        <v>100</v>
      </c>
      <c r="J89" s="16">
        <v>60</v>
      </c>
      <c r="K89" s="16">
        <v>25</v>
      </c>
      <c r="L89" s="16">
        <v>20</v>
      </c>
      <c r="M89" s="82">
        <v>37.5</v>
      </c>
      <c r="N89" s="73">
        <v>38</v>
      </c>
      <c r="O89" s="65">
        <v>3000</v>
      </c>
      <c r="P89" s="66">
        <f>Table2245789101123456789[[#This Row],[PEMBULATAN]]*O89</f>
        <v>114000</v>
      </c>
    </row>
    <row r="90" spans="1:16" ht="26.25" customHeight="1" x14ac:dyDescent="0.2">
      <c r="A90" s="14"/>
      <c r="B90" s="76"/>
      <c r="C90" s="74" t="s">
        <v>870</v>
      </c>
      <c r="D90" s="79" t="s">
        <v>530</v>
      </c>
      <c r="E90" s="13">
        <v>44441</v>
      </c>
      <c r="F90" s="77" t="s">
        <v>779</v>
      </c>
      <c r="G90" s="13">
        <v>44443</v>
      </c>
      <c r="H90" s="78" t="s">
        <v>780</v>
      </c>
      <c r="I90" s="16">
        <v>90</v>
      </c>
      <c r="J90" s="16">
        <v>50</v>
      </c>
      <c r="K90" s="16">
        <v>30</v>
      </c>
      <c r="L90" s="16">
        <v>15</v>
      </c>
      <c r="M90" s="82">
        <v>33.75</v>
      </c>
      <c r="N90" s="73">
        <v>34</v>
      </c>
      <c r="O90" s="65">
        <v>3000</v>
      </c>
      <c r="P90" s="66">
        <f>Table2245789101123456789[[#This Row],[PEMBULATAN]]*O90</f>
        <v>102000</v>
      </c>
    </row>
    <row r="91" spans="1:16" ht="26.25" customHeight="1" x14ac:dyDescent="0.2">
      <c r="A91" s="14"/>
      <c r="B91" s="76"/>
      <c r="C91" s="74" t="s">
        <v>871</v>
      </c>
      <c r="D91" s="79" t="s">
        <v>530</v>
      </c>
      <c r="E91" s="13">
        <v>44441</v>
      </c>
      <c r="F91" s="77" t="s">
        <v>779</v>
      </c>
      <c r="G91" s="13">
        <v>44443</v>
      </c>
      <c r="H91" s="78" t="s">
        <v>780</v>
      </c>
      <c r="I91" s="16">
        <v>42</v>
      </c>
      <c r="J91" s="16">
        <v>30</v>
      </c>
      <c r="K91" s="16">
        <v>30</v>
      </c>
      <c r="L91" s="16">
        <v>5</v>
      </c>
      <c r="M91" s="82">
        <v>9.4499999999999993</v>
      </c>
      <c r="N91" s="73">
        <v>10</v>
      </c>
      <c r="O91" s="65">
        <v>3000</v>
      </c>
      <c r="P91" s="66">
        <f>Table2245789101123456789[[#This Row],[PEMBULATAN]]*O91</f>
        <v>30000</v>
      </c>
    </row>
    <row r="92" spans="1:16" ht="26.25" customHeight="1" x14ac:dyDescent="0.2">
      <c r="A92" s="14"/>
      <c r="B92" s="76"/>
      <c r="C92" s="74" t="s">
        <v>872</v>
      </c>
      <c r="D92" s="79" t="s">
        <v>530</v>
      </c>
      <c r="E92" s="13">
        <v>44441</v>
      </c>
      <c r="F92" s="77" t="s">
        <v>779</v>
      </c>
      <c r="G92" s="13">
        <v>44443</v>
      </c>
      <c r="H92" s="78" t="s">
        <v>780</v>
      </c>
      <c r="I92" s="16">
        <v>80</v>
      </c>
      <c r="J92" s="16">
        <v>60</v>
      </c>
      <c r="K92" s="16">
        <v>23</v>
      </c>
      <c r="L92" s="16">
        <v>13</v>
      </c>
      <c r="M92" s="82">
        <v>27.6</v>
      </c>
      <c r="N92" s="73">
        <v>28</v>
      </c>
      <c r="O92" s="65">
        <v>3000</v>
      </c>
      <c r="P92" s="66">
        <f>Table2245789101123456789[[#This Row],[PEMBULATAN]]*O92</f>
        <v>84000</v>
      </c>
    </row>
    <row r="93" spans="1:16" ht="26.25" customHeight="1" x14ac:dyDescent="0.2">
      <c r="A93" s="14"/>
      <c r="B93" s="76"/>
      <c r="C93" s="74" t="s">
        <v>873</v>
      </c>
      <c r="D93" s="79" t="s">
        <v>530</v>
      </c>
      <c r="E93" s="13">
        <v>44441</v>
      </c>
      <c r="F93" s="77" t="s">
        <v>779</v>
      </c>
      <c r="G93" s="13">
        <v>44443</v>
      </c>
      <c r="H93" s="78" t="s">
        <v>780</v>
      </c>
      <c r="I93" s="16">
        <v>57</v>
      </c>
      <c r="J93" s="16">
        <v>30</v>
      </c>
      <c r="K93" s="16">
        <v>27</v>
      </c>
      <c r="L93" s="16">
        <v>5</v>
      </c>
      <c r="M93" s="82">
        <v>11.5425</v>
      </c>
      <c r="N93" s="73">
        <v>12</v>
      </c>
      <c r="O93" s="65">
        <v>3000</v>
      </c>
      <c r="P93" s="66">
        <f>Table2245789101123456789[[#This Row],[PEMBULATAN]]*O93</f>
        <v>36000</v>
      </c>
    </row>
    <row r="94" spans="1:16" ht="26.25" customHeight="1" x14ac:dyDescent="0.2">
      <c r="A94" s="14"/>
      <c r="B94" s="76"/>
      <c r="C94" s="74" t="s">
        <v>874</v>
      </c>
      <c r="D94" s="79" t="s">
        <v>530</v>
      </c>
      <c r="E94" s="13">
        <v>44441</v>
      </c>
      <c r="F94" s="77" t="s">
        <v>779</v>
      </c>
      <c r="G94" s="13">
        <v>44443</v>
      </c>
      <c r="H94" s="78" t="s">
        <v>780</v>
      </c>
      <c r="I94" s="16">
        <v>90</v>
      </c>
      <c r="J94" s="16">
        <v>59</v>
      </c>
      <c r="K94" s="16">
        <v>25</v>
      </c>
      <c r="L94" s="16">
        <v>16</v>
      </c>
      <c r="M94" s="82">
        <v>33.1875</v>
      </c>
      <c r="N94" s="73">
        <v>33</v>
      </c>
      <c r="O94" s="65">
        <v>3000</v>
      </c>
      <c r="P94" s="66">
        <f>Table2245789101123456789[[#This Row],[PEMBULATAN]]*O94</f>
        <v>99000</v>
      </c>
    </row>
    <row r="95" spans="1:16" ht="26.25" customHeight="1" x14ac:dyDescent="0.2">
      <c r="A95" s="14"/>
      <c r="B95" s="76"/>
      <c r="C95" s="74" t="s">
        <v>875</v>
      </c>
      <c r="D95" s="79" t="s">
        <v>530</v>
      </c>
      <c r="E95" s="13">
        <v>44441</v>
      </c>
      <c r="F95" s="77" t="s">
        <v>779</v>
      </c>
      <c r="G95" s="13">
        <v>44443</v>
      </c>
      <c r="H95" s="78" t="s">
        <v>780</v>
      </c>
      <c r="I95" s="16">
        <v>80</v>
      </c>
      <c r="J95" s="16">
        <v>44</v>
      </c>
      <c r="K95" s="16">
        <v>39</v>
      </c>
      <c r="L95" s="16">
        <v>14</v>
      </c>
      <c r="M95" s="82">
        <v>34.32</v>
      </c>
      <c r="N95" s="73">
        <v>35</v>
      </c>
      <c r="O95" s="65">
        <v>3000</v>
      </c>
      <c r="P95" s="66">
        <f>Table2245789101123456789[[#This Row],[PEMBULATAN]]*O95</f>
        <v>105000</v>
      </c>
    </row>
    <row r="96" spans="1:16" ht="26.25" customHeight="1" x14ac:dyDescent="0.2">
      <c r="A96" s="14"/>
      <c r="B96" s="76"/>
      <c r="C96" s="74" t="s">
        <v>876</v>
      </c>
      <c r="D96" s="79" t="s">
        <v>530</v>
      </c>
      <c r="E96" s="13">
        <v>44441</v>
      </c>
      <c r="F96" s="77" t="s">
        <v>779</v>
      </c>
      <c r="G96" s="13">
        <v>44443</v>
      </c>
      <c r="H96" s="78" t="s">
        <v>780</v>
      </c>
      <c r="I96" s="16">
        <v>84</v>
      </c>
      <c r="J96" s="16">
        <v>59</v>
      </c>
      <c r="K96" s="16">
        <v>18</v>
      </c>
      <c r="L96" s="16">
        <v>7</v>
      </c>
      <c r="M96" s="82">
        <v>22.302</v>
      </c>
      <c r="N96" s="73">
        <v>23</v>
      </c>
      <c r="O96" s="65">
        <v>3000</v>
      </c>
      <c r="P96" s="66">
        <f>Table2245789101123456789[[#This Row],[PEMBULATAN]]*O96</f>
        <v>69000</v>
      </c>
    </row>
    <row r="97" spans="1:16" ht="26.25" customHeight="1" x14ac:dyDescent="0.2">
      <c r="A97" s="14"/>
      <c r="B97" s="76"/>
      <c r="C97" s="74" t="s">
        <v>877</v>
      </c>
      <c r="D97" s="79" t="s">
        <v>530</v>
      </c>
      <c r="E97" s="13">
        <v>44441</v>
      </c>
      <c r="F97" s="77" t="s">
        <v>779</v>
      </c>
      <c r="G97" s="13">
        <v>44443</v>
      </c>
      <c r="H97" s="78" t="s">
        <v>780</v>
      </c>
      <c r="I97" s="16">
        <v>80</v>
      </c>
      <c r="J97" s="16">
        <v>44</v>
      </c>
      <c r="K97" s="16">
        <v>25</v>
      </c>
      <c r="L97" s="16">
        <v>17</v>
      </c>
      <c r="M97" s="82">
        <v>22</v>
      </c>
      <c r="N97" s="73">
        <v>22</v>
      </c>
      <c r="O97" s="65">
        <v>3000</v>
      </c>
      <c r="P97" s="66">
        <f>Table2245789101123456789[[#This Row],[PEMBULATAN]]*O97</f>
        <v>66000</v>
      </c>
    </row>
    <row r="98" spans="1:16" ht="26.25" customHeight="1" x14ac:dyDescent="0.2">
      <c r="A98" s="14"/>
      <c r="B98" s="76"/>
      <c r="C98" s="74" t="s">
        <v>878</v>
      </c>
      <c r="D98" s="79" t="s">
        <v>530</v>
      </c>
      <c r="E98" s="13">
        <v>44441</v>
      </c>
      <c r="F98" s="77" t="s">
        <v>779</v>
      </c>
      <c r="G98" s="13">
        <v>44443</v>
      </c>
      <c r="H98" s="78" t="s">
        <v>780</v>
      </c>
      <c r="I98" s="16">
        <v>70</v>
      </c>
      <c r="J98" s="16">
        <v>56</v>
      </c>
      <c r="K98" s="16">
        <v>33</v>
      </c>
      <c r="L98" s="16">
        <v>11</v>
      </c>
      <c r="M98" s="82">
        <v>32.340000000000003</v>
      </c>
      <c r="N98" s="73">
        <v>33</v>
      </c>
      <c r="O98" s="65">
        <v>3000</v>
      </c>
      <c r="P98" s="66">
        <f>Table2245789101123456789[[#This Row],[PEMBULATAN]]*O98</f>
        <v>99000</v>
      </c>
    </row>
    <row r="99" spans="1:16" ht="26.25" customHeight="1" x14ac:dyDescent="0.2">
      <c r="A99" s="14"/>
      <c r="B99" s="76"/>
      <c r="C99" s="74" t="s">
        <v>879</v>
      </c>
      <c r="D99" s="79" t="s">
        <v>530</v>
      </c>
      <c r="E99" s="13">
        <v>44441</v>
      </c>
      <c r="F99" s="77" t="s">
        <v>779</v>
      </c>
      <c r="G99" s="13">
        <v>44443</v>
      </c>
      <c r="H99" s="78" t="s">
        <v>780</v>
      </c>
      <c r="I99" s="16">
        <v>125</v>
      </c>
      <c r="J99" s="16">
        <v>15</v>
      </c>
      <c r="K99" s="16">
        <v>15</v>
      </c>
      <c r="L99" s="16">
        <v>2</v>
      </c>
      <c r="M99" s="82">
        <v>7.03125</v>
      </c>
      <c r="N99" s="73">
        <v>7</v>
      </c>
      <c r="O99" s="65">
        <v>3000</v>
      </c>
      <c r="P99" s="66">
        <f>Table2245789101123456789[[#This Row],[PEMBULATAN]]*O99</f>
        <v>21000</v>
      </c>
    </row>
    <row r="100" spans="1:16" ht="26.25" customHeight="1" x14ac:dyDescent="0.2">
      <c r="A100" s="14"/>
      <c r="B100" s="76"/>
      <c r="C100" s="74" t="s">
        <v>880</v>
      </c>
      <c r="D100" s="79" t="s">
        <v>530</v>
      </c>
      <c r="E100" s="13">
        <v>44441</v>
      </c>
      <c r="F100" s="77" t="s">
        <v>779</v>
      </c>
      <c r="G100" s="13">
        <v>44443</v>
      </c>
      <c r="H100" s="78" t="s">
        <v>780</v>
      </c>
      <c r="I100" s="16">
        <v>90</v>
      </c>
      <c r="J100" s="16">
        <v>60</v>
      </c>
      <c r="K100" s="16">
        <v>33</v>
      </c>
      <c r="L100" s="16">
        <v>21</v>
      </c>
      <c r="M100" s="82">
        <v>44.55</v>
      </c>
      <c r="N100" s="73">
        <v>45</v>
      </c>
      <c r="O100" s="65">
        <v>3000</v>
      </c>
      <c r="P100" s="66">
        <f>Table2245789101123456789[[#This Row],[PEMBULATAN]]*O100</f>
        <v>135000</v>
      </c>
    </row>
    <row r="101" spans="1:16" ht="26.25" customHeight="1" x14ac:dyDescent="0.2">
      <c r="A101" s="14"/>
      <c r="B101" s="76"/>
      <c r="C101" s="74" t="s">
        <v>881</v>
      </c>
      <c r="D101" s="79" t="s">
        <v>530</v>
      </c>
      <c r="E101" s="13">
        <v>44441</v>
      </c>
      <c r="F101" s="77" t="s">
        <v>779</v>
      </c>
      <c r="G101" s="13">
        <v>44443</v>
      </c>
      <c r="H101" s="78" t="s">
        <v>780</v>
      </c>
      <c r="I101" s="16">
        <v>75</v>
      </c>
      <c r="J101" s="16">
        <v>50</v>
      </c>
      <c r="K101" s="16">
        <v>35</v>
      </c>
      <c r="L101" s="16">
        <v>23</v>
      </c>
      <c r="M101" s="82">
        <v>32.8125</v>
      </c>
      <c r="N101" s="73">
        <v>33</v>
      </c>
      <c r="O101" s="65">
        <v>3000</v>
      </c>
      <c r="P101" s="66">
        <f>Table2245789101123456789[[#This Row],[PEMBULATAN]]*O101</f>
        <v>99000</v>
      </c>
    </row>
    <row r="102" spans="1:16" ht="26.25" customHeight="1" x14ac:dyDescent="0.2">
      <c r="A102" s="14"/>
      <c r="B102" s="76"/>
      <c r="C102" s="74" t="s">
        <v>882</v>
      </c>
      <c r="D102" s="79" t="s">
        <v>530</v>
      </c>
      <c r="E102" s="13">
        <v>44441</v>
      </c>
      <c r="F102" s="77" t="s">
        <v>779</v>
      </c>
      <c r="G102" s="13">
        <v>44443</v>
      </c>
      <c r="H102" s="78" t="s">
        <v>780</v>
      </c>
      <c r="I102" s="16">
        <v>50</v>
      </c>
      <c r="J102" s="16">
        <v>37</v>
      </c>
      <c r="K102" s="16">
        <v>25</v>
      </c>
      <c r="L102" s="16">
        <v>7</v>
      </c>
      <c r="M102" s="82">
        <v>11.5625</v>
      </c>
      <c r="N102" s="73">
        <v>12</v>
      </c>
      <c r="O102" s="65">
        <v>3000</v>
      </c>
      <c r="P102" s="66">
        <f>Table2245789101123456789[[#This Row],[PEMBULATAN]]*O102</f>
        <v>36000</v>
      </c>
    </row>
    <row r="103" spans="1:16" ht="26.25" customHeight="1" x14ac:dyDescent="0.2">
      <c r="A103" s="14"/>
      <c r="B103" s="76"/>
      <c r="C103" s="74" t="s">
        <v>883</v>
      </c>
      <c r="D103" s="79" t="s">
        <v>530</v>
      </c>
      <c r="E103" s="13">
        <v>44441</v>
      </c>
      <c r="F103" s="77" t="s">
        <v>779</v>
      </c>
      <c r="G103" s="13">
        <v>44443</v>
      </c>
      <c r="H103" s="78" t="s">
        <v>780</v>
      </c>
      <c r="I103" s="16">
        <v>93</v>
      </c>
      <c r="J103" s="16">
        <v>60</v>
      </c>
      <c r="K103" s="16">
        <v>25</v>
      </c>
      <c r="L103" s="16">
        <v>19</v>
      </c>
      <c r="M103" s="82">
        <v>34.875</v>
      </c>
      <c r="N103" s="73">
        <v>35</v>
      </c>
      <c r="O103" s="65">
        <v>3000</v>
      </c>
      <c r="P103" s="66">
        <f>Table2245789101123456789[[#This Row],[PEMBULATAN]]*O103</f>
        <v>105000</v>
      </c>
    </row>
    <row r="104" spans="1:16" ht="26.25" customHeight="1" x14ac:dyDescent="0.2">
      <c r="A104" s="14"/>
      <c r="B104" s="76"/>
      <c r="C104" s="74" t="s">
        <v>884</v>
      </c>
      <c r="D104" s="79" t="s">
        <v>530</v>
      </c>
      <c r="E104" s="13">
        <v>44441</v>
      </c>
      <c r="F104" s="77" t="s">
        <v>779</v>
      </c>
      <c r="G104" s="13">
        <v>44443</v>
      </c>
      <c r="H104" s="78" t="s">
        <v>780</v>
      </c>
      <c r="I104" s="16">
        <v>87</v>
      </c>
      <c r="J104" s="16">
        <v>55</v>
      </c>
      <c r="K104" s="16">
        <v>30</v>
      </c>
      <c r="L104" s="16">
        <v>14</v>
      </c>
      <c r="M104" s="82">
        <v>35.887500000000003</v>
      </c>
      <c r="N104" s="73">
        <v>36</v>
      </c>
      <c r="O104" s="65">
        <v>3000</v>
      </c>
      <c r="P104" s="66">
        <f>Table2245789101123456789[[#This Row],[PEMBULATAN]]*O104</f>
        <v>108000</v>
      </c>
    </row>
    <row r="105" spans="1:16" ht="26.25" customHeight="1" x14ac:dyDescent="0.2">
      <c r="A105" s="14"/>
      <c r="B105" s="76"/>
      <c r="C105" s="74" t="s">
        <v>885</v>
      </c>
      <c r="D105" s="79" t="s">
        <v>530</v>
      </c>
      <c r="E105" s="13">
        <v>44441</v>
      </c>
      <c r="F105" s="77" t="s">
        <v>779</v>
      </c>
      <c r="G105" s="13">
        <v>44443</v>
      </c>
      <c r="H105" s="78" t="s">
        <v>780</v>
      </c>
      <c r="I105" s="16">
        <v>95</v>
      </c>
      <c r="J105" s="16">
        <v>70</v>
      </c>
      <c r="K105" s="16">
        <v>20</v>
      </c>
      <c r="L105" s="16">
        <v>16</v>
      </c>
      <c r="M105" s="82">
        <v>33.25</v>
      </c>
      <c r="N105" s="73">
        <v>33</v>
      </c>
      <c r="O105" s="65">
        <v>3000</v>
      </c>
      <c r="P105" s="66">
        <f>Table2245789101123456789[[#This Row],[PEMBULATAN]]*O105</f>
        <v>99000</v>
      </c>
    </row>
    <row r="106" spans="1:16" ht="26.25" customHeight="1" x14ac:dyDescent="0.2">
      <c r="A106" s="14"/>
      <c r="B106" s="76"/>
      <c r="C106" s="74" t="s">
        <v>886</v>
      </c>
      <c r="D106" s="79" t="s">
        <v>530</v>
      </c>
      <c r="E106" s="13">
        <v>44441</v>
      </c>
      <c r="F106" s="77" t="s">
        <v>779</v>
      </c>
      <c r="G106" s="13">
        <v>44443</v>
      </c>
      <c r="H106" s="78" t="s">
        <v>780</v>
      </c>
      <c r="I106" s="16">
        <v>90</v>
      </c>
      <c r="J106" s="16">
        <v>60</v>
      </c>
      <c r="K106" s="16">
        <v>25</v>
      </c>
      <c r="L106" s="16">
        <v>14</v>
      </c>
      <c r="M106" s="82">
        <v>33.75</v>
      </c>
      <c r="N106" s="73">
        <v>34</v>
      </c>
      <c r="O106" s="65">
        <v>3000</v>
      </c>
      <c r="P106" s="66">
        <f>Table2245789101123456789[[#This Row],[PEMBULATAN]]*O106</f>
        <v>102000</v>
      </c>
    </row>
    <row r="107" spans="1:16" ht="26.25" customHeight="1" x14ac:dyDescent="0.2">
      <c r="A107" s="14"/>
      <c r="B107" s="76"/>
      <c r="C107" s="74" t="s">
        <v>887</v>
      </c>
      <c r="D107" s="79" t="s">
        <v>530</v>
      </c>
      <c r="E107" s="13">
        <v>44441</v>
      </c>
      <c r="F107" s="77" t="s">
        <v>779</v>
      </c>
      <c r="G107" s="13">
        <v>44443</v>
      </c>
      <c r="H107" s="78" t="s">
        <v>780</v>
      </c>
      <c r="I107" s="16">
        <v>75</v>
      </c>
      <c r="J107" s="16">
        <v>60</v>
      </c>
      <c r="K107" s="16">
        <v>28</v>
      </c>
      <c r="L107" s="16">
        <v>20</v>
      </c>
      <c r="M107" s="82">
        <v>31.5</v>
      </c>
      <c r="N107" s="73">
        <v>32</v>
      </c>
      <c r="O107" s="65">
        <v>3000</v>
      </c>
      <c r="P107" s="66">
        <f>Table2245789101123456789[[#This Row],[PEMBULATAN]]*O107</f>
        <v>96000</v>
      </c>
    </row>
    <row r="108" spans="1:16" ht="26.25" customHeight="1" x14ac:dyDescent="0.2">
      <c r="A108" s="14"/>
      <c r="B108" s="76"/>
      <c r="C108" s="74" t="s">
        <v>888</v>
      </c>
      <c r="D108" s="79" t="s">
        <v>530</v>
      </c>
      <c r="E108" s="13">
        <v>44441</v>
      </c>
      <c r="F108" s="77" t="s">
        <v>779</v>
      </c>
      <c r="G108" s="13">
        <v>44443</v>
      </c>
      <c r="H108" s="78" t="s">
        <v>780</v>
      </c>
      <c r="I108" s="16">
        <v>50</v>
      </c>
      <c r="J108" s="16">
        <v>53</v>
      </c>
      <c r="K108" s="16">
        <v>17</v>
      </c>
      <c r="L108" s="16">
        <v>6</v>
      </c>
      <c r="M108" s="82">
        <v>11.262499999999999</v>
      </c>
      <c r="N108" s="73">
        <v>11</v>
      </c>
      <c r="O108" s="65">
        <v>3000</v>
      </c>
      <c r="P108" s="66">
        <f>Table2245789101123456789[[#This Row],[PEMBULATAN]]*O108</f>
        <v>33000</v>
      </c>
    </row>
    <row r="109" spans="1:16" ht="26.25" customHeight="1" x14ac:dyDescent="0.2">
      <c r="A109" s="14"/>
      <c r="B109" s="76"/>
      <c r="C109" s="74" t="s">
        <v>889</v>
      </c>
      <c r="D109" s="79" t="s">
        <v>530</v>
      </c>
      <c r="E109" s="13">
        <v>44441</v>
      </c>
      <c r="F109" s="77" t="s">
        <v>779</v>
      </c>
      <c r="G109" s="13">
        <v>44443</v>
      </c>
      <c r="H109" s="78" t="s">
        <v>780</v>
      </c>
      <c r="I109" s="16">
        <v>83</v>
      </c>
      <c r="J109" s="16">
        <v>62</v>
      </c>
      <c r="K109" s="16">
        <v>23</v>
      </c>
      <c r="L109" s="16">
        <v>20</v>
      </c>
      <c r="M109" s="82">
        <v>29.589500000000001</v>
      </c>
      <c r="N109" s="73">
        <v>30</v>
      </c>
      <c r="O109" s="65">
        <v>3000</v>
      </c>
      <c r="P109" s="66">
        <f>Table2245789101123456789[[#This Row],[PEMBULATAN]]*O109</f>
        <v>90000</v>
      </c>
    </row>
    <row r="110" spans="1:16" ht="26.25" customHeight="1" x14ac:dyDescent="0.2">
      <c r="A110" s="14"/>
      <c r="B110" s="76"/>
      <c r="C110" s="74" t="s">
        <v>890</v>
      </c>
      <c r="D110" s="79" t="s">
        <v>530</v>
      </c>
      <c r="E110" s="13">
        <v>44441</v>
      </c>
      <c r="F110" s="77" t="s">
        <v>779</v>
      </c>
      <c r="G110" s="13">
        <v>44443</v>
      </c>
      <c r="H110" s="78" t="s">
        <v>780</v>
      </c>
      <c r="I110" s="16">
        <v>95</v>
      </c>
      <c r="J110" s="16">
        <v>50</v>
      </c>
      <c r="K110" s="16">
        <v>28</v>
      </c>
      <c r="L110" s="16">
        <v>27</v>
      </c>
      <c r="M110" s="82">
        <v>33.25</v>
      </c>
      <c r="N110" s="73">
        <v>33</v>
      </c>
      <c r="O110" s="65">
        <v>3000</v>
      </c>
      <c r="P110" s="66">
        <f>Table2245789101123456789[[#This Row],[PEMBULATAN]]*O110</f>
        <v>99000</v>
      </c>
    </row>
    <row r="111" spans="1:16" ht="26.25" customHeight="1" x14ac:dyDescent="0.2">
      <c r="A111" s="14"/>
      <c r="B111" s="76"/>
      <c r="C111" s="74" t="s">
        <v>891</v>
      </c>
      <c r="D111" s="79" t="s">
        <v>530</v>
      </c>
      <c r="E111" s="13">
        <v>44441</v>
      </c>
      <c r="F111" s="77" t="s">
        <v>779</v>
      </c>
      <c r="G111" s="13">
        <v>44443</v>
      </c>
      <c r="H111" s="78" t="s">
        <v>780</v>
      </c>
      <c r="I111" s="16">
        <v>70</v>
      </c>
      <c r="J111" s="16">
        <v>58</v>
      </c>
      <c r="K111" s="16">
        <v>27</v>
      </c>
      <c r="L111" s="16">
        <v>7</v>
      </c>
      <c r="M111" s="82">
        <v>27.405000000000001</v>
      </c>
      <c r="N111" s="73">
        <v>28</v>
      </c>
      <c r="O111" s="65">
        <v>3000</v>
      </c>
      <c r="P111" s="66">
        <f>Table2245789101123456789[[#This Row],[PEMBULATAN]]*O111</f>
        <v>84000</v>
      </c>
    </row>
    <row r="112" spans="1:16" ht="26.25" customHeight="1" x14ac:dyDescent="0.2">
      <c r="A112" s="14"/>
      <c r="B112" s="76"/>
      <c r="C112" s="74" t="s">
        <v>892</v>
      </c>
      <c r="D112" s="79" t="s">
        <v>530</v>
      </c>
      <c r="E112" s="13">
        <v>44441</v>
      </c>
      <c r="F112" s="77" t="s">
        <v>779</v>
      </c>
      <c r="G112" s="13">
        <v>44443</v>
      </c>
      <c r="H112" s="78" t="s">
        <v>780</v>
      </c>
      <c r="I112" s="16">
        <v>88</v>
      </c>
      <c r="J112" s="16">
        <v>57</v>
      </c>
      <c r="K112" s="16">
        <v>29</v>
      </c>
      <c r="L112" s="16">
        <v>7</v>
      </c>
      <c r="M112" s="82">
        <v>36.366</v>
      </c>
      <c r="N112" s="73">
        <v>37</v>
      </c>
      <c r="O112" s="65">
        <v>3000</v>
      </c>
      <c r="P112" s="66">
        <f>Table2245789101123456789[[#This Row],[PEMBULATAN]]*O112</f>
        <v>111000</v>
      </c>
    </row>
    <row r="113" spans="1:16" ht="26.25" customHeight="1" x14ac:dyDescent="0.2">
      <c r="A113" s="14"/>
      <c r="B113" s="76"/>
      <c r="C113" s="74" t="s">
        <v>893</v>
      </c>
      <c r="D113" s="79" t="s">
        <v>530</v>
      </c>
      <c r="E113" s="13">
        <v>44441</v>
      </c>
      <c r="F113" s="77" t="s">
        <v>779</v>
      </c>
      <c r="G113" s="13">
        <v>44443</v>
      </c>
      <c r="H113" s="78" t="s">
        <v>780</v>
      </c>
      <c r="I113" s="16">
        <v>76</v>
      </c>
      <c r="J113" s="16">
        <v>68</v>
      </c>
      <c r="K113" s="16">
        <v>25</v>
      </c>
      <c r="L113" s="16">
        <v>11</v>
      </c>
      <c r="M113" s="82">
        <v>32.299999999999997</v>
      </c>
      <c r="N113" s="73">
        <v>33</v>
      </c>
      <c r="O113" s="65">
        <v>3000</v>
      </c>
      <c r="P113" s="66">
        <f>Table2245789101123456789[[#This Row],[PEMBULATAN]]*O113</f>
        <v>99000</v>
      </c>
    </row>
    <row r="114" spans="1:16" ht="26.25" customHeight="1" x14ac:dyDescent="0.2">
      <c r="A114" s="14"/>
      <c r="B114" s="76"/>
      <c r="C114" s="74" t="s">
        <v>894</v>
      </c>
      <c r="D114" s="79" t="s">
        <v>530</v>
      </c>
      <c r="E114" s="13">
        <v>44441</v>
      </c>
      <c r="F114" s="77" t="s">
        <v>779</v>
      </c>
      <c r="G114" s="13">
        <v>44443</v>
      </c>
      <c r="H114" s="78" t="s">
        <v>780</v>
      </c>
      <c r="I114" s="16">
        <v>80</v>
      </c>
      <c r="J114" s="16">
        <v>55</v>
      </c>
      <c r="K114" s="16">
        <v>20</v>
      </c>
      <c r="L114" s="16">
        <v>9</v>
      </c>
      <c r="M114" s="82">
        <v>22</v>
      </c>
      <c r="N114" s="73">
        <v>22</v>
      </c>
      <c r="O114" s="65">
        <v>3000</v>
      </c>
      <c r="P114" s="66">
        <f>Table2245789101123456789[[#This Row],[PEMBULATAN]]*O114</f>
        <v>66000</v>
      </c>
    </row>
    <row r="115" spans="1:16" ht="26.25" customHeight="1" x14ac:dyDescent="0.2">
      <c r="A115" s="14"/>
      <c r="B115" s="76"/>
      <c r="C115" s="74" t="s">
        <v>895</v>
      </c>
      <c r="D115" s="79" t="s">
        <v>530</v>
      </c>
      <c r="E115" s="13">
        <v>44441</v>
      </c>
      <c r="F115" s="77" t="s">
        <v>779</v>
      </c>
      <c r="G115" s="13">
        <v>44443</v>
      </c>
      <c r="H115" s="78" t="s">
        <v>780</v>
      </c>
      <c r="I115" s="16">
        <v>93</v>
      </c>
      <c r="J115" s="16">
        <v>33</v>
      </c>
      <c r="K115" s="16">
        <v>18</v>
      </c>
      <c r="L115" s="16">
        <v>14</v>
      </c>
      <c r="M115" s="82">
        <v>13.810499999999999</v>
      </c>
      <c r="N115" s="73">
        <v>14</v>
      </c>
      <c r="O115" s="65">
        <v>3000</v>
      </c>
      <c r="P115" s="66">
        <f>Table2245789101123456789[[#This Row],[PEMBULATAN]]*O115</f>
        <v>42000</v>
      </c>
    </row>
    <row r="116" spans="1:16" ht="26.25" customHeight="1" x14ac:dyDescent="0.2">
      <c r="A116" s="14"/>
      <c r="B116" s="76"/>
      <c r="C116" s="74" t="s">
        <v>896</v>
      </c>
      <c r="D116" s="79" t="s">
        <v>530</v>
      </c>
      <c r="E116" s="13">
        <v>44441</v>
      </c>
      <c r="F116" s="77" t="s">
        <v>779</v>
      </c>
      <c r="G116" s="13">
        <v>44443</v>
      </c>
      <c r="H116" s="78" t="s">
        <v>780</v>
      </c>
      <c r="I116" s="16">
        <v>72</v>
      </c>
      <c r="J116" s="16">
        <v>70</v>
      </c>
      <c r="K116" s="16">
        <v>18</v>
      </c>
      <c r="L116" s="16">
        <v>13</v>
      </c>
      <c r="M116" s="82">
        <v>22.68</v>
      </c>
      <c r="N116" s="73">
        <v>23</v>
      </c>
      <c r="O116" s="65">
        <v>3000</v>
      </c>
      <c r="P116" s="66">
        <f>Table2245789101123456789[[#This Row],[PEMBULATAN]]*O116</f>
        <v>69000</v>
      </c>
    </row>
    <row r="117" spans="1:16" ht="26.25" customHeight="1" x14ac:dyDescent="0.2">
      <c r="A117" s="14"/>
      <c r="B117" s="76"/>
      <c r="C117" s="74" t="s">
        <v>897</v>
      </c>
      <c r="D117" s="79" t="s">
        <v>530</v>
      </c>
      <c r="E117" s="13">
        <v>44441</v>
      </c>
      <c r="F117" s="77" t="s">
        <v>779</v>
      </c>
      <c r="G117" s="13">
        <v>44443</v>
      </c>
      <c r="H117" s="78" t="s">
        <v>780</v>
      </c>
      <c r="I117" s="16">
        <v>87</v>
      </c>
      <c r="J117" s="16">
        <v>67</v>
      </c>
      <c r="K117" s="16">
        <v>20</v>
      </c>
      <c r="L117" s="16">
        <v>18</v>
      </c>
      <c r="M117" s="82">
        <v>29.145</v>
      </c>
      <c r="N117" s="73">
        <v>29</v>
      </c>
      <c r="O117" s="65">
        <v>3000</v>
      </c>
      <c r="P117" s="66">
        <f>Table2245789101123456789[[#This Row],[PEMBULATAN]]*O117</f>
        <v>87000</v>
      </c>
    </row>
    <row r="118" spans="1:16" ht="26.25" customHeight="1" x14ac:dyDescent="0.2">
      <c r="A118" s="14"/>
      <c r="B118" s="76"/>
      <c r="C118" s="74" t="s">
        <v>898</v>
      </c>
      <c r="D118" s="79" t="s">
        <v>530</v>
      </c>
      <c r="E118" s="13">
        <v>44441</v>
      </c>
      <c r="F118" s="77" t="s">
        <v>779</v>
      </c>
      <c r="G118" s="13">
        <v>44443</v>
      </c>
      <c r="H118" s="78" t="s">
        <v>780</v>
      </c>
      <c r="I118" s="16">
        <v>90</v>
      </c>
      <c r="J118" s="16">
        <v>45</v>
      </c>
      <c r="K118" s="16">
        <v>40</v>
      </c>
      <c r="L118" s="16">
        <v>22</v>
      </c>
      <c r="M118" s="82">
        <v>40.5</v>
      </c>
      <c r="N118" s="73">
        <v>41</v>
      </c>
      <c r="O118" s="65">
        <v>3000</v>
      </c>
      <c r="P118" s="66">
        <f>Table2245789101123456789[[#This Row],[PEMBULATAN]]*O118</f>
        <v>123000</v>
      </c>
    </row>
    <row r="119" spans="1:16" ht="26.25" customHeight="1" x14ac:dyDescent="0.2">
      <c r="A119" s="14"/>
      <c r="B119" s="76"/>
      <c r="C119" s="74" t="s">
        <v>899</v>
      </c>
      <c r="D119" s="79" t="s">
        <v>530</v>
      </c>
      <c r="E119" s="13">
        <v>44441</v>
      </c>
      <c r="F119" s="77" t="s">
        <v>779</v>
      </c>
      <c r="G119" s="13">
        <v>44443</v>
      </c>
      <c r="H119" s="78" t="s">
        <v>780</v>
      </c>
      <c r="I119" s="16">
        <v>80</v>
      </c>
      <c r="J119" s="16">
        <v>55</v>
      </c>
      <c r="K119" s="16">
        <v>28</v>
      </c>
      <c r="L119" s="16">
        <v>11</v>
      </c>
      <c r="M119" s="82">
        <v>30.8</v>
      </c>
      <c r="N119" s="73">
        <v>31</v>
      </c>
      <c r="O119" s="65">
        <v>3000</v>
      </c>
      <c r="P119" s="66">
        <f>Table2245789101123456789[[#This Row],[PEMBULATAN]]*O119</f>
        <v>93000</v>
      </c>
    </row>
    <row r="120" spans="1:16" ht="26.25" customHeight="1" x14ac:dyDescent="0.2">
      <c r="A120" s="14"/>
      <c r="B120" s="76"/>
      <c r="C120" s="74" t="s">
        <v>900</v>
      </c>
      <c r="D120" s="79" t="s">
        <v>530</v>
      </c>
      <c r="E120" s="13">
        <v>44441</v>
      </c>
      <c r="F120" s="77" t="s">
        <v>779</v>
      </c>
      <c r="G120" s="13">
        <v>44443</v>
      </c>
      <c r="H120" s="78" t="s">
        <v>780</v>
      </c>
      <c r="I120" s="16">
        <v>94</v>
      </c>
      <c r="J120" s="16">
        <v>56</v>
      </c>
      <c r="K120" s="16">
        <v>20</v>
      </c>
      <c r="L120" s="16">
        <v>15</v>
      </c>
      <c r="M120" s="82">
        <v>26.32</v>
      </c>
      <c r="N120" s="73">
        <v>27</v>
      </c>
      <c r="O120" s="65">
        <v>3000</v>
      </c>
      <c r="P120" s="66">
        <f>Table2245789101123456789[[#This Row],[PEMBULATAN]]*O120</f>
        <v>81000</v>
      </c>
    </row>
    <row r="121" spans="1:16" ht="26.25" customHeight="1" x14ac:dyDescent="0.2">
      <c r="A121" s="14"/>
      <c r="B121" s="76"/>
      <c r="C121" s="74" t="s">
        <v>901</v>
      </c>
      <c r="D121" s="79" t="s">
        <v>530</v>
      </c>
      <c r="E121" s="13">
        <v>44441</v>
      </c>
      <c r="F121" s="77" t="s">
        <v>779</v>
      </c>
      <c r="G121" s="13">
        <v>44443</v>
      </c>
      <c r="H121" s="78" t="s">
        <v>780</v>
      </c>
      <c r="I121" s="16">
        <v>60</v>
      </c>
      <c r="J121" s="16">
        <v>40</v>
      </c>
      <c r="K121" s="16">
        <v>15</v>
      </c>
      <c r="L121" s="16">
        <v>5</v>
      </c>
      <c r="M121" s="82">
        <v>9</v>
      </c>
      <c r="N121" s="73">
        <v>9</v>
      </c>
      <c r="O121" s="65">
        <v>3000</v>
      </c>
      <c r="P121" s="66">
        <f>Table2245789101123456789[[#This Row],[PEMBULATAN]]*O121</f>
        <v>27000</v>
      </c>
    </row>
    <row r="122" spans="1:16" ht="26.25" customHeight="1" x14ac:dyDescent="0.2">
      <c r="A122" s="14"/>
      <c r="B122" s="76"/>
      <c r="C122" s="74" t="s">
        <v>902</v>
      </c>
      <c r="D122" s="79" t="s">
        <v>530</v>
      </c>
      <c r="E122" s="13">
        <v>44441</v>
      </c>
      <c r="F122" s="77" t="s">
        <v>779</v>
      </c>
      <c r="G122" s="13">
        <v>44443</v>
      </c>
      <c r="H122" s="78" t="s">
        <v>780</v>
      </c>
      <c r="I122" s="16">
        <v>83</v>
      </c>
      <c r="J122" s="16">
        <v>63</v>
      </c>
      <c r="K122" s="16">
        <v>8</v>
      </c>
      <c r="L122" s="16">
        <v>22</v>
      </c>
      <c r="M122" s="82">
        <v>10.458</v>
      </c>
      <c r="N122" s="73">
        <v>22</v>
      </c>
      <c r="O122" s="65">
        <v>3000</v>
      </c>
      <c r="P122" s="66">
        <f>Table2245789101123456789[[#This Row],[PEMBULATAN]]*O122</f>
        <v>66000</v>
      </c>
    </row>
    <row r="123" spans="1:16" ht="26.25" customHeight="1" x14ac:dyDescent="0.2">
      <c r="A123" s="14"/>
      <c r="B123" s="76"/>
      <c r="C123" s="74" t="s">
        <v>903</v>
      </c>
      <c r="D123" s="79" t="s">
        <v>530</v>
      </c>
      <c r="E123" s="13">
        <v>44441</v>
      </c>
      <c r="F123" s="77" t="s">
        <v>779</v>
      </c>
      <c r="G123" s="13">
        <v>44443</v>
      </c>
      <c r="H123" s="78" t="s">
        <v>780</v>
      </c>
      <c r="I123" s="16">
        <v>80</v>
      </c>
      <c r="J123" s="16">
        <v>53</v>
      </c>
      <c r="K123" s="16">
        <v>20</v>
      </c>
      <c r="L123" s="16">
        <v>9</v>
      </c>
      <c r="M123" s="82">
        <v>21.2</v>
      </c>
      <c r="N123" s="73">
        <v>21</v>
      </c>
      <c r="O123" s="65">
        <v>3000</v>
      </c>
      <c r="P123" s="66">
        <f>Table2245789101123456789[[#This Row],[PEMBULATAN]]*O123</f>
        <v>63000</v>
      </c>
    </row>
    <row r="124" spans="1:16" ht="26.25" customHeight="1" x14ac:dyDescent="0.2">
      <c r="A124" s="14"/>
      <c r="B124" s="76"/>
      <c r="C124" s="74" t="s">
        <v>904</v>
      </c>
      <c r="D124" s="79" t="s">
        <v>530</v>
      </c>
      <c r="E124" s="13">
        <v>44441</v>
      </c>
      <c r="F124" s="77" t="s">
        <v>779</v>
      </c>
      <c r="G124" s="13">
        <v>44443</v>
      </c>
      <c r="H124" s="78" t="s">
        <v>780</v>
      </c>
      <c r="I124" s="16">
        <v>50</v>
      </c>
      <c r="J124" s="16">
        <v>40</v>
      </c>
      <c r="K124" s="16">
        <v>27</v>
      </c>
      <c r="L124" s="16">
        <v>6</v>
      </c>
      <c r="M124" s="82">
        <v>13.5</v>
      </c>
      <c r="N124" s="73">
        <v>14</v>
      </c>
      <c r="O124" s="65">
        <v>3000</v>
      </c>
      <c r="P124" s="66">
        <f>Table2245789101123456789[[#This Row],[PEMBULATAN]]*O124</f>
        <v>42000</v>
      </c>
    </row>
    <row r="125" spans="1:16" ht="26.25" customHeight="1" x14ac:dyDescent="0.2">
      <c r="A125" s="14"/>
      <c r="B125" s="76"/>
      <c r="C125" s="74" t="s">
        <v>905</v>
      </c>
      <c r="D125" s="79" t="s">
        <v>530</v>
      </c>
      <c r="E125" s="13">
        <v>44441</v>
      </c>
      <c r="F125" s="77" t="s">
        <v>779</v>
      </c>
      <c r="G125" s="13">
        <v>44443</v>
      </c>
      <c r="H125" s="78" t="s">
        <v>780</v>
      </c>
      <c r="I125" s="16">
        <v>50</v>
      </c>
      <c r="J125" s="16">
        <v>35</v>
      </c>
      <c r="K125" s="16">
        <v>10</v>
      </c>
      <c r="L125" s="16">
        <v>1</v>
      </c>
      <c r="M125" s="82">
        <v>4.375</v>
      </c>
      <c r="N125" s="73">
        <v>5</v>
      </c>
      <c r="O125" s="65">
        <v>3000</v>
      </c>
      <c r="P125" s="66">
        <f>Table2245789101123456789[[#This Row],[PEMBULATAN]]*O125</f>
        <v>15000</v>
      </c>
    </row>
    <row r="126" spans="1:16" ht="26.25" customHeight="1" x14ac:dyDescent="0.2">
      <c r="A126" s="14"/>
      <c r="B126" s="76"/>
      <c r="C126" s="74" t="s">
        <v>906</v>
      </c>
      <c r="D126" s="79" t="s">
        <v>530</v>
      </c>
      <c r="E126" s="13">
        <v>44441</v>
      </c>
      <c r="F126" s="77" t="s">
        <v>779</v>
      </c>
      <c r="G126" s="13">
        <v>44443</v>
      </c>
      <c r="H126" s="78" t="s">
        <v>780</v>
      </c>
      <c r="I126" s="16">
        <v>125</v>
      </c>
      <c r="J126" s="16">
        <v>20</v>
      </c>
      <c r="K126" s="16">
        <v>10</v>
      </c>
      <c r="L126" s="16">
        <v>3</v>
      </c>
      <c r="M126" s="82">
        <v>6.25</v>
      </c>
      <c r="N126" s="73">
        <v>6</v>
      </c>
      <c r="O126" s="65">
        <v>3000</v>
      </c>
      <c r="P126" s="66">
        <f>Table2245789101123456789[[#This Row],[PEMBULATAN]]*O126</f>
        <v>18000</v>
      </c>
    </row>
    <row r="127" spans="1:16" ht="26.25" customHeight="1" x14ac:dyDescent="0.2">
      <c r="A127" s="14"/>
      <c r="B127" s="76"/>
      <c r="C127" s="74" t="s">
        <v>907</v>
      </c>
      <c r="D127" s="79" t="s">
        <v>530</v>
      </c>
      <c r="E127" s="13">
        <v>44441</v>
      </c>
      <c r="F127" s="77" t="s">
        <v>779</v>
      </c>
      <c r="G127" s="13">
        <v>44443</v>
      </c>
      <c r="H127" s="78" t="s">
        <v>780</v>
      </c>
      <c r="I127" s="16">
        <v>60</v>
      </c>
      <c r="J127" s="16">
        <v>45</v>
      </c>
      <c r="K127" s="16">
        <v>12</v>
      </c>
      <c r="L127" s="16">
        <v>6</v>
      </c>
      <c r="M127" s="82">
        <v>8.1</v>
      </c>
      <c r="N127" s="73">
        <v>8</v>
      </c>
      <c r="O127" s="65">
        <v>3000</v>
      </c>
      <c r="P127" s="66">
        <f>Table2245789101123456789[[#This Row],[PEMBULATAN]]*O127</f>
        <v>24000</v>
      </c>
    </row>
    <row r="128" spans="1:16" ht="26.25" customHeight="1" x14ac:dyDescent="0.2">
      <c r="A128" s="14"/>
      <c r="B128" s="76"/>
      <c r="C128" s="74" t="s">
        <v>908</v>
      </c>
      <c r="D128" s="79" t="s">
        <v>530</v>
      </c>
      <c r="E128" s="13">
        <v>44441</v>
      </c>
      <c r="F128" s="77" t="s">
        <v>779</v>
      </c>
      <c r="G128" s="13">
        <v>44443</v>
      </c>
      <c r="H128" s="78" t="s">
        <v>780</v>
      </c>
      <c r="I128" s="16">
        <v>43</v>
      </c>
      <c r="J128" s="16">
        <v>38</v>
      </c>
      <c r="K128" s="16">
        <v>17</v>
      </c>
      <c r="L128" s="16">
        <v>3</v>
      </c>
      <c r="M128" s="82">
        <v>6.9444999999999997</v>
      </c>
      <c r="N128" s="73">
        <v>7</v>
      </c>
      <c r="O128" s="65">
        <v>3000</v>
      </c>
      <c r="P128" s="66">
        <f>Table2245789101123456789[[#This Row],[PEMBULATAN]]*O128</f>
        <v>21000</v>
      </c>
    </row>
    <row r="129" spans="1:16" ht="26.25" customHeight="1" x14ac:dyDescent="0.2">
      <c r="A129" s="14"/>
      <c r="B129" s="76"/>
      <c r="C129" s="74" t="s">
        <v>909</v>
      </c>
      <c r="D129" s="79" t="s">
        <v>530</v>
      </c>
      <c r="E129" s="13">
        <v>44441</v>
      </c>
      <c r="F129" s="77" t="s">
        <v>779</v>
      </c>
      <c r="G129" s="13">
        <v>44443</v>
      </c>
      <c r="H129" s="78" t="s">
        <v>780</v>
      </c>
      <c r="I129" s="16">
        <v>84</v>
      </c>
      <c r="J129" s="16">
        <v>63</v>
      </c>
      <c r="K129" s="16">
        <v>15</v>
      </c>
      <c r="L129" s="16">
        <v>11</v>
      </c>
      <c r="M129" s="82">
        <v>19.844999999999999</v>
      </c>
      <c r="N129" s="73">
        <v>20</v>
      </c>
      <c r="O129" s="65">
        <v>3000</v>
      </c>
      <c r="P129" s="66">
        <f>Table2245789101123456789[[#This Row],[PEMBULATAN]]*O129</f>
        <v>60000</v>
      </c>
    </row>
    <row r="130" spans="1:16" ht="26.25" customHeight="1" x14ac:dyDescent="0.2">
      <c r="A130" s="14"/>
      <c r="B130" s="76"/>
      <c r="C130" s="74" t="s">
        <v>910</v>
      </c>
      <c r="D130" s="79" t="s">
        <v>530</v>
      </c>
      <c r="E130" s="13">
        <v>44441</v>
      </c>
      <c r="F130" s="77" t="s">
        <v>779</v>
      </c>
      <c r="G130" s="13">
        <v>44443</v>
      </c>
      <c r="H130" s="78" t="s">
        <v>780</v>
      </c>
      <c r="I130" s="16">
        <v>100</v>
      </c>
      <c r="J130" s="16">
        <v>55</v>
      </c>
      <c r="K130" s="16">
        <v>33</v>
      </c>
      <c r="L130" s="16">
        <v>25</v>
      </c>
      <c r="M130" s="82">
        <v>45.375</v>
      </c>
      <c r="N130" s="73">
        <v>46</v>
      </c>
      <c r="O130" s="65">
        <v>3000</v>
      </c>
      <c r="P130" s="66">
        <f>Table2245789101123456789[[#This Row],[PEMBULATAN]]*O130</f>
        <v>138000</v>
      </c>
    </row>
    <row r="131" spans="1:16" ht="26.25" customHeight="1" x14ac:dyDescent="0.2">
      <c r="A131" s="14"/>
      <c r="B131" s="76"/>
      <c r="C131" s="74" t="s">
        <v>911</v>
      </c>
      <c r="D131" s="79" t="s">
        <v>530</v>
      </c>
      <c r="E131" s="13">
        <v>44441</v>
      </c>
      <c r="F131" s="77" t="s">
        <v>779</v>
      </c>
      <c r="G131" s="13">
        <v>44443</v>
      </c>
      <c r="H131" s="78" t="s">
        <v>780</v>
      </c>
      <c r="I131" s="16">
        <v>80</v>
      </c>
      <c r="J131" s="16">
        <v>65</v>
      </c>
      <c r="K131" s="16">
        <v>18</v>
      </c>
      <c r="L131" s="16">
        <v>14</v>
      </c>
      <c r="M131" s="82">
        <v>23.4</v>
      </c>
      <c r="N131" s="73">
        <v>24</v>
      </c>
      <c r="O131" s="65">
        <v>3000</v>
      </c>
      <c r="P131" s="66">
        <f>Table2245789101123456789[[#This Row],[PEMBULATAN]]*O131</f>
        <v>72000</v>
      </c>
    </row>
    <row r="132" spans="1:16" ht="26.25" customHeight="1" x14ac:dyDescent="0.2">
      <c r="A132" s="14"/>
      <c r="B132" s="76"/>
      <c r="C132" s="74" t="s">
        <v>912</v>
      </c>
      <c r="D132" s="79" t="s">
        <v>530</v>
      </c>
      <c r="E132" s="13">
        <v>44441</v>
      </c>
      <c r="F132" s="77" t="s">
        <v>779</v>
      </c>
      <c r="G132" s="13">
        <v>44443</v>
      </c>
      <c r="H132" s="78" t="s">
        <v>780</v>
      </c>
      <c r="I132" s="16">
        <v>80</v>
      </c>
      <c r="J132" s="16">
        <v>53</v>
      </c>
      <c r="K132" s="16">
        <v>30</v>
      </c>
      <c r="L132" s="16">
        <v>20</v>
      </c>
      <c r="M132" s="82">
        <v>31.8</v>
      </c>
      <c r="N132" s="73">
        <v>32</v>
      </c>
      <c r="O132" s="65">
        <v>3000</v>
      </c>
      <c r="P132" s="66">
        <f>Table2245789101123456789[[#This Row],[PEMBULATAN]]*O132</f>
        <v>96000</v>
      </c>
    </row>
    <row r="133" spans="1:16" ht="26.25" customHeight="1" x14ac:dyDescent="0.2">
      <c r="A133" s="14"/>
      <c r="B133" s="76"/>
      <c r="C133" s="74" t="s">
        <v>913</v>
      </c>
      <c r="D133" s="79" t="s">
        <v>530</v>
      </c>
      <c r="E133" s="13">
        <v>44441</v>
      </c>
      <c r="F133" s="77" t="s">
        <v>779</v>
      </c>
      <c r="G133" s="13">
        <v>44443</v>
      </c>
      <c r="H133" s="78" t="s">
        <v>780</v>
      </c>
      <c r="I133" s="16">
        <v>60</v>
      </c>
      <c r="J133" s="16">
        <v>55</v>
      </c>
      <c r="K133" s="16">
        <v>20</v>
      </c>
      <c r="L133" s="16">
        <v>5</v>
      </c>
      <c r="M133" s="82">
        <v>16.5</v>
      </c>
      <c r="N133" s="73">
        <v>17</v>
      </c>
      <c r="O133" s="65">
        <v>3000</v>
      </c>
      <c r="P133" s="66">
        <f>Table2245789101123456789[[#This Row],[PEMBULATAN]]*O133</f>
        <v>51000</v>
      </c>
    </row>
    <row r="134" spans="1:16" ht="26.25" customHeight="1" x14ac:dyDescent="0.2">
      <c r="A134" s="14"/>
      <c r="B134" s="76"/>
      <c r="C134" s="74" t="s">
        <v>914</v>
      </c>
      <c r="D134" s="79" t="s">
        <v>530</v>
      </c>
      <c r="E134" s="13">
        <v>44441</v>
      </c>
      <c r="F134" s="77" t="s">
        <v>779</v>
      </c>
      <c r="G134" s="13">
        <v>44443</v>
      </c>
      <c r="H134" s="78" t="s">
        <v>780</v>
      </c>
      <c r="I134" s="16">
        <v>100</v>
      </c>
      <c r="J134" s="16">
        <v>60</v>
      </c>
      <c r="K134" s="16">
        <v>38</v>
      </c>
      <c r="L134" s="16">
        <v>11</v>
      </c>
      <c r="M134" s="82">
        <v>57</v>
      </c>
      <c r="N134" s="73">
        <v>57</v>
      </c>
      <c r="O134" s="65">
        <v>3000</v>
      </c>
      <c r="P134" s="66">
        <f>Table2245789101123456789[[#This Row],[PEMBULATAN]]*O134</f>
        <v>171000</v>
      </c>
    </row>
    <row r="135" spans="1:16" ht="26.25" customHeight="1" x14ac:dyDescent="0.2">
      <c r="A135" s="14"/>
      <c r="B135" s="76"/>
      <c r="C135" s="74" t="s">
        <v>915</v>
      </c>
      <c r="D135" s="79" t="s">
        <v>530</v>
      </c>
      <c r="E135" s="13">
        <v>44441</v>
      </c>
      <c r="F135" s="77" t="s">
        <v>779</v>
      </c>
      <c r="G135" s="13">
        <v>44443</v>
      </c>
      <c r="H135" s="78" t="s">
        <v>780</v>
      </c>
      <c r="I135" s="16">
        <v>90</v>
      </c>
      <c r="J135" s="16">
        <v>60</v>
      </c>
      <c r="K135" s="16">
        <v>20</v>
      </c>
      <c r="L135" s="16">
        <v>11</v>
      </c>
      <c r="M135" s="82">
        <v>27</v>
      </c>
      <c r="N135" s="73">
        <v>27</v>
      </c>
      <c r="O135" s="65">
        <v>3000</v>
      </c>
      <c r="P135" s="66">
        <f>Table2245789101123456789[[#This Row],[PEMBULATAN]]*O135</f>
        <v>81000</v>
      </c>
    </row>
    <row r="136" spans="1:16" ht="26.25" customHeight="1" x14ac:dyDescent="0.2">
      <c r="A136" s="14"/>
      <c r="B136" s="76"/>
      <c r="C136" s="74" t="s">
        <v>916</v>
      </c>
      <c r="D136" s="79" t="s">
        <v>530</v>
      </c>
      <c r="E136" s="13">
        <v>44441</v>
      </c>
      <c r="F136" s="77" t="s">
        <v>779</v>
      </c>
      <c r="G136" s="13">
        <v>44443</v>
      </c>
      <c r="H136" s="78" t="s">
        <v>780</v>
      </c>
      <c r="I136" s="16">
        <v>49</v>
      </c>
      <c r="J136" s="16">
        <v>39</v>
      </c>
      <c r="K136" s="16">
        <v>12</v>
      </c>
      <c r="L136" s="16">
        <v>4</v>
      </c>
      <c r="M136" s="82">
        <v>5.7329999999999997</v>
      </c>
      <c r="N136" s="73">
        <v>6</v>
      </c>
      <c r="O136" s="65">
        <v>3000</v>
      </c>
      <c r="P136" s="66">
        <f>Table2245789101123456789[[#This Row],[PEMBULATAN]]*O136</f>
        <v>18000</v>
      </c>
    </row>
    <row r="137" spans="1:16" ht="26.25" customHeight="1" x14ac:dyDescent="0.2">
      <c r="A137" s="14"/>
      <c r="B137" s="76"/>
      <c r="C137" s="74" t="s">
        <v>917</v>
      </c>
      <c r="D137" s="79" t="s">
        <v>530</v>
      </c>
      <c r="E137" s="13">
        <v>44441</v>
      </c>
      <c r="F137" s="77" t="s">
        <v>779</v>
      </c>
      <c r="G137" s="13">
        <v>44443</v>
      </c>
      <c r="H137" s="78" t="s">
        <v>780</v>
      </c>
      <c r="I137" s="16">
        <v>40</v>
      </c>
      <c r="J137" s="16">
        <v>30</v>
      </c>
      <c r="K137" s="16">
        <v>27</v>
      </c>
      <c r="L137" s="16">
        <v>7</v>
      </c>
      <c r="M137" s="82">
        <v>8.1</v>
      </c>
      <c r="N137" s="73">
        <v>8</v>
      </c>
      <c r="O137" s="65">
        <v>3000</v>
      </c>
      <c r="P137" s="66">
        <f>Table2245789101123456789[[#This Row],[PEMBULATAN]]*O137</f>
        <v>24000</v>
      </c>
    </row>
    <row r="138" spans="1:16" ht="26.25" customHeight="1" x14ac:dyDescent="0.2">
      <c r="A138" s="14"/>
      <c r="B138" s="76"/>
      <c r="C138" s="74" t="s">
        <v>918</v>
      </c>
      <c r="D138" s="79" t="s">
        <v>530</v>
      </c>
      <c r="E138" s="13">
        <v>44441</v>
      </c>
      <c r="F138" s="77" t="s">
        <v>779</v>
      </c>
      <c r="G138" s="13">
        <v>44443</v>
      </c>
      <c r="H138" s="78" t="s">
        <v>780</v>
      </c>
      <c r="I138" s="16">
        <v>97</v>
      </c>
      <c r="J138" s="16">
        <v>49</v>
      </c>
      <c r="K138" s="16">
        <v>33</v>
      </c>
      <c r="L138" s="16">
        <v>18</v>
      </c>
      <c r="M138" s="82">
        <v>39.212249999999997</v>
      </c>
      <c r="N138" s="73">
        <v>39</v>
      </c>
      <c r="O138" s="65">
        <v>3000</v>
      </c>
      <c r="P138" s="66">
        <f>Table2245789101123456789[[#This Row],[PEMBULATAN]]*O138</f>
        <v>117000</v>
      </c>
    </row>
    <row r="139" spans="1:16" ht="26.25" customHeight="1" x14ac:dyDescent="0.2">
      <c r="A139" s="14"/>
      <c r="B139" s="76"/>
      <c r="C139" s="74" t="s">
        <v>919</v>
      </c>
      <c r="D139" s="79" t="s">
        <v>530</v>
      </c>
      <c r="E139" s="13">
        <v>44441</v>
      </c>
      <c r="F139" s="77" t="s">
        <v>779</v>
      </c>
      <c r="G139" s="13">
        <v>44443</v>
      </c>
      <c r="H139" s="78" t="s">
        <v>780</v>
      </c>
      <c r="I139" s="16">
        <v>93</v>
      </c>
      <c r="J139" s="16">
        <v>60</v>
      </c>
      <c r="K139" s="16">
        <v>30</v>
      </c>
      <c r="L139" s="16">
        <v>8</v>
      </c>
      <c r="M139" s="82">
        <v>41.85</v>
      </c>
      <c r="N139" s="73">
        <v>42</v>
      </c>
      <c r="O139" s="65">
        <v>3000</v>
      </c>
      <c r="P139" s="66">
        <f>Table2245789101123456789[[#This Row],[PEMBULATAN]]*O139</f>
        <v>126000</v>
      </c>
    </row>
    <row r="140" spans="1:16" ht="26.25" customHeight="1" x14ac:dyDescent="0.2">
      <c r="A140" s="14"/>
      <c r="B140" s="76"/>
      <c r="C140" s="74" t="s">
        <v>920</v>
      </c>
      <c r="D140" s="79" t="s">
        <v>530</v>
      </c>
      <c r="E140" s="13">
        <v>44441</v>
      </c>
      <c r="F140" s="77" t="s">
        <v>779</v>
      </c>
      <c r="G140" s="13">
        <v>44443</v>
      </c>
      <c r="H140" s="78" t="s">
        <v>780</v>
      </c>
      <c r="I140" s="16">
        <v>93</v>
      </c>
      <c r="J140" s="16">
        <v>59</v>
      </c>
      <c r="K140" s="16">
        <v>28</v>
      </c>
      <c r="L140" s="16">
        <v>13</v>
      </c>
      <c r="M140" s="82">
        <v>38.408999999999999</v>
      </c>
      <c r="N140" s="73">
        <v>39</v>
      </c>
      <c r="O140" s="65">
        <v>3000</v>
      </c>
      <c r="P140" s="66">
        <f>Table2245789101123456789[[#This Row],[PEMBULATAN]]*O140</f>
        <v>117000</v>
      </c>
    </row>
    <row r="141" spans="1:16" ht="26.25" customHeight="1" x14ac:dyDescent="0.2">
      <c r="A141" s="14"/>
      <c r="B141" s="76"/>
      <c r="C141" s="74" t="s">
        <v>921</v>
      </c>
      <c r="D141" s="79" t="s">
        <v>530</v>
      </c>
      <c r="E141" s="13">
        <v>44441</v>
      </c>
      <c r="F141" s="77" t="s">
        <v>779</v>
      </c>
      <c r="G141" s="13">
        <v>44443</v>
      </c>
      <c r="H141" s="78" t="s">
        <v>780</v>
      </c>
      <c r="I141" s="16">
        <v>100</v>
      </c>
      <c r="J141" s="16">
        <v>15</v>
      </c>
      <c r="K141" s="16">
        <v>10</v>
      </c>
      <c r="L141" s="16">
        <v>2</v>
      </c>
      <c r="M141" s="82">
        <v>3.75</v>
      </c>
      <c r="N141" s="73">
        <v>4</v>
      </c>
      <c r="O141" s="65">
        <v>3000</v>
      </c>
      <c r="P141" s="66">
        <f>Table2245789101123456789[[#This Row],[PEMBULATAN]]*O141</f>
        <v>12000</v>
      </c>
    </row>
    <row r="142" spans="1:16" ht="26.25" customHeight="1" x14ac:dyDescent="0.2">
      <c r="A142" s="14"/>
      <c r="B142" s="76"/>
      <c r="C142" s="74" t="s">
        <v>922</v>
      </c>
      <c r="D142" s="79" t="s">
        <v>530</v>
      </c>
      <c r="E142" s="13">
        <v>44441</v>
      </c>
      <c r="F142" s="77" t="s">
        <v>779</v>
      </c>
      <c r="G142" s="13">
        <v>44443</v>
      </c>
      <c r="H142" s="78" t="s">
        <v>780</v>
      </c>
      <c r="I142" s="16">
        <v>76</v>
      </c>
      <c r="J142" s="16">
        <v>15</v>
      </c>
      <c r="K142" s="16">
        <v>15</v>
      </c>
      <c r="L142" s="16">
        <v>3</v>
      </c>
      <c r="M142" s="82">
        <v>4.2750000000000004</v>
      </c>
      <c r="N142" s="73">
        <v>4</v>
      </c>
      <c r="O142" s="65">
        <v>3000</v>
      </c>
      <c r="P142" s="66">
        <f>Table2245789101123456789[[#This Row],[PEMBULATAN]]*O142</f>
        <v>12000</v>
      </c>
    </row>
    <row r="143" spans="1:16" ht="26.25" customHeight="1" x14ac:dyDescent="0.2">
      <c r="A143" s="14"/>
      <c r="B143" s="76"/>
      <c r="C143" s="74" t="s">
        <v>923</v>
      </c>
      <c r="D143" s="79" t="s">
        <v>530</v>
      </c>
      <c r="E143" s="13">
        <v>44441</v>
      </c>
      <c r="F143" s="77" t="s">
        <v>779</v>
      </c>
      <c r="G143" s="13">
        <v>44443</v>
      </c>
      <c r="H143" s="78" t="s">
        <v>780</v>
      </c>
      <c r="I143" s="16">
        <v>103</v>
      </c>
      <c r="J143" s="16">
        <v>10</v>
      </c>
      <c r="K143" s="16">
        <v>5</v>
      </c>
      <c r="L143" s="16">
        <v>1</v>
      </c>
      <c r="M143" s="82">
        <v>1.2875000000000001</v>
      </c>
      <c r="N143" s="73">
        <v>1</v>
      </c>
      <c r="O143" s="65">
        <v>3000</v>
      </c>
      <c r="P143" s="66">
        <f>Table2245789101123456789[[#This Row],[PEMBULATAN]]*O143</f>
        <v>3000</v>
      </c>
    </row>
    <row r="144" spans="1:16" ht="26.25" customHeight="1" x14ac:dyDescent="0.2">
      <c r="A144" s="14"/>
      <c r="B144" s="76"/>
      <c r="C144" s="74" t="s">
        <v>924</v>
      </c>
      <c r="D144" s="79" t="s">
        <v>530</v>
      </c>
      <c r="E144" s="13">
        <v>44441</v>
      </c>
      <c r="F144" s="77" t="s">
        <v>779</v>
      </c>
      <c r="G144" s="13">
        <v>44443</v>
      </c>
      <c r="H144" s="78" t="s">
        <v>780</v>
      </c>
      <c r="I144" s="16">
        <v>57</v>
      </c>
      <c r="J144" s="16">
        <v>59</v>
      </c>
      <c r="K144" s="16">
        <v>20</v>
      </c>
      <c r="L144" s="16">
        <v>8</v>
      </c>
      <c r="M144" s="82">
        <v>16.815000000000001</v>
      </c>
      <c r="N144" s="73">
        <v>17</v>
      </c>
      <c r="O144" s="65">
        <v>3000</v>
      </c>
      <c r="P144" s="66">
        <f>Table2245789101123456789[[#This Row],[PEMBULATAN]]*O144</f>
        <v>51000</v>
      </c>
    </row>
    <row r="145" spans="1:16" ht="26.25" customHeight="1" x14ac:dyDescent="0.2">
      <c r="A145" s="14"/>
      <c r="B145" s="76"/>
      <c r="C145" s="74" t="s">
        <v>925</v>
      </c>
      <c r="D145" s="79" t="s">
        <v>530</v>
      </c>
      <c r="E145" s="13">
        <v>44441</v>
      </c>
      <c r="F145" s="77" t="s">
        <v>779</v>
      </c>
      <c r="G145" s="13">
        <v>44443</v>
      </c>
      <c r="H145" s="78" t="s">
        <v>780</v>
      </c>
      <c r="I145" s="16">
        <v>80</v>
      </c>
      <c r="J145" s="16">
        <v>65</v>
      </c>
      <c r="K145" s="16">
        <v>25</v>
      </c>
      <c r="L145" s="16">
        <v>7</v>
      </c>
      <c r="M145" s="82">
        <v>32.5</v>
      </c>
      <c r="N145" s="73">
        <v>33</v>
      </c>
      <c r="O145" s="65">
        <v>3000</v>
      </c>
      <c r="P145" s="66">
        <f>Table2245789101123456789[[#This Row],[PEMBULATAN]]*O145</f>
        <v>99000</v>
      </c>
    </row>
    <row r="146" spans="1:16" ht="26.25" customHeight="1" x14ac:dyDescent="0.2">
      <c r="A146" s="14"/>
      <c r="B146" s="76"/>
      <c r="C146" s="74" t="s">
        <v>926</v>
      </c>
      <c r="D146" s="79" t="s">
        <v>530</v>
      </c>
      <c r="E146" s="13">
        <v>44441</v>
      </c>
      <c r="F146" s="77" t="s">
        <v>779</v>
      </c>
      <c r="G146" s="13">
        <v>44443</v>
      </c>
      <c r="H146" s="78" t="s">
        <v>780</v>
      </c>
      <c r="I146" s="16">
        <v>40</v>
      </c>
      <c r="J146" s="16">
        <v>31</v>
      </c>
      <c r="K146" s="16">
        <v>25</v>
      </c>
      <c r="L146" s="16">
        <v>8</v>
      </c>
      <c r="M146" s="82">
        <v>7.75</v>
      </c>
      <c r="N146" s="73">
        <v>8</v>
      </c>
      <c r="O146" s="65">
        <v>3000</v>
      </c>
      <c r="P146" s="66">
        <f>Table2245789101123456789[[#This Row],[PEMBULATAN]]*O146</f>
        <v>24000</v>
      </c>
    </row>
    <row r="147" spans="1:16" ht="26.25" customHeight="1" x14ac:dyDescent="0.2">
      <c r="A147" s="14"/>
      <c r="B147" s="76"/>
      <c r="C147" s="74" t="s">
        <v>927</v>
      </c>
      <c r="D147" s="79" t="s">
        <v>530</v>
      </c>
      <c r="E147" s="13">
        <v>44441</v>
      </c>
      <c r="F147" s="77" t="s">
        <v>779</v>
      </c>
      <c r="G147" s="13">
        <v>44443</v>
      </c>
      <c r="H147" s="78" t="s">
        <v>780</v>
      </c>
      <c r="I147" s="16">
        <v>50</v>
      </c>
      <c r="J147" s="16">
        <v>30</v>
      </c>
      <c r="K147" s="16">
        <v>35</v>
      </c>
      <c r="L147" s="16">
        <v>3</v>
      </c>
      <c r="M147" s="82">
        <v>13.125</v>
      </c>
      <c r="N147" s="73">
        <v>13</v>
      </c>
      <c r="O147" s="65">
        <v>3000</v>
      </c>
      <c r="P147" s="66">
        <f>Table2245789101123456789[[#This Row],[PEMBULATAN]]*O147</f>
        <v>39000</v>
      </c>
    </row>
    <row r="148" spans="1:16" ht="26.25" customHeight="1" x14ac:dyDescent="0.2">
      <c r="A148" s="14"/>
      <c r="B148" s="76"/>
      <c r="C148" s="74" t="s">
        <v>928</v>
      </c>
      <c r="D148" s="79" t="s">
        <v>530</v>
      </c>
      <c r="E148" s="13">
        <v>44441</v>
      </c>
      <c r="F148" s="77" t="s">
        <v>779</v>
      </c>
      <c r="G148" s="13">
        <v>44443</v>
      </c>
      <c r="H148" s="78" t="s">
        <v>780</v>
      </c>
      <c r="I148" s="16">
        <v>105</v>
      </c>
      <c r="J148" s="16">
        <v>60</v>
      </c>
      <c r="K148" s="16">
        <v>30</v>
      </c>
      <c r="L148" s="16">
        <v>18</v>
      </c>
      <c r="M148" s="82">
        <v>47.25</v>
      </c>
      <c r="N148" s="73">
        <v>47</v>
      </c>
      <c r="O148" s="65">
        <v>3000</v>
      </c>
      <c r="P148" s="66">
        <f>Table2245789101123456789[[#This Row],[PEMBULATAN]]*O148</f>
        <v>141000</v>
      </c>
    </row>
    <row r="149" spans="1:16" ht="26.25" customHeight="1" x14ac:dyDescent="0.2">
      <c r="A149" s="14"/>
      <c r="B149" s="76"/>
      <c r="C149" s="74" t="s">
        <v>929</v>
      </c>
      <c r="D149" s="79" t="s">
        <v>530</v>
      </c>
      <c r="E149" s="13">
        <v>44441</v>
      </c>
      <c r="F149" s="77" t="s">
        <v>779</v>
      </c>
      <c r="G149" s="13">
        <v>44443</v>
      </c>
      <c r="H149" s="78" t="s">
        <v>780</v>
      </c>
      <c r="I149" s="16">
        <v>53</v>
      </c>
      <c r="J149" s="16">
        <v>54</v>
      </c>
      <c r="K149" s="16">
        <v>23</v>
      </c>
      <c r="L149" s="16">
        <v>13</v>
      </c>
      <c r="M149" s="82">
        <v>16.456499999999998</v>
      </c>
      <c r="N149" s="73">
        <v>17</v>
      </c>
      <c r="O149" s="65">
        <v>3000</v>
      </c>
      <c r="P149" s="66">
        <f>Table2245789101123456789[[#This Row],[PEMBULATAN]]*O149</f>
        <v>51000</v>
      </c>
    </row>
    <row r="150" spans="1:16" ht="26.25" customHeight="1" x14ac:dyDescent="0.2">
      <c r="A150" s="14"/>
      <c r="B150" s="76"/>
      <c r="C150" s="74" t="s">
        <v>930</v>
      </c>
      <c r="D150" s="79" t="s">
        <v>530</v>
      </c>
      <c r="E150" s="13">
        <v>44441</v>
      </c>
      <c r="F150" s="77" t="s">
        <v>779</v>
      </c>
      <c r="G150" s="13">
        <v>44443</v>
      </c>
      <c r="H150" s="78" t="s">
        <v>780</v>
      </c>
      <c r="I150" s="16">
        <v>60</v>
      </c>
      <c r="J150" s="16">
        <v>40</v>
      </c>
      <c r="K150" s="16">
        <v>30</v>
      </c>
      <c r="L150" s="16">
        <v>7</v>
      </c>
      <c r="M150" s="82">
        <v>18</v>
      </c>
      <c r="N150" s="73">
        <v>18</v>
      </c>
      <c r="O150" s="65">
        <v>3000</v>
      </c>
      <c r="P150" s="66">
        <f>Table2245789101123456789[[#This Row],[PEMBULATAN]]*O150</f>
        <v>54000</v>
      </c>
    </row>
    <row r="151" spans="1:16" ht="26.25" customHeight="1" x14ac:dyDescent="0.2">
      <c r="A151" s="14"/>
      <c r="B151" s="76"/>
      <c r="C151" s="74" t="s">
        <v>931</v>
      </c>
      <c r="D151" s="79" t="s">
        <v>530</v>
      </c>
      <c r="E151" s="13">
        <v>44441</v>
      </c>
      <c r="F151" s="77" t="s">
        <v>779</v>
      </c>
      <c r="G151" s="13">
        <v>44443</v>
      </c>
      <c r="H151" s="78" t="s">
        <v>780</v>
      </c>
      <c r="I151" s="16">
        <v>89</v>
      </c>
      <c r="J151" s="16">
        <v>61</v>
      </c>
      <c r="K151" s="16">
        <v>20</v>
      </c>
      <c r="L151" s="16">
        <v>10</v>
      </c>
      <c r="M151" s="82">
        <v>27.145</v>
      </c>
      <c r="N151" s="73">
        <v>27</v>
      </c>
      <c r="O151" s="65">
        <v>3000</v>
      </c>
      <c r="P151" s="66">
        <f>Table2245789101123456789[[#This Row],[PEMBULATAN]]*O151</f>
        <v>81000</v>
      </c>
    </row>
    <row r="152" spans="1:16" ht="26.25" customHeight="1" x14ac:dyDescent="0.2">
      <c r="A152" s="14"/>
      <c r="B152" s="76"/>
      <c r="C152" s="74" t="s">
        <v>932</v>
      </c>
      <c r="D152" s="79" t="s">
        <v>530</v>
      </c>
      <c r="E152" s="13">
        <v>44441</v>
      </c>
      <c r="F152" s="77" t="s">
        <v>779</v>
      </c>
      <c r="G152" s="13">
        <v>44443</v>
      </c>
      <c r="H152" s="78" t="s">
        <v>780</v>
      </c>
      <c r="I152" s="16">
        <v>89</v>
      </c>
      <c r="J152" s="16">
        <v>55</v>
      </c>
      <c r="K152" s="16">
        <v>17</v>
      </c>
      <c r="L152" s="16">
        <v>11</v>
      </c>
      <c r="M152" s="82">
        <v>20.803750000000001</v>
      </c>
      <c r="N152" s="73">
        <v>21</v>
      </c>
      <c r="O152" s="65">
        <v>3000</v>
      </c>
      <c r="P152" s="66">
        <f>Table2245789101123456789[[#This Row],[PEMBULATAN]]*O152</f>
        <v>63000</v>
      </c>
    </row>
    <row r="153" spans="1:16" ht="26.25" customHeight="1" x14ac:dyDescent="0.2">
      <c r="A153" s="14"/>
      <c r="B153" s="76"/>
      <c r="C153" s="74" t="s">
        <v>933</v>
      </c>
      <c r="D153" s="79" t="s">
        <v>530</v>
      </c>
      <c r="E153" s="13">
        <v>44441</v>
      </c>
      <c r="F153" s="77" t="s">
        <v>779</v>
      </c>
      <c r="G153" s="13">
        <v>44443</v>
      </c>
      <c r="H153" s="78" t="s">
        <v>780</v>
      </c>
      <c r="I153" s="16">
        <v>77</v>
      </c>
      <c r="J153" s="16">
        <v>55</v>
      </c>
      <c r="K153" s="16">
        <v>25</v>
      </c>
      <c r="L153" s="16">
        <v>8</v>
      </c>
      <c r="M153" s="82">
        <v>26.46875</v>
      </c>
      <c r="N153" s="73">
        <v>27</v>
      </c>
      <c r="O153" s="65">
        <v>3000</v>
      </c>
      <c r="P153" s="66">
        <f>Table2245789101123456789[[#This Row],[PEMBULATAN]]*O153</f>
        <v>81000</v>
      </c>
    </row>
    <row r="154" spans="1:16" ht="26.25" customHeight="1" x14ac:dyDescent="0.2">
      <c r="A154" s="14"/>
      <c r="B154" s="76"/>
      <c r="C154" s="74" t="s">
        <v>934</v>
      </c>
      <c r="D154" s="79" t="s">
        <v>530</v>
      </c>
      <c r="E154" s="13">
        <v>44441</v>
      </c>
      <c r="F154" s="77" t="s">
        <v>779</v>
      </c>
      <c r="G154" s="13">
        <v>44443</v>
      </c>
      <c r="H154" s="78" t="s">
        <v>780</v>
      </c>
      <c r="I154" s="16">
        <v>100</v>
      </c>
      <c r="J154" s="16">
        <v>60</v>
      </c>
      <c r="K154" s="16">
        <v>20</v>
      </c>
      <c r="L154" s="16">
        <v>10</v>
      </c>
      <c r="M154" s="82">
        <v>30</v>
      </c>
      <c r="N154" s="73">
        <v>30</v>
      </c>
      <c r="O154" s="65">
        <v>3000</v>
      </c>
      <c r="P154" s="66">
        <f>Table2245789101123456789[[#This Row],[PEMBULATAN]]*O154</f>
        <v>90000</v>
      </c>
    </row>
    <row r="155" spans="1:16" ht="26.25" customHeight="1" x14ac:dyDescent="0.2">
      <c r="A155" s="14"/>
      <c r="B155" s="76"/>
      <c r="C155" s="74" t="s">
        <v>935</v>
      </c>
      <c r="D155" s="79" t="s">
        <v>530</v>
      </c>
      <c r="E155" s="13">
        <v>44441</v>
      </c>
      <c r="F155" s="77" t="s">
        <v>779</v>
      </c>
      <c r="G155" s="13">
        <v>44443</v>
      </c>
      <c r="H155" s="78" t="s">
        <v>780</v>
      </c>
      <c r="I155" s="16">
        <v>105</v>
      </c>
      <c r="J155" s="16">
        <v>12</v>
      </c>
      <c r="K155" s="16">
        <v>5</v>
      </c>
      <c r="L155" s="16">
        <v>1</v>
      </c>
      <c r="M155" s="82">
        <v>1.575</v>
      </c>
      <c r="N155" s="73">
        <v>2</v>
      </c>
      <c r="O155" s="65">
        <v>3000</v>
      </c>
      <c r="P155" s="66">
        <f>Table2245789101123456789[[#This Row],[PEMBULATAN]]*O155</f>
        <v>6000</v>
      </c>
    </row>
    <row r="156" spans="1:16" ht="26.25" customHeight="1" x14ac:dyDescent="0.2">
      <c r="A156" s="14"/>
      <c r="B156" s="76"/>
      <c r="C156" s="74" t="s">
        <v>936</v>
      </c>
      <c r="D156" s="79" t="s">
        <v>530</v>
      </c>
      <c r="E156" s="13">
        <v>44441</v>
      </c>
      <c r="F156" s="77" t="s">
        <v>779</v>
      </c>
      <c r="G156" s="13">
        <v>44443</v>
      </c>
      <c r="H156" s="78" t="s">
        <v>780</v>
      </c>
      <c r="I156" s="16">
        <v>95</v>
      </c>
      <c r="J156" s="16">
        <v>60</v>
      </c>
      <c r="K156" s="16">
        <v>25</v>
      </c>
      <c r="L156" s="16">
        <v>12</v>
      </c>
      <c r="M156" s="82">
        <v>35.625</v>
      </c>
      <c r="N156" s="73">
        <v>36</v>
      </c>
      <c r="O156" s="65">
        <v>3000</v>
      </c>
      <c r="P156" s="66">
        <f>Table2245789101123456789[[#This Row],[PEMBULATAN]]*O156</f>
        <v>108000</v>
      </c>
    </row>
    <row r="157" spans="1:16" ht="26.25" customHeight="1" x14ac:dyDescent="0.2">
      <c r="A157" s="14"/>
      <c r="B157" s="76"/>
      <c r="C157" s="74" t="s">
        <v>937</v>
      </c>
      <c r="D157" s="79" t="s">
        <v>530</v>
      </c>
      <c r="E157" s="13">
        <v>44441</v>
      </c>
      <c r="F157" s="77" t="s">
        <v>779</v>
      </c>
      <c r="G157" s="13">
        <v>44443</v>
      </c>
      <c r="H157" s="78" t="s">
        <v>780</v>
      </c>
      <c r="I157" s="16">
        <v>40</v>
      </c>
      <c r="J157" s="16">
        <v>35</v>
      </c>
      <c r="K157" s="16">
        <v>40</v>
      </c>
      <c r="L157" s="16">
        <v>5</v>
      </c>
      <c r="M157" s="82">
        <v>14</v>
      </c>
      <c r="N157" s="73">
        <v>14</v>
      </c>
      <c r="O157" s="65">
        <v>3000</v>
      </c>
      <c r="P157" s="66">
        <f>Table2245789101123456789[[#This Row],[PEMBULATAN]]*O157</f>
        <v>42000</v>
      </c>
    </row>
    <row r="158" spans="1:16" ht="26.25" customHeight="1" x14ac:dyDescent="0.2">
      <c r="A158" s="14"/>
      <c r="B158" s="76"/>
      <c r="C158" s="74" t="s">
        <v>938</v>
      </c>
      <c r="D158" s="79" t="s">
        <v>530</v>
      </c>
      <c r="E158" s="13">
        <v>44441</v>
      </c>
      <c r="F158" s="77" t="s">
        <v>779</v>
      </c>
      <c r="G158" s="13">
        <v>44443</v>
      </c>
      <c r="H158" s="78" t="s">
        <v>780</v>
      </c>
      <c r="I158" s="16">
        <v>83</v>
      </c>
      <c r="J158" s="16">
        <v>60</v>
      </c>
      <c r="K158" s="16">
        <v>23</v>
      </c>
      <c r="L158" s="16">
        <v>13</v>
      </c>
      <c r="M158" s="82">
        <v>28.635000000000002</v>
      </c>
      <c r="N158" s="73">
        <v>29</v>
      </c>
      <c r="O158" s="65">
        <v>3000</v>
      </c>
      <c r="P158" s="66">
        <f>Table2245789101123456789[[#This Row],[PEMBULATAN]]*O158</f>
        <v>87000</v>
      </c>
    </row>
    <row r="159" spans="1:16" ht="26.25" customHeight="1" x14ac:dyDescent="0.2">
      <c r="A159" s="14"/>
      <c r="B159" s="76"/>
      <c r="C159" s="74" t="s">
        <v>939</v>
      </c>
      <c r="D159" s="79" t="s">
        <v>530</v>
      </c>
      <c r="E159" s="13">
        <v>44441</v>
      </c>
      <c r="F159" s="77" t="s">
        <v>779</v>
      </c>
      <c r="G159" s="13">
        <v>44443</v>
      </c>
      <c r="H159" s="78" t="s">
        <v>780</v>
      </c>
      <c r="I159" s="16">
        <v>105</v>
      </c>
      <c r="J159" s="16">
        <v>23</v>
      </c>
      <c r="K159" s="16">
        <v>15</v>
      </c>
      <c r="L159" s="16">
        <v>2</v>
      </c>
      <c r="M159" s="82">
        <v>9.0562500000000004</v>
      </c>
      <c r="N159" s="73">
        <v>9</v>
      </c>
      <c r="O159" s="65">
        <v>3000</v>
      </c>
      <c r="P159" s="66">
        <f>Table2245789101123456789[[#This Row],[PEMBULATAN]]*O159</f>
        <v>27000</v>
      </c>
    </row>
    <row r="160" spans="1:16" ht="26.25" customHeight="1" x14ac:dyDescent="0.2">
      <c r="A160" s="14"/>
      <c r="B160" s="76"/>
      <c r="C160" s="74" t="s">
        <v>940</v>
      </c>
      <c r="D160" s="79" t="s">
        <v>530</v>
      </c>
      <c r="E160" s="13">
        <v>44441</v>
      </c>
      <c r="F160" s="77" t="s">
        <v>779</v>
      </c>
      <c r="G160" s="13">
        <v>44443</v>
      </c>
      <c r="H160" s="78" t="s">
        <v>780</v>
      </c>
      <c r="I160" s="16">
        <v>50</v>
      </c>
      <c r="J160" s="16">
        <v>35</v>
      </c>
      <c r="K160" s="16">
        <v>20</v>
      </c>
      <c r="L160" s="16">
        <v>6</v>
      </c>
      <c r="M160" s="82">
        <v>8.75</v>
      </c>
      <c r="N160" s="73">
        <v>9</v>
      </c>
      <c r="O160" s="65">
        <v>3000</v>
      </c>
      <c r="P160" s="66">
        <f>Table2245789101123456789[[#This Row],[PEMBULATAN]]*O160</f>
        <v>27000</v>
      </c>
    </row>
    <row r="161" spans="1:16" ht="26.25" customHeight="1" x14ac:dyDescent="0.2">
      <c r="A161" s="14"/>
      <c r="B161" s="76"/>
      <c r="C161" s="74" t="s">
        <v>941</v>
      </c>
      <c r="D161" s="79" t="s">
        <v>530</v>
      </c>
      <c r="E161" s="13">
        <v>44441</v>
      </c>
      <c r="F161" s="77" t="s">
        <v>779</v>
      </c>
      <c r="G161" s="13">
        <v>44443</v>
      </c>
      <c r="H161" s="78" t="s">
        <v>780</v>
      </c>
      <c r="I161" s="16">
        <v>100</v>
      </c>
      <c r="J161" s="16">
        <v>82</v>
      </c>
      <c r="K161" s="16">
        <v>27</v>
      </c>
      <c r="L161" s="16">
        <v>24</v>
      </c>
      <c r="M161" s="82">
        <v>55.35</v>
      </c>
      <c r="N161" s="73">
        <v>56</v>
      </c>
      <c r="O161" s="65">
        <v>3000</v>
      </c>
      <c r="P161" s="66">
        <f>Table2245789101123456789[[#This Row],[PEMBULATAN]]*O161</f>
        <v>168000</v>
      </c>
    </row>
    <row r="162" spans="1:16" ht="26.25" customHeight="1" x14ac:dyDescent="0.2">
      <c r="A162" s="14"/>
      <c r="B162" s="76"/>
      <c r="C162" s="74" t="s">
        <v>942</v>
      </c>
      <c r="D162" s="79" t="s">
        <v>530</v>
      </c>
      <c r="E162" s="13">
        <v>44441</v>
      </c>
      <c r="F162" s="77" t="s">
        <v>779</v>
      </c>
      <c r="G162" s="13">
        <v>44443</v>
      </c>
      <c r="H162" s="78" t="s">
        <v>780</v>
      </c>
      <c r="I162" s="16">
        <v>97</v>
      </c>
      <c r="J162" s="16">
        <v>64</v>
      </c>
      <c r="K162" s="16">
        <v>28</v>
      </c>
      <c r="L162" s="16">
        <v>29</v>
      </c>
      <c r="M162" s="82">
        <v>43.456000000000003</v>
      </c>
      <c r="N162" s="73">
        <v>44</v>
      </c>
      <c r="O162" s="65">
        <v>3000</v>
      </c>
      <c r="P162" s="66">
        <f>Table2245789101123456789[[#This Row],[PEMBULATAN]]*O162</f>
        <v>132000</v>
      </c>
    </row>
    <row r="163" spans="1:16" ht="26.25" customHeight="1" x14ac:dyDescent="0.2">
      <c r="A163" s="14"/>
      <c r="B163" s="76"/>
      <c r="C163" s="74" t="s">
        <v>943</v>
      </c>
      <c r="D163" s="79" t="s">
        <v>530</v>
      </c>
      <c r="E163" s="13">
        <v>44441</v>
      </c>
      <c r="F163" s="77" t="s">
        <v>779</v>
      </c>
      <c r="G163" s="13">
        <v>44443</v>
      </c>
      <c r="H163" s="78" t="s">
        <v>780</v>
      </c>
      <c r="I163" s="16">
        <v>90</v>
      </c>
      <c r="J163" s="16">
        <v>60</v>
      </c>
      <c r="K163" s="16">
        <v>27</v>
      </c>
      <c r="L163" s="16">
        <v>18</v>
      </c>
      <c r="M163" s="82">
        <v>36.450000000000003</v>
      </c>
      <c r="N163" s="73">
        <v>37</v>
      </c>
      <c r="O163" s="65">
        <v>3000</v>
      </c>
      <c r="P163" s="66">
        <f>Table2245789101123456789[[#This Row],[PEMBULATAN]]*O163</f>
        <v>111000</v>
      </c>
    </row>
    <row r="164" spans="1:16" ht="26.25" customHeight="1" x14ac:dyDescent="0.2">
      <c r="A164" s="14"/>
      <c r="B164" s="76"/>
      <c r="C164" s="74" t="s">
        <v>944</v>
      </c>
      <c r="D164" s="79" t="s">
        <v>530</v>
      </c>
      <c r="E164" s="13">
        <v>44441</v>
      </c>
      <c r="F164" s="77" t="s">
        <v>779</v>
      </c>
      <c r="G164" s="13">
        <v>44443</v>
      </c>
      <c r="H164" s="78" t="s">
        <v>780</v>
      </c>
      <c r="I164" s="16">
        <v>50</v>
      </c>
      <c r="J164" s="16">
        <v>39</v>
      </c>
      <c r="K164" s="16">
        <v>17</v>
      </c>
      <c r="L164" s="16">
        <v>6</v>
      </c>
      <c r="M164" s="82">
        <v>8.2874999999999996</v>
      </c>
      <c r="N164" s="73">
        <v>8</v>
      </c>
      <c r="O164" s="65">
        <v>3000</v>
      </c>
      <c r="P164" s="66">
        <f>Table2245789101123456789[[#This Row],[PEMBULATAN]]*O164</f>
        <v>24000</v>
      </c>
    </row>
    <row r="165" spans="1:16" ht="26.25" customHeight="1" x14ac:dyDescent="0.2">
      <c r="A165" s="14"/>
      <c r="B165" s="76"/>
      <c r="C165" s="74" t="s">
        <v>945</v>
      </c>
      <c r="D165" s="79" t="s">
        <v>530</v>
      </c>
      <c r="E165" s="13">
        <v>44441</v>
      </c>
      <c r="F165" s="77" t="s">
        <v>779</v>
      </c>
      <c r="G165" s="13">
        <v>44443</v>
      </c>
      <c r="H165" s="78" t="s">
        <v>780</v>
      </c>
      <c r="I165" s="16">
        <v>63</v>
      </c>
      <c r="J165" s="16">
        <v>58</v>
      </c>
      <c r="K165" s="16">
        <v>25</v>
      </c>
      <c r="L165" s="16">
        <v>10</v>
      </c>
      <c r="M165" s="82">
        <v>22.837499999999999</v>
      </c>
      <c r="N165" s="73">
        <v>23</v>
      </c>
      <c r="O165" s="65">
        <v>3000</v>
      </c>
      <c r="P165" s="66">
        <f>Table2245789101123456789[[#This Row],[PEMBULATAN]]*O165</f>
        <v>69000</v>
      </c>
    </row>
    <row r="166" spans="1:16" ht="26.25" customHeight="1" x14ac:dyDescent="0.2">
      <c r="A166" s="14"/>
      <c r="B166" s="76"/>
      <c r="C166" s="74" t="s">
        <v>946</v>
      </c>
      <c r="D166" s="79" t="s">
        <v>530</v>
      </c>
      <c r="E166" s="13">
        <v>44441</v>
      </c>
      <c r="F166" s="77" t="s">
        <v>779</v>
      </c>
      <c r="G166" s="13">
        <v>44443</v>
      </c>
      <c r="H166" s="78" t="s">
        <v>780</v>
      </c>
      <c r="I166" s="16">
        <v>97</v>
      </c>
      <c r="J166" s="16">
        <v>57</v>
      </c>
      <c r="K166" s="16">
        <v>20</v>
      </c>
      <c r="L166" s="16">
        <v>12</v>
      </c>
      <c r="M166" s="82">
        <v>27.645</v>
      </c>
      <c r="N166" s="73">
        <v>28</v>
      </c>
      <c r="O166" s="65">
        <v>3000</v>
      </c>
      <c r="P166" s="66">
        <f>Table2245789101123456789[[#This Row],[PEMBULATAN]]*O166</f>
        <v>84000</v>
      </c>
    </row>
    <row r="167" spans="1:16" ht="26.25" customHeight="1" x14ac:dyDescent="0.2">
      <c r="A167" s="14"/>
      <c r="B167" s="76"/>
      <c r="C167" s="74" t="s">
        <v>947</v>
      </c>
      <c r="D167" s="79" t="s">
        <v>530</v>
      </c>
      <c r="E167" s="13">
        <v>44441</v>
      </c>
      <c r="F167" s="77" t="s">
        <v>779</v>
      </c>
      <c r="G167" s="13">
        <v>44443</v>
      </c>
      <c r="H167" s="78" t="s">
        <v>780</v>
      </c>
      <c r="I167" s="16">
        <v>90</v>
      </c>
      <c r="J167" s="16">
        <v>73</v>
      </c>
      <c r="K167" s="16">
        <v>20</v>
      </c>
      <c r="L167" s="16">
        <v>11</v>
      </c>
      <c r="M167" s="82">
        <v>32.85</v>
      </c>
      <c r="N167" s="73">
        <v>33</v>
      </c>
      <c r="O167" s="65">
        <v>3000</v>
      </c>
      <c r="P167" s="66">
        <f>Table2245789101123456789[[#This Row],[PEMBULATAN]]*O167</f>
        <v>99000</v>
      </c>
    </row>
    <row r="168" spans="1:16" ht="26.25" customHeight="1" x14ac:dyDescent="0.2">
      <c r="A168" s="14"/>
      <c r="B168" s="76"/>
      <c r="C168" s="74" t="s">
        <v>948</v>
      </c>
      <c r="D168" s="79" t="s">
        <v>530</v>
      </c>
      <c r="E168" s="13">
        <v>44441</v>
      </c>
      <c r="F168" s="77" t="s">
        <v>779</v>
      </c>
      <c r="G168" s="13">
        <v>44443</v>
      </c>
      <c r="H168" s="78" t="s">
        <v>780</v>
      </c>
      <c r="I168" s="16">
        <v>87</v>
      </c>
      <c r="J168" s="16">
        <v>55</v>
      </c>
      <c r="K168" s="16">
        <v>20</v>
      </c>
      <c r="L168" s="16">
        <v>9</v>
      </c>
      <c r="M168" s="82">
        <v>23.925000000000001</v>
      </c>
      <c r="N168" s="73">
        <v>24</v>
      </c>
      <c r="O168" s="65">
        <v>3000</v>
      </c>
      <c r="P168" s="66">
        <f>Table2245789101123456789[[#This Row],[PEMBULATAN]]*O168</f>
        <v>72000</v>
      </c>
    </row>
    <row r="169" spans="1:16" ht="26.25" customHeight="1" x14ac:dyDescent="0.2">
      <c r="A169" s="14"/>
      <c r="B169" s="76"/>
      <c r="C169" s="74" t="s">
        <v>949</v>
      </c>
      <c r="D169" s="79" t="s">
        <v>530</v>
      </c>
      <c r="E169" s="13">
        <v>44441</v>
      </c>
      <c r="F169" s="77" t="s">
        <v>779</v>
      </c>
      <c r="G169" s="13">
        <v>44443</v>
      </c>
      <c r="H169" s="78" t="s">
        <v>780</v>
      </c>
      <c r="I169" s="16">
        <v>80</v>
      </c>
      <c r="J169" s="16">
        <v>65</v>
      </c>
      <c r="K169" s="16">
        <v>27</v>
      </c>
      <c r="L169" s="16">
        <v>20</v>
      </c>
      <c r="M169" s="82">
        <v>35.1</v>
      </c>
      <c r="N169" s="73">
        <v>35</v>
      </c>
      <c r="O169" s="65">
        <v>3000</v>
      </c>
      <c r="P169" s="66">
        <f>Table2245789101123456789[[#This Row],[PEMBULATAN]]*O169</f>
        <v>105000</v>
      </c>
    </row>
    <row r="170" spans="1:16" ht="26.25" customHeight="1" x14ac:dyDescent="0.2">
      <c r="A170" s="14"/>
      <c r="B170" s="76"/>
      <c r="C170" s="74" t="s">
        <v>950</v>
      </c>
      <c r="D170" s="79" t="s">
        <v>530</v>
      </c>
      <c r="E170" s="13">
        <v>44441</v>
      </c>
      <c r="F170" s="77" t="s">
        <v>779</v>
      </c>
      <c r="G170" s="13">
        <v>44443</v>
      </c>
      <c r="H170" s="78" t="s">
        <v>780</v>
      </c>
      <c r="I170" s="16">
        <v>80</v>
      </c>
      <c r="J170" s="16">
        <v>55</v>
      </c>
      <c r="K170" s="16">
        <v>25</v>
      </c>
      <c r="L170" s="16">
        <v>8</v>
      </c>
      <c r="M170" s="82">
        <v>27.5</v>
      </c>
      <c r="N170" s="73">
        <v>28</v>
      </c>
      <c r="O170" s="65">
        <v>3000</v>
      </c>
      <c r="P170" s="66">
        <f>Table2245789101123456789[[#This Row],[PEMBULATAN]]*O170</f>
        <v>84000</v>
      </c>
    </row>
    <row r="171" spans="1:16" ht="26.25" customHeight="1" x14ac:dyDescent="0.2">
      <c r="A171" s="14"/>
      <c r="B171" s="76"/>
      <c r="C171" s="74" t="s">
        <v>951</v>
      </c>
      <c r="D171" s="79" t="s">
        <v>530</v>
      </c>
      <c r="E171" s="13">
        <v>44441</v>
      </c>
      <c r="F171" s="77" t="s">
        <v>779</v>
      </c>
      <c r="G171" s="13">
        <v>44443</v>
      </c>
      <c r="H171" s="78" t="s">
        <v>780</v>
      </c>
      <c r="I171" s="16">
        <v>83</v>
      </c>
      <c r="J171" s="16">
        <v>50</v>
      </c>
      <c r="K171" s="16">
        <v>20</v>
      </c>
      <c r="L171" s="16">
        <v>10</v>
      </c>
      <c r="M171" s="82">
        <v>20.75</v>
      </c>
      <c r="N171" s="73">
        <v>21</v>
      </c>
      <c r="O171" s="65">
        <v>3000</v>
      </c>
      <c r="P171" s="66">
        <f>Table2245789101123456789[[#This Row],[PEMBULATAN]]*O171</f>
        <v>63000</v>
      </c>
    </row>
    <row r="172" spans="1:16" ht="26.25" customHeight="1" x14ac:dyDescent="0.2">
      <c r="A172" s="14"/>
      <c r="B172" s="76"/>
      <c r="C172" s="74" t="s">
        <v>952</v>
      </c>
      <c r="D172" s="79" t="s">
        <v>530</v>
      </c>
      <c r="E172" s="13">
        <v>44441</v>
      </c>
      <c r="F172" s="77" t="s">
        <v>779</v>
      </c>
      <c r="G172" s="13">
        <v>44443</v>
      </c>
      <c r="H172" s="78" t="s">
        <v>780</v>
      </c>
      <c r="I172" s="16">
        <v>90</v>
      </c>
      <c r="J172" s="16">
        <v>63</v>
      </c>
      <c r="K172" s="16">
        <v>35</v>
      </c>
      <c r="L172" s="16">
        <v>13</v>
      </c>
      <c r="M172" s="82">
        <v>49.612499999999997</v>
      </c>
      <c r="N172" s="73">
        <v>50</v>
      </c>
      <c r="O172" s="65">
        <v>3000</v>
      </c>
      <c r="P172" s="66">
        <f>Table2245789101123456789[[#This Row],[PEMBULATAN]]*O172</f>
        <v>150000</v>
      </c>
    </row>
    <row r="173" spans="1:16" ht="26.25" customHeight="1" x14ac:dyDescent="0.2">
      <c r="A173" s="14"/>
      <c r="B173" s="76"/>
      <c r="C173" s="74" t="s">
        <v>953</v>
      </c>
      <c r="D173" s="79" t="s">
        <v>530</v>
      </c>
      <c r="E173" s="13">
        <v>44441</v>
      </c>
      <c r="F173" s="77" t="s">
        <v>779</v>
      </c>
      <c r="G173" s="13">
        <v>44443</v>
      </c>
      <c r="H173" s="78" t="s">
        <v>780</v>
      </c>
      <c r="I173" s="16">
        <v>57</v>
      </c>
      <c r="J173" s="16">
        <v>40</v>
      </c>
      <c r="K173" s="16">
        <v>20</v>
      </c>
      <c r="L173" s="16">
        <v>6</v>
      </c>
      <c r="M173" s="82">
        <v>11.4</v>
      </c>
      <c r="N173" s="73">
        <v>12</v>
      </c>
      <c r="O173" s="65">
        <v>3000</v>
      </c>
      <c r="P173" s="66">
        <f>Table2245789101123456789[[#This Row],[PEMBULATAN]]*O173</f>
        <v>36000</v>
      </c>
    </row>
    <row r="174" spans="1:16" ht="26.25" customHeight="1" x14ac:dyDescent="0.2">
      <c r="A174" s="14"/>
      <c r="B174" s="76"/>
      <c r="C174" s="74" t="s">
        <v>954</v>
      </c>
      <c r="D174" s="79" t="s">
        <v>530</v>
      </c>
      <c r="E174" s="13">
        <v>44441</v>
      </c>
      <c r="F174" s="77" t="s">
        <v>779</v>
      </c>
      <c r="G174" s="13">
        <v>44443</v>
      </c>
      <c r="H174" s="78" t="s">
        <v>780</v>
      </c>
      <c r="I174" s="16">
        <v>95</v>
      </c>
      <c r="J174" s="16">
        <v>60</v>
      </c>
      <c r="K174" s="16">
        <v>28</v>
      </c>
      <c r="L174" s="16">
        <v>32</v>
      </c>
      <c r="M174" s="82">
        <v>39.9</v>
      </c>
      <c r="N174" s="73">
        <v>40</v>
      </c>
      <c r="O174" s="65">
        <v>3000</v>
      </c>
      <c r="P174" s="66">
        <f>Table2245789101123456789[[#This Row],[PEMBULATAN]]*O174</f>
        <v>120000</v>
      </c>
    </row>
    <row r="175" spans="1:16" ht="26.25" customHeight="1" x14ac:dyDescent="0.2">
      <c r="A175" s="14"/>
      <c r="B175" s="76"/>
      <c r="C175" s="74" t="s">
        <v>955</v>
      </c>
      <c r="D175" s="79" t="s">
        <v>530</v>
      </c>
      <c r="E175" s="13">
        <v>44441</v>
      </c>
      <c r="F175" s="77" t="s">
        <v>779</v>
      </c>
      <c r="G175" s="13">
        <v>44443</v>
      </c>
      <c r="H175" s="78" t="s">
        <v>780</v>
      </c>
      <c r="I175" s="16">
        <v>70</v>
      </c>
      <c r="J175" s="16">
        <v>62</v>
      </c>
      <c r="K175" s="16">
        <v>20</v>
      </c>
      <c r="L175" s="16">
        <v>8</v>
      </c>
      <c r="M175" s="82">
        <v>21.7</v>
      </c>
      <c r="N175" s="73">
        <v>22</v>
      </c>
      <c r="O175" s="65">
        <v>3000</v>
      </c>
      <c r="P175" s="66">
        <f>Table2245789101123456789[[#This Row],[PEMBULATAN]]*O175</f>
        <v>66000</v>
      </c>
    </row>
    <row r="176" spans="1:16" ht="26.25" customHeight="1" x14ac:dyDescent="0.2">
      <c r="A176" s="14"/>
      <c r="B176" s="76"/>
      <c r="C176" s="74" t="s">
        <v>956</v>
      </c>
      <c r="D176" s="79" t="s">
        <v>530</v>
      </c>
      <c r="E176" s="13">
        <v>44441</v>
      </c>
      <c r="F176" s="77" t="s">
        <v>779</v>
      </c>
      <c r="G176" s="13">
        <v>44443</v>
      </c>
      <c r="H176" s="78" t="s">
        <v>780</v>
      </c>
      <c r="I176" s="16">
        <v>80</v>
      </c>
      <c r="J176" s="16">
        <v>63</v>
      </c>
      <c r="K176" s="16">
        <v>24</v>
      </c>
      <c r="L176" s="16">
        <v>15</v>
      </c>
      <c r="M176" s="82">
        <v>30.24</v>
      </c>
      <c r="N176" s="73">
        <v>30</v>
      </c>
      <c r="O176" s="65">
        <v>3000</v>
      </c>
      <c r="P176" s="66">
        <f>Table2245789101123456789[[#This Row],[PEMBULATAN]]*O176</f>
        <v>90000</v>
      </c>
    </row>
    <row r="177" spans="1:16" ht="26.25" customHeight="1" x14ac:dyDescent="0.2">
      <c r="A177" s="14"/>
      <c r="B177" s="76"/>
      <c r="C177" s="74" t="s">
        <v>957</v>
      </c>
      <c r="D177" s="79" t="s">
        <v>530</v>
      </c>
      <c r="E177" s="13">
        <v>44441</v>
      </c>
      <c r="F177" s="77" t="s">
        <v>779</v>
      </c>
      <c r="G177" s="13">
        <v>44443</v>
      </c>
      <c r="H177" s="78" t="s">
        <v>780</v>
      </c>
      <c r="I177" s="16">
        <v>76</v>
      </c>
      <c r="J177" s="16">
        <v>60</v>
      </c>
      <c r="K177" s="16">
        <v>20</v>
      </c>
      <c r="L177" s="16">
        <v>11</v>
      </c>
      <c r="M177" s="82">
        <v>22.8</v>
      </c>
      <c r="N177" s="73">
        <v>23</v>
      </c>
      <c r="O177" s="65">
        <v>3000</v>
      </c>
      <c r="P177" s="66">
        <f>Table2245789101123456789[[#This Row],[PEMBULATAN]]*O177</f>
        <v>69000</v>
      </c>
    </row>
    <row r="178" spans="1:16" ht="26.25" customHeight="1" x14ac:dyDescent="0.2">
      <c r="A178" s="14"/>
      <c r="B178" s="76"/>
      <c r="C178" s="74" t="s">
        <v>958</v>
      </c>
      <c r="D178" s="79" t="s">
        <v>530</v>
      </c>
      <c r="E178" s="13">
        <v>44441</v>
      </c>
      <c r="F178" s="77" t="s">
        <v>779</v>
      </c>
      <c r="G178" s="13">
        <v>44443</v>
      </c>
      <c r="H178" s="78" t="s">
        <v>780</v>
      </c>
      <c r="I178" s="16">
        <v>53</v>
      </c>
      <c r="J178" s="16">
        <v>30</v>
      </c>
      <c r="K178" s="16">
        <v>23</v>
      </c>
      <c r="L178" s="16">
        <v>5</v>
      </c>
      <c r="M178" s="82">
        <v>9.1425000000000001</v>
      </c>
      <c r="N178" s="73">
        <v>9</v>
      </c>
      <c r="O178" s="65">
        <v>3000</v>
      </c>
      <c r="P178" s="66">
        <f>Table2245789101123456789[[#This Row],[PEMBULATAN]]*O178</f>
        <v>27000</v>
      </c>
    </row>
    <row r="179" spans="1:16" ht="26.25" customHeight="1" x14ac:dyDescent="0.2">
      <c r="A179" s="14"/>
      <c r="B179" s="76"/>
      <c r="C179" s="74" t="s">
        <v>959</v>
      </c>
      <c r="D179" s="79" t="s">
        <v>530</v>
      </c>
      <c r="E179" s="13">
        <v>44441</v>
      </c>
      <c r="F179" s="77" t="s">
        <v>779</v>
      </c>
      <c r="G179" s="13">
        <v>44443</v>
      </c>
      <c r="H179" s="78" t="s">
        <v>780</v>
      </c>
      <c r="I179" s="16">
        <v>103</v>
      </c>
      <c r="J179" s="16">
        <v>90</v>
      </c>
      <c r="K179" s="16">
        <v>18</v>
      </c>
      <c r="L179" s="16">
        <v>20</v>
      </c>
      <c r="M179" s="82">
        <v>41.715000000000003</v>
      </c>
      <c r="N179" s="73">
        <v>42</v>
      </c>
      <c r="O179" s="65">
        <v>3000</v>
      </c>
      <c r="P179" s="66">
        <f>Table2245789101123456789[[#This Row],[PEMBULATAN]]*O179</f>
        <v>126000</v>
      </c>
    </row>
    <row r="180" spans="1:16" ht="26.25" customHeight="1" x14ac:dyDescent="0.2">
      <c r="A180" s="14"/>
      <c r="B180" s="76"/>
      <c r="C180" s="74" t="s">
        <v>960</v>
      </c>
      <c r="D180" s="79" t="s">
        <v>530</v>
      </c>
      <c r="E180" s="13">
        <v>44441</v>
      </c>
      <c r="F180" s="77" t="s">
        <v>779</v>
      </c>
      <c r="G180" s="13">
        <v>44443</v>
      </c>
      <c r="H180" s="78" t="s">
        <v>780</v>
      </c>
      <c r="I180" s="16">
        <v>67</v>
      </c>
      <c r="J180" s="16">
        <v>60</v>
      </c>
      <c r="K180" s="16">
        <v>25</v>
      </c>
      <c r="L180" s="16">
        <v>11</v>
      </c>
      <c r="M180" s="82">
        <v>25.125</v>
      </c>
      <c r="N180" s="73">
        <v>25</v>
      </c>
      <c r="O180" s="65">
        <v>3000</v>
      </c>
      <c r="P180" s="66">
        <f>Table2245789101123456789[[#This Row],[PEMBULATAN]]*O180</f>
        <v>75000</v>
      </c>
    </row>
    <row r="181" spans="1:16" ht="26.25" customHeight="1" x14ac:dyDescent="0.2">
      <c r="A181" s="14"/>
      <c r="B181" s="76"/>
      <c r="C181" s="74" t="s">
        <v>961</v>
      </c>
      <c r="D181" s="79" t="s">
        <v>530</v>
      </c>
      <c r="E181" s="13">
        <v>44441</v>
      </c>
      <c r="F181" s="77" t="s">
        <v>779</v>
      </c>
      <c r="G181" s="13">
        <v>44443</v>
      </c>
      <c r="H181" s="78" t="s">
        <v>780</v>
      </c>
      <c r="I181" s="16">
        <v>75</v>
      </c>
      <c r="J181" s="16">
        <v>59</v>
      </c>
      <c r="K181" s="16">
        <v>16</v>
      </c>
      <c r="L181" s="16">
        <v>6</v>
      </c>
      <c r="M181" s="82">
        <v>17.7</v>
      </c>
      <c r="N181" s="73">
        <v>18</v>
      </c>
      <c r="O181" s="65">
        <v>3000</v>
      </c>
      <c r="P181" s="66">
        <f>Table2245789101123456789[[#This Row],[PEMBULATAN]]*O181</f>
        <v>54000</v>
      </c>
    </row>
    <row r="182" spans="1:16" ht="26.25" customHeight="1" x14ac:dyDescent="0.2">
      <c r="A182" s="14"/>
      <c r="B182" s="76"/>
      <c r="C182" s="74" t="s">
        <v>962</v>
      </c>
      <c r="D182" s="79" t="s">
        <v>530</v>
      </c>
      <c r="E182" s="13">
        <v>44441</v>
      </c>
      <c r="F182" s="77" t="s">
        <v>779</v>
      </c>
      <c r="G182" s="13">
        <v>44443</v>
      </c>
      <c r="H182" s="78" t="s">
        <v>780</v>
      </c>
      <c r="I182" s="16">
        <v>77</v>
      </c>
      <c r="J182" s="16">
        <v>65</v>
      </c>
      <c r="K182" s="16">
        <v>19</v>
      </c>
      <c r="L182" s="16">
        <v>13</v>
      </c>
      <c r="M182" s="82">
        <v>23.77375</v>
      </c>
      <c r="N182" s="73">
        <v>24</v>
      </c>
      <c r="O182" s="65">
        <v>3000</v>
      </c>
      <c r="P182" s="66">
        <f>Table2245789101123456789[[#This Row],[PEMBULATAN]]*O182</f>
        <v>72000</v>
      </c>
    </row>
    <row r="183" spans="1:16" ht="26.25" customHeight="1" x14ac:dyDescent="0.2">
      <c r="A183" s="14"/>
      <c r="B183" s="76"/>
      <c r="C183" s="74" t="s">
        <v>963</v>
      </c>
      <c r="D183" s="79" t="s">
        <v>530</v>
      </c>
      <c r="E183" s="13">
        <v>44441</v>
      </c>
      <c r="F183" s="77" t="s">
        <v>779</v>
      </c>
      <c r="G183" s="13">
        <v>44443</v>
      </c>
      <c r="H183" s="78" t="s">
        <v>780</v>
      </c>
      <c r="I183" s="16">
        <v>95</v>
      </c>
      <c r="J183" s="16">
        <v>60</v>
      </c>
      <c r="K183" s="16">
        <v>20</v>
      </c>
      <c r="L183" s="16">
        <v>6</v>
      </c>
      <c r="M183" s="82">
        <v>28.5</v>
      </c>
      <c r="N183" s="73">
        <v>29</v>
      </c>
      <c r="O183" s="65">
        <v>3000</v>
      </c>
      <c r="P183" s="66">
        <f>Table2245789101123456789[[#This Row],[PEMBULATAN]]*O183</f>
        <v>87000</v>
      </c>
    </row>
    <row r="184" spans="1:16" ht="26.25" customHeight="1" x14ac:dyDescent="0.2">
      <c r="A184" s="14"/>
      <c r="B184" s="76"/>
      <c r="C184" s="74" t="s">
        <v>964</v>
      </c>
      <c r="D184" s="79" t="s">
        <v>530</v>
      </c>
      <c r="E184" s="13">
        <v>44441</v>
      </c>
      <c r="F184" s="77" t="s">
        <v>779</v>
      </c>
      <c r="G184" s="13">
        <v>44443</v>
      </c>
      <c r="H184" s="78" t="s">
        <v>780</v>
      </c>
      <c r="I184" s="16">
        <v>95</v>
      </c>
      <c r="J184" s="16">
        <v>60</v>
      </c>
      <c r="K184" s="16">
        <v>26</v>
      </c>
      <c r="L184" s="16">
        <v>10</v>
      </c>
      <c r="M184" s="82">
        <v>37.049999999999997</v>
      </c>
      <c r="N184" s="73">
        <v>37</v>
      </c>
      <c r="O184" s="65">
        <v>3000</v>
      </c>
      <c r="P184" s="66">
        <f>Table2245789101123456789[[#This Row],[PEMBULATAN]]*O184</f>
        <v>111000</v>
      </c>
    </row>
    <row r="185" spans="1:16" ht="26.25" customHeight="1" x14ac:dyDescent="0.2">
      <c r="A185" s="14"/>
      <c r="B185" s="76"/>
      <c r="C185" s="74" t="s">
        <v>965</v>
      </c>
      <c r="D185" s="79" t="s">
        <v>530</v>
      </c>
      <c r="E185" s="13">
        <v>44441</v>
      </c>
      <c r="F185" s="77" t="s">
        <v>779</v>
      </c>
      <c r="G185" s="13">
        <v>44443</v>
      </c>
      <c r="H185" s="78" t="s">
        <v>780</v>
      </c>
      <c r="I185" s="16">
        <v>50</v>
      </c>
      <c r="J185" s="16">
        <v>60</v>
      </c>
      <c r="K185" s="16">
        <v>20</v>
      </c>
      <c r="L185" s="16">
        <v>5</v>
      </c>
      <c r="M185" s="82">
        <v>15</v>
      </c>
      <c r="N185" s="73">
        <v>15</v>
      </c>
      <c r="O185" s="65">
        <v>3000</v>
      </c>
      <c r="P185" s="66">
        <f>Table2245789101123456789[[#This Row],[PEMBULATAN]]*O185</f>
        <v>45000</v>
      </c>
    </row>
    <row r="186" spans="1:16" ht="26.25" customHeight="1" x14ac:dyDescent="0.2">
      <c r="A186" s="14"/>
      <c r="B186" s="76"/>
      <c r="C186" s="74" t="s">
        <v>966</v>
      </c>
      <c r="D186" s="79" t="s">
        <v>530</v>
      </c>
      <c r="E186" s="13">
        <v>44441</v>
      </c>
      <c r="F186" s="77" t="s">
        <v>779</v>
      </c>
      <c r="G186" s="13">
        <v>44443</v>
      </c>
      <c r="H186" s="78" t="s">
        <v>780</v>
      </c>
      <c r="I186" s="16">
        <v>80</v>
      </c>
      <c r="J186" s="16">
        <v>59</v>
      </c>
      <c r="K186" s="16">
        <v>25</v>
      </c>
      <c r="L186" s="16">
        <v>13</v>
      </c>
      <c r="M186" s="82">
        <v>29.5</v>
      </c>
      <c r="N186" s="73">
        <v>30</v>
      </c>
      <c r="O186" s="65">
        <v>3000</v>
      </c>
      <c r="P186" s="66">
        <f>Table2245789101123456789[[#This Row],[PEMBULATAN]]*O186</f>
        <v>90000</v>
      </c>
    </row>
    <row r="187" spans="1:16" ht="26.25" customHeight="1" x14ac:dyDescent="0.2">
      <c r="A187" s="14"/>
      <c r="B187" s="76"/>
      <c r="C187" s="74" t="s">
        <v>967</v>
      </c>
      <c r="D187" s="79" t="s">
        <v>530</v>
      </c>
      <c r="E187" s="13">
        <v>44441</v>
      </c>
      <c r="F187" s="77" t="s">
        <v>779</v>
      </c>
      <c r="G187" s="13">
        <v>44443</v>
      </c>
      <c r="H187" s="78" t="s">
        <v>780</v>
      </c>
      <c r="I187" s="16">
        <v>100</v>
      </c>
      <c r="J187" s="16">
        <v>60</v>
      </c>
      <c r="K187" s="16">
        <v>33</v>
      </c>
      <c r="L187" s="16">
        <v>20</v>
      </c>
      <c r="M187" s="82">
        <v>49.5</v>
      </c>
      <c r="N187" s="73">
        <v>50</v>
      </c>
      <c r="O187" s="65">
        <v>3000</v>
      </c>
      <c r="P187" s="66">
        <f>Table2245789101123456789[[#This Row],[PEMBULATAN]]*O187</f>
        <v>150000</v>
      </c>
    </row>
    <row r="188" spans="1:16" ht="26.25" customHeight="1" x14ac:dyDescent="0.2">
      <c r="A188" s="14"/>
      <c r="B188" s="76"/>
      <c r="C188" s="74" t="s">
        <v>968</v>
      </c>
      <c r="D188" s="79" t="s">
        <v>530</v>
      </c>
      <c r="E188" s="13">
        <v>44441</v>
      </c>
      <c r="F188" s="77" t="s">
        <v>779</v>
      </c>
      <c r="G188" s="13">
        <v>44443</v>
      </c>
      <c r="H188" s="78" t="s">
        <v>780</v>
      </c>
      <c r="I188" s="16">
        <v>77</v>
      </c>
      <c r="J188" s="16">
        <v>60</v>
      </c>
      <c r="K188" s="16">
        <v>25</v>
      </c>
      <c r="L188" s="16">
        <v>11</v>
      </c>
      <c r="M188" s="82">
        <v>28.875</v>
      </c>
      <c r="N188" s="73">
        <v>29</v>
      </c>
      <c r="O188" s="65">
        <v>3000</v>
      </c>
      <c r="P188" s="66">
        <f>Table2245789101123456789[[#This Row],[PEMBULATAN]]*O188</f>
        <v>87000</v>
      </c>
    </row>
    <row r="189" spans="1:16" ht="26.25" customHeight="1" x14ac:dyDescent="0.2">
      <c r="A189" s="14"/>
      <c r="B189" s="76"/>
      <c r="C189" s="74" t="s">
        <v>969</v>
      </c>
      <c r="D189" s="79" t="s">
        <v>530</v>
      </c>
      <c r="E189" s="13">
        <v>44441</v>
      </c>
      <c r="F189" s="77" t="s">
        <v>779</v>
      </c>
      <c r="G189" s="13">
        <v>44443</v>
      </c>
      <c r="H189" s="78" t="s">
        <v>780</v>
      </c>
      <c r="I189" s="16">
        <v>83</v>
      </c>
      <c r="J189" s="16">
        <v>69</v>
      </c>
      <c r="K189" s="16">
        <v>18</v>
      </c>
      <c r="L189" s="16">
        <v>16</v>
      </c>
      <c r="M189" s="82">
        <v>25.7715</v>
      </c>
      <c r="N189" s="73">
        <v>26</v>
      </c>
      <c r="O189" s="65">
        <v>3000</v>
      </c>
      <c r="P189" s="66">
        <f>Table2245789101123456789[[#This Row],[PEMBULATAN]]*O189</f>
        <v>78000</v>
      </c>
    </row>
    <row r="190" spans="1:16" ht="26.25" customHeight="1" x14ac:dyDescent="0.2">
      <c r="A190" s="14"/>
      <c r="B190" s="76"/>
      <c r="C190" s="74" t="s">
        <v>970</v>
      </c>
      <c r="D190" s="79" t="s">
        <v>530</v>
      </c>
      <c r="E190" s="13">
        <v>44441</v>
      </c>
      <c r="F190" s="77" t="s">
        <v>779</v>
      </c>
      <c r="G190" s="13">
        <v>44443</v>
      </c>
      <c r="H190" s="78" t="s">
        <v>780</v>
      </c>
      <c r="I190" s="16">
        <v>99</v>
      </c>
      <c r="J190" s="16">
        <v>60</v>
      </c>
      <c r="K190" s="16">
        <v>27</v>
      </c>
      <c r="L190" s="16">
        <v>9</v>
      </c>
      <c r="M190" s="82">
        <v>40.094999999999999</v>
      </c>
      <c r="N190" s="73">
        <v>40</v>
      </c>
      <c r="O190" s="65">
        <v>3000</v>
      </c>
      <c r="P190" s="66">
        <f>Table2245789101123456789[[#This Row],[PEMBULATAN]]*O190</f>
        <v>120000</v>
      </c>
    </row>
    <row r="191" spans="1:16" ht="26.25" customHeight="1" x14ac:dyDescent="0.2">
      <c r="A191" s="14"/>
      <c r="B191" s="76"/>
      <c r="C191" s="74" t="s">
        <v>971</v>
      </c>
      <c r="D191" s="79" t="s">
        <v>530</v>
      </c>
      <c r="E191" s="13">
        <v>44441</v>
      </c>
      <c r="F191" s="77" t="s">
        <v>779</v>
      </c>
      <c r="G191" s="13">
        <v>44443</v>
      </c>
      <c r="H191" s="78" t="s">
        <v>780</v>
      </c>
      <c r="I191" s="16">
        <v>20</v>
      </c>
      <c r="J191" s="16">
        <v>17</v>
      </c>
      <c r="K191" s="16">
        <v>9</v>
      </c>
      <c r="L191" s="16">
        <v>1</v>
      </c>
      <c r="M191" s="82">
        <v>0.76500000000000001</v>
      </c>
      <c r="N191" s="73">
        <v>1</v>
      </c>
      <c r="O191" s="65">
        <v>3000</v>
      </c>
      <c r="P191" s="66">
        <f>Table2245789101123456789[[#This Row],[PEMBULATAN]]*O191</f>
        <v>3000</v>
      </c>
    </row>
    <row r="192" spans="1:16" ht="26.25" customHeight="1" x14ac:dyDescent="0.2">
      <c r="A192" s="14"/>
      <c r="B192" s="76"/>
      <c r="C192" s="74" t="s">
        <v>972</v>
      </c>
      <c r="D192" s="79" t="s">
        <v>530</v>
      </c>
      <c r="E192" s="13">
        <v>44441</v>
      </c>
      <c r="F192" s="77" t="s">
        <v>779</v>
      </c>
      <c r="G192" s="13">
        <v>44443</v>
      </c>
      <c r="H192" s="78" t="s">
        <v>780</v>
      </c>
      <c r="I192" s="16">
        <v>110</v>
      </c>
      <c r="J192" s="16">
        <v>65</v>
      </c>
      <c r="K192" s="16">
        <v>30</v>
      </c>
      <c r="L192" s="16">
        <v>14</v>
      </c>
      <c r="M192" s="82">
        <v>53.625</v>
      </c>
      <c r="N192" s="73">
        <v>54</v>
      </c>
      <c r="O192" s="65">
        <v>3000</v>
      </c>
      <c r="P192" s="66">
        <f>Table2245789101123456789[[#This Row],[PEMBULATAN]]*O192</f>
        <v>162000</v>
      </c>
    </row>
    <row r="193" spans="1:16" ht="26.25" customHeight="1" x14ac:dyDescent="0.2">
      <c r="A193" s="14"/>
      <c r="B193" s="76"/>
      <c r="C193" s="74" t="s">
        <v>973</v>
      </c>
      <c r="D193" s="79" t="s">
        <v>530</v>
      </c>
      <c r="E193" s="13">
        <v>44441</v>
      </c>
      <c r="F193" s="77" t="s">
        <v>779</v>
      </c>
      <c r="G193" s="13">
        <v>44443</v>
      </c>
      <c r="H193" s="78" t="s">
        <v>780</v>
      </c>
      <c r="I193" s="16">
        <v>47</v>
      </c>
      <c r="J193" s="16">
        <v>35</v>
      </c>
      <c r="K193" s="16">
        <v>15</v>
      </c>
      <c r="L193" s="16">
        <v>3</v>
      </c>
      <c r="M193" s="82">
        <v>6.1687500000000002</v>
      </c>
      <c r="N193" s="73">
        <v>6</v>
      </c>
      <c r="O193" s="65">
        <v>3000</v>
      </c>
      <c r="P193" s="66">
        <f>Table2245789101123456789[[#This Row],[PEMBULATAN]]*O193</f>
        <v>18000</v>
      </c>
    </row>
    <row r="194" spans="1:16" ht="26.25" customHeight="1" x14ac:dyDescent="0.2">
      <c r="A194" s="14"/>
      <c r="B194" s="76"/>
      <c r="C194" s="74" t="s">
        <v>974</v>
      </c>
      <c r="D194" s="79" t="s">
        <v>530</v>
      </c>
      <c r="E194" s="13">
        <v>44441</v>
      </c>
      <c r="F194" s="77" t="s">
        <v>779</v>
      </c>
      <c r="G194" s="13">
        <v>44443</v>
      </c>
      <c r="H194" s="78" t="s">
        <v>780</v>
      </c>
      <c r="I194" s="16">
        <v>110</v>
      </c>
      <c r="J194" s="16">
        <v>60</v>
      </c>
      <c r="K194" s="16">
        <v>23</v>
      </c>
      <c r="L194" s="16">
        <v>18</v>
      </c>
      <c r="M194" s="82">
        <v>37.950000000000003</v>
      </c>
      <c r="N194" s="73">
        <v>38</v>
      </c>
      <c r="O194" s="65">
        <v>3000</v>
      </c>
      <c r="P194" s="66">
        <f>Table2245789101123456789[[#This Row],[PEMBULATAN]]*O194</f>
        <v>114000</v>
      </c>
    </row>
    <row r="195" spans="1:16" ht="26.25" customHeight="1" x14ac:dyDescent="0.2">
      <c r="A195" s="14"/>
      <c r="B195" s="76"/>
      <c r="C195" s="74" t="s">
        <v>975</v>
      </c>
      <c r="D195" s="79" t="s">
        <v>530</v>
      </c>
      <c r="E195" s="13">
        <v>44441</v>
      </c>
      <c r="F195" s="77" t="s">
        <v>779</v>
      </c>
      <c r="G195" s="13">
        <v>44443</v>
      </c>
      <c r="H195" s="78" t="s">
        <v>780</v>
      </c>
      <c r="I195" s="16">
        <v>90</v>
      </c>
      <c r="J195" s="16">
        <v>63</v>
      </c>
      <c r="K195" s="16">
        <v>16</v>
      </c>
      <c r="L195" s="16">
        <v>11</v>
      </c>
      <c r="M195" s="82">
        <v>22.68</v>
      </c>
      <c r="N195" s="73">
        <v>23</v>
      </c>
      <c r="O195" s="65">
        <v>3000</v>
      </c>
      <c r="P195" s="66">
        <f>Table2245789101123456789[[#This Row],[PEMBULATAN]]*O195</f>
        <v>69000</v>
      </c>
    </row>
    <row r="196" spans="1:16" ht="26.25" customHeight="1" x14ac:dyDescent="0.2">
      <c r="A196" s="14"/>
      <c r="B196" s="76"/>
      <c r="C196" s="74" t="s">
        <v>976</v>
      </c>
      <c r="D196" s="79" t="s">
        <v>530</v>
      </c>
      <c r="E196" s="13">
        <v>44441</v>
      </c>
      <c r="F196" s="77" t="s">
        <v>779</v>
      </c>
      <c r="G196" s="13">
        <v>44443</v>
      </c>
      <c r="H196" s="78" t="s">
        <v>780</v>
      </c>
      <c r="I196" s="16">
        <v>45</v>
      </c>
      <c r="J196" s="16">
        <v>26</v>
      </c>
      <c r="K196" s="16">
        <v>26</v>
      </c>
      <c r="L196" s="16">
        <v>3</v>
      </c>
      <c r="M196" s="82">
        <v>7.6050000000000004</v>
      </c>
      <c r="N196" s="73">
        <v>8</v>
      </c>
      <c r="O196" s="65">
        <v>3000</v>
      </c>
      <c r="P196" s="66">
        <f>Table2245789101123456789[[#This Row],[PEMBULATAN]]*O196</f>
        <v>24000</v>
      </c>
    </row>
    <row r="197" spans="1:16" ht="26.25" customHeight="1" x14ac:dyDescent="0.2">
      <c r="A197" s="14"/>
      <c r="B197" s="76"/>
      <c r="C197" s="74" t="s">
        <v>977</v>
      </c>
      <c r="D197" s="79" t="s">
        <v>530</v>
      </c>
      <c r="E197" s="13">
        <v>44441</v>
      </c>
      <c r="F197" s="77" t="s">
        <v>779</v>
      </c>
      <c r="G197" s="13">
        <v>44443</v>
      </c>
      <c r="H197" s="78" t="s">
        <v>780</v>
      </c>
      <c r="I197" s="16">
        <v>79</v>
      </c>
      <c r="J197" s="16">
        <v>60</v>
      </c>
      <c r="K197" s="16">
        <v>20</v>
      </c>
      <c r="L197" s="16">
        <v>12</v>
      </c>
      <c r="M197" s="82">
        <v>23.7</v>
      </c>
      <c r="N197" s="73">
        <v>24</v>
      </c>
      <c r="O197" s="65">
        <v>3000</v>
      </c>
      <c r="P197" s="66">
        <f>Table2245789101123456789[[#This Row],[PEMBULATAN]]*O197</f>
        <v>72000</v>
      </c>
    </row>
    <row r="198" spans="1:16" ht="26.25" customHeight="1" x14ac:dyDescent="0.2">
      <c r="A198" s="14"/>
      <c r="B198" s="76"/>
      <c r="C198" s="74" t="s">
        <v>978</v>
      </c>
      <c r="D198" s="79" t="s">
        <v>530</v>
      </c>
      <c r="E198" s="13">
        <v>44441</v>
      </c>
      <c r="F198" s="77" t="s">
        <v>779</v>
      </c>
      <c r="G198" s="13">
        <v>44443</v>
      </c>
      <c r="H198" s="78" t="s">
        <v>780</v>
      </c>
      <c r="I198" s="16">
        <v>87</v>
      </c>
      <c r="J198" s="16">
        <v>63</v>
      </c>
      <c r="K198" s="16">
        <v>20</v>
      </c>
      <c r="L198" s="16">
        <v>14</v>
      </c>
      <c r="M198" s="82">
        <v>27.405000000000001</v>
      </c>
      <c r="N198" s="73">
        <v>28</v>
      </c>
      <c r="O198" s="65">
        <v>3000</v>
      </c>
      <c r="P198" s="66">
        <f>Table2245789101123456789[[#This Row],[PEMBULATAN]]*O198</f>
        <v>84000</v>
      </c>
    </row>
    <row r="199" spans="1:16" ht="26.25" customHeight="1" x14ac:dyDescent="0.2">
      <c r="A199" s="14"/>
      <c r="B199" s="76"/>
      <c r="C199" s="74" t="s">
        <v>979</v>
      </c>
      <c r="D199" s="79" t="s">
        <v>530</v>
      </c>
      <c r="E199" s="13">
        <v>44441</v>
      </c>
      <c r="F199" s="77" t="s">
        <v>779</v>
      </c>
      <c r="G199" s="13">
        <v>44443</v>
      </c>
      <c r="H199" s="78" t="s">
        <v>780</v>
      </c>
      <c r="I199" s="16">
        <v>85</v>
      </c>
      <c r="J199" s="16">
        <v>50</v>
      </c>
      <c r="K199" s="16">
        <v>40</v>
      </c>
      <c r="L199" s="16">
        <v>15</v>
      </c>
      <c r="M199" s="82">
        <v>42.5</v>
      </c>
      <c r="N199" s="73">
        <v>43</v>
      </c>
      <c r="O199" s="65">
        <v>3000</v>
      </c>
      <c r="P199" s="66">
        <f>Table2245789101123456789[[#This Row],[PEMBULATAN]]*O199</f>
        <v>129000</v>
      </c>
    </row>
    <row r="200" spans="1:16" ht="26.25" customHeight="1" x14ac:dyDescent="0.2">
      <c r="A200" s="14"/>
      <c r="B200" s="76"/>
      <c r="C200" s="74" t="s">
        <v>980</v>
      </c>
      <c r="D200" s="79" t="s">
        <v>530</v>
      </c>
      <c r="E200" s="13">
        <v>44441</v>
      </c>
      <c r="F200" s="77" t="s">
        <v>779</v>
      </c>
      <c r="G200" s="13">
        <v>44443</v>
      </c>
      <c r="H200" s="78" t="s">
        <v>780</v>
      </c>
      <c r="I200" s="16">
        <v>85</v>
      </c>
      <c r="J200" s="16">
        <v>57</v>
      </c>
      <c r="K200" s="16">
        <v>30</v>
      </c>
      <c r="L200" s="16">
        <v>22</v>
      </c>
      <c r="M200" s="82">
        <v>36.337499999999999</v>
      </c>
      <c r="N200" s="73">
        <v>37</v>
      </c>
      <c r="O200" s="65">
        <v>3000</v>
      </c>
      <c r="P200" s="66">
        <f>Table2245789101123456789[[#This Row],[PEMBULATAN]]*O200</f>
        <v>111000</v>
      </c>
    </row>
    <row r="201" spans="1:16" ht="26.25" customHeight="1" x14ac:dyDescent="0.2">
      <c r="A201" s="14"/>
      <c r="B201" s="14"/>
      <c r="C201" s="9" t="s">
        <v>981</v>
      </c>
      <c r="D201" s="77" t="s">
        <v>530</v>
      </c>
      <c r="E201" s="13">
        <v>44441</v>
      </c>
      <c r="F201" s="77" t="s">
        <v>779</v>
      </c>
      <c r="G201" s="13">
        <v>44443</v>
      </c>
      <c r="H201" s="10" t="s">
        <v>780</v>
      </c>
      <c r="I201" s="1">
        <v>92</v>
      </c>
      <c r="J201" s="1">
        <v>60</v>
      </c>
      <c r="K201" s="1">
        <v>25</v>
      </c>
      <c r="L201" s="1">
        <v>21</v>
      </c>
      <c r="M201" s="81">
        <v>34.5</v>
      </c>
      <c r="N201" s="8">
        <v>35</v>
      </c>
      <c r="O201" s="65">
        <v>3000</v>
      </c>
      <c r="P201" s="66">
        <f>Table2245789101123456789[[#This Row],[PEMBULATAN]]*O201</f>
        <v>105000</v>
      </c>
    </row>
    <row r="202" spans="1:16" ht="26.25" customHeight="1" x14ac:dyDescent="0.2">
      <c r="A202" s="14"/>
      <c r="B202" s="14"/>
      <c r="C202" s="74" t="s">
        <v>982</v>
      </c>
      <c r="D202" s="79" t="s">
        <v>530</v>
      </c>
      <c r="E202" s="13">
        <v>44441</v>
      </c>
      <c r="F202" s="77" t="s">
        <v>779</v>
      </c>
      <c r="G202" s="13">
        <v>44443</v>
      </c>
      <c r="H202" s="78" t="s">
        <v>780</v>
      </c>
      <c r="I202" s="16">
        <v>90</v>
      </c>
      <c r="J202" s="16">
        <v>60</v>
      </c>
      <c r="K202" s="16">
        <v>18</v>
      </c>
      <c r="L202" s="16">
        <v>15</v>
      </c>
      <c r="M202" s="82">
        <v>24.3</v>
      </c>
      <c r="N202" s="73">
        <v>25</v>
      </c>
      <c r="O202" s="65">
        <v>3000</v>
      </c>
      <c r="P202" s="66">
        <f>Table2245789101123456789[[#This Row],[PEMBULATAN]]*O202</f>
        <v>75000</v>
      </c>
    </row>
    <row r="203" spans="1:16" ht="26.25" customHeight="1" x14ac:dyDescent="0.2">
      <c r="A203" s="14"/>
      <c r="B203" s="14"/>
      <c r="C203" s="74" t="s">
        <v>983</v>
      </c>
      <c r="D203" s="79" t="s">
        <v>530</v>
      </c>
      <c r="E203" s="13">
        <v>44441</v>
      </c>
      <c r="F203" s="77" t="s">
        <v>779</v>
      </c>
      <c r="G203" s="13">
        <v>44443</v>
      </c>
      <c r="H203" s="78" t="s">
        <v>780</v>
      </c>
      <c r="I203" s="16">
        <v>74</v>
      </c>
      <c r="J203" s="16">
        <v>57</v>
      </c>
      <c r="K203" s="16">
        <v>25</v>
      </c>
      <c r="L203" s="16">
        <v>7</v>
      </c>
      <c r="M203" s="82">
        <v>26.362500000000001</v>
      </c>
      <c r="N203" s="73">
        <v>27</v>
      </c>
      <c r="O203" s="65">
        <v>3000</v>
      </c>
      <c r="P203" s="66">
        <f>Table2245789101123456789[[#This Row],[PEMBULATAN]]*O203</f>
        <v>81000</v>
      </c>
    </row>
    <row r="204" spans="1:16" ht="26.25" customHeight="1" x14ac:dyDescent="0.2">
      <c r="A204" s="14"/>
      <c r="B204" s="14"/>
      <c r="C204" s="74" t="s">
        <v>984</v>
      </c>
      <c r="D204" s="79" t="s">
        <v>530</v>
      </c>
      <c r="E204" s="13">
        <v>44441</v>
      </c>
      <c r="F204" s="77" t="s">
        <v>779</v>
      </c>
      <c r="G204" s="13">
        <v>44443</v>
      </c>
      <c r="H204" s="78" t="s">
        <v>780</v>
      </c>
      <c r="I204" s="16">
        <v>108</v>
      </c>
      <c r="J204" s="16">
        <v>65</v>
      </c>
      <c r="K204" s="16">
        <v>39</v>
      </c>
      <c r="L204" s="16">
        <v>24</v>
      </c>
      <c r="M204" s="82">
        <v>68.444999999999993</v>
      </c>
      <c r="N204" s="73">
        <v>69</v>
      </c>
      <c r="O204" s="65">
        <v>3000</v>
      </c>
      <c r="P204" s="66">
        <f>Table2245789101123456789[[#This Row],[PEMBULATAN]]*O204</f>
        <v>207000</v>
      </c>
    </row>
    <row r="205" spans="1:16" ht="26.25" customHeight="1" x14ac:dyDescent="0.2">
      <c r="A205" s="14"/>
      <c r="B205" s="14"/>
      <c r="C205" s="74" t="s">
        <v>985</v>
      </c>
      <c r="D205" s="79" t="s">
        <v>530</v>
      </c>
      <c r="E205" s="13">
        <v>44441</v>
      </c>
      <c r="F205" s="77" t="s">
        <v>779</v>
      </c>
      <c r="G205" s="13">
        <v>44443</v>
      </c>
      <c r="H205" s="78" t="s">
        <v>780</v>
      </c>
      <c r="I205" s="16">
        <v>100</v>
      </c>
      <c r="J205" s="16">
        <v>56</v>
      </c>
      <c r="K205" s="16">
        <v>25</v>
      </c>
      <c r="L205" s="16">
        <v>12</v>
      </c>
      <c r="M205" s="82">
        <v>35</v>
      </c>
      <c r="N205" s="73">
        <v>35</v>
      </c>
      <c r="O205" s="65">
        <v>3000</v>
      </c>
      <c r="P205" s="66">
        <f>Table2245789101123456789[[#This Row],[PEMBULATAN]]*O205</f>
        <v>105000</v>
      </c>
    </row>
    <row r="206" spans="1:16" ht="26.25" customHeight="1" x14ac:dyDescent="0.2">
      <c r="A206" s="14"/>
      <c r="B206" s="14"/>
      <c r="C206" s="74" t="s">
        <v>986</v>
      </c>
      <c r="D206" s="79" t="s">
        <v>530</v>
      </c>
      <c r="E206" s="13">
        <v>44441</v>
      </c>
      <c r="F206" s="77" t="s">
        <v>779</v>
      </c>
      <c r="G206" s="13">
        <v>44443</v>
      </c>
      <c r="H206" s="78" t="s">
        <v>780</v>
      </c>
      <c r="I206" s="16">
        <v>95</v>
      </c>
      <c r="J206" s="16">
        <v>59</v>
      </c>
      <c r="K206" s="16">
        <v>35</v>
      </c>
      <c r="L206" s="16">
        <v>17</v>
      </c>
      <c r="M206" s="82">
        <v>49.043750000000003</v>
      </c>
      <c r="N206" s="73">
        <v>49</v>
      </c>
      <c r="O206" s="65">
        <v>3000</v>
      </c>
      <c r="P206" s="66">
        <f>Table2245789101123456789[[#This Row],[PEMBULATAN]]*O206</f>
        <v>147000</v>
      </c>
    </row>
    <row r="207" spans="1:16" ht="26.25" customHeight="1" x14ac:dyDescent="0.2">
      <c r="A207" s="14"/>
      <c r="B207" s="14"/>
      <c r="C207" s="74" t="s">
        <v>987</v>
      </c>
      <c r="D207" s="79" t="s">
        <v>530</v>
      </c>
      <c r="E207" s="13">
        <v>44441</v>
      </c>
      <c r="F207" s="77" t="s">
        <v>779</v>
      </c>
      <c r="G207" s="13">
        <v>44443</v>
      </c>
      <c r="H207" s="78" t="s">
        <v>780</v>
      </c>
      <c r="I207" s="16">
        <v>75</v>
      </c>
      <c r="J207" s="16">
        <v>56</v>
      </c>
      <c r="K207" s="16">
        <v>25</v>
      </c>
      <c r="L207" s="16">
        <v>19</v>
      </c>
      <c r="M207" s="82">
        <v>26.25</v>
      </c>
      <c r="N207" s="73">
        <v>26</v>
      </c>
      <c r="O207" s="65">
        <v>3000</v>
      </c>
      <c r="P207" s="66">
        <f>Table2245789101123456789[[#This Row],[PEMBULATAN]]*O207</f>
        <v>78000</v>
      </c>
    </row>
    <row r="208" spans="1:16" ht="26.25" customHeight="1" x14ac:dyDescent="0.2">
      <c r="A208" s="14"/>
      <c r="B208" s="14"/>
      <c r="C208" s="74" t="s">
        <v>988</v>
      </c>
      <c r="D208" s="79" t="s">
        <v>530</v>
      </c>
      <c r="E208" s="13">
        <v>44441</v>
      </c>
      <c r="F208" s="77" t="s">
        <v>779</v>
      </c>
      <c r="G208" s="13">
        <v>44443</v>
      </c>
      <c r="H208" s="78" t="s">
        <v>780</v>
      </c>
      <c r="I208" s="16">
        <v>92</v>
      </c>
      <c r="J208" s="16">
        <v>52</v>
      </c>
      <c r="K208" s="16">
        <v>28</v>
      </c>
      <c r="L208" s="16">
        <v>19</v>
      </c>
      <c r="M208" s="82">
        <v>33.488</v>
      </c>
      <c r="N208" s="73">
        <v>34</v>
      </c>
      <c r="O208" s="65">
        <v>3000</v>
      </c>
      <c r="P208" s="66">
        <f>Table2245789101123456789[[#This Row],[PEMBULATAN]]*O208</f>
        <v>102000</v>
      </c>
    </row>
    <row r="209" spans="1:16" ht="26.25" customHeight="1" x14ac:dyDescent="0.2">
      <c r="A209" s="14"/>
      <c r="B209" s="14"/>
      <c r="C209" s="74" t="s">
        <v>989</v>
      </c>
      <c r="D209" s="79" t="s">
        <v>530</v>
      </c>
      <c r="E209" s="13">
        <v>44441</v>
      </c>
      <c r="F209" s="77" t="s">
        <v>779</v>
      </c>
      <c r="G209" s="13">
        <v>44443</v>
      </c>
      <c r="H209" s="78" t="s">
        <v>780</v>
      </c>
      <c r="I209" s="16">
        <v>72</v>
      </c>
      <c r="J209" s="16">
        <v>59</v>
      </c>
      <c r="K209" s="16">
        <v>17</v>
      </c>
      <c r="L209" s="16">
        <v>8</v>
      </c>
      <c r="M209" s="82">
        <v>18.053999999999998</v>
      </c>
      <c r="N209" s="73">
        <v>18</v>
      </c>
      <c r="O209" s="65">
        <v>3000</v>
      </c>
      <c r="P209" s="66">
        <f>Table2245789101123456789[[#This Row],[PEMBULATAN]]*O209</f>
        <v>54000</v>
      </c>
    </row>
    <row r="210" spans="1:16" ht="26.25" customHeight="1" x14ac:dyDescent="0.2">
      <c r="A210" s="14"/>
      <c r="B210" s="14"/>
      <c r="C210" s="74" t="s">
        <v>990</v>
      </c>
      <c r="D210" s="79" t="s">
        <v>530</v>
      </c>
      <c r="E210" s="13">
        <v>44441</v>
      </c>
      <c r="F210" s="77" t="s">
        <v>779</v>
      </c>
      <c r="G210" s="13">
        <v>44443</v>
      </c>
      <c r="H210" s="78" t="s">
        <v>780</v>
      </c>
      <c r="I210" s="16">
        <v>73</v>
      </c>
      <c r="J210" s="16">
        <v>63</v>
      </c>
      <c r="K210" s="16">
        <v>17</v>
      </c>
      <c r="L210" s="16">
        <v>13</v>
      </c>
      <c r="M210" s="82">
        <v>19.545750000000002</v>
      </c>
      <c r="N210" s="73">
        <v>20</v>
      </c>
      <c r="O210" s="65">
        <v>3000</v>
      </c>
      <c r="P210" s="66">
        <f>Table2245789101123456789[[#This Row],[PEMBULATAN]]*O210</f>
        <v>60000</v>
      </c>
    </row>
    <row r="211" spans="1:16" ht="22.5" customHeight="1" x14ac:dyDescent="0.2">
      <c r="A211" s="117" t="s">
        <v>30</v>
      </c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9"/>
      <c r="M211" s="80">
        <f>SUBTOTAL(109,Table2245789101123456789[KG VOLUME])</f>
        <v>5459.6635000000015</v>
      </c>
      <c r="N211" s="69">
        <f>SUM(N3:N210)</f>
        <v>5524</v>
      </c>
      <c r="O211" s="120">
        <f>SUM(P3:P210)</f>
        <v>16572000</v>
      </c>
      <c r="P211" s="121"/>
    </row>
    <row r="212" spans="1:16" ht="18" customHeight="1" x14ac:dyDescent="0.2">
      <c r="A212" s="87"/>
      <c r="B212" s="57" t="s">
        <v>42</v>
      </c>
      <c r="C212" s="56"/>
      <c r="D212" s="58" t="s">
        <v>43</v>
      </c>
      <c r="E212" s="87"/>
      <c r="F212" s="87"/>
      <c r="G212" s="87"/>
      <c r="H212" s="87"/>
      <c r="I212" s="87"/>
      <c r="J212" s="87"/>
      <c r="K212" s="87"/>
      <c r="L212" s="87"/>
      <c r="M212" s="88"/>
      <c r="N212" s="89" t="s">
        <v>51</v>
      </c>
      <c r="O212" s="90"/>
      <c r="P212" s="90">
        <v>0</v>
      </c>
    </row>
    <row r="213" spans="1:16" ht="18" customHeight="1" thickBot="1" x14ac:dyDescent="0.25">
      <c r="A213" s="87"/>
      <c r="B213" s="57"/>
      <c r="C213" s="56"/>
      <c r="D213" s="58"/>
      <c r="E213" s="87"/>
      <c r="F213" s="87"/>
      <c r="G213" s="87"/>
      <c r="H213" s="87"/>
      <c r="I213" s="87"/>
      <c r="J213" s="87"/>
      <c r="K213" s="87"/>
      <c r="L213" s="87"/>
      <c r="M213" s="88"/>
      <c r="N213" s="91" t="s">
        <v>52</v>
      </c>
      <c r="O213" s="92"/>
      <c r="P213" s="92">
        <f>O211-P212</f>
        <v>16572000</v>
      </c>
    </row>
    <row r="214" spans="1:16" ht="18" customHeight="1" x14ac:dyDescent="0.2">
      <c r="A214" s="11"/>
      <c r="H214" s="64"/>
      <c r="N214" s="63" t="s">
        <v>31</v>
      </c>
      <c r="P214" s="70">
        <f>P213*1%</f>
        <v>165720</v>
      </c>
    </row>
    <row r="215" spans="1:16" ht="18" customHeight="1" thickBot="1" x14ac:dyDescent="0.25">
      <c r="A215" s="11"/>
      <c r="H215" s="64"/>
      <c r="N215" s="63" t="s">
        <v>53</v>
      </c>
      <c r="P215" s="72">
        <f>P213*2%</f>
        <v>331440</v>
      </c>
    </row>
    <row r="216" spans="1:16" ht="18" customHeight="1" x14ac:dyDescent="0.2">
      <c r="A216" s="11"/>
      <c r="H216" s="64"/>
      <c r="N216" s="67" t="s">
        <v>32</v>
      </c>
      <c r="O216" s="68"/>
      <c r="P216" s="71">
        <f>P213+P214-P215</f>
        <v>16406280</v>
      </c>
    </row>
    <row r="218" spans="1:16" x14ac:dyDescent="0.2">
      <c r="A218" s="11"/>
      <c r="H218" s="64"/>
      <c r="P218" s="72"/>
    </row>
    <row r="219" spans="1:16" x14ac:dyDescent="0.2">
      <c r="A219" s="11"/>
      <c r="H219" s="64"/>
      <c r="O219" s="59"/>
      <c r="P219" s="72"/>
    </row>
    <row r="220" spans="1:16" s="3" customFormat="1" x14ac:dyDescent="0.25">
      <c r="A220" s="11"/>
      <c r="B220" s="2"/>
      <c r="C220" s="2"/>
      <c r="E220" s="12"/>
      <c r="H220" s="64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4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4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4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4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4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4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4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4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4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4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4"/>
      <c r="N231" s="15"/>
      <c r="O231" s="15"/>
      <c r="P231" s="15"/>
    </row>
  </sheetData>
  <mergeCells count="2">
    <mergeCell ref="A211:L211"/>
    <mergeCell ref="O211:P211"/>
  </mergeCells>
  <conditionalFormatting sqref="B3">
    <cfRule type="duplicateValues" dxfId="175" priority="2"/>
  </conditionalFormatting>
  <conditionalFormatting sqref="B4:B200">
    <cfRule type="duplicateValues" dxfId="174" priority="1"/>
  </conditionalFormatting>
  <conditionalFormatting sqref="B201:B210">
    <cfRule type="duplicateValues" dxfId="173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50" sqref="N3:N5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4" customHeight="1" x14ac:dyDescent="0.2">
      <c r="A3" s="84" t="s">
        <v>1940</v>
      </c>
      <c r="B3" s="99" t="s">
        <v>991</v>
      </c>
      <c r="C3" s="9" t="s">
        <v>992</v>
      </c>
      <c r="D3" s="77" t="s">
        <v>530</v>
      </c>
      <c r="E3" s="13">
        <v>44441</v>
      </c>
      <c r="F3" s="77" t="s">
        <v>779</v>
      </c>
      <c r="G3" s="13">
        <v>44443</v>
      </c>
      <c r="H3" s="10" t="s">
        <v>780</v>
      </c>
      <c r="I3" s="1">
        <v>96</v>
      </c>
      <c r="J3" s="1">
        <v>88</v>
      </c>
      <c r="K3" s="1">
        <v>36</v>
      </c>
      <c r="L3" s="1">
        <v>30</v>
      </c>
      <c r="M3" s="81">
        <v>76.031999999999996</v>
      </c>
      <c r="N3" s="8">
        <v>76</v>
      </c>
      <c r="O3" s="65">
        <v>3000</v>
      </c>
      <c r="P3" s="66">
        <f>Table224578910112345678910[[#This Row],[PEMBULATAN]]*O3</f>
        <v>228000</v>
      </c>
    </row>
    <row r="4" spans="1:16" ht="24" customHeight="1" x14ac:dyDescent="0.2">
      <c r="A4" s="14"/>
      <c r="B4" s="76" t="s">
        <v>993</v>
      </c>
      <c r="C4" s="9" t="s">
        <v>994</v>
      </c>
      <c r="D4" s="77" t="s">
        <v>530</v>
      </c>
      <c r="E4" s="13">
        <v>44441</v>
      </c>
      <c r="F4" s="77" t="s">
        <v>779</v>
      </c>
      <c r="G4" s="13">
        <v>44443</v>
      </c>
      <c r="H4" s="10" t="s">
        <v>780</v>
      </c>
      <c r="I4" s="1">
        <v>38</v>
      </c>
      <c r="J4" s="1">
        <v>27</v>
      </c>
      <c r="K4" s="1">
        <v>17</v>
      </c>
      <c r="L4" s="1">
        <v>5</v>
      </c>
      <c r="M4" s="81">
        <v>4.3605</v>
      </c>
      <c r="N4" s="8">
        <v>5</v>
      </c>
      <c r="O4" s="65">
        <v>3000</v>
      </c>
      <c r="P4" s="66">
        <f>Table224578910112345678910[[#This Row],[PEMBULATAN]]*O4</f>
        <v>15000</v>
      </c>
    </row>
    <row r="5" spans="1:16" ht="24" customHeight="1" x14ac:dyDescent="0.2">
      <c r="A5" s="14"/>
      <c r="B5" s="14"/>
      <c r="C5" s="9" t="s">
        <v>995</v>
      </c>
      <c r="D5" s="77" t="s">
        <v>530</v>
      </c>
      <c r="E5" s="13">
        <v>44441</v>
      </c>
      <c r="F5" s="77" t="s">
        <v>779</v>
      </c>
      <c r="G5" s="13">
        <v>44443</v>
      </c>
      <c r="H5" s="10" t="s">
        <v>780</v>
      </c>
      <c r="I5" s="1">
        <v>45</v>
      </c>
      <c r="J5" s="1">
        <v>30</v>
      </c>
      <c r="K5" s="1">
        <v>15</v>
      </c>
      <c r="L5" s="1">
        <v>15</v>
      </c>
      <c r="M5" s="81">
        <v>5.0625</v>
      </c>
      <c r="N5" s="8">
        <v>15</v>
      </c>
      <c r="O5" s="65">
        <v>3000</v>
      </c>
      <c r="P5" s="66">
        <f>Table224578910112345678910[[#This Row],[PEMBULATAN]]*O5</f>
        <v>45000</v>
      </c>
    </row>
    <row r="6" spans="1:16" ht="24" customHeight="1" x14ac:dyDescent="0.2">
      <c r="A6" s="14"/>
      <c r="B6" s="14"/>
      <c r="C6" s="74" t="s">
        <v>996</v>
      </c>
      <c r="D6" s="79" t="s">
        <v>530</v>
      </c>
      <c r="E6" s="13">
        <v>44441</v>
      </c>
      <c r="F6" s="77" t="s">
        <v>779</v>
      </c>
      <c r="G6" s="13">
        <v>44443</v>
      </c>
      <c r="H6" s="78" t="s">
        <v>780</v>
      </c>
      <c r="I6" s="16">
        <v>147</v>
      </c>
      <c r="J6" s="16">
        <v>57</v>
      </c>
      <c r="K6" s="16">
        <v>25</v>
      </c>
      <c r="L6" s="16">
        <v>6</v>
      </c>
      <c r="M6" s="82">
        <v>52.368749999999999</v>
      </c>
      <c r="N6" s="73">
        <v>53</v>
      </c>
      <c r="O6" s="65">
        <v>3000</v>
      </c>
      <c r="P6" s="66">
        <f>Table224578910112345678910[[#This Row],[PEMBULATAN]]*O6</f>
        <v>159000</v>
      </c>
    </row>
    <row r="7" spans="1:16" ht="24" customHeight="1" x14ac:dyDescent="0.2">
      <c r="A7" s="14"/>
      <c r="B7" s="14"/>
      <c r="C7" s="74" t="s">
        <v>997</v>
      </c>
      <c r="D7" s="79" t="s">
        <v>530</v>
      </c>
      <c r="E7" s="13">
        <v>44441</v>
      </c>
      <c r="F7" s="77" t="s">
        <v>779</v>
      </c>
      <c r="G7" s="13">
        <v>44443</v>
      </c>
      <c r="H7" s="78" t="s">
        <v>780</v>
      </c>
      <c r="I7" s="16">
        <v>97</v>
      </c>
      <c r="J7" s="16">
        <v>65</v>
      </c>
      <c r="K7" s="16">
        <v>18</v>
      </c>
      <c r="L7" s="16">
        <v>10</v>
      </c>
      <c r="M7" s="82">
        <v>28.372499999999999</v>
      </c>
      <c r="N7" s="73">
        <v>29</v>
      </c>
      <c r="O7" s="65">
        <v>3000</v>
      </c>
      <c r="P7" s="66">
        <f>Table224578910112345678910[[#This Row],[PEMBULATAN]]*O7</f>
        <v>87000</v>
      </c>
    </row>
    <row r="8" spans="1:16" ht="24" customHeight="1" x14ac:dyDescent="0.2">
      <c r="A8" s="14"/>
      <c r="B8" s="14"/>
      <c r="C8" s="74" t="s">
        <v>998</v>
      </c>
      <c r="D8" s="79" t="s">
        <v>530</v>
      </c>
      <c r="E8" s="13">
        <v>44441</v>
      </c>
      <c r="F8" s="77" t="s">
        <v>779</v>
      </c>
      <c r="G8" s="13">
        <v>44443</v>
      </c>
      <c r="H8" s="78" t="s">
        <v>780</v>
      </c>
      <c r="I8" s="16">
        <v>103</v>
      </c>
      <c r="J8" s="16">
        <v>53</v>
      </c>
      <c r="K8" s="16">
        <v>27</v>
      </c>
      <c r="L8" s="16">
        <v>5</v>
      </c>
      <c r="M8" s="82">
        <v>36.84825</v>
      </c>
      <c r="N8" s="73">
        <v>37</v>
      </c>
      <c r="O8" s="65">
        <v>3000</v>
      </c>
      <c r="P8" s="66">
        <f>Table224578910112345678910[[#This Row],[PEMBULATAN]]*O8</f>
        <v>111000</v>
      </c>
    </row>
    <row r="9" spans="1:16" ht="24" customHeight="1" x14ac:dyDescent="0.2">
      <c r="A9" s="14"/>
      <c r="B9" s="14"/>
      <c r="C9" s="74" t="s">
        <v>999</v>
      </c>
      <c r="D9" s="79" t="s">
        <v>530</v>
      </c>
      <c r="E9" s="13">
        <v>44441</v>
      </c>
      <c r="F9" s="77" t="s">
        <v>779</v>
      </c>
      <c r="G9" s="13">
        <v>44443</v>
      </c>
      <c r="H9" s="78" t="s">
        <v>780</v>
      </c>
      <c r="I9" s="16">
        <v>78</v>
      </c>
      <c r="J9" s="16">
        <v>21</v>
      </c>
      <c r="K9" s="16">
        <v>10</v>
      </c>
      <c r="L9" s="16">
        <v>1</v>
      </c>
      <c r="M9" s="82">
        <v>4.0949999999999998</v>
      </c>
      <c r="N9" s="73">
        <v>4</v>
      </c>
      <c r="O9" s="65">
        <v>3000</v>
      </c>
      <c r="P9" s="66">
        <f>Table224578910112345678910[[#This Row],[PEMBULATAN]]*O9</f>
        <v>12000</v>
      </c>
    </row>
    <row r="10" spans="1:16" ht="24" customHeight="1" x14ac:dyDescent="0.2">
      <c r="A10" s="14"/>
      <c r="B10" s="14"/>
      <c r="C10" s="74" t="s">
        <v>1000</v>
      </c>
      <c r="D10" s="79" t="s">
        <v>530</v>
      </c>
      <c r="E10" s="13">
        <v>44441</v>
      </c>
      <c r="F10" s="77" t="s">
        <v>779</v>
      </c>
      <c r="G10" s="13">
        <v>44443</v>
      </c>
      <c r="H10" s="78" t="s">
        <v>780</v>
      </c>
      <c r="I10" s="16">
        <v>105</v>
      </c>
      <c r="J10" s="16">
        <v>65</v>
      </c>
      <c r="K10" s="16">
        <v>10</v>
      </c>
      <c r="L10" s="16">
        <v>19</v>
      </c>
      <c r="M10" s="82">
        <v>17.0625</v>
      </c>
      <c r="N10" s="73">
        <v>19</v>
      </c>
      <c r="O10" s="65">
        <v>3000</v>
      </c>
      <c r="P10" s="66">
        <f>Table224578910112345678910[[#This Row],[PEMBULATAN]]*O10</f>
        <v>57000</v>
      </c>
    </row>
    <row r="11" spans="1:16" ht="24" customHeight="1" x14ac:dyDescent="0.2">
      <c r="A11" s="14"/>
      <c r="B11" s="14"/>
      <c r="C11" s="74" t="s">
        <v>1001</v>
      </c>
      <c r="D11" s="79" t="s">
        <v>530</v>
      </c>
      <c r="E11" s="13">
        <v>44441</v>
      </c>
      <c r="F11" s="77" t="s">
        <v>779</v>
      </c>
      <c r="G11" s="13">
        <v>44443</v>
      </c>
      <c r="H11" s="78" t="s">
        <v>780</v>
      </c>
      <c r="I11" s="16">
        <v>66</v>
      </c>
      <c r="J11" s="16">
        <v>46</v>
      </c>
      <c r="K11" s="16">
        <v>20</v>
      </c>
      <c r="L11" s="16">
        <v>6</v>
      </c>
      <c r="M11" s="82">
        <v>15.18</v>
      </c>
      <c r="N11" s="73">
        <v>15</v>
      </c>
      <c r="O11" s="65">
        <v>3000</v>
      </c>
      <c r="P11" s="66">
        <f>Table224578910112345678910[[#This Row],[PEMBULATAN]]*O11</f>
        <v>45000</v>
      </c>
    </row>
    <row r="12" spans="1:16" ht="24" customHeight="1" x14ac:dyDescent="0.2">
      <c r="A12" s="14"/>
      <c r="B12" s="14"/>
      <c r="C12" s="74" t="s">
        <v>1002</v>
      </c>
      <c r="D12" s="79" t="s">
        <v>530</v>
      </c>
      <c r="E12" s="13">
        <v>44441</v>
      </c>
      <c r="F12" s="77" t="s">
        <v>779</v>
      </c>
      <c r="G12" s="13">
        <v>44443</v>
      </c>
      <c r="H12" s="78" t="s">
        <v>780</v>
      </c>
      <c r="I12" s="16">
        <v>39</v>
      </c>
      <c r="J12" s="16">
        <v>37</v>
      </c>
      <c r="K12" s="16">
        <v>17</v>
      </c>
      <c r="L12" s="16">
        <v>11</v>
      </c>
      <c r="M12" s="82">
        <v>6.1327499999999997</v>
      </c>
      <c r="N12" s="73">
        <v>11</v>
      </c>
      <c r="O12" s="65">
        <v>3000</v>
      </c>
      <c r="P12" s="66">
        <f>Table224578910112345678910[[#This Row],[PEMBULATAN]]*O12</f>
        <v>33000</v>
      </c>
    </row>
    <row r="13" spans="1:16" ht="24" customHeight="1" x14ac:dyDescent="0.2">
      <c r="A13" s="14"/>
      <c r="B13" s="14"/>
      <c r="C13" s="74" t="s">
        <v>1003</v>
      </c>
      <c r="D13" s="79" t="s">
        <v>530</v>
      </c>
      <c r="E13" s="13">
        <v>44441</v>
      </c>
      <c r="F13" s="77" t="s">
        <v>779</v>
      </c>
      <c r="G13" s="13">
        <v>44443</v>
      </c>
      <c r="H13" s="78" t="s">
        <v>780</v>
      </c>
      <c r="I13" s="16">
        <v>123</v>
      </c>
      <c r="J13" s="16">
        <v>9</v>
      </c>
      <c r="K13" s="16">
        <v>8</v>
      </c>
      <c r="L13" s="16">
        <v>2</v>
      </c>
      <c r="M13" s="82">
        <v>2.214</v>
      </c>
      <c r="N13" s="73">
        <v>2</v>
      </c>
      <c r="O13" s="65">
        <v>3000</v>
      </c>
      <c r="P13" s="66">
        <f>Table224578910112345678910[[#This Row],[PEMBULATAN]]*O13</f>
        <v>6000</v>
      </c>
    </row>
    <row r="14" spans="1:16" ht="24" customHeight="1" x14ac:dyDescent="0.2">
      <c r="A14" s="14"/>
      <c r="B14" s="14"/>
      <c r="C14" s="74" t="s">
        <v>1004</v>
      </c>
      <c r="D14" s="79" t="s">
        <v>530</v>
      </c>
      <c r="E14" s="13">
        <v>44441</v>
      </c>
      <c r="F14" s="77" t="s">
        <v>779</v>
      </c>
      <c r="G14" s="13">
        <v>44443</v>
      </c>
      <c r="H14" s="78" t="s">
        <v>780</v>
      </c>
      <c r="I14" s="16">
        <v>30</v>
      </c>
      <c r="J14" s="16">
        <v>33</v>
      </c>
      <c r="K14" s="16">
        <v>25</v>
      </c>
      <c r="L14" s="16">
        <v>2</v>
      </c>
      <c r="M14" s="82">
        <v>6.1875</v>
      </c>
      <c r="N14" s="73">
        <v>6</v>
      </c>
      <c r="O14" s="65">
        <v>3000</v>
      </c>
      <c r="P14" s="66">
        <f>Table224578910112345678910[[#This Row],[PEMBULATAN]]*O14</f>
        <v>18000</v>
      </c>
    </row>
    <row r="15" spans="1:16" ht="24" customHeight="1" x14ac:dyDescent="0.2">
      <c r="A15" s="14"/>
      <c r="B15" s="14"/>
      <c r="C15" s="74" t="s">
        <v>1005</v>
      </c>
      <c r="D15" s="79" t="s">
        <v>530</v>
      </c>
      <c r="E15" s="13">
        <v>44441</v>
      </c>
      <c r="F15" s="77" t="s">
        <v>779</v>
      </c>
      <c r="G15" s="13">
        <v>44443</v>
      </c>
      <c r="H15" s="78" t="s">
        <v>780</v>
      </c>
      <c r="I15" s="16">
        <v>90</v>
      </c>
      <c r="J15" s="16">
        <v>60</v>
      </c>
      <c r="K15" s="16">
        <v>34</v>
      </c>
      <c r="L15" s="16">
        <v>19</v>
      </c>
      <c r="M15" s="82">
        <v>45.9</v>
      </c>
      <c r="N15" s="73">
        <v>46</v>
      </c>
      <c r="O15" s="65">
        <v>3000</v>
      </c>
      <c r="P15" s="66">
        <f>Table224578910112345678910[[#This Row],[PEMBULATAN]]*O15</f>
        <v>138000</v>
      </c>
    </row>
    <row r="16" spans="1:16" ht="24" customHeight="1" x14ac:dyDescent="0.2">
      <c r="A16" s="14"/>
      <c r="B16" s="14"/>
      <c r="C16" s="74" t="s">
        <v>1006</v>
      </c>
      <c r="D16" s="79" t="s">
        <v>530</v>
      </c>
      <c r="E16" s="13">
        <v>44441</v>
      </c>
      <c r="F16" s="77" t="s">
        <v>779</v>
      </c>
      <c r="G16" s="13">
        <v>44443</v>
      </c>
      <c r="H16" s="78" t="s">
        <v>780</v>
      </c>
      <c r="I16" s="16">
        <v>80</v>
      </c>
      <c r="J16" s="16">
        <v>10</v>
      </c>
      <c r="K16" s="16">
        <v>10</v>
      </c>
      <c r="L16" s="16">
        <v>3</v>
      </c>
      <c r="M16" s="82">
        <v>2</v>
      </c>
      <c r="N16" s="73">
        <v>3</v>
      </c>
      <c r="O16" s="65">
        <v>3000</v>
      </c>
      <c r="P16" s="66">
        <f>Table224578910112345678910[[#This Row],[PEMBULATAN]]*O16</f>
        <v>9000</v>
      </c>
    </row>
    <row r="17" spans="1:16" ht="24" customHeight="1" x14ac:dyDescent="0.2">
      <c r="A17" s="14"/>
      <c r="B17" s="14"/>
      <c r="C17" s="74" t="s">
        <v>1007</v>
      </c>
      <c r="D17" s="79" t="s">
        <v>530</v>
      </c>
      <c r="E17" s="13">
        <v>44441</v>
      </c>
      <c r="F17" s="77" t="s">
        <v>779</v>
      </c>
      <c r="G17" s="13">
        <v>44443</v>
      </c>
      <c r="H17" s="78" t="s">
        <v>780</v>
      </c>
      <c r="I17" s="16">
        <v>100</v>
      </c>
      <c r="J17" s="16">
        <v>7</v>
      </c>
      <c r="K17" s="16">
        <v>7</v>
      </c>
      <c r="L17" s="16">
        <v>2</v>
      </c>
      <c r="M17" s="82">
        <v>1.2250000000000001</v>
      </c>
      <c r="N17" s="73">
        <v>2</v>
      </c>
      <c r="O17" s="65">
        <v>3000</v>
      </c>
      <c r="P17" s="66">
        <f>Table224578910112345678910[[#This Row],[PEMBULATAN]]*O17</f>
        <v>6000</v>
      </c>
    </row>
    <row r="18" spans="1:16" ht="24" customHeight="1" x14ac:dyDescent="0.2">
      <c r="A18" s="14"/>
      <c r="B18" s="14"/>
      <c r="C18" s="74" t="s">
        <v>1008</v>
      </c>
      <c r="D18" s="79" t="s">
        <v>530</v>
      </c>
      <c r="E18" s="13">
        <v>44441</v>
      </c>
      <c r="F18" s="77" t="s">
        <v>779</v>
      </c>
      <c r="G18" s="13">
        <v>44443</v>
      </c>
      <c r="H18" s="78" t="s">
        <v>780</v>
      </c>
      <c r="I18" s="16">
        <v>127</v>
      </c>
      <c r="J18" s="16">
        <v>14</v>
      </c>
      <c r="K18" s="16">
        <v>11</v>
      </c>
      <c r="L18" s="16">
        <v>3</v>
      </c>
      <c r="M18" s="82">
        <v>4.8895</v>
      </c>
      <c r="N18" s="73">
        <v>5</v>
      </c>
      <c r="O18" s="65">
        <v>3000</v>
      </c>
      <c r="P18" s="66">
        <f>Table224578910112345678910[[#This Row],[PEMBULATAN]]*O18</f>
        <v>15000</v>
      </c>
    </row>
    <row r="19" spans="1:16" ht="24" customHeight="1" x14ac:dyDescent="0.2">
      <c r="A19" s="14"/>
      <c r="B19" s="14"/>
      <c r="C19" s="74" t="s">
        <v>1009</v>
      </c>
      <c r="D19" s="79" t="s">
        <v>530</v>
      </c>
      <c r="E19" s="13">
        <v>44441</v>
      </c>
      <c r="F19" s="77" t="s">
        <v>779</v>
      </c>
      <c r="G19" s="13">
        <v>44443</v>
      </c>
      <c r="H19" s="78" t="s">
        <v>780</v>
      </c>
      <c r="I19" s="16">
        <v>66</v>
      </c>
      <c r="J19" s="16">
        <v>66</v>
      </c>
      <c r="K19" s="16">
        <v>5</v>
      </c>
      <c r="L19" s="16">
        <v>4</v>
      </c>
      <c r="M19" s="82">
        <v>5.4450000000000003</v>
      </c>
      <c r="N19" s="73">
        <v>6</v>
      </c>
      <c r="O19" s="65">
        <v>3000</v>
      </c>
      <c r="P19" s="66">
        <f>Table224578910112345678910[[#This Row],[PEMBULATAN]]*O19</f>
        <v>18000</v>
      </c>
    </row>
    <row r="20" spans="1:16" ht="24" customHeight="1" x14ac:dyDescent="0.2">
      <c r="A20" s="14"/>
      <c r="B20" s="14"/>
      <c r="C20" s="74" t="s">
        <v>1010</v>
      </c>
      <c r="D20" s="79" t="s">
        <v>530</v>
      </c>
      <c r="E20" s="13">
        <v>44441</v>
      </c>
      <c r="F20" s="77" t="s">
        <v>779</v>
      </c>
      <c r="G20" s="13">
        <v>44443</v>
      </c>
      <c r="H20" s="78" t="s">
        <v>780</v>
      </c>
      <c r="I20" s="16">
        <v>142</v>
      </c>
      <c r="J20" s="16">
        <v>40</v>
      </c>
      <c r="K20" s="16">
        <v>8</v>
      </c>
      <c r="L20" s="16">
        <v>6</v>
      </c>
      <c r="M20" s="82">
        <v>11.36</v>
      </c>
      <c r="N20" s="73">
        <v>12</v>
      </c>
      <c r="O20" s="65">
        <v>3000</v>
      </c>
      <c r="P20" s="66">
        <f>Table224578910112345678910[[#This Row],[PEMBULATAN]]*O20</f>
        <v>36000</v>
      </c>
    </row>
    <row r="21" spans="1:16" ht="24" customHeight="1" x14ac:dyDescent="0.2">
      <c r="A21" s="14"/>
      <c r="B21" s="14"/>
      <c r="C21" s="74" t="s">
        <v>1011</v>
      </c>
      <c r="D21" s="79" t="s">
        <v>530</v>
      </c>
      <c r="E21" s="13">
        <v>44441</v>
      </c>
      <c r="F21" s="77" t="s">
        <v>779</v>
      </c>
      <c r="G21" s="13">
        <v>44443</v>
      </c>
      <c r="H21" s="78" t="s">
        <v>780</v>
      </c>
      <c r="I21" s="16">
        <v>70</v>
      </c>
      <c r="J21" s="16">
        <v>45</v>
      </c>
      <c r="K21" s="16">
        <v>5</v>
      </c>
      <c r="L21" s="16">
        <v>1</v>
      </c>
      <c r="M21" s="82">
        <v>3.9375</v>
      </c>
      <c r="N21" s="73">
        <v>4</v>
      </c>
      <c r="O21" s="65">
        <v>3000</v>
      </c>
      <c r="P21" s="66">
        <f>Table224578910112345678910[[#This Row],[PEMBULATAN]]*O21</f>
        <v>12000</v>
      </c>
    </row>
    <row r="22" spans="1:16" ht="24" customHeight="1" x14ac:dyDescent="0.2">
      <c r="A22" s="14"/>
      <c r="B22" s="14"/>
      <c r="C22" s="74" t="s">
        <v>1012</v>
      </c>
      <c r="D22" s="79" t="s">
        <v>530</v>
      </c>
      <c r="E22" s="13">
        <v>44441</v>
      </c>
      <c r="F22" s="77" t="s">
        <v>779</v>
      </c>
      <c r="G22" s="13">
        <v>44443</v>
      </c>
      <c r="H22" s="78" t="s">
        <v>780</v>
      </c>
      <c r="I22" s="16">
        <v>73</v>
      </c>
      <c r="J22" s="16">
        <v>66</v>
      </c>
      <c r="K22" s="16">
        <v>23</v>
      </c>
      <c r="L22" s="16">
        <v>7</v>
      </c>
      <c r="M22" s="82">
        <v>27.703499999999998</v>
      </c>
      <c r="N22" s="73">
        <v>28</v>
      </c>
      <c r="O22" s="65">
        <v>3000</v>
      </c>
      <c r="P22" s="66">
        <f>Table224578910112345678910[[#This Row],[PEMBULATAN]]*O22</f>
        <v>84000</v>
      </c>
    </row>
    <row r="23" spans="1:16" ht="24" customHeight="1" x14ac:dyDescent="0.2">
      <c r="A23" s="14"/>
      <c r="B23" s="14"/>
      <c r="C23" s="74" t="s">
        <v>1013</v>
      </c>
      <c r="D23" s="79" t="s">
        <v>530</v>
      </c>
      <c r="E23" s="13">
        <v>44441</v>
      </c>
      <c r="F23" s="77" t="s">
        <v>779</v>
      </c>
      <c r="G23" s="13">
        <v>44443</v>
      </c>
      <c r="H23" s="78" t="s">
        <v>780</v>
      </c>
      <c r="I23" s="16">
        <v>78</v>
      </c>
      <c r="J23" s="16">
        <v>63</v>
      </c>
      <c r="K23" s="16">
        <v>30</v>
      </c>
      <c r="L23" s="16">
        <v>13</v>
      </c>
      <c r="M23" s="82">
        <v>36.854999999999997</v>
      </c>
      <c r="N23" s="73">
        <v>37</v>
      </c>
      <c r="O23" s="65">
        <v>3000</v>
      </c>
      <c r="P23" s="66">
        <f>Table224578910112345678910[[#This Row],[PEMBULATAN]]*O23</f>
        <v>111000</v>
      </c>
    </row>
    <row r="24" spans="1:16" ht="24" customHeight="1" x14ac:dyDescent="0.2">
      <c r="A24" s="14"/>
      <c r="B24" s="14"/>
      <c r="C24" s="74" t="s">
        <v>1014</v>
      </c>
      <c r="D24" s="79" t="s">
        <v>530</v>
      </c>
      <c r="E24" s="13">
        <v>44441</v>
      </c>
      <c r="F24" s="77" t="s">
        <v>779</v>
      </c>
      <c r="G24" s="13">
        <v>44443</v>
      </c>
      <c r="H24" s="78" t="s">
        <v>780</v>
      </c>
      <c r="I24" s="16">
        <v>79</v>
      </c>
      <c r="J24" s="16">
        <v>56</v>
      </c>
      <c r="K24" s="16">
        <v>27</v>
      </c>
      <c r="L24" s="16">
        <v>8</v>
      </c>
      <c r="M24" s="82">
        <v>29.861999999999998</v>
      </c>
      <c r="N24" s="73">
        <v>30</v>
      </c>
      <c r="O24" s="65">
        <v>3000</v>
      </c>
      <c r="P24" s="66">
        <f>Table224578910112345678910[[#This Row],[PEMBULATAN]]*O24</f>
        <v>90000</v>
      </c>
    </row>
    <row r="25" spans="1:16" ht="24" customHeight="1" x14ac:dyDescent="0.2">
      <c r="A25" s="14"/>
      <c r="B25" s="14"/>
      <c r="C25" s="74" t="s">
        <v>1015</v>
      </c>
      <c r="D25" s="79" t="s">
        <v>530</v>
      </c>
      <c r="E25" s="13">
        <v>44441</v>
      </c>
      <c r="F25" s="77" t="s">
        <v>779</v>
      </c>
      <c r="G25" s="13">
        <v>44443</v>
      </c>
      <c r="H25" s="78" t="s">
        <v>780</v>
      </c>
      <c r="I25" s="16">
        <v>36</v>
      </c>
      <c r="J25" s="16">
        <v>28</v>
      </c>
      <c r="K25" s="16">
        <v>7</v>
      </c>
      <c r="L25" s="16">
        <v>2</v>
      </c>
      <c r="M25" s="82">
        <v>1.764</v>
      </c>
      <c r="N25" s="73">
        <v>2</v>
      </c>
      <c r="O25" s="65">
        <v>3000</v>
      </c>
      <c r="P25" s="66">
        <f>Table224578910112345678910[[#This Row],[PEMBULATAN]]*O25</f>
        <v>6000</v>
      </c>
    </row>
    <row r="26" spans="1:16" ht="24" customHeight="1" x14ac:dyDescent="0.2">
      <c r="A26" s="14"/>
      <c r="B26" s="14"/>
      <c r="C26" s="74" t="s">
        <v>1016</v>
      </c>
      <c r="D26" s="79" t="s">
        <v>530</v>
      </c>
      <c r="E26" s="13">
        <v>44441</v>
      </c>
      <c r="F26" s="77" t="s">
        <v>779</v>
      </c>
      <c r="G26" s="13">
        <v>44443</v>
      </c>
      <c r="H26" s="78" t="s">
        <v>780</v>
      </c>
      <c r="I26" s="16">
        <v>100</v>
      </c>
      <c r="J26" s="16">
        <v>60</v>
      </c>
      <c r="K26" s="16">
        <v>27</v>
      </c>
      <c r="L26" s="16">
        <v>9</v>
      </c>
      <c r="M26" s="82">
        <v>40.5</v>
      </c>
      <c r="N26" s="73">
        <v>41</v>
      </c>
      <c r="O26" s="65">
        <v>3000</v>
      </c>
      <c r="P26" s="66">
        <f>Table224578910112345678910[[#This Row],[PEMBULATAN]]*O26</f>
        <v>123000</v>
      </c>
    </row>
    <row r="27" spans="1:16" ht="24" customHeight="1" x14ac:dyDescent="0.2">
      <c r="A27" s="14"/>
      <c r="B27" s="14"/>
      <c r="C27" s="74" t="s">
        <v>1017</v>
      </c>
      <c r="D27" s="79" t="s">
        <v>530</v>
      </c>
      <c r="E27" s="13">
        <v>44441</v>
      </c>
      <c r="F27" s="77" t="s">
        <v>779</v>
      </c>
      <c r="G27" s="13">
        <v>44443</v>
      </c>
      <c r="H27" s="78" t="s">
        <v>780</v>
      </c>
      <c r="I27" s="16">
        <v>65</v>
      </c>
      <c r="J27" s="16">
        <v>63</v>
      </c>
      <c r="K27" s="16">
        <v>33</v>
      </c>
      <c r="L27" s="16">
        <v>12</v>
      </c>
      <c r="M27" s="82">
        <v>33.783749999999998</v>
      </c>
      <c r="N27" s="73">
        <v>34</v>
      </c>
      <c r="O27" s="65">
        <v>3000</v>
      </c>
      <c r="P27" s="66">
        <f>Table224578910112345678910[[#This Row],[PEMBULATAN]]*O27</f>
        <v>102000</v>
      </c>
    </row>
    <row r="28" spans="1:16" ht="24" customHeight="1" x14ac:dyDescent="0.2">
      <c r="A28" s="14"/>
      <c r="B28" s="14"/>
      <c r="C28" s="74" t="s">
        <v>1018</v>
      </c>
      <c r="D28" s="79" t="s">
        <v>530</v>
      </c>
      <c r="E28" s="13">
        <v>44441</v>
      </c>
      <c r="F28" s="77" t="s">
        <v>779</v>
      </c>
      <c r="G28" s="13">
        <v>44443</v>
      </c>
      <c r="H28" s="78" t="s">
        <v>780</v>
      </c>
      <c r="I28" s="16">
        <v>82</v>
      </c>
      <c r="J28" s="16">
        <v>70</v>
      </c>
      <c r="K28" s="16">
        <v>31</v>
      </c>
      <c r="L28" s="16">
        <v>8</v>
      </c>
      <c r="M28" s="82">
        <v>44.484999999999999</v>
      </c>
      <c r="N28" s="73">
        <v>45</v>
      </c>
      <c r="O28" s="65">
        <v>3000</v>
      </c>
      <c r="P28" s="66">
        <f>Table224578910112345678910[[#This Row],[PEMBULATAN]]*O28</f>
        <v>135000</v>
      </c>
    </row>
    <row r="29" spans="1:16" ht="24" customHeight="1" x14ac:dyDescent="0.2">
      <c r="A29" s="14"/>
      <c r="B29" s="14"/>
      <c r="C29" s="74" t="s">
        <v>1019</v>
      </c>
      <c r="D29" s="79" t="s">
        <v>530</v>
      </c>
      <c r="E29" s="13">
        <v>44441</v>
      </c>
      <c r="F29" s="77" t="s">
        <v>779</v>
      </c>
      <c r="G29" s="13">
        <v>44443</v>
      </c>
      <c r="H29" s="78" t="s">
        <v>780</v>
      </c>
      <c r="I29" s="16">
        <v>94</v>
      </c>
      <c r="J29" s="16">
        <v>60</v>
      </c>
      <c r="K29" s="16">
        <v>32</v>
      </c>
      <c r="L29" s="16">
        <v>21</v>
      </c>
      <c r="M29" s="82">
        <v>45.12</v>
      </c>
      <c r="N29" s="73">
        <v>45</v>
      </c>
      <c r="O29" s="65">
        <v>3000</v>
      </c>
      <c r="P29" s="66">
        <f>Table224578910112345678910[[#This Row],[PEMBULATAN]]*O29</f>
        <v>135000</v>
      </c>
    </row>
    <row r="30" spans="1:16" ht="24" customHeight="1" x14ac:dyDescent="0.2">
      <c r="A30" s="14"/>
      <c r="B30" s="14"/>
      <c r="C30" s="74" t="s">
        <v>1020</v>
      </c>
      <c r="D30" s="79" t="s">
        <v>530</v>
      </c>
      <c r="E30" s="13">
        <v>44441</v>
      </c>
      <c r="F30" s="77" t="s">
        <v>779</v>
      </c>
      <c r="G30" s="13">
        <v>44443</v>
      </c>
      <c r="H30" s="78" t="s">
        <v>780</v>
      </c>
      <c r="I30" s="16">
        <v>75</v>
      </c>
      <c r="J30" s="16">
        <v>66</v>
      </c>
      <c r="K30" s="16">
        <v>27</v>
      </c>
      <c r="L30" s="16">
        <v>6</v>
      </c>
      <c r="M30" s="82">
        <v>33.412500000000001</v>
      </c>
      <c r="N30" s="73">
        <v>34</v>
      </c>
      <c r="O30" s="65">
        <v>3000</v>
      </c>
      <c r="P30" s="66">
        <f>Table224578910112345678910[[#This Row],[PEMBULATAN]]*O30</f>
        <v>102000</v>
      </c>
    </row>
    <row r="31" spans="1:16" ht="24" customHeight="1" x14ac:dyDescent="0.2">
      <c r="A31" s="14"/>
      <c r="B31" s="14"/>
      <c r="C31" s="74" t="s">
        <v>1021</v>
      </c>
      <c r="D31" s="79" t="s">
        <v>530</v>
      </c>
      <c r="E31" s="13">
        <v>44441</v>
      </c>
      <c r="F31" s="77" t="s">
        <v>779</v>
      </c>
      <c r="G31" s="13">
        <v>44443</v>
      </c>
      <c r="H31" s="78" t="s">
        <v>780</v>
      </c>
      <c r="I31" s="16">
        <v>101</v>
      </c>
      <c r="J31" s="16">
        <v>62</v>
      </c>
      <c r="K31" s="16">
        <v>36</v>
      </c>
      <c r="L31" s="16">
        <v>19</v>
      </c>
      <c r="M31" s="82">
        <v>56.357999999999997</v>
      </c>
      <c r="N31" s="73">
        <v>57</v>
      </c>
      <c r="O31" s="65">
        <v>3000</v>
      </c>
      <c r="P31" s="66">
        <f>Table224578910112345678910[[#This Row],[PEMBULATAN]]*O31</f>
        <v>171000</v>
      </c>
    </row>
    <row r="32" spans="1:16" ht="24" customHeight="1" x14ac:dyDescent="0.2">
      <c r="A32" s="14"/>
      <c r="B32" s="14"/>
      <c r="C32" s="74" t="s">
        <v>1022</v>
      </c>
      <c r="D32" s="79" t="s">
        <v>530</v>
      </c>
      <c r="E32" s="13">
        <v>44441</v>
      </c>
      <c r="F32" s="77" t="s">
        <v>779</v>
      </c>
      <c r="G32" s="13">
        <v>44443</v>
      </c>
      <c r="H32" s="78" t="s">
        <v>780</v>
      </c>
      <c r="I32" s="16">
        <v>47</v>
      </c>
      <c r="J32" s="16">
        <v>29</v>
      </c>
      <c r="K32" s="16">
        <v>30</v>
      </c>
      <c r="L32" s="16">
        <v>8</v>
      </c>
      <c r="M32" s="82">
        <v>10.2225</v>
      </c>
      <c r="N32" s="73">
        <v>10</v>
      </c>
      <c r="O32" s="65">
        <v>3000</v>
      </c>
      <c r="P32" s="66">
        <f>Table224578910112345678910[[#This Row],[PEMBULATAN]]*O32</f>
        <v>30000</v>
      </c>
    </row>
    <row r="33" spans="1:16" ht="24" customHeight="1" x14ac:dyDescent="0.2">
      <c r="A33" s="14"/>
      <c r="B33" s="14"/>
      <c r="C33" s="74" t="s">
        <v>1023</v>
      </c>
      <c r="D33" s="79" t="s">
        <v>530</v>
      </c>
      <c r="E33" s="13">
        <v>44441</v>
      </c>
      <c r="F33" s="77" t="s">
        <v>779</v>
      </c>
      <c r="G33" s="13">
        <v>44443</v>
      </c>
      <c r="H33" s="78" t="s">
        <v>780</v>
      </c>
      <c r="I33" s="16">
        <v>55</v>
      </c>
      <c r="J33" s="16">
        <v>17</v>
      </c>
      <c r="K33" s="16">
        <v>17</v>
      </c>
      <c r="L33" s="16">
        <v>2</v>
      </c>
      <c r="M33" s="82">
        <v>3.9737499999999999</v>
      </c>
      <c r="N33" s="73">
        <v>4</v>
      </c>
      <c r="O33" s="65">
        <v>3000</v>
      </c>
      <c r="P33" s="66">
        <f>Table224578910112345678910[[#This Row],[PEMBULATAN]]*O33</f>
        <v>12000</v>
      </c>
    </row>
    <row r="34" spans="1:16" ht="24" customHeight="1" x14ac:dyDescent="0.2">
      <c r="A34" s="14"/>
      <c r="B34" s="14"/>
      <c r="C34" s="74" t="s">
        <v>1024</v>
      </c>
      <c r="D34" s="79" t="s">
        <v>530</v>
      </c>
      <c r="E34" s="13">
        <v>44441</v>
      </c>
      <c r="F34" s="77" t="s">
        <v>779</v>
      </c>
      <c r="G34" s="13">
        <v>44443</v>
      </c>
      <c r="H34" s="78" t="s">
        <v>780</v>
      </c>
      <c r="I34" s="16">
        <v>40</v>
      </c>
      <c r="J34" s="16">
        <v>34</v>
      </c>
      <c r="K34" s="16">
        <v>26</v>
      </c>
      <c r="L34" s="16">
        <v>27</v>
      </c>
      <c r="M34" s="82">
        <v>8.84</v>
      </c>
      <c r="N34" s="73">
        <v>27</v>
      </c>
      <c r="O34" s="65">
        <v>3000</v>
      </c>
      <c r="P34" s="66">
        <f>Table224578910112345678910[[#This Row],[PEMBULATAN]]*O34</f>
        <v>81000</v>
      </c>
    </row>
    <row r="35" spans="1:16" ht="24" customHeight="1" x14ac:dyDescent="0.2">
      <c r="A35" s="14"/>
      <c r="B35" s="14"/>
      <c r="C35" s="74" t="s">
        <v>1025</v>
      </c>
      <c r="D35" s="79" t="s">
        <v>530</v>
      </c>
      <c r="E35" s="13">
        <v>44441</v>
      </c>
      <c r="F35" s="77" t="s">
        <v>779</v>
      </c>
      <c r="G35" s="13">
        <v>44443</v>
      </c>
      <c r="H35" s="78" t="s">
        <v>780</v>
      </c>
      <c r="I35" s="16">
        <v>110</v>
      </c>
      <c r="J35" s="16">
        <v>5</v>
      </c>
      <c r="K35" s="16">
        <v>5</v>
      </c>
      <c r="L35" s="16">
        <v>1</v>
      </c>
      <c r="M35" s="82">
        <v>0.6875</v>
      </c>
      <c r="N35" s="73">
        <v>1</v>
      </c>
      <c r="O35" s="65">
        <v>3000</v>
      </c>
      <c r="P35" s="66">
        <f>Table224578910112345678910[[#This Row],[PEMBULATAN]]*O35</f>
        <v>3000</v>
      </c>
    </row>
    <row r="36" spans="1:16" ht="24" customHeight="1" x14ac:dyDescent="0.2">
      <c r="A36" s="14"/>
      <c r="B36" s="14"/>
      <c r="C36" s="74" t="s">
        <v>1026</v>
      </c>
      <c r="D36" s="79" t="s">
        <v>530</v>
      </c>
      <c r="E36" s="13">
        <v>44441</v>
      </c>
      <c r="F36" s="77" t="s">
        <v>779</v>
      </c>
      <c r="G36" s="13">
        <v>44443</v>
      </c>
      <c r="H36" s="78" t="s">
        <v>780</v>
      </c>
      <c r="I36" s="16">
        <v>97</v>
      </c>
      <c r="J36" s="16">
        <v>58</v>
      </c>
      <c r="K36" s="16">
        <v>35</v>
      </c>
      <c r="L36" s="16">
        <v>23</v>
      </c>
      <c r="M36" s="82">
        <v>49.227499999999999</v>
      </c>
      <c r="N36" s="73">
        <v>49</v>
      </c>
      <c r="O36" s="65">
        <v>3000</v>
      </c>
      <c r="P36" s="66">
        <f>Table224578910112345678910[[#This Row],[PEMBULATAN]]*O36</f>
        <v>147000</v>
      </c>
    </row>
    <row r="37" spans="1:16" ht="24" customHeight="1" x14ac:dyDescent="0.2">
      <c r="A37" s="14"/>
      <c r="B37" s="14"/>
      <c r="C37" s="74" t="s">
        <v>1027</v>
      </c>
      <c r="D37" s="79" t="s">
        <v>530</v>
      </c>
      <c r="E37" s="13">
        <v>44441</v>
      </c>
      <c r="F37" s="77" t="s">
        <v>779</v>
      </c>
      <c r="G37" s="13">
        <v>44443</v>
      </c>
      <c r="H37" s="78" t="s">
        <v>780</v>
      </c>
      <c r="I37" s="16">
        <v>30</v>
      </c>
      <c r="J37" s="16">
        <v>25</v>
      </c>
      <c r="K37" s="16">
        <v>25</v>
      </c>
      <c r="L37" s="16">
        <v>2</v>
      </c>
      <c r="M37" s="82">
        <v>4.6875</v>
      </c>
      <c r="N37" s="73">
        <v>5</v>
      </c>
      <c r="O37" s="65">
        <v>3000</v>
      </c>
      <c r="P37" s="66">
        <f>Table224578910112345678910[[#This Row],[PEMBULATAN]]*O37</f>
        <v>15000</v>
      </c>
    </row>
    <row r="38" spans="1:16" ht="24" customHeight="1" x14ac:dyDescent="0.2">
      <c r="A38" s="14"/>
      <c r="B38" s="14"/>
      <c r="C38" s="74" t="s">
        <v>1028</v>
      </c>
      <c r="D38" s="79" t="s">
        <v>530</v>
      </c>
      <c r="E38" s="13">
        <v>44441</v>
      </c>
      <c r="F38" s="77" t="s">
        <v>779</v>
      </c>
      <c r="G38" s="13">
        <v>44443</v>
      </c>
      <c r="H38" s="78" t="s">
        <v>780</v>
      </c>
      <c r="I38" s="16">
        <v>100</v>
      </c>
      <c r="J38" s="16">
        <v>62</v>
      </c>
      <c r="K38" s="16">
        <v>33</v>
      </c>
      <c r="L38" s="16">
        <v>9</v>
      </c>
      <c r="M38" s="82">
        <v>51.15</v>
      </c>
      <c r="N38" s="73">
        <v>51</v>
      </c>
      <c r="O38" s="65">
        <v>3000</v>
      </c>
      <c r="P38" s="66">
        <f>Table224578910112345678910[[#This Row],[PEMBULATAN]]*O38</f>
        <v>153000</v>
      </c>
    </row>
    <row r="39" spans="1:16" ht="24" customHeight="1" x14ac:dyDescent="0.2">
      <c r="A39" s="14"/>
      <c r="B39" s="14"/>
      <c r="C39" s="74" t="s">
        <v>1029</v>
      </c>
      <c r="D39" s="79" t="s">
        <v>530</v>
      </c>
      <c r="E39" s="13">
        <v>44441</v>
      </c>
      <c r="F39" s="77" t="s">
        <v>779</v>
      </c>
      <c r="G39" s="13">
        <v>44443</v>
      </c>
      <c r="H39" s="78" t="s">
        <v>780</v>
      </c>
      <c r="I39" s="16">
        <v>60</v>
      </c>
      <c r="J39" s="16">
        <v>52</v>
      </c>
      <c r="K39" s="16">
        <v>26</v>
      </c>
      <c r="L39" s="16">
        <v>9</v>
      </c>
      <c r="M39" s="82">
        <v>20.28</v>
      </c>
      <c r="N39" s="73">
        <v>20</v>
      </c>
      <c r="O39" s="65">
        <v>3000</v>
      </c>
      <c r="P39" s="66">
        <f>Table224578910112345678910[[#This Row],[PEMBULATAN]]*O39</f>
        <v>60000</v>
      </c>
    </row>
    <row r="40" spans="1:16" ht="24" customHeight="1" x14ac:dyDescent="0.2">
      <c r="A40" s="14"/>
      <c r="B40" s="14"/>
      <c r="C40" s="74" t="s">
        <v>1030</v>
      </c>
      <c r="D40" s="79" t="s">
        <v>530</v>
      </c>
      <c r="E40" s="13">
        <v>44441</v>
      </c>
      <c r="F40" s="77" t="s">
        <v>779</v>
      </c>
      <c r="G40" s="13">
        <v>44443</v>
      </c>
      <c r="H40" s="78" t="s">
        <v>780</v>
      </c>
      <c r="I40" s="16">
        <v>73</v>
      </c>
      <c r="J40" s="16">
        <v>63</v>
      </c>
      <c r="K40" s="16">
        <v>18</v>
      </c>
      <c r="L40" s="16">
        <v>7</v>
      </c>
      <c r="M40" s="82">
        <v>20.695499999999999</v>
      </c>
      <c r="N40" s="73">
        <v>21</v>
      </c>
      <c r="O40" s="65">
        <v>3000</v>
      </c>
      <c r="P40" s="66">
        <f>Table224578910112345678910[[#This Row],[PEMBULATAN]]*O40</f>
        <v>63000</v>
      </c>
    </row>
    <row r="41" spans="1:16" ht="24" customHeight="1" x14ac:dyDescent="0.2">
      <c r="A41" s="14"/>
      <c r="B41" s="14"/>
      <c r="C41" s="74" t="s">
        <v>1031</v>
      </c>
      <c r="D41" s="79" t="s">
        <v>530</v>
      </c>
      <c r="E41" s="13">
        <v>44441</v>
      </c>
      <c r="F41" s="77" t="s">
        <v>779</v>
      </c>
      <c r="G41" s="13">
        <v>44443</v>
      </c>
      <c r="H41" s="78" t="s">
        <v>780</v>
      </c>
      <c r="I41" s="16">
        <v>85</v>
      </c>
      <c r="J41" s="16">
        <v>58</v>
      </c>
      <c r="K41" s="16">
        <v>40</v>
      </c>
      <c r="L41" s="16">
        <v>19</v>
      </c>
      <c r="M41" s="82">
        <v>49.3</v>
      </c>
      <c r="N41" s="73">
        <v>50</v>
      </c>
      <c r="O41" s="65">
        <v>3000</v>
      </c>
      <c r="P41" s="66">
        <f>Table224578910112345678910[[#This Row],[PEMBULATAN]]*O41</f>
        <v>150000</v>
      </c>
    </row>
    <row r="42" spans="1:16" ht="24" customHeight="1" x14ac:dyDescent="0.2">
      <c r="A42" s="14"/>
      <c r="B42" s="14"/>
      <c r="C42" s="74" t="s">
        <v>1032</v>
      </c>
      <c r="D42" s="79" t="s">
        <v>530</v>
      </c>
      <c r="E42" s="13">
        <v>44441</v>
      </c>
      <c r="F42" s="77" t="s">
        <v>779</v>
      </c>
      <c r="G42" s="13">
        <v>44443</v>
      </c>
      <c r="H42" s="78" t="s">
        <v>780</v>
      </c>
      <c r="I42" s="16">
        <v>100</v>
      </c>
      <c r="J42" s="16">
        <v>64</v>
      </c>
      <c r="K42" s="16">
        <v>59</v>
      </c>
      <c r="L42" s="16">
        <v>20</v>
      </c>
      <c r="M42" s="82">
        <v>94.4</v>
      </c>
      <c r="N42" s="73">
        <v>35</v>
      </c>
      <c r="O42" s="65">
        <v>3000</v>
      </c>
      <c r="P42" s="66">
        <f>Table224578910112345678910[[#This Row],[PEMBULATAN]]*O42</f>
        <v>105000</v>
      </c>
    </row>
    <row r="43" spans="1:16" ht="24" customHeight="1" x14ac:dyDescent="0.2">
      <c r="A43" s="14"/>
      <c r="B43" s="14"/>
      <c r="C43" s="74" t="s">
        <v>1033</v>
      </c>
      <c r="D43" s="79" t="s">
        <v>530</v>
      </c>
      <c r="E43" s="13">
        <v>44441</v>
      </c>
      <c r="F43" s="77" t="s">
        <v>779</v>
      </c>
      <c r="G43" s="13">
        <v>44443</v>
      </c>
      <c r="H43" s="78" t="s">
        <v>780</v>
      </c>
      <c r="I43" s="16">
        <v>93</v>
      </c>
      <c r="J43" s="16">
        <v>63</v>
      </c>
      <c r="K43" s="16">
        <v>27</v>
      </c>
      <c r="L43" s="16">
        <v>13</v>
      </c>
      <c r="M43" s="82">
        <v>39.548250000000003</v>
      </c>
      <c r="N43" s="73">
        <v>40</v>
      </c>
      <c r="O43" s="65">
        <v>3000</v>
      </c>
      <c r="P43" s="66">
        <f>Table224578910112345678910[[#This Row],[PEMBULATAN]]*O43</f>
        <v>120000</v>
      </c>
    </row>
    <row r="44" spans="1:16" ht="24" customHeight="1" x14ac:dyDescent="0.2">
      <c r="A44" s="14"/>
      <c r="B44" s="14"/>
      <c r="C44" s="74" t="s">
        <v>1034</v>
      </c>
      <c r="D44" s="79" t="s">
        <v>530</v>
      </c>
      <c r="E44" s="13">
        <v>44441</v>
      </c>
      <c r="F44" s="77" t="s">
        <v>779</v>
      </c>
      <c r="G44" s="13">
        <v>44443</v>
      </c>
      <c r="H44" s="78" t="s">
        <v>780</v>
      </c>
      <c r="I44" s="16">
        <v>78</v>
      </c>
      <c r="J44" s="16">
        <v>64</v>
      </c>
      <c r="K44" s="16">
        <v>25</v>
      </c>
      <c r="L44" s="16">
        <v>16</v>
      </c>
      <c r="M44" s="82">
        <v>31.2</v>
      </c>
      <c r="N44" s="73">
        <v>31</v>
      </c>
      <c r="O44" s="65">
        <v>3000</v>
      </c>
      <c r="P44" s="66">
        <f>Table224578910112345678910[[#This Row],[PEMBULATAN]]*O44</f>
        <v>93000</v>
      </c>
    </row>
    <row r="45" spans="1:16" ht="24" customHeight="1" x14ac:dyDescent="0.2">
      <c r="A45" s="14"/>
      <c r="B45" s="14"/>
      <c r="C45" s="74" t="s">
        <v>1035</v>
      </c>
      <c r="D45" s="79" t="s">
        <v>530</v>
      </c>
      <c r="E45" s="13">
        <v>44441</v>
      </c>
      <c r="F45" s="77" t="s">
        <v>779</v>
      </c>
      <c r="G45" s="13">
        <v>44443</v>
      </c>
      <c r="H45" s="78" t="s">
        <v>780</v>
      </c>
      <c r="I45" s="16">
        <v>93</v>
      </c>
      <c r="J45" s="16">
        <v>53</v>
      </c>
      <c r="K45" s="16">
        <v>33</v>
      </c>
      <c r="L45" s="16">
        <v>24</v>
      </c>
      <c r="M45" s="82">
        <v>40.664250000000003</v>
      </c>
      <c r="N45" s="73">
        <v>41</v>
      </c>
      <c r="O45" s="65">
        <v>3000</v>
      </c>
      <c r="P45" s="66">
        <f>Table224578910112345678910[[#This Row],[PEMBULATAN]]*O45</f>
        <v>123000</v>
      </c>
    </row>
    <row r="46" spans="1:16" ht="24" customHeight="1" x14ac:dyDescent="0.2">
      <c r="A46" s="14"/>
      <c r="B46" s="14"/>
      <c r="C46" s="74" t="s">
        <v>1036</v>
      </c>
      <c r="D46" s="79" t="s">
        <v>530</v>
      </c>
      <c r="E46" s="13">
        <v>44441</v>
      </c>
      <c r="F46" s="77" t="s">
        <v>779</v>
      </c>
      <c r="G46" s="13">
        <v>44443</v>
      </c>
      <c r="H46" s="78" t="s">
        <v>780</v>
      </c>
      <c r="I46" s="16">
        <v>75</v>
      </c>
      <c r="J46" s="16">
        <v>58</v>
      </c>
      <c r="K46" s="16">
        <v>27</v>
      </c>
      <c r="L46" s="16">
        <v>11</v>
      </c>
      <c r="M46" s="82">
        <v>29.362500000000001</v>
      </c>
      <c r="N46" s="73">
        <v>30</v>
      </c>
      <c r="O46" s="65">
        <v>3000</v>
      </c>
      <c r="P46" s="66">
        <f>Table224578910112345678910[[#This Row],[PEMBULATAN]]*O46</f>
        <v>90000</v>
      </c>
    </row>
    <row r="47" spans="1:16" ht="24" customHeight="1" x14ac:dyDescent="0.2">
      <c r="A47" s="14"/>
      <c r="B47" s="14"/>
      <c r="C47" s="74" t="s">
        <v>1037</v>
      </c>
      <c r="D47" s="79" t="s">
        <v>530</v>
      </c>
      <c r="E47" s="13">
        <v>44441</v>
      </c>
      <c r="F47" s="77" t="s">
        <v>779</v>
      </c>
      <c r="G47" s="13">
        <v>44443</v>
      </c>
      <c r="H47" s="78" t="s">
        <v>780</v>
      </c>
      <c r="I47" s="16">
        <v>45</v>
      </c>
      <c r="J47" s="16">
        <v>33</v>
      </c>
      <c r="K47" s="16">
        <v>20</v>
      </c>
      <c r="L47" s="16">
        <v>6</v>
      </c>
      <c r="M47" s="82">
        <v>7.4249999999999998</v>
      </c>
      <c r="N47" s="73">
        <v>8</v>
      </c>
      <c r="O47" s="65">
        <v>3000</v>
      </c>
      <c r="P47" s="66">
        <f>Table224578910112345678910[[#This Row],[PEMBULATAN]]*O47</f>
        <v>24000</v>
      </c>
    </row>
    <row r="48" spans="1:16" ht="24" customHeight="1" x14ac:dyDescent="0.2">
      <c r="A48" s="14"/>
      <c r="B48" s="14"/>
      <c r="C48" s="74" t="s">
        <v>1038</v>
      </c>
      <c r="D48" s="79" t="s">
        <v>530</v>
      </c>
      <c r="E48" s="13">
        <v>44441</v>
      </c>
      <c r="F48" s="77" t="s">
        <v>779</v>
      </c>
      <c r="G48" s="13">
        <v>44443</v>
      </c>
      <c r="H48" s="78" t="s">
        <v>780</v>
      </c>
      <c r="I48" s="16">
        <v>45</v>
      </c>
      <c r="J48" s="16">
        <v>40</v>
      </c>
      <c r="K48" s="16">
        <v>30</v>
      </c>
      <c r="L48" s="16">
        <v>8</v>
      </c>
      <c r="M48" s="82">
        <v>13.5</v>
      </c>
      <c r="N48" s="73">
        <v>14</v>
      </c>
      <c r="O48" s="65">
        <v>3000</v>
      </c>
      <c r="P48" s="66">
        <f>Table224578910112345678910[[#This Row],[PEMBULATAN]]*O48</f>
        <v>42000</v>
      </c>
    </row>
    <row r="49" spans="1:16" ht="24" customHeight="1" x14ac:dyDescent="0.2">
      <c r="A49" s="14"/>
      <c r="B49" s="14"/>
      <c r="C49" s="74" t="s">
        <v>1039</v>
      </c>
      <c r="D49" s="79" t="s">
        <v>530</v>
      </c>
      <c r="E49" s="13">
        <v>44441</v>
      </c>
      <c r="F49" s="77" t="s">
        <v>779</v>
      </c>
      <c r="G49" s="13">
        <v>44443</v>
      </c>
      <c r="H49" s="78" t="s">
        <v>780</v>
      </c>
      <c r="I49" s="16">
        <v>97</v>
      </c>
      <c r="J49" s="16">
        <v>64</v>
      </c>
      <c r="K49" s="16">
        <v>38</v>
      </c>
      <c r="L49" s="16">
        <v>28</v>
      </c>
      <c r="M49" s="82">
        <v>58.975999999999999</v>
      </c>
      <c r="N49" s="73">
        <v>59</v>
      </c>
      <c r="O49" s="65">
        <v>3000</v>
      </c>
      <c r="P49" s="66">
        <f>Table224578910112345678910[[#This Row],[PEMBULATAN]]*O49</f>
        <v>177000</v>
      </c>
    </row>
    <row r="50" spans="1:16" ht="24" customHeight="1" x14ac:dyDescent="0.2">
      <c r="A50" s="14"/>
      <c r="B50" s="14"/>
      <c r="C50" s="74" t="s">
        <v>1040</v>
      </c>
      <c r="D50" s="79" t="s">
        <v>530</v>
      </c>
      <c r="E50" s="13">
        <v>44441</v>
      </c>
      <c r="F50" s="77" t="s">
        <v>779</v>
      </c>
      <c r="G50" s="13">
        <v>44443</v>
      </c>
      <c r="H50" s="78" t="s">
        <v>780</v>
      </c>
      <c r="I50" s="16">
        <v>96</v>
      </c>
      <c r="J50" s="16">
        <v>63</v>
      </c>
      <c r="K50" s="16">
        <v>28</v>
      </c>
      <c r="L50" s="16">
        <v>14</v>
      </c>
      <c r="M50" s="82">
        <v>42.335999999999999</v>
      </c>
      <c r="N50" s="73">
        <v>43</v>
      </c>
      <c r="O50" s="65">
        <v>3000</v>
      </c>
      <c r="P50" s="66">
        <f>Table224578910112345678910[[#This Row],[PEMBULATAN]]*O50</f>
        <v>129000</v>
      </c>
    </row>
    <row r="51" spans="1:16" ht="22.5" customHeight="1" x14ac:dyDescent="0.2">
      <c r="A51" s="117" t="s">
        <v>30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9"/>
      <c r="M51" s="80">
        <f>SUBTOTAL(109,Table224578910112345678910[KG VOLUME])</f>
        <v>1254.9932499999998</v>
      </c>
      <c r="N51" s="69">
        <f>SUM(N3:N50)</f>
        <v>1242</v>
      </c>
      <c r="O51" s="120">
        <f>SUM(P3:P50)</f>
        <v>3726000</v>
      </c>
      <c r="P51" s="121"/>
    </row>
    <row r="52" spans="1:16" ht="18" customHeight="1" x14ac:dyDescent="0.2">
      <c r="A52" s="87"/>
      <c r="B52" s="57" t="s">
        <v>42</v>
      </c>
      <c r="C52" s="56"/>
      <c r="D52" s="58" t="s">
        <v>43</v>
      </c>
      <c r="E52" s="87"/>
      <c r="F52" s="87"/>
      <c r="G52" s="87"/>
      <c r="H52" s="87"/>
      <c r="I52" s="87"/>
      <c r="J52" s="87"/>
      <c r="K52" s="87"/>
      <c r="L52" s="87"/>
      <c r="M52" s="88"/>
      <c r="N52" s="89" t="s">
        <v>51</v>
      </c>
      <c r="O52" s="90"/>
      <c r="P52" s="90">
        <v>0</v>
      </c>
    </row>
    <row r="53" spans="1:16" ht="18" customHeight="1" thickBot="1" x14ac:dyDescent="0.25">
      <c r="A53" s="87"/>
      <c r="B53" s="57"/>
      <c r="C53" s="56"/>
      <c r="D53" s="58"/>
      <c r="E53" s="87"/>
      <c r="F53" s="87"/>
      <c r="G53" s="87"/>
      <c r="H53" s="87"/>
      <c r="I53" s="87"/>
      <c r="J53" s="87"/>
      <c r="K53" s="87"/>
      <c r="L53" s="87"/>
      <c r="M53" s="88"/>
      <c r="N53" s="91" t="s">
        <v>52</v>
      </c>
      <c r="O53" s="92"/>
      <c r="P53" s="92">
        <f>O51-P52</f>
        <v>3726000</v>
      </c>
    </row>
    <row r="54" spans="1:16" ht="18" customHeight="1" x14ac:dyDescent="0.2">
      <c r="A54" s="11"/>
      <c r="H54" s="64"/>
      <c r="N54" s="63" t="s">
        <v>31</v>
      </c>
      <c r="P54" s="70">
        <f>P53*1%</f>
        <v>37260</v>
      </c>
    </row>
    <row r="55" spans="1:16" ht="18" customHeight="1" thickBot="1" x14ac:dyDescent="0.25">
      <c r="A55" s="11"/>
      <c r="H55" s="64"/>
      <c r="N55" s="63" t="s">
        <v>53</v>
      </c>
      <c r="P55" s="72">
        <f>P53*2%</f>
        <v>74520</v>
      </c>
    </row>
    <row r="56" spans="1:16" ht="18" customHeight="1" x14ac:dyDescent="0.2">
      <c r="A56" s="11"/>
      <c r="H56" s="64"/>
      <c r="N56" s="67" t="s">
        <v>32</v>
      </c>
      <c r="O56" s="68"/>
      <c r="P56" s="71">
        <f>P53+P54-P55</f>
        <v>3688740</v>
      </c>
    </row>
    <row r="58" spans="1:16" x14ac:dyDescent="0.2">
      <c r="A58" s="11"/>
      <c r="H58" s="64"/>
      <c r="P58" s="72"/>
    </row>
    <row r="59" spans="1:16" x14ac:dyDescent="0.2">
      <c r="A59" s="11"/>
      <c r="H59" s="64"/>
      <c r="O59" s="59"/>
      <c r="P59" s="72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4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4"/>
      <c r="N71" s="15"/>
      <c r="O71" s="15"/>
      <c r="P71" s="15"/>
    </row>
  </sheetData>
  <mergeCells count="2">
    <mergeCell ref="A51:L51"/>
    <mergeCell ref="O51:P51"/>
  </mergeCells>
  <conditionalFormatting sqref="B3">
    <cfRule type="duplicateValues" dxfId="157" priority="2"/>
  </conditionalFormatting>
  <conditionalFormatting sqref="B4">
    <cfRule type="duplicateValues" dxfId="156" priority="1"/>
  </conditionalFormatting>
  <conditionalFormatting sqref="B5:B50">
    <cfRule type="duplicateValues" dxfId="155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7" sqref="N3:N7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12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1941</v>
      </c>
      <c r="B3" s="99" t="s">
        <v>1041</v>
      </c>
      <c r="C3" s="9" t="s">
        <v>1042</v>
      </c>
      <c r="D3" s="77" t="s">
        <v>283</v>
      </c>
      <c r="E3" s="13">
        <v>44441</v>
      </c>
      <c r="F3" s="77" t="s">
        <v>779</v>
      </c>
      <c r="G3" s="13">
        <v>44443</v>
      </c>
      <c r="H3" s="10" t="s">
        <v>780</v>
      </c>
      <c r="I3" s="1">
        <v>95</v>
      </c>
      <c r="J3" s="1">
        <v>52</v>
      </c>
      <c r="K3" s="1">
        <v>35</v>
      </c>
      <c r="L3" s="1">
        <v>25</v>
      </c>
      <c r="M3" s="81">
        <v>43.225000000000001</v>
      </c>
      <c r="N3" s="8">
        <v>43</v>
      </c>
      <c r="O3" s="65">
        <v>3000</v>
      </c>
      <c r="P3" s="66">
        <f>Table22457891011234567891011[[#This Row],[PEMBULATAN]]*O3</f>
        <v>129000</v>
      </c>
    </row>
    <row r="4" spans="1:16" ht="26.25" customHeight="1" x14ac:dyDescent="0.2">
      <c r="A4" s="14"/>
      <c r="B4" s="76" t="s">
        <v>1043</v>
      </c>
      <c r="C4" s="9" t="s">
        <v>1044</v>
      </c>
      <c r="D4" s="77" t="s">
        <v>283</v>
      </c>
      <c r="E4" s="13">
        <v>44441</v>
      </c>
      <c r="F4" s="77" t="s">
        <v>779</v>
      </c>
      <c r="G4" s="13">
        <v>44443</v>
      </c>
      <c r="H4" s="10" t="s">
        <v>780</v>
      </c>
      <c r="I4" s="1">
        <v>60</v>
      </c>
      <c r="J4" s="1">
        <v>75</v>
      </c>
      <c r="K4" s="1">
        <v>42</v>
      </c>
      <c r="L4" s="1">
        <v>31</v>
      </c>
      <c r="M4" s="81">
        <v>47.25</v>
      </c>
      <c r="N4" s="8">
        <v>47</v>
      </c>
      <c r="O4" s="65">
        <v>3000</v>
      </c>
      <c r="P4" s="66">
        <f>Table22457891011234567891011[[#This Row],[PEMBULATAN]]*O4</f>
        <v>141000</v>
      </c>
    </row>
    <row r="5" spans="1:16" ht="26.25" customHeight="1" x14ac:dyDescent="0.2">
      <c r="A5" s="14"/>
      <c r="B5" s="14"/>
      <c r="C5" s="9" t="s">
        <v>1045</v>
      </c>
      <c r="D5" s="77" t="s">
        <v>283</v>
      </c>
      <c r="E5" s="13">
        <v>44441</v>
      </c>
      <c r="F5" s="77" t="s">
        <v>779</v>
      </c>
      <c r="G5" s="13">
        <v>44443</v>
      </c>
      <c r="H5" s="10" t="s">
        <v>780</v>
      </c>
      <c r="I5" s="1">
        <v>60</v>
      </c>
      <c r="J5" s="1">
        <v>75</v>
      </c>
      <c r="K5" s="1">
        <v>42</v>
      </c>
      <c r="L5" s="1">
        <v>31</v>
      </c>
      <c r="M5" s="81">
        <v>47.25</v>
      </c>
      <c r="N5" s="8">
        <v>47</v>
      </c>
      <c r="O5" s="65">
        <v>3000</v>
      </c>
      <c r="P5" s="66">
        <f>Table22457891011234567891011[[#This Row],[PEMBULATAN]]*O5</f>
        <v>141000</v>
      </c>
    </row>
    <row r="6" spans="1:16" ht="26.25" customHeight="1" x14ac:dyDescent="0.2">
      <c r="A6" s="14"/>
      <c r="B6" s="14"/>
      <c r="C6" s="74" t="s">
        <v>1046</v>
      </c>
      <c r="D6" s="79" t="s">
        <v>283</v>
      </c>
      <c r="E6" s="13">
        <v>44441</v>
      </c>
      <c r="F6" s="77" t="s">
        <v>779</v>
      </c>
      <c r="G6" s="13">
        <v>44443</v>
      </c>
      <c r="H6" s="78" t="s">
        <v>780</v>
      </c>
      <c r="I6" s="16">
        <v>60</v>
      </c>
      <c r="J6" s="16">
        <v>75</v>
      </c>
      <c r="K6" s="16">
        <v>42</v>
      </c>
      <c r="L6" s="16">
        <v>31</v>
      </c>
      <c r="M6" s="82">
        <v>47.25</v>
      </c>
      <c r="N6" s="73">
        <v>47</v>
      </c>
      <c r="O6" s="65">
        <v>3000</v>
      </c>
      <c r="P6" s="66">
        <f>Table22457891011234567891011[[#This Row],[PEMBULATAN]]*O6</f>
        <v>141000</v>
      </c>
    </row>
    <row r="7" spans="1:16" ht="26.25" customHeight="1" x14ac:dyDescent="0.2">
      <c r="A7" s="14"/>
      <c r="B7" s="14"/>
      <c r="C7" s="74" t="s">
        <v>1046</v>
      </c>
      <c r="D7" s="79" t="s">
        <v>283</v>
      </c>
      <c r="E7" s="13">
        <v>44441</v>
      </c>
      <c r="F7" s="77" t="s">
        <v>779</v>
      </c>
      <c r="G7" s="13">
        <v>44443</v>
      </c>
      <c r="H7" s="78" t="s">
        <v>780</v>
      </c>
      <c r="I7" s="16">
        <v>60</v>
      </c>
      <c r="J7" s="16">
        <v>75</v>
      </c>
      <c r="K7" s="16">
        <v>42</v>
      </c>
      <c r="L7" s="16">
        <v>31</v>
      </c>
      <c r="M7" s="82">
        <v>47.25</v>
      </c>
      <c r="N7" s="73">
        <v>47</v>
      </c>
      <c r="O7" s="65">
        <v>3000</v>
      </c>
      <c r="P7" s="66">
        <f>Table22457891011234567891011[[#This Row],[PEMBULATAN]]*O7</f>
        <v>141000</v>
      </c>
    </row>
    <row r="8" spans="1:16" ht="22.5" customHeight="1" x14ac:dyDescent="0.2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80">
        <f>SUBTOTAL(109,Table22457891011234567891011[KG VOLUME])</f>
        <v>232.22499999999999</v>
      </c>
      <c r="N8" s="69">
        <f>SUM(N3:N7)</f>
        <v>231</v>
      </c>
      <c r="O8" s="120">
        <f>SUM(P3:P7)</f>
        <v>693000</v>
      </c>
      <c r="P8" s="121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51</v>
      </c>
      <c r="O9" s="90"/>
      <c r="P9" s="90">
        <v>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52</v>
      </c>
      <c r="O10" s="92"/>
      <c r="P10" s="92">
        <f>O8-P9</f>
        <v>693000</v>
      </c>
    </row>
    <row r="11" spans="1:16" ht="18" customHeight="1" x14ac:dyDescent="0.2">
      <c r="A11" s="11"/>
      <c r="H11" s="64"/>
      <c r="N11" s="63" t="s">
        <v>31</v>
      </c>
      <c r="P11" s="70">
        <f>P10*1%</f>
        <v>6930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13860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686070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39" priority="2"/>
  </conditionalFormatting>
  <conditionalFormatting sqref="B4">
    <cfRule type="duplicateValues" dxfId="138" priority="1"/>
  </conditionalFormatting>
  <conditionalFormatting sqref="B5:B7">
    <cfRule type="duplicateValues" dxfId="137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210" sqref="N3:N2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1942</v>
      </c>
      <c r="B3" s="75" t="s">
        <v>1047</v>
      </c>
      <c r="C3" s="9" t="s">
        <v>1048</v>
      </c>
      <c r="D3" s="77" t="s">
        <v>283</v>
      </c>
      <c r="E3" s="13">
        <v>44442</v>
      </c>
      <c r="F3" s="77" t="s">
        <v>779</v>
      </c>
      <c r="G3" s="13">
        <v>44443</v>
      </c>
      <c r="H3" s="10" t="s">
        <v>780</v>
      </c>
      <c r="I3" s="1">
        <v>46</v>
      </c>
      <c r="J3" s="1">
        <v>23</v>
      </c>
      <c r="K3" s="1">
        <v>20</v>
      </c>
      <c r="L3" s="1">
        <v>6</v>
      </c>
      <c r="M3" s="81">
        <v>5.29</v>
      </c>
      <c r="N3" s="8">
        <v>6</v>
      </c>
      <c r="O3" s="65">
        <v>3000</v>
      </c>
      <c r="P3" s="66">
        <f>Table2245789101123456789101112[[#This Row],[PEMBULATAN]]*O3</f>
        <v>18000</v>
      </c>
    </row>
    <row r="4" spans="1:16" ht="26.25" customHeight="1" x14ac:dyDescent="0.2">
      <c r="A4" s="14"/>
      <c r="B4" s="76"/>
      <c r="C4" s="9" t="s">
        <v>1049</v>
      </c>
      <c r="D4" s="77" t="s">
        <v>283</v>
      </c>
      <c r="E4" s="13">
        <v>44442</v>
      </c>
      <c r="F4" s="77" t="s">
        <v>779</v>
      </c>
      <c r="G4" s="13">
        <v>44443</v>
      </c>
      <c r="H4" s="10" t="s">
        <v>780</v>
      </c>
      <c r="I4" s="1">
        <v>88</v>
      </c>
      <c r="J4" s="1">
        <v>56</v>
      </c>
      <c r="K4" s="1">
        <v>21</v>
      </c>
      <c r="L4" s="1">
        <v>25</v>
      </c>
      <c r="M4" s="81">
        <v>25.872</v>
      </c>
      <c r="N4" s="8">
        <v>26</v>
      </c>
      <c r="O4" s="65">
        <v>3000</v>
      </c>
      <c r="P4" s="66">
        <f>Table2245789101123456789101112[[#This Row],[PEMBULATAN]]*O4</f>
        <v>78000</v>
      </c>
    </row>
    <row r="5" spans="1:16" ht="26.25" customHeight="1" x14ac:dyDescent="0.2">
      <c r="A5" s="14"/>
      <c r="B5" s="14"/>
      <c r="C5" s="9" t="s">
        <v>1050</v>
      </c>
      <c r="D5" s="77" t="s">
        <v>283</v>
      </c>
      <c r="E5" s="13">
        <v>44442</v>
      </c>
      <c r="F5" s="77" t="s">
        <v>779</v>
      </c>
      <c r="G5" s="13">
        <v>44443</v>
      </c>
      <c r="H5" s="10" t="s">
        <v>780</v>
      </c>
      <c r="I5" s="1">
        <v>46</v>
      </c>
      <c r="J5" s="1">
        <v>23</v>
      </c>
      <c r="K5" s="1">
        <v>30</v>
      </c>
      <c r="L5" s="1">
        <v>6</v>
      </c>
      <c r="M5" s="81">
        <v>7.9349999999999996</v>
      </c>
      <c r="N5" s="8">
        <v>8</v>
      </c>
      <c r="O5" s="65">
        <v>3000</v>
      </c>
      <c r="P5" s="66">
        <f>Table2245789101123456789101112[[#This Row],[PEMBULATAN]]*O5</f>
        <v>24000</v>
      </c>
    </row>
    <row r="6" spans="1:16" ht="26.25" customHeight="1" x14ac:dyDescent="0.2">
      <c r="A6" s="14"/>
      <c r="B6" s="14"/>
      <c r="C6" s="74" t="s">
        <v>1051</v>
      </c>
      <c r="D6" s="79" t="s">
        <v>283</v>
      </c>
      <c r="E6" s="13">
        <v>44442</v>
      </c>
      <c r="F6" s="77" t="s">
        <v>779</v>
      </c>
      <c r="G6" s="13">
        <v>44443</v>
      </c>
      <c r="H6" s="78" t="s">
        <v>780</v>
      </c>
      <c r="I6" s="16">
        <v>97</v>
      </c>
      <c r="J6" s="16">
        <v>65</v>
      </c>
      <c r="K6" s="16">
        <v>22</v>
      </c>
      <c r="L6" s="16">
        <v>28</v>
      </c>
      <c r="M6" s="82">
        <v>34.677500000000002</v>
      </c>
      <c r="N6" s="73">
        <v>35</v>
      </c>
      <c r="O6" s="65">
        <v>3000</v>
      </c>
      <c r="P6" s="66">
        <f>Table2245789101123456789101112[[#This Row],[PEMBULATAN]]*O6</f>
        <v>105000</v>
      </c>
    </row>
    <row r="7" spans="1:16" ht="26.25" customHeight="1" x14ac:dyDescent="0.2">
      <c r="A7" s="14"/>
      <c r="B7" s="14"/>
      <c r="C7" s="74" t="s">
        <v>1052</v>
      </c>
      <c r="D7" s="79" t="s">
        <v>283</v>
      </c>
      <c r="E7" s="13">
        <v>44442</v>
      </c>
      <c r="F7" s="77" t="s">
        <v>779</v>
      </c>
      <c r="G7" s="13">
        <v>44443</v>
      </c>
      <c r="H7" s="78" t="s">
        <v>780</v>
      </c>
      <c r="I7" s="16">
        <v>50</v>
      </c>
      <c r="J7" s="16">
        <v>30</v>
      </c>
      <c r="K7" s="16">
        <v>20</v>
      </c>
      <c r="L7" s="16">
        <v>7</v>
      </c>
      <c r="M7" s="82">
        <v>7.5</v>
      </c>
      <c r="N7" s="73">
        <v>8</v>
      </c>
      <c r="O7" s="65">
        <v>3000</v>
      </c>
      <c r="P7" s="66">
        <f>Table2245789101123456789101112[[#This Row],[PEMBULATAN]]*O7</f>
        <v>24000</v>
      </c>
    </row>
    <row r="8" spans="1:16" ht="26.25" customHeight="1" x14ac:dyDescent="0.2">
      <c r="A8" s="14"/>
      <c r="B8" s="14"/>
      <c r="C8" s="74" t="s">
        <v>1053</v>
      </c>
      <c r="D8" s="79" t="s">
        <v>283</v>
      </c>
      <c r="E8" s="13">
        <v>44442</v>
      </c>
      <c r="F8" s="77" t="s">
        <v>779</v>
      </c>
      <c r="G8" s="13">
        <v>44443</v>
      </c>
      <c r="H8" s="78" t="s">
        <v>780</v>
      </c>
      <c r="I8" s="16">
        <v>45</v>
      </c>
      <c r="J8" s="16">
        <v>28</v>
      </c>
      <c r="K8" s="16">
        <v>17</v>
      </c>
      <c r="L8" s="16">
        <v>4</v>
      </c>
      <c r="M8" s="82">
        <v>5.3550000000000004</v>
      </c>
      <c r="N8" s="73">
        <v>6</v>
      </c>
      <c r="O8" s="65">
        <v>3000</v>
      </c>
      <c r="P8" s="66">
        <f>Table2245789101123456789101112[[#This Row],[PEMBULATAN]]*O8</f>
        <v>18000</v>
      </c>
    </row>
    <row r="9" spans="1:16" ht="26.25" customHeight="1" x14ac:dyDescent="0.2">
      <c r="A9" s="14"/>
      <c r="B9" s="14"/>
      <c r="C9" s="74" t="s">
        <v>1054</v>
      </c>
      <c r="D9" s="79" t="s">
        <v>283</v>
      </c>
      <c r="E9" s="13">
        <v>44442</v>
      </c>
      <c r="F9" s="77" t="s">
        <v>779</v>
      </c>
      <c r="G9" s="13">
        <v>44443</v>
      </c>
      <c r="H9" s="78" t="s">
        <v>780</v>
      </c>
      <c r="I9" s="16">
        <v>45</v>
      </c>
      <c r="J9" s="16">
        <v>30</v>
      </c>
      <c r="K9" s="16">
        <v>20</v>
      </c>
      <c r="L9" s="16">
        <v>3</v>
      </c>
      <c r="M9" s="82">
        <v>6.75</v>
      </c>
      <c r="N9" s="73">
        <v>7</v>
      </c>
      <c r="O9" s="65">
        <v>3000</v>
      </c>
      <c r="P9" s="66">
        <f>Table2245789101123456789101112[[#This Row],[PEMBULATAN]]*O9</f>
        <v>21000</v>
      </c>
    </row>
    <row r="10" spans="1:16" ht="26.25" customHeight="1" x14ac:dyDescent="0.2">
      <c r="A10" s="14"/>
      <c r="B10" s="97"/>
      <c r="C10" s="74" t="s">
        <v>1055</v>
      </c>
      <c r="D10" s="79" t="s">
        <v>283</v>
      </c>
      <c r="E10" s="13">
        <v>44442</v>
      </c>
      <c r="F10" s="77" t="s">
        <v>779</v>
      </c>
      <c r="G10" s="13">
        <v>44443</v>
      </c>
      <c r="H10" s="78" t="s">
        <v>780</v>
      </c>
      <c r="I10" s="16">
        <v>45</v>
      </c>
      <c r="J10" s="16">
        <v>29</v>
      </c>
      <c r="K10" s="16">
        <v>18</v>
      </c>
      <c r="L10" s="16">
        <v>3</v>
      </c>
      <c r="M10" s="82">
        <v>5.8724999999999996</v>
      </c>
      <c r="N10" s="73">
        <v>6</v>
      </c>
      <c r="O10" s="65">
        <v>3000</v>
      </c>
      <c r="P10" s="66">
        <f>Table2245789101123456789101112[[#This Row],[PEMBULATAN]]*O10</f>
        <v>18000</v>
      </c>
    </row>
    <row r="11" spans="1:16" ht="26.25" customHeight="1" x14ac:dyDescent="0.2">
      <c r="A11" s="14"/>
      <c r="B11" s="14" t="s">
        <v>1056</v>
      </c>
      <c r="C11" s="74" t="s">
        <v>1057</v>
      </c>
      <c r="D11" s="79" t="s">
        <v>283</v>
      </c>
      <c r="E11" s="13">
        <v>44442</v>
      </c>
      <c r="F11" s="77" t="s">
        <v>1259</v>
      </c>
      <c r="G11" s="13">
        <v>44443</v>
      </c>
      <c r="H11" s="78" t="s">
        <v>780</v>
      </c>
      <c r="I11" s="16">
        <v>78</v>
      </c>
      <c r="J11" s="16">
        <v>41</v>
      </c>
      <c r="K11" s="16">
        <v>63</v>
      </c>
      <c r="L11" s="16">
        <v>12</v>
      </c>
      <c r="M11" s="82">
        <v>50.368499999999997</v>
      </c>
      <c r="N11" s="73">
        <v>51</v>
      </c>
      <c r="O11" s="65">
        <v>3000</v>
      </c>
      <c r="P11" s="66">
        <f>Table2245789101123456789101112[[#This Row],[PEMBULATAN]]*O11</f>
        <v>153000</v>
      </c>
    </row>
    <row r="12" spans="1:16" ht="26.25" customHeight="1" x14ac:dyDescent="0.2">
      <c r="A12" s="14"/>
      <c r="B12" s="14"/>
      <c r="C12" s="74" t="s">
        <v>1058</v>
      </c>
      <c r="D12" s="79" t="s">
        <v>283</v>
      </c>
      <c r="E12" s="13">
        <v>44442</v>
      </c>
      <c r="F12" s="77" t="s">
        <v>1259</v>
      </c>
      <c r="G12" s="13">
        <v>44443</v>
      </c>
      <c r="H12" s="78" t="s">
        <v>780</v>
      </c>
      <c r="I12" s="16">
        <v>78</v>
      </c>
      <c r="J12" s="16">
        <v>41</v>
      </c>
      <c r="K12" s="16">
        <v>63</v>
      </c>
      <c r="L12" s="16">
        <v>12</v>
      </c>
      <c r="M12" s="82">
        <v>50.368499999999997</v>
      </c>
      <c r="N12" s="73">
        <v>51</v>
      </c>
      <c r="O12" s="65">
        <v>3000</v>
      </c>
      <c r="P12" s="66">
        <f>Table2245789101123456789101112[[#This Row],[PEMBULATAN]]*O12</f>
        <v>153000</v>
      </c>
    </row>
    <row r="13" spans="1:16" ht="26.25" customHeight="1" x14ac:dyDescent="0.2">
      <c r="A13" s="14"/>
      <c r="B13" s="14"/>
      <c r="C13" s="74" t="s">
        <v>1059</v>
      </c>
      <c r="D13" s="79" t="s">
        <v>283</v>
      </c>
      <c r="E13" s="13">
        <v>44442</v>
      </c>
      <c r="F13" s="77" t="s">
        <v>1259</v>
      </c>
      <c r="G13" s="13">
        <v>44443</v>
      </c>
      <c r="H13" s="78" t="s">
        <v>780</v>
      </c>
      <c r="I13" s="16">
        <v>78</v>
      </c>
      <c r="J13" s="16">
        <v>41</v>
      </c>
      <c r="K13" s="16">
        <v>63</v>
      </c>
      <c r="L13" s="16">
        <v>12</v>
      </c>
      <c r="M13" s="82">
        <v>50.368499999999997</v>
      </c>
      <c r="N13" s="73">
        <v>51</v>
      </c>
      <c r="O13" s="65">
        <v>3000</v>
      </c>
      <c r="P13" s="66">
        <f>Table2245789101123456789101112[[#This Row],[PEMBULATAN]]*O13</f>
        <v>153000</v>
      </c>
    </row>
    <row r="14" spans="1:16" ht="26.25" customHeight="1" x14ac:dyDescent="0.2">
      <c r="A14" s="14"/>
      <c r="B14" s="14"/>
      <c r="C14" s="74" t="s">
        <v>1060</v>
      </c>
      <c r="D14" s="79" t="s">
        <v>283</v>
      </c>
      <c r="E14" s="13">
        <v>44442</v>
      </c>
      <c r="F14" s="77" t="s">
        <v>1259</v>
      </c>
      <c r="G14" s="13">
        <v>44443</v>
      </c>
      <c r="H14" s="78" t="s">
        <v>780</v>
      </c>
      <c r="I14" s="16">
        <v>78</v>
      </c>
      <c r="J14" s="16">
        <v>41</v>
      </c>
      <c r="K14" s="16">
        <v>63</v>
      </c>
      <c r="L14" s="16">
        <v>12</v>
      </c>
      <c r="M14" s="82">
        <v>50.368499999999997</v>
      </c>
      <c r="N14" s="73">
        <v>51</v>
      </c>
      <c r="O14" s="65">
        <v>3000</v>
      </c>
      <c r="P14" s="66">
        <f>Table2245789101123456789101112[[#This Row],[PEMBULATAN]]*O14</f>
        <v>153000</v>
      </c>
    </row>
    <row r="15" spans="1:16" ht="26.25" customHeight="1" x14ac:dyDescent="0.2">
      <c r="A15" s="14"/>
      <c r="B15" s="14"/>
      <c r="C15" s="74" t="s">
        <v>1061</v>
      </c>
      <c r="D15" s="79" t="s">
        <v>283</v>
      </c>
      <c r="E15" s="13">
        <v>44442</v>
      </c>
      <c r="F15" s="77" t="s">
        <v>1259</v>
      </c>
      <c r="G15" s="13">
        <v>44443</v>
      </c>
      <c r="H15" s="78" t="s">
        <v>780</v>
      </c>
      <c r="I15" s="16">
        <v>78</v>
      </c>
      <c r="J15" s="16">
        <v>41</v>
      </c>
      <c r="K15" s="16">
        <v>63</v>
      </c>
      <c r="L15" s="16">
        <v>12</v>
      </c>
      <c r="M15" s="82">
        <v>50.368499999999997</v>
      </c>
      <c r="N15" s="73">
        <v>51</v>
      </c>
      <c r="O15" s="65">
        <v>3000</v>
      </c>
      <c r="P15" s="66">
        <f>Table2245789101123456789101112[[#This Row],[PEMBULATAN]]*O15</f>
        <v>153000</v>
      </c>
    </row>
    <row r="16" spans="1:16" ht="26.25" customHeight="1" x14ac:dyDescent="0.2">
      <c r="A16" s="14"/>
      <c r="B16" s="14"/>
      <c r="C16" s="74" t="s">
        <v>1062</v>
      </c>
      <c r="D16" s="79" t="s">
        <v>283</v>
      </c>
      <c r="E16" s="13">
        <v>44442</v>
      </c>
      <c r="F16" s="77" t="s">
        <v>1259</v>
      </c>
      <c r="G16" s="13">
        <v>44443</v>
      </c>
      <c r="H16" s="78" t="s">
        <v>780</v>
      </c>
      <c r="I16" s="16">
        <v>78</v>
      </c>
      <c r="J16" s="16">
        <v>41</v>
      </c>
      <c r="K16" s="16">
        <v>63</v>
      </c>
      <c r="L16" s="16">
        <v>12</v>
      </c>
      <c r="M16" s="82">
        <v>50.368499999999997</v>
      </c>
      <c r="N16" s="73">
        <v>51</v>
      </c>
      <c r="O16" s="65">
        <v>3000</v>
      </c>
      <c r="P16" s="66">
        <f>Table2245789101123456789101112[[#This Row],[PEMBULATAN]]*O16</f>
        <v>153000</v>
      </c>
    </row>
    <row r="17" spans="1:16" ht="26.25" customHeight="1" x14ac:dyDescent="0.2">
      <c r="A17" s="14"/>
      <c r="B17" s="97"/>
      <c r="C17" s="74" t="s">
        <v>1063</v>
      </c>
      <c r="D17" s="79" t="s">
        <v>283</v>
      </c>
      <c r="E17" s="13">
        <v>44442</v>
      </c>
      <c r="F17" s="77" t="s">
        <v>1259</v>
      </c>
      <c r="G17" s="13">
        <v>44443</v>
      </c>
      <c r="H17" s="78" t="s">
        <v>780</v>
      </c>
      <c r="I17" s="16">
        <v>78</v>
      </c>
      <c r="J17" s="16">
        <v>41</v>
      </c>
      <c r="K17" s="16">
        <v>63</v>
      </c>
      <c r="L17" s="16">
        <v>12</v>
      </c>
      <c r="M17" s="82">
        <v>50.368499999999997</v>
      </c>
      <c r="N17" s="73">
        <v>51</v>
      </c>
      <c r="O17" s="65">
        <v>3000</v>
      </c>
      <c r="P17" s="66">
        <f>Table2245789101123456789101112[[#This Row],[PEMBULATAN]]*O17</f>
        <v>153000</v>
      </c>
    </row>
    <row r="18" spans="1:16" ht="26.25" customHeight="1" x14ac:dyDescent="0.2">
      <c r="A18" s="14"/>
      <c r="B18" s="101" t="s">
        <v>1064</v>
      </c>
      <c r="C18" s="74" t="s">
        <v>1065</v>
      </c>
      <c r="D18" s="79" t="s">
        <v>283</v>
      </c>
      <c r="E18" s="13">
        <v>44442</v>
      </c>
      <c r="F18" s="77" t="s">
        <v>1259</v>
      </c>
      <c r="G18" s="13">
        <v>44443</v>
      </c>
      <c r="H18" s="78" t="s">
        <v>780</v>
      </c>
      <c r="I18" s="16">
        <v>65</v>
      </c>
      <c r="J18" s="16">
        <v>40</v>
      </c>
      <c r="K18" s="16">
        <v>20</v>
      </c>
      <c r="L18" s="16">
        <v>10</v>
      </c>
      <c r="M18" s="82">
        <v>13</v>
      </c>
      <c r="N18" s="73">
        <v>13</v>
      </c>
      <c r="O18" s="65">
        <v>3000</v>
      </c>
      <c r="P18" s="66">
        <f>Table2245789101123456789101112[[#This Row],[PEMBULATAN]]*O18</f>
        <v>39000</v>
      </c>
    </row>
    <row r="19" spans="1:16" ht="26.25" customHeight="1" x14ac:dyDescent="0.2">
      <c r="A19" s="14"/>
      <c r="B19" s="14" t="s">
        <v>1066</v>
      </c>
      <c r="C19" s="74" t="s">
        <v>1067</v>
      </c>
      <c r="D19" s="79" t="s">
        <v>283</v>
      </c>
      <c r="E19" s="13">
        <v>44442</v>
      </c>
      <c r="F19" s="77" t="s">
        <v>779</v>
      </c>
      <c r="G19" s="13">
        <v>44443</v>
      </c>
      <c r="H19" s="78" t="s">
        <v>780</v>
      </c>
      <c r="I19" s="16">
        <v>106</v>
      </c>
      <c r="J19" s="16">
        <v>9</v>
      </c>
      <c r="K19" s="16">
        <v>9</v>
      </c>
      <c r="L19" s="16">
        <v>2</v>
      </c>
      <c r="M19" s="82">
        <v>2.1465000000000001</v>
      </c>
      <c r="N19" s="73">
        <v>2</v>
      </c>
      <c r="O19" s="65">
        <v>3000</v>
      </c>
      <c r="P19" s="66">
        <f>Table2245789101123456789101112[[#This Row],[PEMBULATAN]]*O19</f>
        <v>6000</v>
      </c>
    </row>
    <row r="20" spans="1:16" ht="26.25" customHeight="1" x14ac:dyDescent="0.2">
      <c r="A20" s="14"/>
      <c r="B20" s="14"/>
      <c r="C20" s="74" t="s">
        <v>1068</v>
      </c>
      <c r="D20" s="79" t="s">
        <v>283</v>
      </c>
      <c r="E20" s="13">
        <v>44442</v>
      </c>
      <c r="F20" s="77" t="s">
        <v>779</v>
      </c>
      <c r="G20" s="13">
        <v>44443</v>
      </c>
      <c r="H20" s="78" t="s">
        <v>780</v>
      </c>
      <c r="I20" s="16">
        <v>105</v>
      </c>
      <c r="J20" s="16">
        <v>5</v>
      </c>
      <c r="K20" s="16">
        <v>5</v>
      </c>
      <c r="L20" s="16">
        <v>2</v>
      </c>
      <c r="M20" s="82">
        <v>0.65625</v>
      </c>
      <c r="N20" s="73">
        <v>2</v>
      </c>
      <c r="O20" s="65">
        <v>3000</v>
      </c>
      <c r="P20" s="66">
        <f>Table2245789101123456789101112[[#This Row],[PEMBULATAN]]*O20</f>
        <v>6000</v>
      </c>
    </row>
    <row r="21" spans="1:16" ht="26.25" customHeight="1" x14ac:dyDescent="0.2">
      <c r="A21" s="14"/>
      <c r="B21" s="14"/>
      <c r="C21" s="74" t="s">
        <v>1069</v>
      </c>
      <c r="D21" s="79" t="s">
        <v>283</v>
      </c>
      <c r="E21" s="13">
        <v>44442</v>
      </c>
      <c r="F21" s="77" t="s">
        <v>779</v>
      </c>
      <c r="G21" s="13">
        <v>44443</v>
      </c>
      <c r="H21" s="78" t="s">
        <v>780</v>
      </c>
      <c r="I21" s="16">
        <v>60</v>
      </c>
      <c r="J21" s="16">
        <v>42</v>
      </c>
      <c r="K21" s="16">
        <v>25</v>
      </c>
      <c r="L21" s="16">
        <v>9</v>
      </c>
      <c r="M21" s="82">
        <v>15.75</v>
      </c>
      <c r="N21" s="73">
        <v>16</v>
      </c>
      <c r="O21" s="65">
        <v>3000</v>
      </c>
      <c r="P21" s="66">
        <f>Table2245789101123456789101112[[#This Row],[PEMBULATAN]]*O21</f>
        <v>48000</v>
      </c>
    </row>
    <row r="22" spans="1:16" ht="26.25" customHeight="1" x14ac:dyDescent="0.2">
      <c r="A22" s="14"/>
      <c r="B22" s="14"/>
      <c r="C22" s="74" t="s">
        <v>1070</v>
      </c>
      <c r="D22" s="79" t="s">
        <v>283</v>
      </c>
      <c r="E22" s="13">
        <v>44442</v>
      </c>
      <c r="F22" s="77" t="s">
        <v>779</v>
      </c>
      <c r="G22" s="13">
        <v>44443</v>
      </c>
      <c r="H22" s="78" t="s">
        <v>780</v>
      </c>
      <c r="I22" s="16">
        <v>18</v>
      </c>
      <c r="J22" s="16">
        <v>10</v>
      </c>
      <c r="K22" s="16">
        <v>8</v>
      </c>
      <c r="L22" s="16">
        <v>1</v>
      </c>
      <c r="M22" s="82">
        <v>0.36</v>
      </c>
      <c r="N22" s="73">
        <v>1</v>
      </c>
      <c r="O22" s="65">
        <v>3000</v>
      </c>
      <c r="P22" s="66">
        <f>Table2245789101123456789101112[[#This Row],[PEMBULATAN]]*O22</f>
        <v>3000</v>
      </c>
    </row>
    <row r="23" spans="1:16" ht="26.25" customHeight="1" x14ac:dyDescent="0.2">
      <c r="A23" s="14"/>
      <c r="B23" s="14"/>
      <c r="C23" s="74" t="s">
        <v>1071</v>
      </c>
      <c r="D23" s="79" t="s">
        <v>283</v>
      </c>
      <c r="E23" s="13">
        <v>44442</v>
      </c>
      <c r="F23" s="77" t="s">
        <v>779</v>
      </c>
      <c r="G23" s="13">
        <v>44443</v>
      </c>
      <c r="H23" s="78" t="s">
        <v>780</v>
      </c>
      <c r="I23" s="16">
        <v>45</v>
      </c>
      <c r="J23" s="16">
        <v>30</v>
      </c>
      <c r="K23" s="16">
        <v>21</v>
      </c>
      <c r="L23" s="16">
        <v>3</v>
      </c>
      <c r="M23" s="82">
        <v>7.0875000000000004</v>
      </c>
      <c r="N23" s="73">
        <v>7</v>
      </c>
      <c r="O23" s="65">
        <v>3000</v>
      </c>
      <c r="P23" s="66">
        <f>Table2245789101123456789101112[[#This Row],[PEMBULATAN]]*O23</f>
        <v>21000</v>
      </c>
    </row>
    <row r="24" spans="1:16" ht="26.25" customHeight="1" x14ac:dyDescent="0.2">
      <c r="A24" s="14"/>
      <c r="B24" s="14"/>
      <c r="C24" s="74" t="s">
        <v>1072</v>
      </c>
      <c r="D24" s="79" t="s">
        <v>283</v>
      </c>
      <c r="E24" s="13">
        <v>44442</v>
      </c>
      <c r="F24" s="77" t="s">
        <v>779</v>
      </c>
      <c r="G24" s="13">
        <v>44443</v>
      </c>
      <c r="H24" s="78" t="s">
        <v>780</v>
      </c>
      <c r="I24" s="16">
        <v>102</v>
      </c>
      <c r="J24" s="16">
        <v>64</v>
      </c>
      <c r="K24" s="16">
        <v>27</v>
      </c>
      <c r="L24" s="16">
        <v>18</v>
      </c>
      <c r="M24" s="82">
        <v>44.064</v>
      </c>
      <c r="N24" s="73">
        <v>44</v>
      </c>
      <c r="O24" s="65">
        <v>3000</v>
      </c>
      <c r="P24" s="66">
        <f>Table2245789101123456789101112[[#This Row],[PEMBULATAN]]*O24</f>
        <v>132000</v>
      </c>
    </row>
    <row r="25" spans="1:16" ht="26.25" customHeight="1" x14ac:dyDescent="0.2">
      <c r="A25" s="14"/>
      <c r="B25" s="14"/>
      <c r="C25" s="74" t="s">
        <v>1073</v>
      </c>
      <c r="D25" s="79" t="s">
        <v>283</v>
      </c>
      <c r="E25" s="13">
        <v>44442</v>
      </c>
      <c r="F25" s="77" t="s">
        <v>779</v>
      </c>
      <c r="G25" s="13">
        <v>44443</v>
      </c>
      <c r="H25" s="78" t="s">
        <v>780</v>
      </c>
      <c r="I25" s="16">
        <v>100</v>
      </c>
      <c r="J25" s="16">
        <v>40</v>
      </c>
      <c r="K25" s="16">
        <v>20</v>
      </c>
      <c r="L25" s="16">
        <v>19</v>
      </c>
      <c r="M25" s="82">
        <v>20</v>
      </c>
      <c r="N25" s="73">
        <v>20</v>
      </c>
      <c r="O25" s="65">
        <v>3000</v>
      </c>
      <c r="P25" s="66">
        <f>Table2245789101123456789101112[[#This Row],[PEMBULATAN]]*O25</f>
        <v>60000</v>
      </c>
    </row>
    <row r="26" spans="1:16" ht="26.25" customHeight="1" x14ac:dyDescent="0.2">
      <c r="A26" s="14"/>
      <c r="B26" s="14"/>
      <c r="C26" s="74" t="s">
        <v>1074</v>
      </c>
      <c r="D26" s="79" t="s">
        <v>283</v>
      </c>
      <c r="E26" s="13">
        <v>44442</v>
      </c>
      <c r="F26" s="77" t="s">
        <v>779</v>
      </c>
      <c r="G26" s="13">
        <v>44443</v>
      </c>
      <c r="H26" s="78" t="s">
        <v>780</v>
      </c>
      <c r="I26" s="16">
        <v>105</v>
      </c>
      <c r="J26" s="16">
        <v>78</v>
      </c>
      <c r="K26" s="16">
        <v>29</v>
      </c>
      <c r="L26" s="16">
        <v>20</v>
      </c>
      <c r="M26" s="82">
        <v>59.377499999999998</v>
      </c>
      <c r="N26" s="73">
        <v>60</v>
      </c>
      <c r="O26" s="65">
        <v>3000</v>
      </c>
      <c r="P26" s="66">
        <f>Table2245789101123456789101112[[#This Row],[PEMBULATAN]]*O26</f>
        <v>180000</v>
      </c>
    </row>
    <row r="27" spans="1:16" ht="26.25" customHeight="1" x14ac:dyDescent="0.2">
      <c r="A27" s="14"/>
      <c r="B27" s="14"/>
      <c r="C27" s="74" t="s">
        <v>1075</v>
      </c>
      <c r="D27" s="79" t="s">
        <v>283</v>
      </c>
      <c r="E27" s="13">
        <v>44442</v>
      </c>
      <c r="F27" s="77" t="s">
        <v>779</v>
      </c>
      <c r="G27" s="13">
        <v>44443</v>
      </c>
      <c r="H27" s="78" t="s">
        <v>780</v>
      </c>
      <c r="I27" s="16">
        <v>90</v>
      </c>
      <c r="J27" s="16">
        <v>50</v>
      </c>
      <c r="K27" s="16">
        <v>25</v>
      </c>
      <c r="L27" s="16">
        <v>10</v>
      </c>
      <c r="M27" s="82">
        <v>28.125</v>
      </c>
      <c r="N27" s="73">
        <v>28</v>
      </c>
      <c r="O27" s="65">
        <v>3000</v>
      </c>
      <c r="P27" s="66">
        <f>Table2245789101123456789101112[[#This Row],[PEMBULATAN]]*O27</f>
        <v>84000</v>
      </c>
    </row>
    <row r="28" spans="1:16" ht="26.25" customHeight="1" x14ac:dyDescent="0.2">
      <c r="A28" s="14"/>
      <c r="B28" s="14"/>
      <c r="C28" s="74" t="s">
        <v>1076</v>
      </c>
      <c r="D28" s="79" t="s">
        <v>283</v>
      </c>
      <c r="E28" s="13">
        <v>44442</v>
      </c>
      <c r="F28" s="77" t="s">
        <v>779</v>
      </c>
      <c r="G28" s="13">
        <v>44443</v>
      </c>
      <c r="H28" s="78" t="s">
        <v>780</v>
      </c>
      <c r="I28" s="16">
        <v>100</v>
      </c>
      <c r="J28" s="16">
        <v>65</v>
      </c>
      <c r="K28" s="16">
        <v>32</v>
      </c>
      <c r="L28" s="16">
        <v>19</v>
      </c>
      <c r="M28" s="82">
        <v>52</v>
      </c>
      <c r="N28" s="73">
        <v>52</v>
      </c>
      <c r="O28" s="65">
        <v>3000</v>
      </c>
      <c r="P28" s="66">
        <f>Table2245789101123456789101112[[#This Row],[PEMBULATAN]]*O28</f>
        <v>156000</v>
      </c>
    </row>
    <row r="29" spans="1:16" ht="26.25" customHeight="1" x14ac:dyDescent="0.2">
      <c r="A29" s="14"/>
      <c r="B29" s="14"/>
      <c r="C29" s="74" t="s">
        <v>1077</v>
      </c>
      <c r="D29" s="79" t="s">
        <v>283</v>
      </c>
      <c r="E29" s="13">
        <v>44442</v>
      </c>
      <c r="F29" s="77" t="s">
        <v>779</v>
      </c>
      <c r="G29" s="13">
        <v>44443</v>
      </c>
      <c r="H29" s="78" t="s">
        <v>780</v>
      </c>
      <c r="I29" s="16">
        <v>88</v>
      </c>
      <c r="J29" s="16">
        <v>65</v>
      </c>
      <c r="K29" s="16">
        <v>26</v>
      </c>
      <c r="L29" s="16">
        <v>11</v>
      </c>
      <c r="M29" s="82">
        <v>37.18</v>
      </c>
      <c r="N29" s="73">
        <v>37</v>
      </c>
      <c r="O29" s="65">
        <v>3000</v>
      </c>
      <c r="P29" s="66">
        <f>Table2245789101123456789101112[[#This Row],[PEMBULATAN]]*O29</f>
        <v>111000</v>
      </c>
    </row>
    <row r="30" spans="1:16" ht="26.25" customHeight="1" x14ac:dyDescent="0.2">
      <c r="A30" s="14"/>
      <c r="B30" s="14"/>
      <c r="C30" s="74" t="s">
        <v>1078</v>
      </c>
      <c r="D30" s="79" t="s">
        <v>283</v>
      </c>
      <c r="E30" s="13">
        <v>44442</v>
      </c>
      <c r="F30" s="77" t="s">
        <v>779</v>
      </c>
      <c r="G30" s="13">
        <v>44443</v>
      </c>
      <c r="H30" s="78" t="s">
        <v>780</v>
      </c>
      <c r="I30" s="16">
        <v>64</v>
      </c>
      <c r="J30" s="16">
        <v>37</v>
      </c>
      <c r="K30" s="16">
        <v>30</v>
      </c>
      <c r="L30" s="16">
        <v>5</v>
      </c>
      <c r="M30" s="82">
        <v>17.760000000000002</v>
      </c>
      <c r="N30" s="73">
        <v>18</v>
      </c>
      <c r="O30" s="65">
        <v>3000</v>
      </c>
      <c r="P30" s="66">
        <f>Table2245789101123456789101112[[#This Row],[PEMBULATAN]]*O30</f>
        <v>54000</v>
      </c>
    </row>
    <row r="31" spans="1:16" ht="26.25" customHeight="1" x14ac:dyDescent="0.2">
      <c r="A31" s="14"/>
      <c r="B31" s="14"/>
      <c r="C31" s="74" t="s">
        <v>1079</v>
      </c>
      <c r="D31" s="79" t="s">
        <v>283</v>
      </c>
      <c r="E31" s="13">
        <v>44442</v>
      </c>
      <c r="F31" s="77" t="s">
        <v>779</v>
      </c>
      <c r="G31" s="13">
        <v>44443</v>
      </c>
      <c r="H31" s="78" t="s">
        <v>780</v>
      </c>
      <c r="I31" s="16">
        <v>109</v>
      </c>
      <c r="J31" s="16">
        <v>13</v>
      </c>
      <c r="K31" s="16">
        <v>6</v>
      </c>
      <c r="L31" s="16">
        <v>1</v>
      </c>
      <c r="M31" s="82">
        <v>2.1255000000000002</v>
      </c>
      <c r="N31" s="73">
        <v>2</v>
      </c>
      <c r="O31" s="65">
        <v>3000</v>
      </c>
      <c r="P31" s="66">
        <f>Table2245789101123456789101112[[#This Row],[PEMBULATAN]]*O31</f>
        <v>6000</v>
      </c>
    </row>
    <row r="32" spans="1:16" ht="26.25" customHeight="1" x14ac:dyDescent="0.2">
      <c r="A32" s="14"/>
      <c r="B32" s="14"/>
      <c r="C32" s="74" t="s">
        <v>1080</v>
      </c>
      <c r="D32" s="79" t="s">
        <v>283</v>
      </c>
      <c r="E32" s="13">
        <v>44442</v>
      </c>
      <c r="F32" s="77" t="s">
        <v>779</v>
      </c>
      <c r="G32" s="13">
        <v>44443</v>
      </c>
      <c r="H32" s="78" t="s">
        <v>780</v>
      </c>
      <c r="I32" s="16">
        <v>106</v>
      </c>
      <c r="J32" s="16">
        <v>18</v>
      </c>
      <c r="K32" s="16">
        <v>10</v>
      </c>
      <c r="L32" s="16">
        <v>6</v>
      </c>
      <c r="M32" s="82">
        <v>4.7699999999999996</v>
      </c>
      <c r="N32" s="73">
        <v>6</v>
      </c>
      <c r="O32" s="65">
        <v>3000</v>
      </c>
      <c r="P32" s="66">
        <f>Table2245789101123456789101112[[#This Row],[PEMBULATAN]]*O32</f>
        <v>18000</v>
      </c>
    </row>
    <row r="33" spans="1:16" ht="26.25" customHeight="1" x14ac:dyDescent="0.2">
      <c r="A33" s="14"/>
      <c r="B33" s="14"/>
      <c r="C33" s="74" t="s">
        <v>1081</v>
      </c>
      <c r="D33" s="79" t="s">
        <v>283</v>
      </c>
      <c r="E33" s="13">
        <v>44442</v>
      </c>
      <c r="F33" s="77" t="s">
        <v>779</v>
      </c>
      <c r="G33" s="13">
        <v>44443</v>
      </c>
      <c r="H33" s="78" t="s">
        <v>780</v>
      </c>
      <c r="I33" s="16">
        <v>60</v>
      </c>
      <c r="J33" s="16">
        <v>58</v>
      </c>
      <c r="K33" s="16">
        <v>20</v>
      </c>
      <c r="L33" s="16">
        <v>10</v>
      </c>
      <c r="M33" s="82">
        <v>17.399999999999999</v>
      </c>
      <c r="N33" s="73">
        <v>18</v>
      </c>
      <c r="O33" s="65">
        <v>3000</v>
      </c>
      <c r="P33" s="66">
        <f>Table2245789101123456789101112[[#This Row],[PEMBULATAN]]*O33</f>
        <v>54000</v>
      </c>
    </row>
    <row r="34" spans="1:16" ht="26.25" customHeight="1" x14ac:dyDescent="0.2">
      <c r="A34" s="14"/>
      <c r="B34" s="14"/>
      <c r="C34" s="74" t="s">
        <v>1082</v>
      </c>
      <c r="D34" s="79" t="s">
        <v>283</v>
      </c>
      <c r="E34" s="13">
        <v>44442</v>
      </c>
      <c r="F34" s="77" t="s">
        <v>779</v>
      </c>
      <c r="G34" s="13">
        <v>44443</v>
      </c>
      <c r="H34" s="78" t="s">
        <v>780</v>
      </c>
      <c r="I34" s="16">
        <v>65</v>
      </c>
      <c r="J34" s="16">
        <v>46</v>
      </c>
      <c r="K34" s="16">
        <v>30</v>
      </c>
      <c r="L34" s="16">
        <v>3</v>
      </c>
      <c r="M34" s="82">
        <v>22.425000000000001</v>
      </c>
      <c r="N34" s="73">
        <v>23</v>
      </c>
      <c r="O34" s="65">
        <v>3000</v>
      </c>
      <c r="P34" s="66">
        <f>Table2245789101123456789101112[[#This Row],[PEMBULATAN]]*O34</f>
        <v>69000</v>
      </c>
    </row>
    <row r="35" spans="1:16" ht="26.25" customHeight="1" x14ac:dyDescent="0.2">
      <c r="A35" s="14"/>
      <c r="B35" s="14"/>
      <c r="C35" s="74" t="s">
        <v>1083</v>
      </c>
      <c r="D35" s="79" t="s">
        <v>283</v>
      </c>
      <c r="E35" s="13">
        <v>44442</v>
      </c>
      <c r="F35" s="77" t="s">
        <v>779</v>
      </c>
      <c r="G35" s="13">
        <v>44443</v>
      </c>
      <c r="H35" s="78" t="s">
        <v>780</v>
      </c>
      <c r="I35" s="16">
        <v>88</v>
      </c>
      <c r="J35" s="16">
        <v>58</v>
      </c>
      <c r="K35" s="16">
        <v>27</v>
      </c>
      <c r="L35" s="16">
        <v>18</v>
      </c>
      <c r="M35" s="82">
        <v>34.451999999999998</v>
      </c>
      <c r="N35" s="73">
        <v>35</v>
      </c>
      <c r="O35" s="65">
        <v>3000</v>
      </c>
      <c r="P35" s="66">
        <f>Table2245789101123456789101112[[#This Row],[PEMBULATAN]]*O35</f>
        <v>105000</v>
      </c>
    </row>
    <row r="36" spans="1:16" ht="26.25" customHeight="1" x14ac:dyDescent="0.2">
      <c r="A36" s="14"/>
      <c r="B36" s="14"/>
      <c r="C36" s="74" t="s">
        <v>1084</v>
      </c>
      <c r="D36" s="79" t="s">
        <v>283</v>
      </c>
      <c r="E36" s="13">
        <v>44442</v>
      </c>
      <c r="F36" s="77" t="s">
        <v>779</v>
      </c>
      <c r="G36" s="13">
        <v>44443</v>
      </c>
      <c r="H36" s="78" t="s">
        <v>780</v>
      </c>
      <c r="I36" s="16">
        <v>48</v>
      </c>
      <c r="J36" s="16">
        <v>32</v>
      </c>
      <c r="K36" s="16">
        <v>20</v>
      </c>
      <c r="L36" s="16">
        <v>5</v>
      </c>
      <c r="M36" s="82">
        <v>7.68</v>
      </c>
      <c r="N36" s="73">
        <v>8</v>
      </c>
      <c r="O36" s="65">
        <v>3000</v>
      </c>
      <c r="P36" s="66">
        <f>Table2245789101123456789101112[[#This Row],[PEMBULATAN]]*O36</f>
        <v>24000</v>
      </c>
    </row>
    <row r="37" spans="1:16" ht="26.25" customHeight="1" x14ac:dyDescent="0.2">
      <c r="A37" s="14"/>
      <c r="B37" s="14"/>
      <c r="C37" s="74" t="s">
        <v>1085</v>
      </c>
      <c r="D37" s="79" t="s">
        <v>283</v>
      </c>
      <c r="E37" s="13">
        <v>44442</v>
      </c>
      <c r="F37" s="77" t="s">
        <v>779</v>
      </c>
      <c r="G37" s="13">
        <v>44443</v>
      </c>
      <c r="H37" s="78" t="s">
        <v>780</v>
      </c>
      <c r="I37" s="16">
        <v>40</v>
      </c>
      <c r="J37" s="16">
        <v>30</v>
      </c>
      <c r="K37" s="16">
        <v>40</v>
      </c>
      <c r="L37" s="16">
        <v>8</v>
      </c>
      <c r="M37" s="82">
        <v>12</v>
      </c>
      <c r="N37" s="73">
        <v>12</v>
      </c>
      <c r="O37" s="65">
        <v>3000</v>
      </c>
      <c r="P37" s="66">
        <f>Table2245789101123456789101112[[#This Row],[PEMBULATAN]]*O37</f>
        <v>36000</v>
      </c>
    </row>
    <row r="38" spans="1:16" ht="26.25" customHeight="1" x14ac:dyDescent="0.2">
      <c r="A38" s="14"/>
      <c r="B38" s="14"/>
      <c r="C38" s="74" t="s">
        <v>1086</v>
      </c>
      <c r="D38" s="79" t="s">
        <v>283</v>
      </c>
      <c r="E38" s="13">
        <v>44442</v>
      </c>
      <c r="F38" s="77" t="s">
        <v>779</v>
      </c>
      <c r="G38" s="13">
        <v>44443</v>
      </c>
      <c r="H38" s="78" t="s">
        <v>780</v>
      </c>
      <c r="I38" s="16">
        <v>60</v>
      </c>
      <c r="J38" s="16">
        <v>45</v>
      </c>
      <c r="K38" s="16">
        <v>28</v>
      </c>
      <c r="L38" s="16">
        <v>13</v>
      </c>
      <c r="M38" s="82">
        <v>18.899999999999999</v>
      </c>
      <c r="N38" s="73">
        <v>19</v>
      </c>
      <c r="O38" s="65">
        <v>3000</v>
      </c>
      <c r="P38" s="66">
        <f>Table2245789101123456789101112[[#This Row],[PEMBULATAN]]*O38</f>
        <v>57000</v>
      </c>
    </row>
    <row r="39" spans="1:16" ht="26.25" customHeight="1" x14ac:dyDescent="0.2">
      <c r="A39" s="14"/>
      <c r="B39" s="14"/>
      <c r="C39" s="74" t="s">
        <v>1087</v>
      </c>
      <c r="D39" s="79" t="s">
        <v>283</v>
      </c>
      <c r="E39" s="13">
        <v>44442</v>
      </c>
      <c r="F39" s="77" t="s">
        <v>779</v>
      </c>
      <c r="G39" s="13">
        <v>44443</v>
      </c>
      <c r="H39" s="78" t="s">
        <v>780</v>
      </c>
      <c r="I39" s="16">
        <v>60</v>
      </c>
      <c r="J39" s="16">
        <v>20</v>
      </c>
      <c r="K39" s="16">
        <v>20</v>
      </c>
      <c r="L39" s="16">
        <v>5</v>
      </c>
      <c r="M39" s="82">
        <v>6</v>
      </c>
      <c r="N39" s="73">
        <v>6</v>
      </c>
      <c r="O39" s="65">
        <v>3000</v>
      </c>
      <c r="P39" s="66">
        <f>Table2245789101123456789101112[[#This Row],[PEMBULATAN]]*O39</f>
        <v>18000</v>
      </c>
    </row>
    <row r="40" spans="1:16" ht="26.25" customHeight="1" x14ac:dyDescent="0.2">
      <c r="A40" s="14"/>
      <c r="B40" s="14"/>
      <c r="C40" s="74" t="s">
        <v>1088</v>
      </c>
      <c r="D40" s="79" t="s">
        <v>283</v>
      </c>
      <c r="E40" s="13">
        <v>44442</v>
      </c>
      <c r="F40" s="77" t="s">
        <v>779</v>
      </c>
      <c r="G40" s="13">
        <v>44443</v>
      </c>
      <c r="H40" s="78" t="s">
        <v>780</v>
      </c>
      <c r="I40" s="16">
        <v>60</v>
      </c>
      <c r="J40" s="16">
        <v>30</v>
      </c>
      <c r="K40" s="16">
        <v>20</v>
      </c>
      <c r="L40" s="16">
        <v>4</v>
      </c>
      <c r="M40" s="82">
        <v>9</v>
      </c>
      <c r="N40" s="73">
        <v>9</v>
      </c>
      <c r="O40" s="65">
        <v>3000</v>
      </c>
      <c r="P40" s="66">
        <f>Table2245789101123456789101112[[#This Row],[PEMBULATAN]]*O40</f>
        <v>27000</v>
      </c>
    </row>
    <row r="41" spans="1:16" ht="26.25" customHeight="1" x14ac:dyDescent="0.2">
      <c r="A41" s="14"/>
      <c r="B41" s="14"/>
      <c r="C41" s="74" t="s">
        <v>1089</v>
      </c>
      <c r="D41" s="79" t="s">
        <v>283</v>
      </c>
      <c r="E41" s="13">
        <v>44442</v>
      </c>
      <c r="F41" s="77" t="s">
        <v>779</v>
      </c>
      <c r="G41" s="13">
        <v>44443</v>
      </c>
      <c r="H41" s="78" t="s">
        <v>780</v>
      </c>
      <c r="I41" s="16">
        <v>53</v>
      </c>
      <c r="J41" s="16">
        <v>46</v>
      </c>
      <c r="K41" s="16">
        <v>25</v>
      </c>
      <c r="L41" s="16">
        <v>4</v>
      </c>
      <c r="M41" s="82">
        <v>15.237500000000001</v>
      </c>
      <c r="N41" s="73">
        <v>15</v>
      </c>
      <c r="O41" s="65">
        <v>3000</v>
      </c>
      <c r="P41" s="66">
        <f>Table2245789101123456789101112[[#This Row],[PEMBULATAN]]*O41</f>
        <v>45000</v>
      </c>
    </row>
    <row r="42" spans="1:16" ht="26.25" customHeight="1" x14ac:dyDescent="0.2">
      <c r="A42" s="14"/>
      <c r="B42" s="14"/>
      <c r="C42" s="74" t="s">
        <v>1090</v>
      </c>
      <c r="D42" s="79" t="s">
        <v>283</v>
      </c>
      <c r="E42" s="13">
        <v>44442</v>
      </c>
      <c r="F42" s="77" t="s">
        <v>779</v>
      </c>
      <c r="G42" s="13">
        <v>44443</v>
      </c>
      <c r="H42" s="78" t="s">
        <v>780</v>
      </c>
      <c r="I42" s="16">
        <v>100</v>
      </c>
      <c r="J42" s="16">
        <v>74</v>
      </c>
      <c r="K42" s="16">
        <v>29</v>
      </c>
      <c r="L42" s="16">
        <v>16</v>
      </c>
      <c r="M42" s="82">
        <v>53.65</v>
      </c>
      <c r="N42" s="73">
        <v>54</v>
      </c>
      <c r="O42" s="65">
        <v>3000</v>
      </c>
      <c r="P42" s="66">
        <f>Table2245789101123456789101112[[#This Row],[PEMBULATAN]]*O42</f>
        <v>162000</v>
      </c>
    </row>
    <row r="43" spans="1:16" ht="26.25" customHeight="1" x14ac:dyDescent="0.2">
      <c r="A43" s="14"/>
      <c r="B43" s="14"/>
      <c r="C43" s="74" t="s">
        <v>1091</v>
      </c>
      <c r="D43" s="79" t="s">
        <v>283</v>
      </c>
      <c r="E43" s="13">
        <v>44442</v>
      </c>
      <c r="F43" s="77" t="s">
        <v>779</v>
      </c>
      <c r="G43" s="13">
        <v>44443</v>
      </c>
      <c r="H43" s="78" t="s">
        <v>780</v>
      </c>
      <c r="I43" s="16">
        <v>87</v>
      </c>
      <c r="J43" s="16">
        <v>54</v>
      </c>
      <c r="K43" s="16">
        <v>20</v>
      </c>
      <c r="L43" s="16">
        <v>9</v>
      </c>
      <c r="M43" s="82">
        <v>23.49</v>
      </c>
      <c r="N43" s="73">
        <v>24</v>
      </c>
      <c r="O43" s="65">
        <v>3000</v>
      </c>
      <c r="P43" s="66">
        <f>Table2245789101123456789101112[[#This Row],[PEMBULATAN]]*O43</f>
        <v>72000</v>
      </c>
    </row>
    <row r="44" spans="1:16" ht="26.25" customHeight="1" x14ac:dyDescent="0.2">
      <c r="A44" s="14"/>
      <c r="B44" s="14"/>
      <c r="C44" s="74" t="s">
        <v>1092</v>
      </c>
      <c r="D44" s="79" t="s">
        <v>283</v>
      </c>
      <c r="E44" s="13">
        <v>44442</v>
      </c>
      <c r="F44" s="77" t="s">
        <v>779</v>
      </c>
      <c r="G44" s="13">
        <v>44443</v>
      </c>
      <c r="H44" s="78" t="s">
        <v>780</v>
      </c>
      <c r="I44" s="16">
        <v>99</v>
      </c>
      <c r="J44" s="16">
        <v>67</v>
      </c>
      <c r="K44" s="16">
        <v>30</v>
      </c>
      <c r="L44" s="16">
        <v>27</v>
      </c>
      <c r="M44" s="82">
        <v>49.747500000000002</v>
      </c>
      <c r="N44" s="73">
        <v>50</v>
      </c>
      <c r="O44" s="65">
        <v>3000</v>
      </c>
      <c r="P44" s="66">
        <f>Table2245789101123456789101112[[#This Row],[PEMBULATAN]]*O44</f>
        <v>150000</v>
      </c>
    </row>
    <row r="45" spans="1:16" ht="26.25" customHeight="1" x14ac:dyDescent="0.2">
      <c r="A45" s="14"/>
      <c r="B45" s="14"/>
      <c r="C45" s="74" t="s">
        <v>1093</v>
      </c>
      <c r="D45" s="79" t="s">
        <v>283</v>
      </c>
      <c r="E45" s="13">
        <v>44442</v>
      </c>
      <c r="F45" s="77" t="s">
        <v>779</v>
      </c>
      <c r="G45" s="13">
        <v>44443</v>
      </c>
      <c r="H45" s="78" t="s">
        <v>780</v>
      </c>
      <c r="I45" s="16">
        <v>70</v>
      </c>
      <c r="J45" s="16">
        <v>32</v>
      </c>
      <c r="K45" s="16">
        <v>46</v>
      </c>
      <c r="L45" s="16">
        <v>16</v>
      </c>
      <c r="M45" s="82">
        <v>25.76</v>
      </c>
      <c r="N45" s="73">
        <v>26</v>
      </c>
      <c r="O45" s="65">
        <v>3000</v>
      </c>
      <c r="P45" s="66">
        <f>Table2245789101123456789101112[[#This Row],[PEMBULATAN]]*O45</f>
        <v>78000</v>
      </c>
    </row>
    <row r="46" spans="1:16" ht="26.25" customHeight="1" x14ac:dyDescent="0.2">
      <c r="A46" s="14"/>
      <c r="B46" s="14"/>
      <c r="C46" s="74" t="s">
        <v>1094</v>
      </c>
      <c r="D46" s="79" t="s">
        <v>283</v>
      </c>
      <c r="E46" s="13">
        <v>44442</v>
      </c>
      <c r="F46" s="77" t="s">
        <v>779</v>
      </c>
      <c r="G46" s="13">
        <v>44443</v>
      </c>
      <c r="H46" s="78" t="s">
        <v>780</v>
      </c>
      <c r="I46" s="16">
        <v>84</v>
      </c>
      <c r="J46" s="16">
        <v>40</v>
      </c>
      <c r="K46" s="16">
        <v>15</v>
      </c>
      <c r="L46" s="16">
        <v>5</v>
      </c>
      <c r="M46" s="82">
        <v>12.6</v>
      </c>
      <c r="N46" s="73">
        <v>13</v>
      </c>
      <c r="O46" s="65">
        <v>3000</v>
      </c>
      <c r="P46" s="66">
        <f>Table2245789101123456789101112[[#This Row],[PEMBULATAN]]*O46</f>
        <v>39000</v>
      </c>
    </row>
    <row r="47" spans="1:16" ht="26.25" customHeight="1" x14ac:dyDescent="0.2">
      <c r="A47" s="14"/>
      <c r="B47" s="14"/>
      <c r="C47" s="74" t="s">
        <v>1095</v>
      </c>
      <c r="D47" s="79" t="s">
        <v>283</v>
      </c>
      <c r="E47" s="13">
        <v>44442</v>
      </c>
      <c r="F47" s="77" t="s">
        <v>779</v>
      </c>
      <c r="G47" s="13">
        <v>44443</v>
      </c>
      <c r="H47" s="78" t="s">
        <v>780</v>
      </c>
      <c r="I47" s="16">
        <v>95</v>
      </c>
      <c r="J47" s="16">
        <v>30</v>
      </c>
      <c r="K47" s="16">
        <v>20</v>
      </c>
      <c r="L47" s="16">
        <v>9</v>
      </c>
      <c r="M47" s="82">
        <v>14.25</v>
      </c>
      <c r="N47" s="73">
        <v>14</v>
      </c>
      <c r="O47" s="65">
        <v>3000</v>
      </c>
      <c r="P47" s="66">
        <f>Table2245789101123456789101112[[#This Row],[PEMBULATAN]]*O47</f>
        <v>42000</v>
      </c>
    </row>
    <row r="48" spans="1:16" ht="26.25" customHeight="1" x14ac:dyDescent="0.2">
      <c r="A48" s="14"/>
      <c r="B48" s="14"/>
      <c r="C48" s="74" t="s">
        <v>1096</v>
      </c>
      <c r="D48" s="79" t="s">
        <v>283</v>
      </c>
      <c r="E48" s="13">
        <v>44442</v>
      </c>
      <c r="F48" s="77" t="s">
        <v>779</v>
      </c>
      <c r="G48" s="13">
        <v>44443</v>
      </c>
      <c r="H48" s="78" t="s">
        <v>780</v>
      </c>
      <c r="I48" s="16">
        <v>98</v>
      </c>
      <c r="J48" s="16">
        <v>65</v>
      </c>
      <c r="K48" s="16">
        <v>32</v>
      </c>
      <c r="L48" s="16">
        <v>21</v>
      </c>
      <c r="M48" s="82">
        <v>50.96</v>
      </c>
      <c r="N48" s="73">
        <v>51</v>
      </c>
      <c r="O48" s="65">
        <v>3000</v>
      </c>
      <c r="P48" s="66">
        <f>Table2245789101123456789101112[[#This Row],[PEMBULATAN]]*O48</f>
        <v>153000</v>
      </c>
    </row>
    <row r="49" spans="1:16" ht="26.25" customHeight="1" x14ac:dyDescent="0.2">
      <c r="A49" s="14"/>
      <c r="B49" s="14"/>
      <c r="C49" s="74" t="s">
        <v>1097</v>
      </c>
      <c r="D49" s="79" t="s">
        <v>283</v>
      </c>
      <c r="E49" s="13">
        <v>44442</v>
      </c>
      <c r="F49" s="77" t="s">
        <v>779</v>
      </c>
      <c r="G49" s="13">
        <v>44443</v>
      </c>
      <c r="H49" s="78" t="s">
        <v>780</v>
      </c>
      <c r="I49" s="16">
        <v>50</v>
      </c>
      <c r="J49" s="16">
        <v>50</v>
      </c>
      <c r="K49" s="16">
        <v>30</v>
      </c>
      <c r="L49" s="16">
        <v>14</v>
      </c>
      <c r="M49" s="82">
        <v>18.75</v>
      </c>
      <c r="N49" s="73">
        <v>19</v>
      </c>
      <c r="O49" s="65">
        <v>3000</v>
      </c>
      <c r="P49" s="66">
        <f>Table2245789101123456789101112[[#This Row],[PEMBULATAN]]*O49</f>
        <v>57000</v>
      </c>
    </row>
    <row r="50" spans="1:16" ht="26.25" customHeight="1" x14ac:dyDescent="0.2">
      <c r="A50" s="14"/>
      <c r="B50" s="14"/>
      <c r="C50" s="74" t="s">
        <v>1098</v>
      </c>
      <c r="D50" s="79" t="s">
        <v>283</v>
      </c>
      <c r="E50" s="13">
        <v>44442</v>
      </c>
      <c r="F50" s="77" t="s">
        <v>779</v>
      </c>
      <c r="G50" s="13">
        <v>44443</v>
      </c>
      <c r="H50" s="78" t="s">
        <v>780</v>
      </c>
      <c r="I50" s="16">
        <v>32</v>
      </c>
      <c r="J50" s="16">
        <v>32</v>
      </c>
      <c r="K50" s="16">
        <v>32</v>
      </c>
      <c r="L50" s="16">
        <v>5</v>
      </c>
      <c r="M50" s="82">
        <v>8.1920000000000002</v>
      </c>
      <c r="N50" s="73">
        <v>8</v>
      </c>
      <c r="O50" s="65">
        <v>3000</v>
      </c>
      <c r="P50" s="66">
        <f>Table2245789101123456789101112[[#This Row],[PEMBULATAN]]*O50</f>
        <v>24000</v>
      </c>
    </row>
    <row r="51" spans="1:16" ht="26.25" customHeight="1" x14ac:dyDescent="0.2">
      <c r="A51" s="14"/>
      <c r="B51" s="14"/>
      <c r="C51" s="74" t="s">
        <v>1099</v>
      </c>
      <c r="D51" s="79" t="s">
        <v>283</v>
      </c>
      <c r="E51" s="13">
        <v>44442</v>
      </c>
      <c r="F51" s="77" t="s">
        <v>779</v>
      </c>
      <c r="G51" s="13">
        <v>44443</v>
      </c>
      <c r="H51" s="78" t="s">
        <v>780</v>
      </c>
      <c r="I51" s="16">
        <v>75</v>
      </c>
      <c r="J51" s="16">
        <v>40</v>
      </c>
      <c r="K51" s="16">
        <v>25</v>
      </c>
      <c r="L51" s="16">
        <v>6</v>
      </c>
      <c r="M51" s="82">
        <v>18.75</v>
      </c>
      <c r="N51" s="73">
        <v>19</v>
      </c>
      <c r="O51" s="65">
        <v>3000</v>
      </c>
      <c r="P51" s="66">
        <f>Table2245789101123456789101112[[#This Row],[PEMBULATAN]]*O51</f>
        <v>57000</v>
      </c>
    </row>
    <row r="52" spans="1:16" ht="26.25" customHeight="1" x14ac:dyDescent="0.2">
      <c r="A52" s="14"/>
      <c r="B52" s="14"/>
      <c r="C52" s="74" t="s">
        <v>1100</v>
      </c>
      <c r="D52" s="79" t="s">
        <v>283</v>
      </c>
      <c r="E52" s="13">
        <v>44442</v>
      </c>
      <c r="F52" s="77" t="s">
        <v>779</v>
      </c>
      <c r="G52" s="13">
        <v>44443</v>
      </c>
      <c r="H52" s="78" t="s">
        <v>780</v>
      </c>
      <c r="I52" s="16">
        <v>50</v>
      </c>
      <c r="J52" s="16">
        <v>35</v>
      </c>
      <c r="K52" s="16">
        <v>16</v>
      </c>
      <c r="L52" s="16">
        <v>5</v>
      </c>
      <c r="M52" s="82">
        <v>7</v>
      </c>
      <c r="N52" s="73">
        <v>7</v>
      </c>
      <c r="O52" s="65">
        <v>3000</v>
      </c>
      <c r="P52" s="66">
        <f>Table2245789101123456789101112[[#This Row],[PEMBULATAN]]*O52</f>
        <v>21000</v>
      </c>
    </row>
    <row r="53" spans="1:16" ht="26.25" customHeight="1" x14ac:dyDescent="0.2">
      <c r="A53" s="14"/>
      <c r="B53" s="14"/>
      <c r="C53" s="74" t="s">
        <v>1101</v>
      </c>
      <c r="D53" s="79" t="s">
        <v>283</v>
      </c>
      <c r="E53" s="13">
        <v>44442</v>
      </c>
      <c r="F53" s="77" t="s">
        <v>779</v>
      </c>
      <c r="G53" s="13">
        <v>44443</v>
      </c>
      <c r="H53" s="78" t="s">
        <v>780</v>
      </c>
      <c r="I53" s="16">
        <v>40</v>
      </c>
      <c r="J53" s="16">
        <v>40</v>
      </c>
      <c r="K53" s="16">
        <v>25</v>
      </c>
      <c r="L53" s="16">
        <v>7</v>
      </c>
      <c r="M53" s="82">
        <v>10</v>
      </c>
      <c r="N53" s="73">
        <v>10</v>
      </c>
      <c r="O53" s="65">
        <v>3000</v>
      </c>
      <c r="P53" s="66">
        <f>Table2245789101123456789101112[[#This Row],[PEMBULATAN]]*O53</f>
        <v>30000</v>
      </c>
    </row>
    <row r="54" spans="1:16" ht="26.25" customHeight="1" x14ac:dyDescent="0.2">
      <c r="A54" s="14"/>
      <c r="B54" s="14"/>
      <c r="C54" s="74" t="s">
        <v>1102</v>
      </c>
      <c r="D54" s="79" t="s">
        <v>283</v>
      </c>
      <c r="E54" s="13">
        <v>44442</v>
      </c>
      <c r="F54" s="77" t="s">
        <v>779</v>
      </c>
      <c r="G54" s="13">
        <v>44443</v>
      </c>
      <c r="H54" s="78" t="s">
        <v>780</v>
      </c>
      <c r="I54" s="16">
        <v>35</v>
      </c>
      <c r="J54" s="16">
        <v>33</v>
      </c>
      <c r="K54" s="16">
        <v>28</v>
      </c>
      <c r="L54" s="16">
        <v>10</v>
      </c>
      <c r="M54" s="82">
        <v>8.0850000000000009</v>
      </c>
      <c r="N54" s="73">
        <v>10</v>
      </c>
      <c r="O54" s="65">
        <v>3000</v>
      </c>
      <c r="P54" s="66">
        <f>Table2245789101123456789101112[[#This Row],[PEMBULATAN]]*O54</f>
        <v>30000</v>
      </c>
    </row>
    <row r="55" spans="1:16" ht="26.25" customHeight="1" x14ac:dyDescent="0.2">
      <c r="A55" s="14"/>
      <c r="B55" s="14"/>
      <c r="C55" s="74" t="s">
        <v>1103</v>
      </c>
      <c r="D55" s="79" t="s">
        <v>283</v>
      </c>
      <c r="E55" s="13">
        <v>44442</v>
      </c>
      <c r="F55" s="77" t="s">
        <v>779</v>
      </c>
      <c r="G55" s="13">
        <v>44443</v>
      </c>
      <c r="H55" s="78" t="s">
        <v>780</v>
      </c>
      <c r="I55" s="16">
        <v>50</v>
      </c>
      <c r="J55" s="16">
        <v>37</v>
      </c>
      <c r="K55" s="16">
        <v>30</v>
      </c>
      <c r="L55" s="16">
        <v>15</v>
      </c>
      <c r="M55" s="82">
        <v>13.875</v>
      </c>
      <c r="N55" s="73">
        <v>15</v>
      </c>
      <c r="O55" s="65">
        <v>3000</v>
      </c>
      <c r="P55" s="66">
        <f>Table2245789101123456789101112[[#This Row],[PEMBULATAN]]*O55</f>
        <v>45000</v>
      </c>
    </row>
    <row r="56" spans="1:16" ht="26.25" customHeight="1" x14ac:dyDescent="0.2">
      <c r="A56" s="14"/>
      <c r="B56" s="14"/>
      <c r="C56" s="74" t="s">
        <v>1104</v>
      </c>
      <c r="D56" s="79" t="s">
        <v>283</v>
      </c>
      <c r="E56" s="13">
        <v>44442</v>
      </c>
      <c r="F56" s="77" t="s">
        <v>779</v>
      </c>
      <c r="G56" s="13">
        <v>44443</v>
      </c>
      <c r="H56" s="78" t="s">
        <v>780</v>
      </c>
      <c r="I56" s="16">
        <v>65</v>
      </c>
      <c r="J56" s="16">
        <v>34</v>
      </c>
      <c r="K56" s="16">
        <v>21</v>
      </c>
      <c r="L56" s="16">
        <v>7</v>
      </c>
      <c r="M56" s="82">
        <v>11.602499999999999</v>
      </c>
      <c r="N56" s="73">
        <v>12</v>
      </c>
      <c r="O56" s="65">
        <v>3000</v>
      </c>
      <c r="P56" s="66">
        <f>Table2245789101123456789101112[[#This Row],[PEMBULATAN]]*O56</f>
        <v>36000</v>
      </c>
    </row>
    <row r="57" spans="1:16" ht="26.25" customHeight="1" x14ac:dyDescent="0.2">
      <c r="A57" s="14"/>
      <c r="B57" s="14"/>
      <c r="C57" s="74" t="s">
        <v>1105</v>
      </c>
      <c r="D57" s="79" t="s">
        <v>283</v>
      </c>
      <c r="E57" s="13">
        <v>44442</v>
      </c>
      <c r="F57" s="77" t="s">
        <v>779</v>
      </c>
      <c r="G57" s="13">
        <v>44443</v>
      </c>
      <c r="H57" s="78" t="s">
        <v>780</v>
      </c>
      <c r="I57" s="16">
        <v>68</v>
      </c>
      <c r="J57" s="16">
        <v>48</v>
      </c>
      <c r="K57" s="16">
        <v>6</v>
      </c>
      <c r="L57" s="16">
        <v>7</v>
      </c>
      <c r="M57" s="82">
        <v>4.8959999999999999</v>
      </c>
      <c r="N57" s="73">
        <v>7</v>
      </c>
      <c r="O57" s="65">
        <v>3000</v>
      </c>
      <c r="P57" s="66">
        <f>Table2245789101123456789101112[[#This Row],[PEMBULATAN]]*O57</f>
        <v>21000</v>
      </c>
    </row>
    <row r="58" spans="1:16" ht="26.25" customHeight="1" x14ac:dyDescent="0.2">
      <c r="A58" s="14"/>
      <c r="B58" s="14"/>
      <c r="C58" s="74" t="s">
        <v>1106</v>
      </c>
      <c r="D58" s="79" t="s">
        <v>283</v>
      </c>
      <c r="E58" s="13">
        <v>44442</v>
      </c>
      <c r="F58" s="77" t="s">
        <v>779</v>
      </c>
      <c r="G58" s="13">
        <v>44443</v>
      </c>
      <c r="H58" s="78" t="s">
        <v>780</v>
      </c>
      <c r="I58" s="16">
        <v>103</v>
      </c>
      <c r="J58" s="16">
        <v>69</v>
      </c>
      <c r="K58" s="16">
        <v>33</v>
      </c>
      <c r="L58" s="16">
        <v>34</v>
      </c>
      <c r="M58" s="82">
        <v>58.632750000000001</v>
      </c>
      <c r="N58" s="73">
        <v>59</v>
      </c>
      <c r="O58" s="65">
        <v>3000</v>
      </c>
      <c r="P58" s="66">
        <f>Table2245789101123456789101112[[#This Row],[PEMBULATAN]]*O58</f>
        <v>177000</v>
      </c>
    </row>
    <row r="59" spans="1:16" ht="26.25" customHeight="1" x14ac:dyDescent="0.2">
      <c r="A59" s="14"/>
      <c r="B59" s="14"/>
      <c r="C59" s="74" t="s">
        <v>1107</v>
      </c>
      <c r="D59" s="79" t="s">
        <v>283</v>
      </c>
      <c r="E59" s="13">
        <v>44442</v>
      </c>
      <c r="F59" s="77" t="s">
        <v>779</v>
      </c>
      <c r="G59" s="13">
        <v>44443</v>
      </c>
      <c r="H59" s="78" t="s">
        <v>780</v>
      </c>
      <c r="I59" s="16">
        <v>89</v>
      </c>
      <c r="J59" s="16">
        <v>30</v>
      </c>
      <c r="K59" s="16">
        <v>40</v>
      </c>
      <c r="L59" s="16">
        <v>7</v>
      </c>
      <c r="M59" s="82">
        <v>26.7</v>
      </c>
      <c r="N59" s="73">
        <v>27</v>
      </c>
      <c r="O59" s="65">
        <v>3000</v>
      </c>
      <c r="P59" s="66">
        <f>Table2245789101123456789101112[[#This Row],[PEMBULATAN]]*O59</f>
        <v>81000</v>
      </c>
    </row>
    <row r="60" spans="1:16" ht="26.25" customHeight="1" x14ac:dyDescent="0.2">
      <c r="A60" s="14"/>
      <c r="B60" s="14"/>
      <c r="C60" s="74" t="s">
        <v>1108</v>
      </c>
      <c r="D60" s="79" t="s">
        <v>283</v>
      </c>
      <c r="E60" s="13">
        <v>44442</v>
      </c>
      <c r="F60" s="77" t="s">
        <v>779</v>
      </c>
      <c r="G60" s="13">
        <v>44443</v>
      </c>
      <c r="H60" s="78" t="s">
        <v>780</v>
      </c>
      <c r="I60" s="16">
        <v>100</v>
      </c>
      <c r="J60" s="16">
        <v>76</v>
      </c>
      <c r="K60" s="16">
        <v>25</v>
      </c>
      <c r="L60" s="16">
        <v>12</v>
      </c>
      <c r="M60" s="82">
        <v>47.5</v>
      </c>
      <c r="N60" s="73">
        <v>48</v>
      </c>
      <c r="O60" s="65">
        <v>3000</v>
      </c>
      <c r="P60" s="66">
        <f>Table2245789101123456789101112[[#This Row],[PEMBULATAN]]*O60</f>
        <v>144000</v>
      </c>
    </row>
    <row r="61" spans="1:16" ht="26.25" customHeight="1" x14ac:dyDescent="0.2">
      <c r="A61" s="14"/>
      <c r="B61" s="14"/>
      <c r="C61" s="74" t="s">
        <v>1109</v>
      </c>
      <c r="D61" s="79" t="s">
        <v>283</v>
      </c>
      <c r="E61" s="13">
        <v>44442</v>
      </c>
      <c r="F61" s="77" t="s">
        <v>779</v>
      </c>
      <c r="G61" s="13">
        <v>44443</v>
      </c>
      <c r="H61" s="78" t="s">
        <v>780</v>
      </c>
      <c r="I61" s="16">
        <v>97</v>
      </c>
      <c r="J61" s="16">
        <v>65</v>
      </c>
      <c r="K61" s="16">
        <v>29</v>
      </c>
      <c r="L61" s="16">
        <v>28</v>
      </c>
      <c r="M61" s="82">
        <v>45.71125</v>
      </c>
      <c r="N61" s="73">
        <v>46</v>
      </c>
      <c r="O61" s="65">
        <v>3000</v>
      </c>
      <c r="P61" s="66">
        <f>Table2245789101123456789101112[[#This Row],[PEMBULATAN]]*O61</f>
        <v>138000</v>
      </c>
    </row>
    <row r="62" spans="1:16" ht="26.25" customHeight="1" x14ac:dyDescent="0.2">
      <c r="A62" s="14"/>
      <c r="B62" s="14"/>
      <c r="C62" s="74" t="s">
        <v>1110</v>
      </c>
      <c r="D62" s="79" t="s">
        <v>283</v>
      </c>
      <c r="E62" s="13">
        <v>44442</v>
      </c>
      <c r="F62" s="77" t="s">
        <v>779</v>
      </c>
      <c r="G62" s="13">
        <v>44443</v>
      </c>
      <c r="H62" s="78" t="s">
        <v>780</v>
      </c>
      <c r="I62" s="16">
        <v>45</v>
      </c>
      <c r="J62" s="16">
        <v>45</v>
      </c>
      <c r="K62" s="16">
        <v>65</v>
      </c>
      <c r="L62" s="16">
        <v>21</v>
      </c>
      <c r="M62" s="82">
        <v>32.90625</v>
      </c>
      <c r="N62" s="73">
        <v>33</v>
      </c>
      <c r="O62" s="65">
        <v>3000</v>
      </c>
      <c r="P62" s="66">
        <f>Table2245789101123456789101112[[#This Row],[PEMBULATAN]]*O62</f>
        <v>99000</v>
      </c>
    </row>
    <row r="63" spans="1:16" ht="26.25" customHeight="1" x14ac:dyDescent="0.2">
      <c r="A63" s="14"/>
      <c r="B63" s="14"/>
      <c r="C63" s="74" t="s">
        <v>1111</v>
      </c>
      <c r="D63" s="79" t="s">
        <v>283</v>
      </c>
      <c r="E63" s="13">
        <v>44442</v>
      </c>
      <c r="F63" s="77" t="s">
        <v>779</v>
      </c>
      <c r="G63" s="13">
        <v>44443</v>
      </c>
      <c r="H63" s="78" t="s">
        <v>780</v>
      </c>
      <c r="I63" s="16">
        <v>40</v>
      </c>
      <c r="J63" s="16">
        <v>30</v>
      </c>
      <c r="K63" s="16">
        <v>20</v>
      </c>
      <c r="L63" s="16">
        <v>2</v>
      </c>
      <c r="M63" s="82">
        <v>6</v>
      </c>
      <c r="N63" s="73">
        <v>6</v>
      </c>
      <c r="O63" s="65">
        <v>3000</v>
      </c>
      <c r="P63" s="66">
        <f>Table2245789101123456789101112[[#This Row],[PEMBULATAN]]*O63</f>
        <v>18000</v>
      </c>
    </row>
    <row r="64" spans="1:16" ht="26.25" customHeight="1" x14ac:dyDescent="0.2">
      <c r="A64" s="14"/>
      <c r="B64" s="14"/>
      <c r="C64" s="74" t="s">
        <v>1112</v>
      </c>
      <c r="D64" s="79" t="s">
        <v>283</v>
      </c>
      <c r="E64" s="13">
        <v>44442</v>
      </c>
      <c r="F64" s="77" t="s">
        <v>779</v>
      </c>
      <c r="G64" s="13">
        <v>44443</v>
      </c>
      <c r="H64" s="78" t="s">
        <v>780</v>
      </c>
      <c r="I64" s="16">
        <v>90</v>
      </c>
      <c r="J64" s="16">
        <v>50</v>
      </c>
      <c r="K64" s="16">
        <v>20</v>
      </c>
      <c r="L64" s="16">
        <v>10</v>
      </c>
      <c r="M64" s="82">
        <v>22.5</v>
      </c>
      <c r="N64" s="73">
        <v>23</v>
      </c>
      <c r="O64" s="65">
        <v>3000</v>
      </c>
      <c r="P64" s="66">
        <f>Table2245789101123456789101112[[#This Row],[PEMBULATAN]]*O64</f>
        <v>69000</v>
      </c>
    </row>
    <row r="65" spans="1:16" ht="26.25" customHeight="1" x14ac:dyDescent="0.2">
      <c r="A65" s="14"/>
      <c r="B65" s="14"/>
      <c r="C65" s="74" t="s">
        <v>1113</v>
      </c>
      <c r="D65" s="79" t="s">
        <v>283</v>
      </c>
      <c r="E65" s="13">
        <v>44442</v>
      </c>
      <c r="F65" s="77" t="s">
        <v>779</v>
      </c>
      <c r="G65" s="13">
        <v>44443</v>
      </c>
      <c r="H65" s="78" t="s">
        <v>780</v>
      </c>
      <c r="I65" s="16">
        <v>105</v>
      </c>
      <c r="J65" s="16">
        <v>66</v>
      </c>
      <c r="K65" s="16">
        <v>20</v>
      </c>
      <c r="L65" s="16">
        <v>20</v>
      </c>
      <c r="M65" s="82">
        <v>34.65</v>
      </c>
      <c r="N65" s="73">
        <v>35</v>
      </c>
      <c r="O65" s="65">
        <v>3000</v>
      </c>
      <c r="P65" s="66">
        <f>Table2245789101123456789101112[[#This Row],[PEMBULATAN]]*O65</f>
        <v>105000</v>
      </c>
    </row>
    <row r="66" spans="1:16" ht="26.25" customHeight="1" x14ac:dyDescent="0.2">
      <c r="A66" s="14"/>
      <c r="B66" s="14"/>
      <c r="C66" s="74" t="s">
        <v>1114</v>
      </c>
      <c r="D66" s="79" t="s">
        <v>283</v>
      </c>
      <c r="E66" s="13">
        <v>44442</v>
      </c>
      <c r="F66" s="77" t="s">
        <v>779</v>
      </c>
      <c r="G66" s="13">
        <v>44443</v>
      </c>
      <c r="H66" s="78" t="s">
        <v>780</v>
      </c>
      <c r="I66" s="16">
        <v>82</v>
      </c>
      <c r="J66" s="16">
        <v>40</v>
      </c>
      <c r="K66" s="16">
        <v>20</v>
      </c>
      <c r="L66" s="16">
        <v>16</v>
      </c>
      <c r="M66" s="82">
        <v>16.399999999999999</v>
      </c>
      <c r="N66" s="73">
        <v>17</v>
      </c>
      <c r="O66" s="65">
        <v>3000</v>
      </c>
      <c r="P66" s="66">
        <f>Table2245789101123456789101112[[#This Row],[PEMBULATAN]]*O66</f>
        <v>51000</v>
      </c>
    </row>
    <row r="67" spans="1:16" ht="26.25" customHeight="1" x14ac:dyDescent="0.2">
      <c r="A67" s="14"/>
      <c r="B67" s="14"/>
      <c r="C67" s="74" t="s">
        <v>1115</v>
      </c>
      <c r="D67" s="79" t="s">
        <v>283</v>
      </c>
      <c r="E67" s="13">
        <v>44442</v>
      </c>
      <c r="F67" s="77" t="s">
        <v>779</v>
      </c>
      <c r="G67" s="13">
        <v>44443</v>
      </c>
      <c r="H67" s="78" t="s">
        <v>780</v>
      </c>
      <c r="I67" s="16">
        <v>89</v>
      </c>
      <c r="J67" s="16">
        <v>57</v>
      </c>
      <c r="K67" s="16">
        <v>32</v>
      </c>
      <c r="L67" s="16">
        <v>12</v>
      </c>
      <c r="M67" s="82">
        <v>40.584000000000003</v>
      </c>
      <c r="N67" s="73">
        <v>41</v>
      </c>
      <c r="O67" s="65">
        <v>3000</v>
      </c>
      <c r="P67" s="66">
        <f>Table2245789101123456789101112[[#This Row],[PEMBULATAN]]*O67</f>
        <v>123000</v>
      </c>
    </row>
    <row r="68" spans="1:16" ht="26.25" customHeight="1" x14ac:dyDescent="0.2">
      <c r="A68" s="14"/>
      <c r="B68" s="14"/>
      <c r="C68" s="74" t="s">
        <v>1116</v>
      </c>
      <c r="D68" s="79" t="s">
        <v>283</v>
      </c>
      <c r="E68" s="13">
        <v>44442</v>
      </c>
      <c r="F68" s="77" t="s">
        <v>779</v>
      </c>
      <c r="G68" s="13">
        <v>44443</v>
      </c>
      <c r="H68" s="78" t="s">
        <v>780</v>
      </c>
      <c r="I68" s="16">
        <v>89</v>
      </c>
      <c r="J68" s="16">
        <v>65</v>
      </c>
      <c r="K68" s="16">
        <v>29</v>
      </c>
      <c r="L68" s="16">
        <v>15</v>
      </c>
      <c r="M68" s="82">
        <v>41.941249999999997</v>
      </c>
      <c r="N68" s="73">
        <v>42</v>
      </c>
      <c r="O68" s="65">
        <v>3000</v>
      </c>
      <c r="P68" s="66">
        <f>Table2245789101123456789101112[[#This Row],[PEMBULATAN]]*O68</f>
        <v>126000</v>
      </c>
    </row>
    <row r="69" spans="1:16" ht="26.25" customHeight="1" x14ac:dyDescent="0.2">
      <c r="A69" s="14"/>
      <c r="B69" s="14"/>
      <c r="C69" s="74" t="s">
        <v>1117</v>
      </c>
      <c r="D69" s="79" t="s">
        <v>283</v>
      </c>
      <c r="E69" s="13">
        <v>44442</v>
      </c>
      <c r="F69" s="77" t="s">
        <v>779</v>
      </c>
      <c r="G69" s="13">
        <v>44443</v>
      </c>
      <c r="H69" s="78" t="s">
        <v>780</v>
      </c>
      <c r="I69" s="16">
        <v>97</v>
      </c>
      <c r="J69" s="16">
        <v>56</v>
      </c>
      <c r="K69" s="16">
        <v>22</v>
      </c>
      <c r="L69" s="16">
        <v>15</v>
      </c>
      <c r="M69" s="82">
        <v>29.876000000000001</v>
      </c>
      <c r="N69" s="73">
        <v>30</v>
      </c>
      <c r="O69" s="65">
        <v>3000</v>
      </c>
      <c r="P69" s="66">
        <f>Table2245789101123456789101112[[#This Row],[PEMBULATAN]]*O69</f>
        <v>90000</v>
      </c>
    </row>
    <row r="70" spans="1:16" ht="26.25" customHeight="1" x14ac:dyDescent="0.2">
      <c r="A70" s="14"/>
      <c r="B70" s="14"/>
      <c r="C70" s="74" t="s">
        <v>1118</v>
      </c>
      <c r="D70" s="79" t="s">
        <v>283</v>
      </c>
      <c r="E70" s="13">
        <v>44442</v>
      </c>
      <c r="F70" s="77" t="s">
        <v>779</v>
      </c>
      <c r="G70" s="13">
        <v>44443</v>
      </c>
      <c r="H70" s="78" t="s">
        <v>780</v>
      </c>
      <c r="I70" s="16">
        <v>68</v>
      </c>
      <c r="J70" s="16">
        <v>45</v>
      </c>
      <c r="K70" s="16">
        <v>21</v>
      </c>
      <c r="L70" s="16">
        <v>8</v>
      </c>
      <c r="M70" s="82">
        <v>16.065000000000001</v>
      </c>
      <c r="N70" s="73">
        <v>16</v>
      </c>
      <c r="O70" s="65">
        <v>3000</v>
      </c>
      <c r="P70" s="66">
        <f>Table2245789101123456789101112[[#This Row],[PEMBULATAN]]*O70</f>
        <v>48000</v>
      </c>
    </row>
    <row r="71" spans="1:16" ht="26.25" customHeight="1" x14ac:dyDescent="0.2">
      <c r="A71" s="14"/>
      <c r="B71" s="14"/>
      <c r="C71" s="74" t="s">
        <v>1119</v>
      </c>
      <c r="D71" s="79" t="s">
        <v>283</v>
      </c>
      <c r="E71" s="13">
        <v>44442</v>
      </c>
      <c r="F71" s="77" t="s">
        <v>779</v>
      </c>
      <c r="G71" s="13">
        <v>44443</v>
      </c>
      <c r="H71" s="78" t="s">
        <v>780</v>
      </c>
      <c r="I71" s="16">
        <v>69</v>
      </c>
      <c r="J71" s="16">
        <v>39</v>
      </c>
      <c r="K71" s="16">
        <v>21</v>
      </c>
      <c r="L71" s="16">
        <v>6</v>
      </c>
      <c r="M71" s="82">
        <v>14.127750000000001</v>
      </c>
      <c r="N71" s="73">
        <v>14</v>
      </c>
      <c r="O71" s="65">
        <v>3000</v>
      </c>
      <c r="P71" s="66">
        <f>Table2245789101123456789101112[[#This Row],[PEMBULATAN]]*O71</f>
        <v>42000</v>
      </c>
    </row>
    <row r="72" spans="1:16" ht="26.25" customHeight="1" x14ac:dyDescent="0.2">
      <c r="A72" s="14"/>
      <c r="B72" s="14"/>
      <c r="C72" s="74" t="s">
        <v>1120</v>
      </c>
      <c r="D72" s="79" t="s">
        <v>283</v>
      </c>
      <c r="E72" s="13">
        <v>44442</v>
      </c>
      <c r="F72" s="77" t="s">
        <v>779</v>
      </c>
      <c r="G72" s="13">
        <v>44443</v>
      </c>
      <c r="H72" s="78" t="s">
        <v>780</v>
      </c>
      <c r="I72" s="16">
        <v>87</v>
      </c>
      <c r="J72" s="16">
        <v>55</v>
      </c>
      <c r="K72" s="16">
        <v>25</v>
      </c>
      <c r="L72" s="16">
        <v>7</v>
      </c>
      <c r="M72" s="82">
        <v>29.90625</v>
      </c>
      <c r="N72" s="73">
        <v>30</v>
      </c>
      <c r="O72" s="65">
        <v>3000</v>
      </c>
      <c r="P72" s="66">
        <f>Table2245789101123456789101112[[#This Row],[PEMBULATAN]]*O72</f>
        <v>90000</v>
      </c>
    </row>
    <row r="73" spans="1:16" ht="26.25" customHeight="1" x14ac:dyDescent="0.2">
      <c r="A73" s="14"/>
      <c r="B73" s="14"/>
      <c r="C73" s="74" t="s">
        <v>1121</v>
      </c>
      <c r="D73" s="79" t="s">
        <v>283</v>
      </c>
      <c r="E73" s="13">
        <v>44442</v>
      </c>
      <c r="F73" s="77" t="s">
        <v>779</v>
      </c>
      <c r="G73" s="13">
        <v>44443</v>
      </c>
      <c r="H73" s="78" t="s">
        <v>780</v>
      </c>
      <c r="I73" s="16">
        <v>98</v>
      </c>
      <c r="J73" s="16">
        <v>58</v>
      </c>
      <c r="K73" s="16">
        <v>28</v>
      </c>
      <c r="L73" s="16">
        <v>42</v>
      </c>
      <c r="M73" s="82">
        <v>39.787999999999997</v>
      </c>
      <c r="N73" s="73">
        <v>42</v>
      </c>
      <c r="O73" s="65">
        <v>3000</v>
      </c>
      <c r="P73" s="66">
        <f>Table2245789101123456789101112[[#This Row],[PEMBULATAN]]*O73</f>
        <v>126000</v>
      </c>
    </row>
    <row r="74" spans="1:16" ht="26.25" customHeight="1" x14ac:dyDescent="0.2">
      <c r="A74" s="14"/>
      <c r="B74" s="14"/>
      <c r="C74" s="74" t="s">
        <v>1122</v>
      </c>
      <c r="D74" s="79" t="s">
        <v>283</v>
      </c>
      <c r="E74" s="13">
        <v>44442</v>
      </c>
      <c r="F74" s="77" t="s">
        <v>779</v>
      </c>
      <c r="G74" s="13">
        <v>44443</v>
      </c>
      <c r="H74" s="78" t="s">
        <v>780</v>
      </c>
      <c r="I74" s="16">
        <v>40</v>
      </c>
      <c r="J74" s="16">
        <v>35</v>
      </c>
      <c r="K74" s="16">
        <v>14</v>
      </c>
      <c r="L74" s="16">
        <v>2</v>
      </c>
      <c r="M74" s="82">
        <v>4.9000000000000004</v>
      </c>
      <c r="N74" s="73">
        <v>5</v>
      </c>
      <c r="O74" s="65">
        <v>3000</v>
      </c>
      <c r="P74" s="66">
        <f>Table2245789101123456789101112[[#This Row],[PEMBULATAN]]*O74</f>
        <v>15000</v>
      </c>
    </row>
    <row r="75" spans="1:16" ht="26.25" customHeight="1" x14ac:dyDescent="0.2">
      <c r="A75" s="14"/>
      <c r="B75" s="14"/>
      <c r="C75" s="74" t="s">
        <v>1123</v>
      </c>
      <c r="D75" s="79" t="s">
        <v>283</v>
      </c>
      <c r="E75" s="13">
        <v>44442</v>
      </c>
      <c r="F75" s="77" t="s">
        <v>779</v>
      </c>
      <c r="G75" s="13">
        <v>44443</v>
      </c>
      <c r="H75" s="78" t="s">
        <v>780</v>
      </c>
      <c r="I75" s="16">
        <v>19</v>
      </c>
      <c r="J75" s="16">
        <v>10</v>
      </c>
      <c r="K75" s="16">
        <v>6</v>
      </c>
      <c r="L75" s="16">
        <v>1</v>
      </c>
      <c r="M75" s="82">
        <v>0.28499999999999998</v>
      </c>
      <c r="N75" s="73">
        <v>1</v>
      </c>
      <c r="O75" s="65">
        <v>3000</v>
      </c>
      <c r="P75" s="66">
        <f>Table2245789101123456789101112[[#This Row],[PEMBULATAN]]*O75</f>
        <v>3000</v>
      </c>
    </row>
    <row r="76" spans="1:16" ht="26.25" customHeight="1" x14ac:dyDescent="0.2">
      <c r="A76" s="14"/>
      <c r="B76" s="14"/>
      <c r="C76" s="74" t="s">
        <v>1124</v>
      </c>
      <c r="D76" s="79" t="s">
        <v>283</v>
      </c>
      <c r="E76" s="13">
        <v>44442</v>
      </c>
      <c r="F76" s="77" t="s">
        <v>779</v>
      </c>
      <c r="G76" s="13">
        <v>44443</v>
      </c>
      <c r="H76" s="78" t="s">
        <v>780</v>
      </c>
      <c r="I76" s="16">
        <v>96</v>
      </c>
      <c r="J76" s="16">
        <v>59</v>
      </c>
      <c r="K76" s="16">
        <v>31</v>
      </c>
      <c r="L76" s="16">
        <v>27</v>
      </c>
      <c r="M76" s="82">
        <v>43.896000000000001</v>
      </c>
      <c r="N76" s="73">
        <v>44</v>
      </c>
      <c r="O76" s="65">
        <v>3000</v>
      </c>
      <c r="P76" s="66">
        <f>Table2245789101123456789101112[[#This Row],[PEMBULATAN]]*O76</f>
        <v>132000</v>
      </c>
    </row>
    <row r="77" spans="1:16" ht="26.25" customHeight="1" x14ac:dyDescent="0.2">
      <c r="A77" s="14"/>
      <c r="B77" s="14"/>
      <c r="C77" s="74" t="s">
        <v>1125</v>
      </c>
      <c r="D77" s="79" t="s">
        <v>283</v>
      </c>
      <c r="E77" s="13">
        <v>44442</v>
      </c>
      <c r="F77" s="77" t="s">
        <v>779</v>
      </c>
      <c r="G77" s="13">
        <v>44443</v>
      </c>
      <c r="H77" s="78" t="s">
        <v>780</v>
      </c>
      <c r="I77" s="16">
        <v>89</v>
      </c>
      <c r="J77" s="16">
        <v>65</v>
      </c>
      <c r="K77" s="16">
        <v>30</v>
      </c>
      <c r="L77" s="16">
        <v>12</v>
      </c>
      <c r="M77" s="82">
        <v>43.387500000000003</v>
      </c>
      <c r="N77" s="73">
        <v>44</v>
      </c>
      <c r="O77" s="65">
        <v>3000</v>
      </c>
      <c r="P77" s="66">
        <f>Table2245789101123456789101112[[#This Row],[PEMBULATAN]]*O77</f>
        <v>132000</v>
      </c>
    </row>
    <row r="78" spans="1:16" ht="26.25" customHeight="1" x14ac:dyDescent="0.2">
      <c r="A78" s="14"/>
      <c r="B78" s="14"/>
      <c r="C78" s="74" t="s">
        <v>1126</v>
      </c>
      <c r="D78" s="79" t="s">
        <v>283</v>
      </c>
      <c r="E78" s="13">
        <v>44442</v>
      </c>
      <c r="F78" s="77" t="s">
        <v>779</v>
      </c>
      <c r="G78" s="13">
        <v>44443</v>
      </c>
      <c r="H78" s="78" t="s">
        <v>780</v>
      </c>
      <c r="I78" s="16">
        <v>54</v>
      </c>
      <c r="J78" s="16">
        <v>30</v>
      </c>
      <c r="K78" s="16">
        <v>18</v>
      </c>
      <c r="L78" s="16">
        <v>3</v>
      </c>
      <c r="M78" s="82">
        <v>7.29</v>
      </c>
      <c r="N78" s="73">
        <v>7</v>
      </c>
      <c r="O78" s="65">
        <v>3000</v>
      </c>
      <c r="P78" s="66">
        <f>Table2245789101123456789101112[[#This Row],[PEMBULATAN]]*O78</f>
        <v>21000</v>
      </c>
    </row>
    <row r="79" spans="1:16" ht="26.25" customHeight="1" x14ac:dyDescent="0.2">
      <c r="A79" s="14"/>
      <c r="B79" s="14"/>
      <c r="C79" s="74" t="s">
        <v>1127</v>
      </c>
      <c r="D79" s="79" t="s">
        <v>283</v>
      </c>
      <c r="E79" s="13">
        <v>44442</v>
      </c>
      <c r="F79" s="77" t="s">
        <v>779</v>
      </c>
      <c r="G79" s="13">
        <v>44443</v>
      </c>
      <c r="H79" s="78" t="s">
        <v>780</v>
      </c>
      <c r="I79" s="16">
        <v>105</v>
      </c>
      <c r="J79" s="16">
        <v>5</v>
      </c>
      <c r="K79" s="16">
        <v>5</v>
      </c>
      <c r="L79" s="16">
        <v>1</v>
      </c>
      <c r="M79" s="82">
        <v>0.65625</v>
      </c>
      <c r="N79" s="73">
        <v>1</v>
      </c>
      <c r="O79" s="65">
        <v>3000</v>
      </c>
      <c r="P79" s="66">
        <f>Table2245789101123456789101112[[#This Row],[PEMBULATAN]]*O79</f>
        <v>3000</v>
      </c>
    </row>
    <row r="80" spans="1:16" ht="26.25" customHeight="1" x14ac:dyDescent="0.2">
      <c r="A80" s="14"/>
      <c r="B80" s="14"/>
      <c r="C80" s="74" t="s">
        <v>1128</v>
      </c>
      <c r="D80" s="79" t="s">
        <v>283</v>
      </c>
      <c r="E80" s="13">
        <v>44442</v>
      </c>
      <c r="F80" s="77" t="s">
        <v>779</v>
      </c>
      <c r="G80" s="13">
        <v>44443</v>
      </c>
      <c r="H80" s="78" t="s">
        <v>780</v>
      </c>
      <c r="I80" s="16">
        <v>65</v>
      </c>
      <c r="J80" s="16">
        <v>30</v>
      </c>
      <c r="K80" s="16">
        <v>20</v>
      </c>
      <c r="L80" s="16">
        <v>4</v>
      </c>
      <c r="M80" s="82">
        <v>9.75</v>
      </c>
      <c r="N80" s="73">
        <v>10</v>
      </c>
      <c r="O80" s="65">
        <v>3000</v>
      </c>
      <c r="P80" s="66">
        <f>Table2245789101123456789101112[[#This Row],[PEMBULATAN]]*O80</f>
        <v>30000</v>
      </c>
    </row>
    <row r="81" spans="1:16" ht="26.25" customHeight="1" x14ac:dyDescent="0.2">
      <c r="A81" s="14"/>
      <c r="B81" s="14"/>
      <c r="C81" s="74" t="s">
        <v>1129</v>
      </c>
      <c r="D81" s="79" t="s">
        <v>283</v>
      </c>
      <c r="E81" s="13">
        <v>44442</v>
      </c>
      <c r="F81" s="77" t="s">
        <v>779</v>
      </c>
      <c r="G81" s="13">
        <v>44443</v>
      </c>
      <c r="H81" s="78" t="s">
        <v>780</v>
      </c>
      <c r="I81" s="16">
        <v>63</v>
      </c>
      <c r="J81" s="16">
        <v>40</v>
      </c>
      <c r="K81" s="16">
        <v>21</v>
      </c>
      <c r="L81" s="16">
        <v>5</v>
      </c>
      <c r="M81" s="82">
        <v>13.23</v>
      </c>
      <c r="N81" s="73">
        <v>13</v>
      </c>
      <c r="O81" s="65">
        <v>3000</v>
      </c>
      <c r="P81" s="66">
        <f>Table2245789101123456789101112[[#This Row],[PEMBULATAN]]*O81</f>
        <v>39000</v>
      </c>
    </row>
    <row r="82" spans="1:16" ht="26.25" customHeight="1" x14ac:dyDescent="0.2">
      <c r="A82" s="14"/>
      <c r="B82" s="14"/>
      <c r="C82" s="74" t="s">
        <v>1130</v>
      </c>
      <c r="D82" s="79" t="s">
        <v>283</v>
      </c>
      <c r="E82" s="13">
        <v>44442</v>
      </c>
      <c r="F82" s="77" t="s">
        <v>779</v>
      </c>
      <c r="G82" s="13">
        <v>44443</v>
      </c>
      <c r="H82" s="78" t="s">
        <v>780</v>
      </c>
      <c r="I82" s="16">
        <v>88</v>
      </c>
      <c r="J82" s="16">
        <v>48</v>
      </c>
      <c r="K82" s="16">
        <v>19</v>
      </c>
      <c r="L82" s="16">
        <v>9</v>
      </c>
      <c r="M82" s="82">
        <v>20.064</v>
      </c>
      <c r="N82" s="73">
        <v>20</v>
      </c>
      <c r="O82" s="65">
        <v>3000</v>
      </c>
      <c r="P82" s="66">
        <f>Table2245789101123456789101112[[#This Row],[PEMBULATAN]]*O82</f>
        <v>60000</v>
      </c>
    </row>
    <row r="83" spans="1:16" ht="26.25" customHeight="1" x14ac:dyDescent="0.2">
      <c r="A83" s="14"/>
      <c r="B83" s="14"/>
      <c r="C83" s="74" t="s">
        <v>1131</v>
      </c>
      <c r="D83" s="79" t="s">
        <v>283</v>
      </c>
      <c r="E83" s="13">
        <v>44442</v>
      </c>
      <c r="F83" s="77" t="s">
        <v>779</v>
      </c>
      <c r="G83" s="13">
        <v>44443</v>
      </c>
      <c r="H83" s="78" t="s">
        <v>780</v>
      </c>
      <c r="I83" s="16">
        <v>35</v>
      </c>
      <c r="J83" s="16">
        <v>20</v>
      </c>
      <c r="K83" s="16">
        <v>16</v>
      </c>
      <c r="L83" s="16">
        <v>2</v>
      </c>
      <c r="M83" s="82">
        <v>2.8</v>
      </c>
      <c r="N83" s="73">
        <v>3</v>
      </c>
      <c r="O83" s="65">
        <v>3000</v>
      </c>
      <c r="P83" s="66">
        <f>Table2245789101123456789101112[[#This Row],[PEMBULATAN]]*O83</f>
        <v>9000</v>
      </c>
    </row>
    <row r="84" spans="1:16" ht="26.25" customHeight="1" x14ac:dyDescent="0.2">
      <c r="A84" s="14"/>
      <c r="B84" s="14"/>
      <c r="C84" s="74" t="s">
        <v>1132</v>
      </c>
      <c r="D84" s="79" t="s">
        <v>283</v>
      </c>
      <c r="E84" s="13">
        <v>44442</v>
      </c>
      <c r="F84" s="77" t="s">
        <v>779</v>
      </c>
      <c r="G84" s="13">
        <v>44443</v>
      </c>
      <c r="H84" s="78" t="s">
        <v>780</v>
      </c>
      <c r="I84" s="16">
        <v>82</v>
      </c>
      <c r="J84" s="16">
        <v>50</v>
      </c>
      <c r="K84" s="16">
        <v>20</v>
      </c>
      <c r="L84" s="16">
        <v>7</v>
      </c>
      <c r="M84" s="82">
        <v>20.5</v>
      </c>
      <c r="N84" s="73">
        <v>21</v>
      </c>
      <c r="O84" s="65">
        <v>3000</v>
      </c>
      <c r="P84" s="66">
        <f>Table2245789101123456789101112[[#This Row],[PEMBULATAN]]*O84</f>
        <v>63000</v>
      </c>
    </row>
    <row r="85" spans="1:16" ht="26.25" customHeight="1" x14ac:dyDescent="0.2">
      <c r="A85" s="14"/>
      <c r="B85" s="14"/>
      <c r="C85" s="74" t="s">
        <v>1133</v>
      </c>
      <c r="D85" s="79" t="s">
        <v>283</v>
      </c>
      <c r="E85" s="13">
        <v>44442</v>
      </c>
      <c r="F85" s="77" t="s">
        <v>779</v>
      </c>
      <c r="G85" s="13">
        <v>44443</v>
      </c>
      <c r="H85" s="78" t="s">
        <v>780</v>
      </c>
      <c r="I85" s="16">
        <v>77</v>
      </c>
      <c r="J85" s="16">
        <v>27</v>
      </c>
      <c r="K85" s="16">
        <v>18</v>
      </c>
      <c r="L85" s="16">
        <v>6</v>
      </c>
      <c r="M85" s="82">
        <v>9.3554999999999993</v>
      </c>
      <c r="N85" s="73">
        <v>10</v>
      </c>
      <c r="O85" s="65">
        <v>3000</v>
      </c>
      <c r="P85" s="66">
        <f>Table2245789101123456789101112[[#This Row],[PEMBULATAN]]*O85</f>
        <v>30000</v>
      </c>
    </row>
    <row r="86" spans="1:16" ht="26.25" customHeight="1" x14ac:dyDescent="0.2">
      <c r="A86" s="14"/>
      <c r="B86" s="14"/>
      <c r="C86" s="74" t="s">
        <v>1134</v>
      </c>
      <c r="D86" s="79" t="s">
        <v>283</v>
      </c>
      <c r="E86" s="13">
        <v>44442</v>
      </c>
      <c r="F86" s="77" t="s">
        <v>779</v>
      </c>
      <c r="G86" s="13">
        <v>44443</v>
      </c>
      <c r="H86" s="78" t="s">
        <v>780</v>
      </c>
      <c r="I86" s="16">
        <v>98</v>
      </c>
      <c r="J86" s="16">
        <v>65</v>
      </c>
      <c r="K86" s="16">
        <v>24</v>
      </c>
      <c r="L86" s="16">
        <v>25</v>
      </c>
      <c r="M86" s="82">
        <v>38.22</v>
      </c>
      <c r="N86" s="73">
        <v>38</v>
      </c>
      <c r="O86" s="65">
        <v>3000</v>
      </c>
      <c r="P86" s="66">
        <f>Table2245789101123456789101112[[#This Row],[PEMBULATAN]]*O86</f>
        <v>114000</v>
      </c>
    </row>
    <row r="87" spans="1:16" ht="26.25" customHeight="1" x14ac:dyDescent="0.2">
      <c r="A87" s="14"/>
      <c r="B87" s="14"/>
      <c r="C87" s="74" t="s">
        <v>1135</v>
      </c>
      <c r="D87" s="79" t="s">
        <v>283</v>
      </c>
      <c r="E87" s="13">
        <v>44442</v>
      </c>
      <c r="F87" s="77" t="s">
        <v>779</v>
      </c>
      <c r="G87" s="13">
        <v>44443</v>
      </c>
      <c r="H87" s="78" t="s">
        <v>780</v>
      </c>
      <c r="I87" s="16">
        <v>63</v>
      </c>
      <c r="J87" s="16">
        <v>50</v>
      </c>
      <c r="K87" s="16">
        <v>20</v>
      </c>
      <c r="L87" s="16">
        <v>5</v>
      </c>
      <c r="M87" s="82">
        <v>15.75</v>
      </c>
      <c r="N87" s="73">
        <v>16</v>
      </c>
      <c r="O87" s="65">
        <v>3000</v>
      </c>
      <c r="P87" s="66">
        <f>Table2245789101123456789101112[[#This Row],[PEMBULATAN]]*O87</f>
        <v>48000</v>
      </c>
    </row>
    <row r="88" spans="1:16" ht="26.25" customHeight="1" x14ac:dyDescent="0.2">
      <c r="A88" s="14"/>
      <c r="B88" s="14"/>
      <c r="C88" s="74" t="s">
        <v>1136</v>
      </c>
      <c r="D88" s="79" t="s">
        <v>283</v>
      </c>
      <c r="E88" s="13">
        <v>44442</v>
      </c>
      <c r="F88" s="77" t="s">
        <v>779</v>
      </c>
      <c r="G88" s="13">
        <v>44443</v>
      </c>
      <c r="H88" s="78" t="s">
        <v>780</v>
      </c>
      <c r="I88" s="16">
        <v>90</v>
      </c>
      <c r="J88" s="16">
        <v>56</v>
      </c>
      <c r="K88" s="16">
        <v>27</v>
      </c>
      <c r="L88" s="16">
        <v>20</v>
      </c>
      <c r="M88" s="82">
        <v>34.020000000000003</v>
      </c>
      <c r="N88" s="73">
        <v>34</v>
      </c>
      <c r="O88" s="65">
        <v>3000</v>
      </c>
      <c r="P88" s="66">
        <f>Table2245789101123456789101112[[#This Row],[PEMBULATAN]]*O88</f>
        <v>102000</v>
      </c>
    </row>
    <row r="89" spans="1:16" ht="26.25" customHeight="1" x14ac:dyDescent="0.2">
      <c r="A89" s="14"/>
      <c r="B89" s="14"/>
      <c r="C89" s="74" t="s">
        <v>1137</v>
      </c>
      <c r="D89" s="79" t="s">
        <v>283</v>
      </c>
      <c r="E89" s="13">
        <v>44442</v>
      </c>
      <c r="F89" s="77" t="s">
        <v>779</v>
      </c>
      <c r="G89" s="13">
        <v>44443</v>
      </c>
      <c r="H89" s="78" t="s">
        <v>780</v>
      </c>
      <c r="I89" s="16">
        <v>89</v>
      </c>
      <c r="J89" s="16">
        <v>56</v>
      </c>
      <c r="K89" s="16">
        <v>24</v>
      </c>
      <c r="L89" s="16">
        <v>15</v>
      </c>
      <c r="M89" s="82">
        <v>29.904</v>
      </c>
      <c r="N89" s="73">
        <v>30</v>
      </c>
      <c r="O89" s="65">
        <v>3000</v>
      </c>
      <c r="P89" s="66">
        <f>Table2245789101123456789101112[[#This Row],[PEMBULATAN]]*O89</f>
        <v>90000</v>
      </c>
    </row>
    <row r="90" spans="1:16" ht="26.25" customHeight="1" x14ac:dyDescent="0.2">
      <c r="A90" s="14"/>
      <c r="B90" s="14"/>
      <c r="C90" s="74" t="s">
        <v>1138</v>
      </c>
      <c r="D90" s="79" t="s">
        <v>283</v>
      </c>
      <c r="E90" s="13">
        <v>44442</v>
      </c>
      <c r="F90" s="77" t="s">
        <v>779</v>
      </c>
      <c r="G90" s="13">
        <v>44443</v>
      </c>
      <c r="H90" s="78" t="s">
        <v>780</v>
      </c>
      <c r="I90" s="16">
        <v>40</v>
      </c>
      <c r="J90" s="16">
        <v>28</v>
      </c>
      <c r="K90" s="16">
        <v>10</v>
      </c>
      <c r="L90" s="16">
        <v>6</v>
      </c>
      <c r="M90" s="82">
        <v>2.8</v>
      </c>
      <c r="N90" s="73">
        <v>6</v>
      </c>
      <c r="O90" s="65">
        <v>3000</v>
      </c>
      <c r="P90" s="66">
        <f>Table2245789101123456789101112[[#This Row],[PEMBULATAN]]*O90</f>
        <v>18000</v>
      </c>
    </row>
    <row r="91" spans="1:16" ht="26.25" customHeight="1" x14ac:dyDescent="0.2">
      <c r="A91" s="14"/>
      <c r="B91" s="14"/>
      <c r="C91" s="74" t="s">
        <v>1139</v>
      </c>
      <c r="D91" s="79" t="s">
        <v>283</v>
      </c>
      <c r="E91" s="13">
        <v>44442</v>
      </c>
      <c r="F91" s="77" t="s">
        <v>779</v>
      </c>
      <c r="G91" s="13">
        <v>44443</v>
      </c>
      <c r="H91" s="78" t="s">
        <v>780</v>
      </c>
      <c r="I91" s="16">
        <v>55</v>
      </c>
      <c r="J91" s="16">
        <v>38</v>
      </c>
      <c r="K91" s="16">
        <v>19</v>
      </c>
      <c r="L91" s="16">
        <v>5</v>
      </c>
      <c r="M91" s="82">
        <v>9.9275000000000002</v>
      </c>
      <c r="N91" s="73">
        <v>10</v>
      </c>
      <c r="O91" s="65">
        <v>3000</v>
      </c>
      <c r="P91" s="66">
        <f>Table2245789101123456789101112[[#This Row],[PEMBULATAN]]*O91</f>
        <v>30000</v>
      </c>
    </row>
    <row r="92" spans="1:16" ht="26.25" customHeight="1" x14ac:dyDescent="0.2">
      <c r="A92" s="14"/>
      <c r="B92" s="14"/>
      <c r="C92" s="74" t="s">
        <v>1140</v>
      </c>
      <c r="D92" s="79" t="s">
        <v>283</v>
      </c>
      <c r="E92" s="13">
        <v>44442</v>
      </c>
      <c r="F92" s="77" t="s">
        <v>779</v>
      </c>
      <c r="G92" s="13">
        <v>44443</v>
      </c>
      <c r="H92" s="78" t="s">
        <v>780</v>
      </c>
      <c r="I92" s="16">
        <v>63</v>
      </c>
      <c r="J92" s="16">
        <v>58</v>
      </c>
      <c r="K92" s="16">
        <v>30</v>
      </c>
      <c r="L92" s="16">
        <v>20</v>
      </c>
      <c r="M92" s="82">
        <v>27.405000000000001</v>
      </c>
      <c r="N92" s="73">
        <v>28</v>
      </c>
      <c r="O92" s="65">
        <v>3000</v>
      </c>
      <c r="P92" s="66">
        <f>Table2245789101123456789101112[[#This Row],[PEMBULATAN]]*O92</f>
        <v>84000</v>
      </c>
    </row>
    <row r="93" spans="1:16" ht="26.25" customHeight="1" x14ac:dyDescent="0.2">
      <c r="A93" s="14"/>
      <c r="B93" s="14"/>
      <c r="C93" s="74" t="s">
        <v>1141</v>
      </c>
      <c r="D93" s="79" t="s">
        <v>283</v>
      </c>
      <c r="E93" s="13">
        <v>44442</v>
      </c>
      <c r="F93" s="77" t="s">
        <v>779</v>
      </c>
      <c r="G93" s="13">
        <v>44443</v>
      </c>
      <c r="H93" s="78" t="s">
        <v>780</v>
      </c>
      <c r="I93" s="16">
        <v>65</v>
      </c>
      <c r="J93" s="16">
        <v>49</v>
      </c>
      <c r="K93" s="16">
        <v>18</v>
      </c>
      <c r="L93" s="16">
        <v>7</v>
      </c>
      <c r="M93" s="82">
        <v>14.3325</v>
      </c>
      <c r="N93" s="73">
        <v>15</v>
      </c>
      <c r="O93" s="65">
        <v>3000</v>
      </c>
      <c r="P93" s="66">
        <f>Table2245789101123456789101112[[#This Row],[PEMBULATAN]]*O93</f>
        <v>45000</v>
      </c>
    </row>
    <row r="94" spans="1:16" ht="26.25" customHeight="1" x14ac:dyDescent="0.2">
      <c r="A94" s="14"/>
      <c r="B94" s="14"/>
      <c r="C94" s="74" t="s">
        <v>1142</v>
      </c>
      <c r="D94" s="79" t="s">
        <v>283</v>
      </c>
      <c r="E94" s="13">
        <v>44442</v>
      </c>
      <c r="F94" s="77" t="s">
        <v>779</v>
      </c>
      <c r="G94" s="13">
        <v>44443</v>
      </c>
      <c r="H94" s="78" t="s">
        <v>780</v>
      </c>
      <c r="I94" s="16">
        <v>98</v>
      </c>
      <c r="J94" s="16">
        <v>50</v>
      </c>
      <c r="K94" s="16">
        <v>34</v>
      </c>
      <c r="L94" s="16">
        <v>22</v>
      </c>
      <c r="M94" s="82">
        <v>41.65</v>
      </c>
      <c r="N94" s="73">
        <v>42</v>
      </c>
      <c r="O94" s="65">
        <v>3000</v>
      </c>
      <c r="P94" s="66">
        <f>Table2245789101123456789101112[[#This Row],[PEMBULATAN]]*O94</f>
        <v>126000</v>
      </c>
    </row>
    <row r="95" spans="1:16" ht="26.25" customHeight="1" x14ac:dyDescent="0.2">
      <c r="A95" s="14"/>
      <c r="B95" s="14"/>
      <c r="C95" s="74" t="s">
        <v>1143</v>
      </c>
      <c r="D95" s="79" t="s">
        <v>283</v>
      </c>
      <c r="E95" s="13">
        <v>44442</v>
      </c>
      <c r="F95" s="77" t="s">
        <v>779</v>
      </c>
      <c r="G95" s="13">
        <v>44443</v>
      </c>
      <c r="H95" s="78" t="s">
        <v>780</v>
      </c>
      <c r="I95" s="16">
        <v>97</v>
      </c>
      <c r="J95" s="16">
        <v>50</v>
      </c>
      <c r="K95" s="16">
        <v>25</v>
      </c>
      <c r="L95" s="16">
        <v>26</v>
      </c>
      <c r="M95" s="82">
        <v>30.3125</v>
      </c>
      <c r="N95" s="73">
        <v>31</v>
      </c>
      <c r="O95" s="65">
        <v>3000</v>
      </c>
      <c r="P95" s="66">
        <f>Table2245789101123456789101112[[#This Row],[PEMBULATAN]]*O95</f>
        <v>93000</v>
      </c>
    </row>
    <row r="96" spans="1:16" ht="26.25" customHeight="1" x14ac:dyDescent="0.2">
      <c r="A96" s="14"/>
      <c r="B96" s="14"/>
      <c r="C96" s="74" t="s">
        <v>1144</v>
      </c>
      <c r="D96" s="79" t="s">
        <v>283</v>
      </c>
      <c r="E96" s="13">
        <v>44442</v>
      </c>
      <c r="F96" s="77" t="s">
        <v>779</v>
      </c>
      <c r="G96" s="13">
        <v>44443</v>
      </c>
      <c r="H96" s="78" t="s">
        <v>780</v>
      </c>
      <c r="I96" s="16">
        <v>42</v>
      </c>
      <c r="J96" s="16">
        <v>23</v>
      </c>
      <c r="K96" s="16">
        <v>33</v>
      </c>
      <c r="L96" s="16">
        <v>5</v>
      </c>
      <c r="M96" s="82">
        <v>7.9695</v>
      </c>
      <c r="N96" s="73">
        <v>8</v>
      </c>
      <c r="O96" s="65">
        <v>3000</v>
      </c>
      <c r="P96" s="66">
        <f>Table2245789101123456789101112[[#This Row],[PEMBULATAN]]*O96</f>
        <v>24000</v>
      </c>
    </row>
    <row r="97" spans="1:16" ht="26.25" customHeight="1" x14ac:dyDescent="0.2">
      <c r="A97" s="14"/>
      <c r="B97" s="14"/>
      <c r="C97" s="74" t="s">
        <v>1145</v>
      </c>
      <c r="D97" s="79" t="s">
        <v>283</v>
      </c>
      <c r="E97" s="13">
        <v>44442</v>
      </c>
      <c r="F97" s="77" t="s">
        <v>779</v>
      </c>
      <c r="G97" s="13">
        <v>44443</v>
      </c>
      <c r="H97" s="78" t="s">
        <v>780</v>
      </c>
      <c r="I97" s="16">
        <v>89</v>
      </c>
      <c r="J97" s="16">
        <v>65</v>
      </c>
      <c r="K97" s="16">
        <v>27</v>
      </c>
      <c r="L97" s="16">
        <v>17</v>
      </c>
      <c r="M97" s="82">
        <v>39.048749999999998</v>
      </c>
      <c r="N97" s="73">
        <v>39</v>
      </c>
      <c r="O97" s="65">
        <v>3000</v>
      </c>
      <c r="P97" s="66">
        <f>Table2245789101123456789101112[[#This Row],[PEMBULATAN]]*O97</f>
        <v>117000</v>
      </c>
    </row>
    <row r="98" spans="1:16" ht="26.25" customHeight="1" x14ac:dyDescent="0.2">
      <c r="A98" s="14"/>
      <c r="B98" s="14"/>
      <c r="C98" s="74" t="s">
        <v>1146</v>
      </c>
      <c r="D98" s="79" t="s">
        <v>283</v>
      </c>
      <c r="E98" s="13">
        <v>44442</v>
      </c>
      <c r="F98" s="77" t="s">
        <v>779</v>
      </c>
      <c r="G98" s="13">
        <v>44443</v>
      </c>
      <c r="H98" s="78" t="s">
        <v>780</v>
      </c>
      <c r="I98" s="16">
        <v>50</v>
      </c>
      <c r="J98" s="16">
        <v>50</v>
      </c>
      <c r="K98" s="16">
        <v>30</v>
      </c>
      <c r="L98" s="16">
        <v>20</v>
      </c>
      <c r="M98" s="82">
        <v>18.75</v>
      </c>
      <c r="N98" s="73">
        <v>20</v>
      </c>
      <c r="O98" s="65">
        <v>3000</v>
      </c>
      <c r="P98" s="66">
        <f>Table2245789101123456789101112[[#This Row],[PEMBULATAN]]*O98</f>
        <v>60000</v>
      </c>
    </row>
    <row r="99" spans="1:16" ht="26.25" customHeight="1" x14ac:dyDescent="0.2">
      <c r="A99" s="14"/>
      <c r="B99" s="14"/>
      <c r="C99" s="74" t="s">
        <v>1147</v>
      </c>
      <c r="D99" s="79" t="s">
        <v>283</v>
      </c>
      <c r="E99" s="13">
        <v>44442</v>
      </c>
      <c r="F99" s="77" t="s">
        <v>779</v>
      </c>
      <c r="G99" s="13">
        <v>44443</v>
      </c>
      <c r="H99" s="78" t="s">
        <v>780</v>
      </c>
      <c r="I99" s="16">
        <v>85</v>
      </c>
      <c r="J99" s="16">
        <v>45</v>
      </c>
      <c r="K99" s="16">
        <v>21</v>
      </c>
      <c r="L99" s="16">
        <v>10</v>
      </c>
      <c r="M99" s="82">
        <v>20.081250000000001</v>
      </c>
      <c r="N99" s="73">
        <v>20</v>
      </c>
      <c r="O99" s="65">
        <v>3000</v>
      </c>
      <c r="P99" s="66">
        <f>Table2245789101123456789101112[[#This Row],[PEMBULATAN]]*O99</f>
        <v>60000</v>
      </c>
    </row>
    <row r="100" spans="1:16" ht="26.25" customHeight="1" x14ac:dyDescent="0.2">
      <c r="A100" s="14"/>
      <c r="B100" s="14"/>
      <c r="C100" s="74" t="s">
        <v>1148</v>
      </c>
      <c r="D100" s="79" t="s">
        <v>283</v>
      </c>
      <c r="E100" s="13">
        <v>44442</v>
      </c>
      <c r="F100" s="77" t="s">
        <v>779</v>
      </c>
      <c r="G100" s="13">
        <v>44443</v>
      </c>
      <c r="H100" s="78" t="s">
        <v>780</v>
      </c>
      <c r="I100" s="16">
        <v>72</v>
      </c>
      <c r="J100" s="16">
        <v>54</v>
      </c>
      <c r="K100" s="16">
        <v>21</v>
      </c>
      <c r="L100" s="16">
        <v>7</v>
      </c>
      <c r="M100" s="82">
        <v>20.411999999999999</v>
      </c>
      <c r="N100" s="73">
        <v>21</v>
      </c>
      <c r="O100" s="65">
        <v>3000</v>
      </c>
      <c r="P100" s="66">
        <f>Table2245789101123456789101112[[#This Row],[PEMBULATAN]]*O100</f>
        <v>63000</v>
      </c>
    </row>
    <row r="101" spans="1:16" ht="26.25" customHeight="1" x14ac:dyDescent="0.2">
      <c r="A101" s="14"/>
      <c r="B101" s="14"/>
      <c r="C101" s="74" t="s">
        <v>1149</v>
      </c>
      <c r="D101" s="79" t="s">
        <v>283</v>
      </c>
      <c r="E101" s="13">
        <v>44442</v>
      </c>
      <c r="F101" s="77" t="s">
        <v>779</v>
      </c>
      <c r="G101" s="13">
        <v>44443</v>
      </c>
      <c r="H101" s="78" t="s">
        <v>780</v>
      </c>
      <c r="I101" s="16">
        <v>88</v>
      </c>
      <c r="J101" s="16">
        <v>50</v>
      </c>
      <c r="K101" s="16">
        <v>23</v>
      </c>
      <c r="L101" s="16">
        <v>7</v>
      </c>
      <c r="M101" s="82">
        <v>25.3</v>
      </c>
      <c r="N101" s="73">
        <v>26</v>
      </c>
      <c r="O101" s="65">
        <v>3000</v>
      </c>
      <c r="P101" s="66">
        <f>Table2245789101123456789101112[[#This Row],[PEMBULATAN]]*O101</f>
        <v>78000</v>
      </c>
    </row>
    <row r="102" spans="1:16" ht="26.25" customHeight="1" x14ac:dyDescent="0.2">
      <c r="A102" s="14"/>
      <c r="B102" s="14"/>
      <c r="C102" s="74" t="s">
        <v>1150</v>
      </c>
      <c r="D102" s="79" t="s">
        <v>283</v>
      </c>
      <c r="E102" s="13">
        <v>44442</v>
      </c>
      <c r="F102" s="77" t="s">
        <v>779</v>
      </c>
      <c r="G102" s="13">
        <v>44443</v>
      </c>
      <c r="H102" s="78" t="s">
        <v>780</v>
      </c>
      <c r="I102" s="16">
        <v>59</v>
      </c>
      <c r="J102" s="16">
        <v>30</v>
      </c>
      <c r="K102" s="16">
        <v>20</v>
      </c>
      <c r="L102" s="16">
        <v>8</v>
      </c>
      <c r="M102" s="82">
        <v>8.85</v>
      </c>
      <c r="N102" s="73">
        <v>9</v>
      </c>
      <c r="O102" s="65">
        <v>3000</v>
      </c>
      <c r="P102" s="66">
        <f>Table2245789101123456789101112[[#This Row],[PEMBULATAN]]*O102</f>
        <v>27000</v>
      </c>
    </row>
    <row r="103" spans="1:16" ht="26.25" customHeight="1" x14ac:dyDescent="0.2">
      <c r="A103" s="14"/>
      <c r="B103" s="14"/>
      <c r="C103" s="74" t="s">
        <v>1151</v>
      </c>
      <c r="D103" s="79" t="s">
        <v>283</v>
      </c>
      <c r="E103" s="13">
        <v>44442</v>
      </c>
      <c r="F103" s="77" t="s">
        <v>779</v>
      </c>
      <c r="G103" s="13">
        <v>44443</v>
      </c>
      <c r="H103" s="78" t="s">
        <v>780</v>
      </c>
      <c r="I103" s="16">
        <v>72</v>
      </c>
      <c r="J103" s="16">
        <v>43</v>
      </c>
      <c r="K103" s="16">
        <v>29</v>
      </c>
      <c r="L103" s="16">
        <v>7</v>
      </c>
      <c r="M103" s="82">
        <v>22.446000000000002</v>
      </c>
      <c r="N103" s="73">
        <v>23</v>
      </c>
      <c r="O103" s="65">
        <v>3000</v>
      </c>
      <c r="P103" s="66">
        <f>Table2245789101123456789101112[[#This Row],[PEMBULATAN]]*O103</f>
        <v>69000</v>
      </c>
    </row>
    <row r="104" spans="1:16" ht="26.25" customHeight="1" x14ac:dyDescent="0.2">
      <c r="A104" s="14"/>
      <c r="B104" s="14"/>
      <c r="C104" s="74" t="s">
        <v>1152</v>
      </c>
      <c r="D104" s="79" t="s">
        <v>283</v>
      </c>
      <c r="E104" s="13">
        <v>44442</v>
      </c>
      <c r="F104" s="77" t="s">
        <v>779</v>
      </c>
      <c r="G104" s="13">
        <v>44443</v>
      </c>
      <c r="H104" s="78" t="s">
        <v>780</v>
      </c>
      <c r="I104" s="16">
        <v>75</v>
      </c>
      <c r="J104" s="16">
        <v>35</v>
      </c>
      <c r="K104" s="16">
        <v>22</v>
      </c>
      <c r="L104" s="16">
        <v>11</v>
      </c>
      <c r="M104" s="82">
        <v>14.4375</v>
      </c>
      <c r="N104" s="73">
        <v>15</v>
      </c>
      <c r="O104" s="65">
        <v>3000</v>
      </c>
      <c r="P104" s="66">
        <f>Table2245789101123456789101112[[#This Row],[PEMBULATAN]]*O104</f>
        <v>45000</v>
      </c>
    </row>
    <row r="105" spans="1:16" ht="26.25" customHeight="1" x14ac:dyDescent="0.2">
      <c r="A105" s="14"/>
      <c r="B105" s="14"/>
      <c r="C105" s="74" t="s">
        <v>1153</v>
      </c>
      <c r="D105" s="79" t="s">
        <v>283</v>
      </c>
      <c r="E105" s="13">
        <v>44442</v>
      </c>
      <c r="F105" s="77" t="s">
        <v>779</v>
      </c>
      <c r="G105" s="13">
        <v>44443</v>
      </c>
      <c r="H105" s="78" t="s">
        <v>780</v>
      </c>
      <c r="I105" s="16">
        <v>53</v>
      </c>
      <c r="J105" s="16">
        <v>47</v>
      </c>
      <c r="K105" s="16">
        <v>20</v>
      </c>
      <c r="L105" s="16">
        <v>5</v>
      </c>
      <c r="M105" s="82">
        <v>12.455</v>
      </c>
      <c r="N105" s="73">
        <v>13</v>
      </c>
      <c r="O105" s="65">
        <v>3000</v>
      </c>
      <c r="P105" s="66">
        <f>Table2245789101123456789101112[[#This Row],[PEMBULATAN]]*O105</f>
        <v>39000</v>
      </c>
    </row>
    <row r="106" spans="1:16" ht="26.25" customHeight="1" x14ac:dyDescent="0.2">
      <c r="A106" s="14"/>
      <c r="B106" s="14"/>
      <c r="C106" s="74" t="s">
        <v>1154</v>
      </c>
      <c r="D106" s="79" t="s">
        <v>283</v>
      </c>
      <c r="E106" s="13">
        <v>44442</v>
      </c>
      <c r="F106" s="77" t="s">
        <v>779</v>
      </c>
      <c r="G106" s="13">
        <v>44443</v>
      </c>
      <c r="H106" s="78" t="s">
        <v>780</v>
      </c>
      <c r="I106" s="16">
        <v>50</v>
      </c>
      <c r="J106" s="16">
        <v>38</v>
      </c>
      <c r="K106" s="16">
        <v>27</v>
      </c>
      <c r="L106" s="16">
        <v>5</v>
      </c>
      <c r="M106" s="82">
        <v>12.824999999999999</v>
      </c>
      <c r="N106" s="73">
        <v>13</v>
      </c>
      <c r="O106" s="65">
        <v>3000</v>
      </c>
      <c r="P106" s="66">
        <f>Table2245789101123456789101112[[#This Row],[PEMBULATAN]]*O106</f>
        <v>39000</v>
      </c>
    </row>
    <row r="107" spans="1:16" ht="26.25" customHeight="1" x14ac:dyDescent="0.2">
      <c r="A107" s="14"/>
      <c r="B107" s="14"/>
      <c r="C107" s="74" t="s">
        <v>1155</v>
      </c>
      <c r="D107" s="79" t="s">
        <v>283</v>
      </c>
      <c r="E107" s="13">
        <v>44442</v>
      </c>
      <c r="F107" s="77" t="s">
        <v>779</v>
      </c>
      <c r="G107" s="13">
        <v>44443</v>
      </c>
      <c r="H107" s="78" t="s">
        <v>780</v>
      </c>
      <c r="I107" s="16">
        <v>45</v>
      </c>
      <c r="J107" s="16">
        <v>30</v>
      </c>
      <c r="K107" s="16">
        <v>20</v>
      </c>
      <c r="L107" s="16">
        <v>3</v>
      </c>
      <c r="M107" s="82">
        <v>6.75</v>
      </c>
      <c r="N107" s="73">
        <v>7</v>
      </c>
      <c r="O107" s="65">
        <v>3000</v>
      </c>
      <c r="P107" s="66">
        <f>Table2245789101123456789101112[[#This Row],[PEMBULATAN]]*O107</f>
        <v>21000</v>
      </c>
    </row>
    <row r="108" spans="1:16" ht="26.25" customHeight="1" x14ac:dyDescent="0.2">
      <c r="A108" s="14"/>
      <c r="B108" s="14"/>
      <c r="C108" s="74" t="s">
        <v>1156</v>
      </c>
      <c r="D108" s="79" t="s">
        <v>283</v>
      </c>
      <c r="E108" s="13">
        <v>44442</v>
      </c>
      <c r="F108" s="77" t="s">
        <v>779</v>
      </c>
      <c r="G108" s="13">
        <v>44443</v>
      </c>
      <c r="H108" s="78" t="s">
        <v>780</v>
      </c>
      <c r="I108" s="16">
        <v>39</v>
      </c>
      <c r="J108" s="16">
        <v>28</v>
      </c>
      <c r="K108" s="16">
        <v>17</v>
      </c>
      <c r="L108" s="16">
        <v>1</v>
      </c>
      <c r="M108" s="82">
        <v>4.641</v>
      </c>
      <c r="N108" s="73">
        <v>5</v>
      </c>
      <c r="O108" s="65">
        <v>3000</v>
      </c>
      <c r="P108" s="66">
        <f>Table2245789101123456789101112[[#This Row],[PEMBULATAN]]*O108</f>
        <v>15000</v>
      </c>
    </row>
    <row r="109" spans="1:16" ht="26.25" customHeight="1" x14ac:dyDescent="0.2">
      <c r="A109" s="14"/>
      <c r="B109" s="14"/>
      <c r="C109" s="74" t="s">
        <v>1157</v>
      </c>
      <c r="D109" s="79" t="s">
        <v>283</v>
      </c>
      <c r="E109" s="13">
        <v>44442</v>
      </c>
      <c r="F109" s="77" t="s">
        <v>779</v>
      </c>
      <c r="G109" s="13">
        <v>44443</v>
      </c>
      <c r="H109" s="78" t="s">
        <v>780</v>
      </c>
      <c r="I109" s="16">
        <v>65</v>
      </c>
      <c r="J109" s="16">
        <v>40</v>
      </c>
      <c r="K109" s="16">
        <v>20</v>
      </c>
      <c r="L109" s="16">
        <v>18</v>
      </c>
      <c r="M109" s="82">
        <v>13</v>
      </c>
      <c r="N109" s="73">
        <v>18</v>
      </c>
      <c r="O109" s="65">
        <v>3000</v>
      </c>
      <c r="P109" s="66">
        <f>Table2245789101123456789101112[[#This Row],[PEMBULATAN]]*O109</f>
        <v>54000</v>
      </c>
    </row>
    <row r="110" spans="1:16" ht="26.25" customHeight="1" x14ac:dyDescent="0.2">
      <c r="A110" s="14"/>
      <c r="B110" s="14"/>
      <c r="C110" s="74" t="s">
        <v>1158</v>
      </c>
      <c r="D110" s="79" t="s">
        <v>283</v>
      </c>
      <c r="E110" s="13">
        <v>44442</v>
      </c>
      <c r="F110" s="77" t="s">
        <v>779</v>
      </c>
      <c r="G110" s="13">
        <v>44443</v>
      </c>
      <c r="H110" s="78" t="s">
        <v>780</v>
      </c>
      <c r="I110" s="16">
        <v>107</v>
      </c>
      <c r="J110" s="16">
        <v>65</v>
      </c>
      <c r="K110" s="16">
        <v>30</v>
      </c>
      <c r="L110" s="16">
        <v>21</v>
      </c>
      <c r="M110" s="82">
        <v>52.162500000000001</v>
      </c>
      <c r="N110" s="73">
        <v>52</v>
      </c>
      <c r="O110" s="65">
        <v>3000</v>
      </c>
      <c r="P110" s="66">
        <f>Table2245789101123456789101112[[#This Row],[PEMBULATAN]]*O110</f>
        <v>156000</v>
      </c>
    </row>
    <row r="111" spans="1:16" ht="26.25" customHeight="1" x14ac:dyDescent="0.2">
      <c r="A111" s="14"/>
      <c r="B111" s="14"/>
      <c r="C111" s="74" t="s">
        <v>1159</v>
      </c>
      <c r="D111" s="79" t="s">
        <v>283</v>
      </c>
      <c r="E111" s="13">
        <v>44442</v>
      </c>
      <c r="F111" s="77" t="s">
        <v>779</v>
      </c>
      <c r="G111" s="13">
        <v>44443</v>
      </c>
      <c r="H111" s="78" t="s">
        <v>780</v>
      </c>
      <c r="I111" s="16">
        <v>59</v>
      </c>
      <c r="J111" s="16">
        <v>30</v>
      </c>
      <c r="K111" s="16">
        <v>20</v>
      </c>
      <c r="L111" s="16">
        <v>8</v>
      </c>
      <c r="M111" s="82">
        <v>8.85</v>
      </c>
      <c r="N111" s="73">
        <v>9</v>
      </c>
      <c r="O111" s="65">
        <v>3000</v>
      </c>
      <c r="P111" s="66">
        <f>Table2245789101123456789101112[[#This Row],[PEMBULATAN]]*O111</f>
        <v>27000</v>
      </c>
    </row>
    <row r="112" spans="1:16" ht="26.25" customHeight="1" x14ac:dyDescent="0.2">
      <c r="A112" s="14"/>
      <c r="B112" s="14"/>
      <c r="C112" s="74" t="s">
        <v>1160</v>
      </c>
      <c r="D112" s="79" t="s">
        <v>283</v>
      </c>
      <c r="E112" s="13">
        <v>44442</v>
      </c>
      <c r="F112" s="77" t="s">
        <v>779</v>
      </c>
      <c r="G112" s="13">
        <v>44443</v>
      </c>
      <c r="H112" s="78" t="s">
        <v>780</v>
      </c>
      <c r="I112" s="16">
        <v>80</v>
      </c>
      <c r="J112" s="16">
        <v>65</v>
      </c>
      <c r="K112" s="16">
        <v>20</v>
      </c>
      <c r="L112" s="16">
        <v>15</v>
      </c>
      <c r="M112" s="82">
        <v>26</v>
      </c>
      <c r="N112" s="73">
        <v>26</v>
      </c>
      <c r="O112" s="65">
        <v>3000</v>
      </c>
      <c r="P112" s="66">
        <f>Table2245789101123456789101112[[#This Row],[PEMBULATAN]]*O112</f>
        <v>78000</v>
      </c>
    </row>
    <row r="113" spans="1:16" ht="26.25" customHeight="1" x14ac:dyDescent="0.2">
      <c r="A113" s="14"/>
      <c r="B113" s="14"/>
      <c r="C113" s="74" t="s">
        <v>1161</v>
      </c>
      <c r="D113" s="79" t="s">
        <v>283</v>
      </c>
      <c r="E113" s="13">
        <v>44442</v>
      </c>
      <c r="F113" s="77" t="s">
        <v>779</v>
      </c>
      <c r="G113" s="13">
        <v>44443</v>
      </c>
      <c r="H113" s="78" t="s">
        <v>780</v>
      </c>
      <c r="I113" s="16">
        <v>70</v>
      </c>
      <c r="J113" s="16">
        <v>50</v>
      </c>
      <c r="K113" s="16">
        <v>30</v>
      </c>
      <c r="L113" s="16">
        <v>8</v>
      </c>
      <c r="M113" s="82">
        <v>26.25</v>
      </c>
      <c r="N113" s="73">
        <v>26</v>
      </c>
      <c r="O113" s="65">
        <v>3000</v>
      </c>
      <c r="P113" s="66">
        <f>Table2245789101123456789101112[[#This Row],[PEMBULATAN]]*O113</f>
        <v>78000</v>
      </c>
    </row>
    <row r="114" spans="1:16" ht="26.25" customHeight="1" x14ac:dyDescent="0.2">
      <c r="A114" s="14"/>
      <c r="B114" s="14"/>
      <c r="C114" s="74" t="s">
        <v>1162</v>
      </c>
      <c r="D114" s="79" t="s">
        <v>283</v>
      </c>
      <c r="E114" s="13">
        <v>44442</v>
      </c>
      <c r="F114" s="77" t="s">
        <v>779</v>
      </c>
      <c r="G114" s="13">
        <v>44443</v>
      </c>
      <c r="H114" s="78" t="s">
        <v>780</v>
      </c>
      <c r="I114" s="16">
        <v>98</v>
      </c>
      <c r="J114" s="16">
        <v>55</v>
      </c>
      <c r="K114" s="16">
        <v>30</v>
      </c>
      <c r="L114" s="16">
        <v>11</v>
      </c>
      <c r="M114" s="82">
        <v>40.424999999999997</v>
      </c>
      <c r="N114" s="73">
        <v>41</v>
      </c>
      <c r="O114" s="65">
        <v>3000</v>
      </c>
      <c r="P114" s="66">
        <f>Table2245789101123456789101112[[#This Row],[PEMBULATAN]]*O114</f>
        <v>123000</v>
      </c>
    </row>
    <row r="115" spans="1:16" ht="26.25" customHeight="1" x14ac:dyDescent="0.2">
      <c r="A115" s="14"/>
      <c r="B115" s="14"/>
      <c r="C115" s="74" t="s">
        <v>1163</v>
      </c>
      <c r="D115" s="79" t="s">
        <v>283</v>
      </c>
      <c r="E115" s="13">
        <v>44442</v>
      </c>
      <c r="F115" s="77" t="s">
        <v>779</v>
      </c>
      <c r="G115" s="13">
        <v>44443</v>
      </c>
      <c r="H115" s="78" t="s">
        <v>780</v>
      </c>
      <c r="I115" s="16">
        <v>88</v>
      </c>
      <c r="J115" s="16">
        <v>65</v>
      </c>
      <c r="K115" s="16">
        <v>18</v>
      </c>
      <c r="L115" s="16">
        <v>10</v>
      </c>
      <c r="M115" s="82">
        <v>25.74</v>
      </c>
      <c r="N115" s="73">
        <v>26</v>
      </c>
      <c r="O115" s="65">
        <v>3000</v>
      </c>
      <c r="P115" s="66">
        <f>Table2245789101123456789101112[[#This Row],[PEMBULATAN]]*O115</f>
        <v>78000</v>
      </c>
    </row>
    <row r="116" spans="1:16" ht="26.25" customHeight="1" x14ac:dyDescent="0.2">
      <c r="A116" s="14"/>
      <c r="B116" s="14"/>
      <c r="C116" s="74" t="s">
        <v>1164</v>
      </c>
      <c r="D116" s="79" t="s">
        <v>283</v>
      </c>
      <c r="E116" s="13">
        <v>44442</v>
      </c>
      <c r="F116" s="77" t="s">
        <v>779</v>
      </c>
      <c r="G116" s="13">
        <v>44443</v>
      </c>
      <c r="H116" s="78" t="s">
        <v>780</v>
      </c>
      <c r="I116" s="16">
        <v>45</v>
      </c>
      <c r="J116" s="16">
        <v>30</v>
      </c>
      <c r="K116" s="16">
        <v>21</v>
      </c>
      <c r="L116" s="16">
        <v>5</v>
      </c>
      <c r="M116" s="82">
        <v>7.0875000000000004</v>
      </c>
      <c r="N116" s="73">
        <v>7</v>
      </c>
      <c r="O116" s="65">
        <v>3000</v>
      </c>
      <c r="P116" s="66">
        <f>Table2245789101123456789101112[[#This Row],[PEMBULATAN]]*O116</f>
        <v>21000</v>
      </c>
    </row>
    <row r="117" spans="1:16" ht="26.25" customHeight="1" x14ac:dyDescent="0.2">
      <c r="A117" s="14"/>
      <c r="B117" s="14"/>
      <c r="C117" s="74" t="s">
        <v>1165</v>
      </c>
      <c r="D117" s="79" t="s">
        <v>283</v>
      </c>
      <c r="E117" s="13">
        <v>44442</v>
      </c>
      <c r="F117" s="77" t="s">
        <v>779</v>
      </c>
      <c r="G117" s="13">
        <v>44443</v>
      </c>
      <c r="H117" s="78" t="s">
        <v>780</v>
      </c>
      <c r="I117" s="16">
        <v>89</v>
      </c>
      <c r="J117" s="16">
        <v>65</v>
      </c>
      <c r="K117" s="16">
        <v>21</v>
      </c>
      <c r="L117" s="16">
        <v>11</v>
      </c>
      <c r="M117" s="82">
        <v>30.37125</v>
      </c>
      <c r="N117" s="73">
        <v>31</v>
      </c>
      <c r="O117" s="65">
        <v>3000</v>
      </c>
      <c r="P117" s="66">
        <f>Table2245789101123456789101112[[#This Row],[PEMBULATAN]]*O117</f>
        <v>93000</v>
      </c>
    </row>
    <row r="118" spans="1:16" ht="26.25" customHeight="1" x14ac:dyDescent="0.2">
      <c r="A118" s="14"/>
      <c r="B118" s="14"/>
      <c r="C118" s="74" t="s">
        <v>1166</v>
      </c>
      <c r="D118" s="79" t="s">
        <v>283</v>
      </c>
      <c r="E118" s="13">
        <v>44442</v>
      </c>
      <c r="F118" s="77" t="s">
        <v>779</v>
      </c>
      <c r="G118" s="13">
        <v>44443</v>
      </c>
      <c r="H118" s="78" t="s">
        <v>780</v>
      </c>
      <c r="I118" s="16">
        <v>38</v>
      </c>
      <c r="J118" s="16">
        <v>27</v>
      </c>
      <c r="K118" s="16">
        <v>16</v>
      </c>
      <c r="L118" s="16">
        <v>3</v>
      </c>
      <c r="M118" s="82">
        <v>4.1040000000000001</v>
      </c>
      <c r="N118" s="73">
        <v>4</v>
      </c>
      <c r="O118" s="65">
        <v>3000</v>
      </c>
      <c r="P118" s="66">
        <f>Table2245789101123456789101112[[#This Row],[PEMBULATAN]]*O118</f>
        <v>12000</v>
      </c>
    </row>
    <row r="119" spans="1:16" ht="26.25" customHeight="1" x14ac:dyDescent="0.2">
      <c r="A119" s="14"/>
      <c r="B119" s="14"/>
      <c r="C119" s="74" t="s">
        <v>1167</v>
      </c>
      <c r="D119" s="79" t="s">
        <v>283</v>
      </c>
      <c r="E119" s="13">
        <v>44442</v>
      </c>
      <c r="F119" s="77" t="s">
        <v>779</v>
      </c>
      <c r="G119" s="13">
        <v>44443</v>
      </c>
      <c r="H119" s="78" t="s">
        <v>780</v>
      </c>
      <c r="I119" s="16">
        <v>68</v>
      </c>
      <c r="J119" s="16">
        <v>45</v>
      </c>
      <c r="K119" s="16">
        <v>21</v>
      </c>
      <c r="L119" s="16">
        <v>8</v>
      </c>
      <c r="M119" s="82">
        <v>16.065000000000001</v>
      </c>
      <c r="N119" s="73">
        <v>16</v>
      </c>
      <c r="O119" s="65">
        <v>3000</v>
      </c>
      <c r="P119" s="66">
        <f>Table2245789101123456789101112[[#This Row],[PEMBULATAN]]*O119</f>
        <v>48000</v>
      </c>
    </row>
    <row r="120" spans="1:16" ht="26.25" customHeight="1" x14ac:dyDescent="0.2">
      <c r="A120" s="14"/>
      <c r="B120" s="14"/>
      <c r="C120" s="74" t="s">
        <v>1168</v>
      </c>
      <c r="D120" s="79" t="s">
        <v>283</v>
      </c>
      <c r="E120" s="13">
        <v>44442</v>
      </c>
      <c r="F120" s="77" t="s">
        <v>779</v>
      </c>
      <c r="G120" s="13">
        <v>44443</v>
      </c>
      <c r="H120" s="78" t="s">
        <v>780</v>
      </c>
      <c r="I120" s="16">
        <v>45</v>
      </c>
      <c r="J120" s="16">
        <v>32</v>
      </c>
      <c r="K120" s="16">
        <v>20</v>
      </c>
      <c r="L120" s="16">
        <v>4</v>
      </c>
      <c r="M120" s="82">
        <v>7.2</v>
      </c>
      <c r="N120" s="73">
        <v>7</v>
      </c>
      <c r="O120" s="65">
        <v>3000</v>
      </c>
      <c r="P120" s="66">
        <f>Table2245789101123456789101112[[#This Row],[PEMBULATAN]]*O120</f>
        <v>21000</v>
      </c>
    </row>
    <row r="121" spans="1:16" ht="26.25" customHeight="1" x14ac:dyDescent="0.2">
      <c r="A121" s="14"/>
      <c r="B121" s="14"/>
      <c r="C121" s="74" t="s">
        <v>1169</v>
      </c>
      <c r="D121" s="79" t="s">
        <v>283</v>
      </c>
      <c r="E121" s="13">
        <v>44442</v>
      </c>
      <c r="F121" s="77" t="s">
        <v>779</v>
      </c>
      <c r="G121" s="13">
        <v>44443</v>
      </c>
      <c r="H121" s="78" t="s">
        <v>780</v>
      </c>
      <c r="I121" s="16">
        <v>90</v>
      </c>
      <c r="J121" s="16">
        <v>48</v>
      </c>
      <c r="K121" s="16">
        <v>29</v>
      </c>
      <c r="L121" s="16">
        <v>8</v>
      </c>
      <c r="M121" s="82">
        <v>31.32</v>
      </c>
      <c r="N121" s="73">
        <v>32</v>
      </c>
      <c r="O121" s="65">
        <v>3000</v>
      </c>
      <c r="P121" s="66">
        <f>Table2245789101123456789101112[[#This Row],[PEMBULATAN]]*O121</f>
        <v>96000</v>
      </c>
    </row>
    <row r="122" spans="1:16" ht="26.25" customHeight="1" x14ac:dyDescent="0.2">
      <c r="A122" s="14"/>
      <c r="B122" s="14"/>
      <c r="C122" s="74" t="s">
        <v>1170</v>
      </c>
      <c r="D122" s="79" t="s">
        <v>283</v>
      </c>
      <c r="E122" s="13">
        <v>44442</v>
      </c>
      <c r="F122" s="77" t="s">
        <v>779</v>
      </c>
      <c r="G122" s="13">
        <v>44443</v>
      </c>
      <c r="H122" s="78" t="s">
        <v>780</v>
      </c>
      <c r="I122" s="16">
        <v>87</v>
      </c>
      <c r="J122" s="16">
        <v>49</v>
      </c>
      <c r="K122" s="16">
        <v>21</v>
      </c>
      <c r="L122" s="16">
        <v>9</v>
      </c>
      <c r="M122" s="82">
        <v>22.380749999999999</v>
      </c>
      <c r="N122" s="73">
        <v>23</v>
      </c>
      <c r="O122" s="65">
        <v>3000</v>
      </c>
      <c r="P122" s="66">
        <f>Table2245789101123456789101112[[#This Row],[PEMBULATAN]]*O122</f>
        <v>69000</v>
      </c>
    </row>
    <row r="123" spans="1:16" ht="26.25" customHeight="1" x14ac:dyDescent="0.2">
      <c r="A123" s="14"/>
      <c r="B123" s="14"/>
      <c r="C123" s="74" t="s">
        <v>1171</v>
      </c>
      <c r="D123" s="79" t="s">
        <v>283</v>
      </c>
      <c r="E123" s="13">
        <v>44442</v>
      </c>
      <c r="F123" s="77" t="s">
        <v>779</v>
      </c>
      <c r="G123" s="13">
        <v>44443</v>
      </c>
      <c r="H123" s="78" t="s">
        <v>780</v>
      </c>
      <c r="I123" s="16">
        <v>75</v>
      </c>
      <c r="J123" s="16">
        <v>57</v>
      </c>
      <c r="K123" s="16">
        <v>41</v>
      </c>
      <c r="L123" s="16">
        <v>30</v>
      </c>
      <c r="M123" s="82">
        <v>43.818750000000001</v>
      </c>
      <c r="N123" s="73">
        <v>44</v>
      </c>
      <c r="O123" s="65">
        <v>3000</v>
      </c>
      <c r="P123" s="66">
        <f>Table2245789101123456789101112[[#This Row],[PEMBULATAN]]*O123</f>
        <v>132000</v>
      </c>
    </row>
    <row r="124" spans="1:16" ht="26.25" customHeight="1" x14ac:dyDescent="0.2">
      <c r="A124" s="14"/>
      <c r="B124" s="14"/>
      <c r="C124" s="74" t="s">
        <v>1172</v>
      </c>
      <c r="D124" s="79" t="s">
        <v>283</v>
      </c>
      <c r="E124" s="13">
        <v>44442</v>
      </c>
      <c r="F124" s="77" t="s">
        <v>779</v>
      </c>
      <c r="G124" s="13">
        <v>44443</v>
      </c>
      <c r="H124" s="78" t="s">
        <v>780</v>
      </c>
      <c r="I124" s="16">
        <v>47</v>
      </c>
      <c r="J124" s="16">
        <v>37</v>
      </c>
      <c r="K124" s="16">
        <v>25</v>
      </c>
      <c r="L124" s="16">
        <v>5</v>
      </c>
      <c r="M124" s="82">
        <v>10.86875</v>
      </c>
      <c r="N124" s="73">
        <v>11</v>
      </c>
      <c r="O124" s="65">
        <v>3000</v>
      </c>
      <c r="P124" s="66">
        <f>Table2245789101123456789101112[[#This Row],[PEMBULATAN]]*O124</f>
        <v>33000</v>
      </c>
    </row>
    <row r="125" spans="1:16" ht="26.25" customHeight="1" x14ac:dyDescent="0.2">
      <c r="A125" s="14"/>
      <c r="B125" s="14"/>
      <c r="C125" s="74" t="s">
        <v>1173</v>
      </c>
      <c r="D125" s="79" t="s">
        <v>283</v>
      </c>
      <c r="E125" s="13">
        <v>44442</v>
      </c>
      <c r="F125" s="77" t="s">
        <v>779</v>
      </c>
      <c r="G125" s="13">
        <v>44443</v>
      </c>
      <c r="H125" s="78" t="s">
        <v>780</v>
      </c>
      <c r="I125" s="16">
        <v>55</v>
      </c>
      <c r="J125" s="16">
        <v>31</v>
      </c>
      <c r="K125" s="16">
        <v>33</v>
      </c>
      <c r="L125" s="16">
        <v>15</v>
      </c>
      <c r="M125" s="82">
        <v>14.06625</v>
      </c>
      <c r="N125" s="73">
        <v>15</v>
      </c>
      <c r="O125" s="65">
        <v>3000</v>
      </c>
      <c r="P125" s="66">
        <f>Table2245789101123456789101112[[#This Row],[PEMBULATAN]]*O125</f>
        <v>45000</v>
      </c>
    </row>
    <row r="126" spans="1:16" ht="26.25" customHeight="1" x14ac:dyDescent="0.2">
      <c r="A126" s="14"/>
      <c r="B126" s="14"/>
      <c r="C126" s="74" t="s">
        <v>1174</v>
      </c>
      <c r="D126" s="79" t="s">
        <v>283</v>
      </c>
      <c r="E126" s="13">
        <v>44442</v>
      </c>
      <c r="F126" s="77" t="s">
        <v>779</v>
      </c>
      <c r="G126" s="13">
        <v>44443</v>
      </c>
      <c r="H126" s="78" t="s">
        <v>780</v>
      </c>
      <c r="I126" s="16">
        <v>65</v>
      </c>
      <c r="J126" s="16">
        <v>30</v>
      </c>
      <c r="K126" s="16">
        <v>54</v>
      </c>
      <c r="L126" s="16">
        <v>18</v>
      </c>
      <c r="M126" s="82">
        <v>26.324999999999999</v>
      </c>
      <c r="N126" s="73">
        <v>27</v>
      </c>
      <c r="O126" s="65">
        <v>3000</v>
      </c>
      <c r="P126" s="66">
        <f>Table2245789101123456789101112[[#This Row],[PEMBULATAN]]*O126</f>
        <v>81000</v>
      </c>
    </row>
    <row r="127" spans="1:16" ht="26.25" customHeight="1" x14ac:dyDescent="0.2">
      <c r="A127" s="14"/>
      <c r="B127" s="14"/>
      <c r="C127" s="74" t="s">
        <v>1175</v>
      </c>
      <c r="D127" s="79" t="s">
        <v>283</v>
      </c>
      <c r="E127" s="13">
        <v>44442</v>
      </c>
      <c r="F127" s="77" t="s">
        <v>779</v>
      </c>
      <c r="G127" s="13">
        <v>44443</v>
      </c>
      <c r="H127" s="78" t="s">
        <v>780</v>
      </c>
      <c r="I127" s="16">
        <v>50</v>
      </c>
      <c r="J127" s="16">
        <v>30</v>
      </c>
      <c r="K127" s="16">
        <v>48</v>
      </c>
      <c r="L127" s="16">
        <v>10</v>
      </c>
      <c r="M127" s="82">
        <v>18</v>
      </c>
      <c r="N127" s="73">
        <v>18</v>
      </c>
      <c r="O127" s="65">
        <v>3000</v>
      </c>
      <c r="P127" s="66">
        <f>Table2245789101123456789101112[[#This Row],[PEMBULATAN]]*O127</f>
        <v>54000</v>
      </c>
    </row>
    <row r="128" spans="1:16" ht="26.25" customHeight="1" x14ac:dyDescent="0.2">
      <c r="A128" s="14"/>
      <c r="B128" s="14"/>
      <c r="C128" s="74" t="s">
        <v>1176</v>
      </c>
      <c r="D128" s="79" t="s">
        <v>283</v>
      </c>
      <c r="E128" s="13">
        <v>44442</v>
      </c>
      <c r="F128" s="77" t="s">
        <v>779</v>
      </c>
      <c r="G128" s="13">
        <v>44443</v>
      </c>
      <c r="H128" s="78" t="s">
        <v>780</v>
      </c>
      <c r="I128" s="16">
        <v>100</v>
      </c>
      <c r="J128" s="16">
        <v>50</v>
      </c>
      <c r="K128" s="16">
        <v>12</v>
      </c>
      <c r="L128" s="16">
        <v>9</v>
      </c>
      <c r="M128" s="82">
        <v>15</v>
      </c>
      <c r="N128" s="73">
        <v>15</v>
      </c>
      <c r="O128" s="65">
        <v>3000</v>
      </c>
      <c r="P128" s="66">
        <f>Table2245789101123456789101112[[#This Row],[PEMBULATAN]]*O128</f>
        <v>45000</v>
      </c>
    </row>
    <row r="129" spans="1:16" ht="26.25" customHeight="1" x14ac:dyDescent="0.2">
      <c r="A129" s="14"/>
      <c r="B129" s="14"/>
      <c r="C129" s="74" t="s">
        <v>1177</v>
      </c>
      <c r="D129" s="79" t="s">
        <v>283</v>
      </c>
      <c r="E129" s="13">
        <v>44442</v>
      </c>
      <c r="F129" s="77" t="s">
        <v>779</v>
      </c>
      <c r="G129" s="13">
        <v>44443</v>
      </c>
      <c r="H129" s="78" t="s">
        <v>780</v>
      </c>
      <c r="I129" s="16">
        <v>35</v>
      </c>
      <c r="J129" s="16">
        <v>32</v>
      </c>
      <c r="K129" s="16">
        <v>24</v>
      </c>
      <c r="L129" s="16">
        <v>6</v>
      </c>
      <c r="M129" s="82">
        <v>6.72</v>
      </c>
      <c r="N129" s="73">
        <v>7</v>
      </c>
      <c r="O129" s="65">
        <v>3000</v>
      </c>
      <c r="P129" s="66">
        <f>Table2245789101123456789101112[[#This Row],[PEMBULATAN]]*O129</f>
        <v>21000</v>
      </c>
    </row>
    <row r="130" spans="1:16" ht="26.25" customHeight="1" x14ac:dyDescent="0.2">
      <c r="A130" s="14"/>
      <c r="B130" s="14"/>
      <c r="C130" s="74" t="s">
        <v>1178</v>
      </c>
      <c r="D130" s="79" t="s">
        <v>283</v>
      </c>
      <c r="E130" s="13">
        <v>44442</v>
      </c>
      <c r="F130" s="77" t="s">
        <v>779</v>
      </c>
      <c r="G130" s="13">
        <v>44443</v>
      </c>
      <c r="H130" s="78" t="s">
        <v>780</v>
      </c>
      <c r="I130" s="16">
        <v>40</v>
      </c>
      <c r="J130" s="16">
        <v>42</v>
      </c>
      <c r="K130" s="16">
        <v>15</v>
      </c>
      <c r="L130" s="16">
        <v>3</v>
      </c>
      <c r="M130" s="82">
        <v>6.3</v>
      </c>
      <c r="N130" s="73">
        <v>7</v>
      </c>
      <c r="O130" s="65">
        <v>3000</v>
      </c>
      <c r="P130" s="66">
        <f>Table2245789101123456789101112[[#This Row],[PEMBULATAN]]*O130</f>
        <v>21000</v>
      </c>
    </row>
    <row r="131" spans="1:16" ht="26.25" customHeight="1" x14ac:dyDescent="0.2">
      <c r="A131" s="14"/>
      <c r="B131" s="14"/>
      <c r="C131" s="74" t="s">
        <v>1179</v>
      </c>
      <c r="D131" s="79" t="s">
        <v>283</v>
      </c>
      <c r="E131" s="13">
        <v>44442</v>
      </c>
      <c r="F131" s="77" t="s">
        <v>779</v>
      </c>
      <c r="G131" s="13">
        <v>44443</v>
      </c>
      <c r="H131" s="78" t="s">
        <v>780</v>
      </c>
      <c r="I131" s="16">
        <v>100</v>
      </c>
      <c r="J131" s="16">
        <v>20</v>
      </c>
      <c r="K131" s="16">
        <v>40</v>
      </c>
      <c r="L131" s="16">
        <v>15</v>
      </c>
      <c r="M131" s="82">
        <v>20</v>
      </c>
      <c r="N131" s="73">
        <v>20</v>
      </c>
      <c r="O131" s="65">
        <v>3000</v>
      </c>
      <c r="P131" s="66">
        <f>Table2245789101123456789101112[[#This Row],[PEMBULATAN]]*O131</f>
        <v>60000</v>
      </c>
    </row>
    <row r="132" spans="1:16" ht="26.25" customHeight="1" x14ac:dyDescent="0.2">
      <c r="A132" s="14"/>
      <c r="B132" s="14"/>
      <c r="C132" s="74" t="s">
        <v>1180</v>
      </c>
      <c r="D132" s="79" t="s">
        <v>283</v>
      </c>
      <c r="E132" s="13">
        <v>44442</v>
      </c>
      <c r="F132" s="77" t="s">
        <v>779</v>
      </c>
      <c r="G132" s="13">
        <v>44443</v>
      </c>
      <c r="H132" s="78" t="s">
        <v>780</v>
      </c>
      <c r="I132" s="16">
        <v>100</v>
      </c>
      <c r="J132" s="16">
        <v>54</v>
      </c>
      <c r="K132" s="16">
        <v>30</v>
      </c>
      <c r="L132" s="16">
        <v>16</v>
      </c>
      <c r="M132" s="82">
        <v>40.5</v>
      </c>
      <c r="N132" s="73">
        <v>41</v>
      </c>
      <c r="O132" s="65">
        <v>3000</v>
      </c>
      <c r="P132" s="66">
        <f>Table2245789101123456789101112[[#This Row],[PEMBULATAN]]*O132</f>
        <v>123000</v>
      </c>
    </row>
    <row r="133" spans="1:16" ht="26.25" customHeight="1" x14ac:dyDescent="0.2">
      <c r="A133" s="14"/>
      <c r="B133" s="14"/>
      <c r="C133" s="74" t="s">
        <v>1181</v>
      </c>
      <c r="D133" s="79" t="s">
        <v>283</v>
      </c>
      <c r="E133" s="13">
        <v>44442</v>
      </c>
      <c r="F133" s="77" t="s">
        <v>779</v>
      </c>
      <c r="G133" s="13">
        <v>44443</v>
      </c>
      <c r="H133" s="78" t="s">
        <v>780</v>
      </c>
      <c r="I133" s="16">
        <v>70</v>
      </c>
      <c r="J133" s="16">
        <v>30</v>
      </c>
      <c r="K133" s="16">
        <v>26</v>
      </c>
      <c r="L133" s="16">
        <v>10</v>
      </c>
      <c r="M133" s="82">
        <v>13.65</v>
      </c>
      <c r="N133" s="73">
        <v>14</v>
      </c>
      <c r="O133" s="65">
        <v>3000</v>
      </c>
      <c r="P133" s="66">
        <f>Table2245789101123456789101112[[#This Row],[PEMBULATAN]]*O133</f>
        <v>42000</v>
      </c>
    </row>
    <row r="134" spans="1:16" ht="26.25" customHeight="1" x14ac:dyDescent="0.2">
      <c r="A134" s="14"/>
      <c r="B134" s="14"/>
      <c r="C134" s="74" t="s">
        <v>1182</v>
      </c>
      <c r="D134" s="79" t="s">
        <v>283</v>
      </c>
      <c r="E134" s="13">
        <v>44442</v>
      </c>
      <c r="F134" s="77" t="s">
        <v>779</v>
      </c>
      <c r="G134" s="13">
        <v>44443</v>
      </c>
      <c r="H134" s="78" t="s">
        <v>780</v>
      </c>
      <c r="I134" s="16">
        <v>46</v>
      </c>
      <c r="J134" s="16">
        <v>23</v>
      </c>
      <c r="K134" s="16">
        <v>20</v>
      </c>
      <c r="L134" s="16">
        <v>7</v>
      </c>
      <c r="M134" s="82">
        <v>5.29</v>
      </c>
      <c r="N134" s="73">
        <v>7</v>
      </c>
      <c r="O134" s="65">
        <v>3000</v>
      </c>
      <c r="P134" s="66">
        <f>Table2245789101123456789101112[[#This Row],[PEMBULATAN]]*O134</f>
        <v>21000</v>
      </c>
    </row>
    <row r="135" spans="1:16" ht="26.25" customHeight="1" x14ac:dyDescent="0.2">
      <c r="A135" s="14"/>
      <c r="B135" s="14"/>
      <c r="C135" s="74" t="s">
        <v>1183</v>
      </c>
      <c r="D135" s="79" t="s">
        <v>283</v>
      </c>
      <c r="E135" s="13">
        <v>44442</v>
      </c>
      <c r="F135" s="77" t="s">
        <v>779</v>
      </c>
      <c r="G135" s="13">
        <v>44443</v>
      </c>
      <c r="H135" s="78" t="s">
        <v>780</v>
      </c>
      <c r="I135" s="16">
        <v>88</v>
      </c>
      <c r="J135" s="16">
        <v>45</v>
      </c>
      <c r="K135" s="16">
        <v>23</v>
      </c>
      <c r="L135" s="16">
        <v>10</v>
      </c>
      <c r="M135" s="82">
        <v>22.77</v>
      </c>
      <c r="N135" s="73">
        <v>23</v>
      </c>
      <c r="O135" s="65">
        <v>3000</v>
      </c>
      <c r="P135" s="66">
        <f>Table2245789101123456789101112[[#This Row],[PEMBULATAN]]*O135</f>
        <v>69000</v>
      </c>
    </row>
    <row r="136" spans="1:16" ht="26.25" customHeight="1" x14ac:dyDescent="0.2">
      <c r="A136" s="14"/>
      <c r="B136" s="14"/>
      <c r="C136" s="74" t="s">
        <v>1184</v>
      </c>
      <c r="D136" s="79" t="s">
        <v>283</v>
      </c>
      <c r="E136" s="13">
        <v>44442</v>
      </c>
      <c r="F136" s="77" t="s">
        <v>779</v>
      </c>
      <c r="G136" s="13">
        <v>44443</v>
      </c>
      <c r="H136" s="78" t="s">
        <v>780</v>
      </c>
      <c r="I136" s="16">
        <v>100</v>
      </c>
      <c r="J136" s="16">
        <v>68</v>
      </c>
      <c r="K136" s="16">
        <v>32</v>
      </c>
      <c r="L136" s="16">
        <v>33</v>
      </c>
      <c r="M136" s="82">
        <v>54.4</v>
      </c>
      <c r="N136" s="73">
        <v>55</v>
      </c>
      <c r="O136" s="65">
        <v>3000</v>
      </c>
      <c r="P136" s="66">
        <f>Table2245789101123456789101112[[#This Row],[PEMBULATAN]]*O136</f>
        <v>165000</v>
      </c>
    </row>
    <row r="137" spans="1:16" ht="26.25" customHeight="1" x14ac:dyDescent="0.2">
      <c r="A137" s="14"/>
      <c r="B137" s="14"/>
      <c r="C137" s="74" t="s">
        <v>1185</v>
      </c>
      <c r="D137" s="79" t="s">
        <v>283</v>
      </c>
      <c r="E137" s="13">
        <v>44442</v>
      </c>
      <c r="F137" s="77" t="s">
        <v>779</v>
      </c>
      <c r="G137" s="13">
        <v>44443</v>
      </c>
      <c r="H137" s="78" t="s">
        <v>780</v>
      </c>
      <c r="I137" s="16">
        <v>80</v>
      </c>
      <c r="J137" s="16">
        <v>57</v>
      </c>
      <c r="K137" s="16">
        <v>31</v>
      </c>
      <c r="L137" s="16">
        <v>16</v>
      </c>
      <c r="M137" s="82">
        <v>35.340000000000003</v>
      </c>
      <c r="N137" s="73">
        <v>36</v>
      </c>
      <c r="O137" s="65">
        <v>3000</v>
      </c>
      <c r="P137" s="66">
        <f>Table2245789101123456789101112[[#This Row],[PEMBULATAN]]*O137</f>
        <v>108000</v>
      </c>
    </row>
    <row r="138" spans="1:16" ht="26.25" customHeight="1" x14ac:dyDescent="0.2">
      <c r="A138" s="14"/>
      <c r="B138" s="14"/>
      <c r="C138" s="74" t="s">
        <v>1186</v>
      </c>
      <c r="D138" s="79" t="s">
        <v>283</v>
      </c>
      <c r="E138" s="13">
        <v>44442</v>
      </c>
      <c r="F138" s="77" t="s">
        <v>779</v>
      </c>
      <c r="G138" s="13">
        <v>44443</v>
      </c>
      <c r="H138" s="78" t="s">
        <v>780</v>
      </c>
      <c r="I138" s="16">
        <v>89</v>
      </c>
      <c r="J138" s="16">
        <v>55</v>
      </c>
      <c r="K138" s="16">
        <v>31</v>
      </c>
      <c r="L138" s="16">
        <v>10</v>
      </c>
      <c r="M138" s="82">
        <v>37.936250000000001</v>
      </c>
      <c r="N138" s="73">
        <v>38</v>
      </c>
      <c r="O138" s="65">
        <v>3000</v>
      </c>
      <c r="P138" s="66">
        <f>Table2245789101123456789101112[[#This Row],[PEMBULATAN]]*O138</f>
        <v>114000</v>
      </c>
    </row>
    <row r="139" spans="1:16" ht="26.25" customHeight="1" x14ac:dyDescent="0.2">
      <c r="A139" s="14"/>
      <c r="B139" s="14"/>
      <c r="C139" s="74" t="s">
        <v>1187</v>
      </c>
      <c r="D139" s="79" t="s">
        <v>283</v>
      </c>
      <c r="E139" s="13">
        <v>44442</v>
      </c>
      <c r="F139" s="77" t="s">
        <v>779</v>
      </c>
      <c r="G139" s="13">
        <v>44443</v>
      </c>
      <c r="H139" s="78" t="s">
        <v>780</v>
      </c>
      <c r="I139" s="16">
        <v>36</v>
      </c>
      <c r="J139" s="16">
        <v>30</v>
      </c>
      <c r="K139" s="16">
        <v>36</v>
      </c>
      <c r="L139" s="16">
        <v>11</v>
      </c>
      <c r="M139" s="82">
        <v>9.7200000000000006</v>
      </c>
      <c r="N139" s="73">
        <v>11</v>
      </c>
      <c r="O139" s="65">
        <v>3000</v>
      </c>
      <c r="P139" s="66">
        <f>Table2245789101123456789101112[[#This Row],[PEMBULATAN]]*O139</f>
        <v>33000</v>
      </c>
    </row>
    <row r="140" spans="1:16" ht="26.25" customHeight="1" x14ac:dyDescent="0.2">
      <c r="A140" s="14"/>
      <c r="B140" s="14"/>
      <c r="C140" s="74" t="s">
        <v>1188</v>
      </c>
      <c r="D140" s="79" t="s">
        <v>283</v>
      </c>
      <c r="E140" s="13">
        <v>44442</v>
      </c>
      <c r="F140" s="77" t="s">
        <v>779</v>
      </c>
      <c r="G140" s="13">
        <v>44443</v>
      </c>
      <c r="H140" s="78" t="s">
        <v>780</v>
      </c>
      <c r="I140" s="16">
        <v>50</v>
      </c>
      <c r="J140" s="16">
        <v>30</v>
      </c>
      <c r="K140" s="16">
        <v>46</v>
      </c>
      <c r="L140" s="16">
        <v>9</v>
      </c>
      <c r="M140" s="82">
        <v>17.25</v>
      </c>
      <c r="N140" s="73">
        <v>17</v>
      </c>
      <c r="O140" s="65">
        <v>3000</v>
      </c>
      <c r="P140" s="66">
        <f>Table2245789101123456789101112[[#This Row],[PEMBULATAN]]*O140</f>
        <v>51000</v>
      </c>
    </row>
    <row r="141" spans="1:16" ht="26.25" customHeight="1" x14ac:dyDescent="0.2">
      <c r="A141" s="14"/>
      <c r="B141" s="14"/>
      <c r="C141" s="74" t="s">
        <v>1189</v>
      </c>
      <c r="D141" s="79" t="s">
        <v>283</v>
      </c>
      <c r="E141" s="13">
        <v>44442</v>
      </c>
      <c r="F141" s="77" t="s">
        <v>779</v>
      </c>
      <c r="G141" s="13">
        <v>44443</v>
      </c>
      <c r="H141" s="78" t="s">
        <v>780</v>
      </c>
      <c r="I141" s="16">
        <v>92</v>
      </c>
      <c r="J141" s="16">
        <v>64</v>
      </c>
      <c r="K141" s="16">
        <v>20</v>
      </c>
      <c r="L141" s="16">
        <v>25</v>
      </c>
      <c r="M141" s="82">
        <v>29.44</v>
      </c>
      <c r="N141" s="73">
        <v>30</v>
      </c>
      <c r="O141" s="65">
        <v>3000</v>
      </c>
      <c r="P141" s="66">
        <f>Table2245789101123456789101112[[#This Row],[PEMBULATAN]]*O141</f>
        <v>90000</v>
      </c>
    </row>
    <row r="142" spans="1:16" ht="26.25" customHeight="1" x14ac:dyDescent="0.2">
      <c r="A142" s="14"/>
      <c r="B142" s="14"/>
      <c r="C142" s="74" t="s">
        <v>1190</v>
      </c>
      <c r="D142" s="79" t="s">
        <v>283</v>
      </c>
      <c r="E142" s="13">
        <v>44442</v>
      </c>
      <c r="F142" s="77" t="s">
        <v>779</v>
      </c>
      <c r="G142" s="13">
        <v>44443</v>
      </c>
      <c r="H142" s="78" t="s">
        <v>780</v>
      </c>
      <c r="I142" s="16">
        <v>82</v>
      </c>
      <c r="J142" s="16">
        <v>56</v>
      </c>
      <c r="K142" s="16">
        <v>23</v>
      </c>
      <c r="L142" s="16">
        <v>16</v>
      </c>
      <c r="M142" s="82">
        <v>26.404</v>
      </c>
      <c r="N142" s="73">
        <v>27</v>
      </c>
      <c r="O142" s="65">
        <v>3000</v>
      </c>
      <c r="P142" s="66">
        <f>Table2245789101123456789101112[[#This Row],[PEMBULATAN]]*O142</f>
        <v>81000</v>
      </c>
    </row>
    <row r="143" spans="1:16" ht="26.25" customHeight="1" x14ac:dyDescent="0.2">
      <c r="A143" s="14"/>
      <c r="B143" s="14"/>
      <c r="C143" s="74" t="s">
        <v>1191</v>
      </c>
      <c r="D143" s="79" t="s">
        <v>283</v>
      </c>
      <c r="E143" s="13">
        <v>44442</v>
      </c>
      <c r="F143" s="77" t="s">
        <v>779</v>
      </c>
      <c r="G143" s="13">
        <v>44443</v>
      </c>
      <c r="H143" s="78" t="s">
        <v>780</v>
      </c>
      <c r="I143" s="16">
        <v>106</v>
      </c>
      <c r="J143" s="16">
        <v>65</v>
      </c>
      <c r="K143" s="16">
        <v>31</v>
      </c>
      <c r="L143" s="16">
        <v>31</v>
      </c>
      <c r="M143" s="82">
        <v>53.397500000000001</v>
      </c>
      <c r="N143" s="73">
        <v>54</v>
      </c>
      <c r="O143" s="65">
        <v>3000</v>
      </c>
      <c r="P143" s="66">
        <f>Table2245789101123456789101112[[#This Row],[PEMBULATAN]]*O143</f>
        <v>162000</v>
      </c>
    </row>
    <row r="144" spans="1:16" ht="26.25" customHeight="1" x14ac:dyDescent="0.2">
      <c r="A144" s="14"/>
      <c r="B144" s="14"/>
      <c r="C144" s="74" t="s">
        <v>1192</v>
      </c>
      <c r="D144" s="79" t="s">
        <v>283</v>
      </c>
      <c r="E144" s="13">
        <v>44442</v>
      </c>
      <c r="F144" s="77" t="s">
        <v>779</v>
      </c>
      <c r="G144" s="13">
        <v>44443</v>
      </c>
      <c r="H144" s="78" t="s">
        <v>780</v>
      </c>
      <c r="I144" s="16">
        <v>89</v>
      </c>
      <c r="J144" s="16">
        <v>60</v>
      </c>
      <c r="K144" s="16">
        <v>33</v>
      </c>
      <c r="L144" s="16">
        <v>15</v>
      </c>
      <c r="M144" s="82">
        <v>44.055</v>
      </c>
      <c r="N144" s="73">
        <v>44</v>
      </c>
      <c r="O144" s="65">
        <v>3000</v>
      </c>
      <c r="P144" s="66">
        <f>Table2245789101123456789101112[[#This Row],[PEMBULATAN]]*O144</f>
        <v>132000</v>
      </c>
    </row>
    <row r="145" spans="1:16" ht="26.25" customHeight="1" x14ac:dyDescent="0.2">
      <c r="A145" s="14"/>
      <c r="B145" s="14"/>
      <c r="C145" s="74" t="s">
        <v>1193</v>
      </c>
      <c r="D145" s="79" t="s">
        <v>283</v>
      </c>
      <c r="E145" s="13">
        <v>44442</v>
      </c>
      <c r="F145" s="77" t="s">
        <v>779</v>
      </c>
      <c r="G145" s="13">
        <v>44443</v>
      </c>
      <c r="H145" s="78" t="s">
        <v>780</v>
      </c>
      <c r="I145" s="16">
        <v>97</v>
      </c>
      <c r="J145" s="16">
        <v>54</v>
      </c>
      <c r="K145" s="16">
        <v>30</v>
      </c>
      <c r="L145" s="16">
        <v>19</v>
      </c>
      <c r="M145" s="82">
        <v>39.284999999999997</v>
      </c>
      <c r="N145" s="73">
        <v>39</v>
      </c>
      <c r="O145" s="65">
        <v>3000</v>
      </c>
      <c r="P145" s="66">
        <f>Table2245789101123456789101112[[#This Row],[PEMBULATAN]]*O145</f>
        <v>117000</v>
      </c>
    </row>
    <row r="146" spans="1:16" ht="26.25" customHeight="1" x14ac:dyDescent="0.2">
      <c r="A146" s="14"/>
      <c r="B146" s="14"/>
      <c r="C146" s="74" t="s">
        <v>1194</v>
      </c>
      <c r="D146" s="79" t="s">
        <v>283</v>
      </c>
      <c r="E146" s="13">
        <v>44442</v>
      </c>
      <c r="F146" s="77" t="s">
        <v>779</v>
      </c>
      <c r="G146" s="13">
        <v>44443</v>
      </c>
      <c r="H146" s="78" t="s">
        <v>780</v>
      </c>
      <c r="I146" s="16">
        <v>78</v>
      </c>
      <c r="J146" s="16">
        <v>45</v>
      </c>
      <c r="K146" s="16">
        <v>21</v>
      </c>
      <c r="L146" s="16">
        <v>18</v>
      </c>
      <c r="M146" s="82">
        <v>18.427499999999998</v>
      </c>
      <c r="N146" s="73">
        <v>19</v>
      </c>
      <c r="O146" s="65">
        <v>3000</v>
      </c>
      <c r="P146" s="66">
        <f>Table2245789101123456789101112[[#This Row],[PEMBULATAN]]*O146</f>
        <v>57000</v>
      </c>
    </row>
    <row r="147" spans="1:16" ht="26.25" customHeight="1" x14ac:dyDescent="0.2">
      <c r="A147" s="14"/>
      <c r="B147" s="14"/>
      <c r="C147" s="74" t="s">
        <v>1195</v>
      </c>
      <c r="D147" s="79" t="s">
        <v>283</v>
      </c>
      <c r="E147" s="13">
        <v>44442</v>
      </c>
      <c r="F147" s="77" t="s">
        <v>779</v>
      </c>
      <c r="G147" s="13">
        <v>44443</v>
      </c>
      <c r="H147" s="78" t="s">
        <v>780</v>
      </c>
      <c r="I147" s="16">
        <v>110</v>
      </c>
      <c r="J147" s="16">
        <v>15</v>
      </c>
      <c r="K147" s="16">
        <v>11</v>
      </c>
      <c r="L147" s="16">
        <v>4</v>
      </c>
      <c r="M147" s="82">
        <v>4.5374999999999996</v>
      </c>
      <c r="N147" s="73">
        <v>5</v>
      </c>
      <c r="O147" s="65">
        <v>3000</v>
      </c>
      <c r="P147" s="66">
        <f>Table2245789101123456789101112[[#This Row],[PEMBULATAN]]*O147</f>
        <v>15000</v>
      </c>
    </row>
    <row r="148" spans="1:16" ht="26.25" customHeight="1" x14ac:dyDescent="0.2">
      <c r="A148" s="14"/>
      <c r="B148" s="14"/>
      <c r="C148" s="74" t="s">
        <v>1196</v>
      </c>
      <c r="D148" s="79" t="s">
        <v>283</v>
      </c>
      <c r="E148" s="13">
        <v>44442</v>
      </c>
      <c r="F148" s="77" t="s">
        <v>779</v>
      </c>
      <c r="G148" s="13">
        <v>44443</v>
      </c>
      <c r="H148" s="78" t="s">
        <v>780</v>
      </c>
      <c r="I148" s="16">
        <v>40</v>
      </c>
      <c r="J148" s="16">
        <v>27</v>
      </c>
      <c r="K148" s="16">
        <v>12</v>
      </c>
      <c r="L148" s="16">
        <v>3</v>
      </c>
      <c r="M148" s="82">
        <v>3.24</v>
      </c>
      <c r="N148" s="73">
        <v>3</v>
      </c>
      <c r="O148" s="65">
        <v>3000</v>
      </c>
      <c r="P148" s="66">
        <f>Table2245789101123456789101112[[#This Row],[PEMBULATAN]]*O148</f>
        <v>9000</v>
      </c>
    </row>
    <row r="149" spans="1:16" ht="26.25" customHeight="1" x14ac:dyDescent="0.2">
      <c r="A149" s="14"/>
      <c r="B149" s="14"/>
      <c r="C149" s="74" t="s">
        <v>1197</v>
      </c>
      <c r="D149" s="79" t="s">
        <v>283</v>
      </c>
      <c r="E149" s="13">
        <v>44442</v>
      </c>
      <c r="F149" s="77" t="s">
        <v>779</v>
      </c>
      <c r="G149" s="13">
        <v>44443</v>
      </c>
      <c r="H149" s="78" t="s">
        <v>780</v>
      </c>
      <c r="I149" s="16">
        <v>75</v>
      </c>
      <c r="J149" s="16">
        <v>36</v>
      </c>
      <c r="K149" s="16">
        <v>24</v>
      </c>
      <c r="L149" s="16">
        <v>7</v>
      </c>
      <c r="M149" s="82">
        <v>16.2</v>
      </c>
      <c r="N149" s="73">
        <v>16</v>
      </c>
      <c r="O149" s="65">
        <v>3000</v>
      </c>
      <c r="P149" s="66">
        <f>Table2245789101123456789101112[[#This Row],[PEMBULATAN]]*O149</f>
        <v>48000</v>
      </c>
    </row>
    <row r="150" spans="1:16" ht="26.25" customHeight="1" x14ac:dyDescent="0.2">
      <c r="A150" s="14"/>
      <c r="B150" s="14"/>
      <c r="C150" s="74" t="s">
        <v>1198</v>
      </c>
      <c r="D150" s="79" t="s">
        <v>283</v>
      </c>
      <c r="E150" s="13">
        <v>44442</v>
      </c>
      <c r="F150" s="77" t="s">
        <v>779</v>
      </c>
      <c r="G150" s="13">
        <v>44443</v>
      </c>
      <c r="H150" s="78" t="s">
        <v>780</v>
      </c>
      <c r="I150" s="16">
        <v>160</v>
      </c>
      <c r="J150" s="16">
        <v>10</v>
      </c>
      <c r="K150" s="16">
        <v>10</v>
      </c>
      <c r="L150" s="16">
        <v>8</v>
      </c>
      <c r="M150" s="82">
        <v>4</v>
      </c>
      <c r="N150" s="73">
        <v>8</v>
      </c>
      <c r="O150" s="65">
        <v>3000</v>
      </c>
      <c r="P150" s="66">
        <f>Table2245789101123456789101112[[#This Row],[PEMBULATAN]]*O150</f>
        <v>24000</v>
      </c>
    </row>
    <row r="151" spans="1:16" ht="26.25" customHeight="1" x14ac:dyDescent="0.2">
      <c r="A151" s="14"/>
      <c r="B151" s="14"/>
      <c r="C151" s="74" t="s">
        <v>1199</v>
      </c>
      <c r="D151" s="79" t="s">
        <v>283</v>
      </c>
      <c r="E151" s="13">
        <v>44442</v>
      </c>
      <c r="F151" s="77" t="s">
        <v>779</v>
      </c>
      <c r="G151" s="13">
        <v>44443</v>
      </c>
      <c r="H151" s="78" t="s">
        <v>780</v>
      </c>
      <c r="I151" s="16">
        <v>40</v>
      </c>
      <c r="J151" s="16">
        <v>27</v>
      </c>
      <c r="K151" s="16">
        <v>15</v>
      </c>
      <c r="L151" s="16">
        <v>3</v>
      </c>
      <c r="M151" s="82">
        <v>4.05</v>
      </c>
      <c r="N151" s="73">
        <v>4</v>
      </c>
      <c r="O151" s="65">
        <v>3000</v>
      </c>
      <c r="P151" s="66">
        <f>Table2245789101123456789101112[[#This Row],[PEMBULATAN]]*O151</f>
        <v>12000</v>
      </c>
    </row>
    <row r="152" spans="1:16" ht="26.25" customHeight="1" x14ac:dyDescent="0.2">
      <c r="A152" s="14"/>
      <c r="B152" s="14"/>
      <c r="C152" s="74" t="s">
        <v>1200</v>
      </c>
      <c r="D152" s="79" t="s">
        <v>283</v>
      </c>
      <c r="E152" s="13">
        <v>44442</v>
      </c>
      <c r="F152" s="77" t="s">
        <v>779</v>
      </c>
      <c r="G152" s="13">
        <v>44443</v>
      </c>
      <c r="H152" s="78" t="s">
        <v>780</v>
      </c>
      <c r="I152" s="16">
        <v>55</v>
      </c>
      <c r="J152" s="16">
        <v>25</v>
      </c>
      <c r="K152" s="16">
        <v>40</v>
      </c>
      <c r="L152" s="16">
        <v>8</v>
      </c>
      <c r="M152" s="82">
        <v>13.75</v>
      </c>
      <c r="N152" s="73">
        <v>14</v>
      </c>
      <c r="O152" s="65">
        <v>3000</v>
      </c>
      <c r="P152" s="66">
        <f>Table2245789101123456789101112[[#This Row],[PEMBULATAN]]*O152</f>
        <v>42000</v>
      </c>
    </row>
    <row r="153" spans="1:16" ht="26.25" customHeight="1" x14ac:dyDescent="0.2">
      <c r="A153" s="14"/>
      <c r="B153" s="14"/>
      <c r="C153" s="74" t="s">
        <v>1201</v>
      </c>
      <c r="D153" s="79" t="s">
        <v>283</v>
      </c>
      <c r="E153" s="13">
        <v>44442</v>
      </c>
      <c r="F153" s="77" t="s">
        <v>779</v>
      </c>
      <c r="G153" s="13">
        <v>44443</v>
      </c>
      <c r="H153" s="78" t="s">
        <v>780</v>
      </c>
      <c r="I153" s="16">
        <v>70</v>
      </c>
      <c r="J153" s="16">
        <v>40</v>
      </c>
      <c r="K153" s="16">
        <v>12</v>
      </c>
      <c r="L153" s="16">
        <v>3</v>
      </c>
      <c r="M153" s="82">
        <v>8.4</v>
      </c>
      <c r="N153" s="73">
        <v>9</v>
      </c>
      <c r="O153" s="65">
        <v>3000</v>
      </c>
      <c r="P153" s="66">
        <f>Table2245789101123456789101112[[#This Row],[PEMBULATAN]]*O153</f>
        <v>27000</v>
      </c>
    </row>
    <row r="154" spans="1:16" ht="26.25" customHeight="1" x14ac:dyDescent="0.2">
      <c r="A154" s="14"/>
      <c r="B154" s="14"/>
      <c r="C154" s="74" t="s">
        <v>1202</v>
      </c>
      <c r="D154" s="79" t="s">
        <v>283</v>
      </c>
      <c r="E154" s="13">
        <v>44442</v>
      </c>
      <c r="F154" s="77" t="s">
        <v>779</v>
      </c>
      <c r="G154" s="13">
        <v>44443</v>
      </c>
      <c r="H154" s="78" t="s">
        <v>780</v>
      </c>
      <c r="I154" s="16">
        <v>73</v>
      </c>
      <c r="J154" s="16">
        <v>20</v>
      </c>
      <c r="K154" s="16">
        <v>20</v>
      </c>
      <c r="L154" s="16">
        <v>3</v>
      </c>
      <c r="M154" s="82">
        <v>7.3</v>
      </c>
      <c r="N154" s="73">
        <v>8</v>
      </c>
      <c r="O154" s="65">
        <v>3000</v>
      </c>
      <c r="P154" s="66">
        <f>Table2245789101123456789101112[[#This Row],[PEMBULATAN]]*O154</f>
        <v>24000</v>
      </c>
    </row>
    <row r="155" spans="1:16" ht="26.25" customHeight="1" x14ac:dyDescent="0.2">
      <c r="A155" s="14"/>
      <c r="B155" s="14"/>
      <c r="C155" s="74" t="s">
        <v>1203</v>
      </c>
      <c r="D155" s="79" t="s">
        <v>283</v>
      </c>
      <c r="E155" s="13">
        <v>44442</v>
      </c>
      <c r="F155" s="77" t="s">
        <v>779</v>
      </c>
      <c r="G155" s="13">
        <v>44443</v>
      </c>
      <c r="H155" s="78" t="s">
        <v>780</v>
      </c>
      <c r="I155" s="16">
        <v>65</v>
      </c>
      <c r="J155" s="16">
        <v>40</v>
      </c>
      <c r="K155" s="16">
        <v>24</v>
      </c>
      <c r="L155" s="16">
        <v>8</v>
      </c>
      <c r="M155" s="82">
        <v>15.6</v>
      </c>
      <c r="N155" s="73">
        <v>16</v>
      </c>
      <c r="O155" s="65">
        <v>3000</v>
      </c>
      <c r="P155" s="66">
        <f>Table2245789101123456789101112[[#This Row],[PEMBULATAN]]*O155</f>
        <v>48000</v>
      </c>
    </row>
    <row r="156" spans="1:16" ht="26.25" customHeight="1" x14ac:dyDescent="0.2">
      <c r="A156" s="14"/>
      <c r="B156" s="14"/>
      <c r="C156" s="74" t="s">
        <v>1204</v>
      </c>
      <c r="D156" s="79" t="s">
        <v>283</v>
      </c>
      <c r="E156" s="13">
        <v>44442</v>
      </c>
      <c r="F156" s="77" t="s">
        <v>779</v>
      </c>
      <c r="G156" s="13">
        <v>44443</v>
      </c>
      <c r="H156" s="78" t="s">
        <v>780</v>
      </c>
      <c r="I156" s="16">
        <v>90</v>
      </c>
      <c r="J156" s="16">
        <v>66</v>
      </c>
      <c r="K156" s="16">
        <v>24</v>
      </c>
      <c r="L156" s="16">
        <v>9</v>
      </c>
      <c r="M156" s="82">
        <v>35.64</v>
      </c>
      <c r="N156" s="73">
        <v>36</v>
      </c>
      <c r="O156" s="65">
        <v>3000</v>
      </c>
      <c r="P156" s="66">
        <f>Table2245789101123456789101112[[#This Row],[PEMBULATAN]]*O156</f>
        <v>108000</v>
      </c>
    </row>
    <row r="157" spans="1:16" ht="26.25" customHeight="1" x14ac:dyDescent="0.2">
      <c r="A157" s="14"/>
      <c r="B157" s="14"/>
      <c r="C157" s="74" t="s">
        <v>1205</v>
      </c>
      <c r="D157" s="79" t="s">
        <v>283</v>
      </c>
      <c r="E157" s="13">
        <v>44442</v>
      </c>
      <c r="F157" s="77" t="s">
        <v>779</v>
      </c>
      <c r="G157" s="13">
        <v>44443</v>
      </c>
      <c r="H157" s="78" t="s">
        <v>780</v>
      </c>
      <c r="I157" s="16">
        <v>93</v>
      </c>
      <c r="J157" s="16">
        <v>52</v>
      </c>
      <c r="K157" s="16">
        <v>32</v>
      </c>
      <c r="L157" s="16">
        <v>17</v>
      </c>
      <c r="M157" s="82">
        <v>38.688000000000002</v>
      </c>
      <c r="N157" s="73">
        <v>39</v>
      </c>
      <c r="O157" s="65">
        <v>3000</v>
      </c>
      <c r="P157" s="66">
        <f>Table2245789101123456789101112[[#This Row],[PEMBULATAN]]*O157</f>
        <v>117000</v>
      </c>
    </row>
    <row r="158" spans="1:16" ht="26.25" customHeight="1" x14ac:dyDescent="0.2">
      <c r="A158" s="14"/>
      <c r="B158" s="14"/>
      <c r="C158" s="74" t="s">
        <v>1206</v>
      </c>
      <c r="D158" s="79" t="s">
        <v>283</v>
      </c>
      <c r="E158" s="13">
        <v>44442</v>
      </c>
      <c r="F158" s="77" t="s">
        <v>779</v>
      </c>
      <c r="G158" s="13">
        <v>44443</v>
      </c>
      <c r="H158" s="78" t="s">
        <v>780</v>
      </c>
      <c r="I158" s="16">
        <v>104</v>
      </c>
      <c r="J158" s="16">
        <v>53</v>
      </c>
      <c r="K158" s="16">
        <v>30</v>
      </c>
      <c r="L158" s="16">
        <v>22</v>
      </c>
      <c r="M158" s="82">
        <v>41.34</v>
      </c>
      <c r="N158" s="73">
        <v>42</v>
      </c>
      <c r="O158" s="65">
        <v>3000</v>
      </c>
      <c r="P158" s="66">
        <f>Table2245789101123456789101112[[#This Row],[PEMBULATAN]]*O158</f>
        <v>126000</v>
      </c>
    </row>
    <row r="159" spans="1:16" ht="26.25" customHeight="1" x14ac:dyDescent="0.2">
      <c r="A159" s="14"/>
      <c r="B159" s="14"/>
      <c r="C159" s="74" t="s">
        <v>1207</v>
      </c>
      <c r="D159" s="79" t="s">
        <v>283</v>
      </c>
      <c r="E159" s="13">
        <v>44442</v>
      </c>
      <c r="F159" s="77" t="s">
        <v>779</v>
      </c>
      <c r="G159" s="13">
        <v>44443</v>
      </c>
      <c r="H159" s="78" t="s">
        <v>780</v>
      </c>
      <c r="I159" s="16">
        <v>75</v>
      </c>
      <c r="J159" s="16">
        <v>55</v>
      </c>
      <c r="K159" s="16">
        <v>20</v>
      </c>
      <c r="L159" s="16">
        <v>8</v>
      </c>
      <c r="M159" s="82">
        <v>20.625</v>
      </c>
      <c r="N159" s="73">
        <v>21</v>
      </c>
      <c r="O159" s="65">
        <v>3000</v>
      </c>
      <c r="P159" s="66">
        <f>Table2245789101123456789101112[[#This Row],[PEMBULATAN]]*O159</f>
        <v>63000</v>
      </c>
    </row>
    <row r="160" spans="1:16" ht="26.25" customHeight="1" x14ac:dyDescent="0.2">
      <c r="A160" s="14"/>
      <c r="B160" s="14"/>
      <c r="C160" s="74" t="s">
        <v>1208</v>
      </c>
      <c r="D160" s="79" t="s">
        <v>283</v>
      </c>
      <c r="E160" s="13">
        <v>44442</v>
      </c>
      <c r="F160" s="77" t="s">
        <v>779</v>
      </c>
      <c r="G160" s="13">
        <v>44443</v>
      </c>
      <c r="H160" s="78" t="s">
        <v>780</v>
      </c>
      <c r="I160" s="16">
        <v>103</v>
      </c>
      <c r="J160" s="16">
        <v>65</v>
      </c>
      <c r="K160" s="16">
        <v>35</v>
      </c>
      <c r="L160" s="16">
        <v>22</v>
      </c>
      <c r="M160" s="82">
        <v>58.581249999999997</v>
      </c>
      <c r="N160" s="73">
        <v>59</v>
      </c>
      <c r="O160" s="65">
        <v>3000</v>
      </c>
      <c r="P160" s="66">
        <f>Table2245789101123456789101112[[#This Row],[PEMBULATAN]]*O160</f>
        <v>177000</v>
      </c>
    </row>
    <row r="161" spans="1:16" ht="26.25" customHeight="1" x14ac:dyDescent="0.2">
      <c r="A161" s="14"/>
      <c r="B161" s="14"/>
      <c r="C161" s="74" t="s">
        <v>1209</v>
      </c>
      <c r="D161" s="79" t="s">
        <v>283</v>
      </c>
      <c r="E161" s="13">
        <v>44442</v>
      </c>
      <c r="F161" s="77" t="s">
        <v>779</v>
      </c>
      <c r="G161" s="13">
        <v>44443</v>
      </c>
      <c r="H161" s="78" t="s">
        <v>780</v>
      </c>
      <c r="I161" s="16">
        <v>72</v>
      </c>
      <c r="J161" s="16">
        <v>33</v>
      </c>
      <c r="K161" s="16">
        <v>30</v>
      </c>
      <c r="L161" s="16">
        <v>8</v>
      </c>
      <c r="M161" s="82">
        <v>17.82</v>
      </c>
      <c r="N161" s="73">
        <v>18</v>
      </c>
      <c r="O161" s="65">
        <v>3000</v>
      </c>
      <c r="P161" s="66">
        <f>Table2245789101123456789101112[[#This Row],[PEMBULATAN]]*O161</f>
        <v>54000</v>
      </c>
    </row>
    <row r="162" spans="1:16" ht="26.25" customHeight="1" x14ac:dyDescent="0.2">
      <c r="A162" s="14"/>
      <c r="B162" s="14"/>
      <c r="C162" s="74" t="s">
        <v>1210</v>
      </c>
      <c r="D162" s="79" t="s">
        <v>283</v>
      </c>
      <c r="E162" s="13">
        <v>44442</v>
      </c>
      <c r="F162" s="77" t="s">
        <v>779</v>
      </c>
      <c r="G162" s="13">
        <v>44443</v>
      </c>
      <c r="H162" s="78" t="s">
        <v>780</v>
      </c>
      <c r="I162" s="16">
        <v>89</v>
      </c>
      <c r="J162" s="16">
        <v>78</v>
      </c>
      <c r="K162" s="16">
        <v>37</v>
      </c>
      <c r="L162" s="16">
        <v>16</v>
      </c>
      <c r="M162" s="82">
        <v>64.213499999999996</v>
      </c>
      <c r="N162" s="73">
        <v>64</v>
      </c>
      <c r="O162" s="65">
        <v>3000</v>
      </c>
      <c r="P162" s="66">
        <f>Table2245789101123456789101112[[#This Row],[PEMBULATAN]]*O162</f>
        <v>192000</v>
      </c>
    </row>
    <row r="163" spans="1:16" ht="26.25" customHeight="1" x14ac:dyDescent="0.2">
      <c r="A163" s="14"/>
      <c r="B163" s="14"/>
      <c r="C163" s="74" t="s">
        <v>1211</v>
      </c>
      <c r="D163" s="79" t="s">
        <v>283</v>
      </c>
      <c r="E163" s="13">
        <v>44442</v>
      </c>
      <c r="F163" s="77" t="s">
        <v>779</v>
      </c>
      <c r="G163" s="13">
        <v>44443</v>
      </c>
      <c r="H163" s="78" t="s">
        <v>780</v>
      </c>
      <c r="I163" s="16">
        <v>30</v>
      </c>
      <c r="J163" s="16">
        <v>30</v>
      </c>
      <c r="K163" s="16">
        <v>27</v>
      </c>
      <c r="L163" s="16">
        <v>6</v>
      </c>
      <c r="M163" s="82">
        <v>6.0750000000000002</v>
      </c>
      <c r="N163" s="73">
        <v>6</v>
      </c>
      <c r="O163" s="65">
        <v>3000</v>
      </c>
      <c r="P163" s="66">
        <f>Table2245789101123456789101112[[#This Row],[PEMBULATAN]]*O163</f>
        <v>18000</v>
      </c>
    </row>
    <row r="164" spans="1:16" ht="26.25" customHeight="1" x14ac:dyDescent="0.2">
      <c r="A164" s="14"/>
      <c r="B164" s="14"/>
      <c r="C164" s="74" t="s">
        <v>1212</v>
      </c>
      <c r="D164" s="79" t="s">
        <v>283</v>
      </c>
      <c r="E164" s="13">
        <v>44442</v>
      </c>
      <c r="F164" s="77" t="s">
        <v>779</v>
      </c>
      <c r="G164" s="13">
        <v>44443</v>
      </c>
      <c r="H164" s="78" t="s">
        <v>780</v>
      </c>
      <c r="I164" s="16">
        <v>150</v>
      </c>
      <c r="J164" s="16">
        <v>30</v>
      </c>
      <c r="K164" s="16">
        <v>10</v>
      </c>
      <c r="L164" s="16">
        <v>8</v>
      </c>
      <c r="M164" s="82">
        <v>11.25</v>
      </c>
      <c r="N164" s="73">
        <v>11</v>
      </c>
      <c r="O164" s="65">
        <v>3000</v>
      </c>
      <c r="P164" s="66">
        <f>Table2245789101123456789101112[[#This Row],[PEMBULATAN]]*O164</f>
        <v>33000</v>
      </c>
    </row>
    <row r="165" spans="1:16" ht="26.25" customHeight="1" x14ac:dyDescent="0.2">
      <c r="A165" s="14"/>
      <c r="B165" s="14"/>
      <c r="C165" s="74" t="s">
        <v>1213</v>
      </c>
      <c r="D165" s="79" t="s">
        <v>283</v>
      </c>
      <c r="E165" s="13">
        <v>44442</v>
      </c>
      <c r="F165" s="77" t="s">
        <v>779</v>
      </c>
      <c r="G165" s="13">
        <v>44443</v>
      </c>
      <c r="H165" s="78" t="s">
        <v>780</v>
      </c>
      <c r="I165" s="16">
        <v>67</v>
      </c>
      <c r="J165" s="16">
        <v>44</v>
      </c>
      <c r="K165" s="16">
        <v>10</v>
      </c>
      <c r="L165" s="16">
        <v>3</v>
      </c>
      <c r="M165" s="82">
        <v>7.37</v>
      </c>
      <c r="N165" s="73">
        <v>8</v>
      </c>
      <c r="O165" s="65">
        <v>3000</v>
      </c>
      <c r="P165" s="66">
        <f>Table2245789101123456789101112[[#This Row],[PEMBULATAN]]*O165</f>
        <v>24000</v>
      </c>
    </row>
    <row r="166" spans="1:16" ht="26.25" customHeight="1" x14ac:dyDescent="0.2">
      <c r="A166" s="14"/>
      <c r="B166" s="14"/>
      <c r="C166" s="74" t="s">
        <v>1214</v>
      </c>
      <c r="D166" s="79" t="s">
        <v>283</v>
      </c>
      <c r="E166" s="13">
        <v>44442</v>
      </c>
      <c r="F166" s="77" t="s">
        <v>779</v>
      </c>
      <c r="G166" s="13">
        <v>44443</v>
      </c>
      <c r="H166" s="78" t="s">
        <v>780</v>
      </c>
      <c r="I166" s="16">
        <v>34</v>
      </c>
      <c r="J166" s="16">
        <v>94</v>
      </c>
      <c r="K166" s="16">
        <v>12</v>
      </c>
      <c r="L166" s="16">
        <v>3</v>
      </c>
      <c r="M166" s="82">
        <v>9.5879999999999992</v>
      </c>
      <c r="N166" s="73">
        <v>10</v>
      </c>
      <c r="O166" s="65">
        <v>3000</v>
      </c>
      <c r="P166" s="66">
        <f>Table2245789101123456789101112[[#This Row],[PEMBULATAN]]*O166</f>
        <v>30000</v>
      </c>
    </row>
    <row r="167" spans="1:16" ht="26.25" customHeight="1" x14ac:dyDescent="0.2">
      <c r="A167" s="14"/>
      <c r="B167" s="14"/>
      <c r="C167" s="74" t="s">
        <v>1215</v>
      </c>
      <c r="D167" s="79" t="s">
        <v>283</v>
      </c>
      <c r="E167" s="13">
        <v>44442</v>
      </c>
      <c r="F167" s="77" t="s">
        <v>779</v>
      </c>
      <c r="G167" s="13">
        <v>44443</v>
      </c>
      <c r="H167" s="78" t="s">
        <v>780</v>
      </c>
      <c r="I167" s="16">
        <v>87</v>
      </c>
      <c r="J167" s="16">
        <v>50</v>
      </c>
      <c r="K167" s="16">
        <v>35</v>
      </c>
      <c r="L167" s="16">
        <v>13</v>
      </c>
      <c r="M167" s="82">
        <v>38.0625</v>
      </c>
      <c r="N167" s="73">
        <v>38</v>
      </c>
      <c r="O167" s="65">
        <v>3000</v>
      </c>
      <c r="P167" s="66">
        <f>Table2245789101123456789101112[[#This Row],[PEMBULATAN]]*O167</f>
        <v>114000</v>
      </c>
    </row>
    <row r="168" spans="1:16" ht="26.25" customHeight="1" x14ac:dyDescent="0.2">
      <c r="A168" s="14"/>
      <c r="B168" s="14"/>
      <c r="C168" s="74" t="s">
        <v>1216</v>
      </c>
      <c r="D168" s="79" t="s">
        <v>283</v>
      </c>
      <c r="E168" s="13">
        <v>44442</v>
      </c>
      <c r="F168" s="77" t="s">
        <v>779</v>
      </c>
      <c r="G168" s="13">
        <v>44443</v>
      </c>
      <c r="H168" s="78" t="s">
        <v>780</v>
      </c>
      <c r="I168" s="16">
        <v>94</v>
      </c>
      <c r="J168" s="16">
        <v>52</v>
      </c>
      <c r="K168" s="16">
        <v>25</v>
      </c>
      <c r="L168" s="16">
        <v>10</v>
      </c>
      <c r="M168" s="82">
        <v>30.55</v>
      </c>
      <c r="N168" s="73">
        <v>31</v>
      </c>
      <c r="O168" s="65">
        <v>3000</v>
      </c>
      <c r="P168" s="66">
        <f>Table2245789101123456789101112[[#This Row],[PEMBULATAN]]*O168</f>
        <v>93000</v>
      </c>
    </row>
    <row r="169" spans="1:16" ht="26.25" customHeight="1" x14ac:dyDescent="0.2">
      <c r="A169" s="14"/>
      <c r="B169" s="14"/>
      <c r="C169" s="74" t="s">
        <v>1217</v>
      </c>
      <c r="D169" s="79" t="s">
        <v>283</v>
      </c>
      <c r="E169" s="13">
        <v>44442</v>
      </c>
      <c r="F169" s="77" t="s">
        <v>779</v>
      </c>
      <c r="G169" s="13">
        <v>44443</v>
      </c>
      <c r="H169" s="78" t="s">
        <v>780</v>
      </c>
      <c r="I169" s="16">
        <v>103</v>
      </c>
      <c r="J169" s="16">
        <v>53</v>
      </c>
      <c r="K169" s="16">
        <v>30</v>
      </c>
      <c r="L169" s="16">
        <v>25</v>
      </c>
      <c r="M169" s="82">
        <v>40.942500000000003</v>
      </c>
      <c r="N169" s="73">
        <v>41</v>
      </c>
      <c r="O169" s="65">
        <v>3000</v>
      </c>
      <c r="P169" s="66">
        <f>Table2245789101123456789101112[[#This Row],[PEMBULATAN]]*O169</f>
        <v>123000</v>
      </c>
    </row>
    <row r="170" spans="1:16" ht="26.25" customHeight="1" x14ac:dyDescent="0.2">
      <c r="A170" s="14"/>
      <c r="B170" s="14"/>
      <c r="C170" s="74" t="s">
        <v>1218</v>
      </c>
      <c r="D170" s="79" t="s">
        <v>283</v>
      </c>
      <c r="E170" s="13">
        <v>44442</v>
      </c>
      <c r="F170" s="77" t="s">
        <v>779</v>
      </c>
      <c r="G170" s="13">
        <v>44443</v>
      </c>
      <c r="H170" s="78" t="s">
        <v>780</v>
      </c>
      <c r="I170" s="16">
        <v>80</v>
      </c>
      <c r="J170" s="16">
        <v>20</v>
      </c>
      <c r="K170" s="16">
        <v>16</v>
      </c>
      <c r="L170" s="16">
        <v>5</v>
      </c>
      <c r="M170" s="82">
        <v>6.4</v>
      </c>
      <c r="N170" s="73">
        <v>7</v>
      </c>
      <c r="O170" s="65">
        <v>3000</v>
      </c>
      <c r="P170" s="66">
        <f>Table2245789101123456789101112[[#This Row],[PEMBULATAN]]*O170</f>
        <v>21000</v>
      </c>
    </row>
    <row r="171" spans="1:16" ht="26.25" customHeight="1" x14ac:dyDescent="0.2">
      <c r="A171" s="14"/>
      <c r="B171" s="14"/>
      <c r="C171" s="74" t="s">
        <v>1219</v>
      </c>
      <c r="D171" s="79" t="s">
        <v>283</v>
      </c>
      <c r="E171" s="13">
        <v>44442</v>
      </c>
      <c r="F171" s="77" t="s">
        <v>779</v>
      </c>
      <c r="G171" s="13">
        <v>44443</v>
      </c>
      <c r="H171" s="78" t="s">
        <v>780</v>
      </c>
      <c r="I171" s="16">
        <v>87</v>
      </c>
      <c r="J171" s="16">
        <v>58</v>
      </c>
      <c r="K171" s="16">
        <v>20</v>
      </c>
      <c r="L171" s="16">
        <v>7</v>
      </c>
      <c r="M171" s="82">
        <v>25.23</v>
      </c>
      <c r="N171" s="73">
        <v>25</v>
      </c>
      <c r="O171" s="65">
        <v>3000</v>
      </c>
      <c r="P171" s="66">
        <f>Table2245789101123456789101112[[#This Row],[PEMBULATAN]]*O171</f>
        <v>75000</v>
      </c>
    </row>
    <row r="172" spans="1:16" ht="26.25" customHeight="1" x14ac:dyDescent="0.2">
      <c r="A172" s="14"/>
      <c r="B172" s="14"/>
      <c r="C172" s="74" t="s">
        <v>1220</v>
      </c>
      <c r="D172" s="79" t="s">
        <v>283</v>
      </c>
      <c r="E172" s="13">
        <v>44442</v>
      </c>
      <c r="F172" s="77" t="s">
        <v>779</v>
      </c>
      <c r="G172" s="13">
        <v>44443</v>
      </c>
      <c r="H172" s="78" t="s">
        <v>780</v>
      </c>
      <c r="I172" s="16">
        <v>89</v>
      </c>
      <c r="J172" s="16">
        <v>50</v>
      </c>
      <c r="K172" s="16">
        <v>20</v>
      </c>
      <c r="L172" s="16">
        <v>9</v>
      </c>
      <c r="M172" s="82">
        <v>22.25</v>
      </c>
      <c r="N172" s="73">
        <v>22</v>
      </c>
      <c r="O172" s="65">
        <v>3000</v>
      </c>
      <c r="P172" s="66">
        <f>Table2245789101123456789101112[[#This Row],[PEMBULATAN]]*O172</f>
        <v>66000</v>
      </c>
    </row>
    <row r="173" spans="1:16" ht="26.25" customHeight="1" x14ac:dyDescent="0.2">
      <c r="A173" s="14"/>
      <c r="B173" s="14"/>
      <c r="C173" s="74" t="s">
        <v>1221</v>
      </c>
      <c r="D173" s="79" t="s">
        <v>283</v>
      </c>
      <c r="E173" s="13">
        <v>44442</v>
      </c>
      <c r="F173" s="77" t="s">
        <v>779</v>
      </c>
      <c r="G173" s="13">
        <v>44443</v>
      </c>
      <c r="H173" s="78" t="s">
        <v>780</v>
      </c>
      <c r="I173" s="16">
        <v>84</v>
      </c>
      <c r="J173" s="16">
        <v>30</v>
      </c>
      <c r="K173" s="16">
        <v>15</v>
      </c>
      <c r="L173" s="16">
        <v>4</v>
      </c>
      <c r="M173" s="82">
        <v>9.4499999999999993</v>
      </c>
      <c r="N173" s="73">
        <v>10</v>
      </c>
      <c r="O173" s="65">
        <v>3000</v>
      </c>
      <c r="P173" s="66">
        <f>Table2245789101123456789101112[[#This Row],[PEMBULATAN]]*O173</f>
        <v>30000</v>
      </c>
    </row>
    <row r="174" spans="1:16" ht="26.25" customHeight="1" x14ac:dyDescent="0.2">
      <c r="A174" s="14"/>
      <c r="B174" s="14"/>
      <c r="C174" s="74" t="s">
        <v>1222</v>
      </c>
      <c r="D174" s="79" t="s">
        <v>283</v>
      </c>
      <c r="E174" s="13">
        <v>44442</v>
      </c>
      <c r="F174" s="77" t="s">
        <v>779</v>
      </c>
      <c r="G174" s="13">
        <v>44443</v>
      </c>
      <c r="H174" s="78" t="s">
        <v>780</v>
      </c>
      <c r="I174" s="16">
        <v>110</v>
      </c>
      <c r="J174" s="16">
        <v>70</v>
      </c>
      <c r="K174" s="16">
        <v>25</v>
      </c>
      <c r="L174" s="16">
        <v>13</v>
      </c>
      <c r="M174" s="82">
        <v>48.125</v>
      </c>
      <c r="N174" s="73">
        <v>48</v>
      </c>
      <c r="O174" s="65">
        <v>3000</v>
      </c>
      <c r="P174" s="66">
        <f>Table2245789101123456789101112[[#This Row],[PEMBULATAN]]*O174</f>
        <v>144000</v>
      </c>
    </row>
    <row r="175" spans="1:16" ht="26.25" customHeight="1" x14ac:dyDescent="0.2">
      <c r="A175" s="14"/>
      <c r="B175" s="14"/>
      <c r="C175" s="74" t="s">
        <v>1223</v>
      </c>
      <c r="D175" s="79" t="s">
        <v>283</v>
      </c>
      <c r="E175" s="13">
        <v>44442</v>
      </c>
      <c r="F175" s="77" t="s">
        <v>779</v>
      </c>
      <c r="G175" s="13">
        <v>44443</v>
      </c>
      <c r="H175" s="78" t="s">
        <v>780</v>
      </c>
      <c r="I175" s="16">
        <v>100</v>
      </c>
      <c r="J175" s="16">
        <v>40</v>
      </c>
      <c r="K175" s="16">
        <v>25</v>
      </c>
      <c r="L175" s="16">
        <v>11</v>
      </c>
      <c r="M175" s="82">
        <v>25</v>
      </c>
      <c r="N175" s="73">
        <v>25</v>
      </c>
      <c r="O175" s="65">
        <v>3000</v>
      </c>
      <c r="P175" s="66">
        <f>Table2245789101123456789101112[[#This Row],[PEMBULATAN]]*O175</f>
        <v>75000</v>
      </c>
    </row>
    <row r="176" spans="1:16" ht="26.25" customHeight="1" x14ac:dyDescent="0.2">
      <c r="A176" s="14"/>
      <c r="B176" s="14"/>
      <c r="C176" s="74" t="s">
        <v>1224</v>
      </c>
      <c r="D176" s="79" t="s">
        <v>283</v>
      </c>
      <c r="E176" s="13">
        <v>44442</v>
      </c>
      <c r="F176" s="77" t="s">
        <v>779</v>
      </c>
      <c r="G176" s="13">
        <v>44443</v>
      </c>
      <c r="H176" s="78" t="s">
        <v>780</v>
      </c>
      <c r="I176" s="16">
        <v>87</v>
      </c>
      <c r="J176" s="16">
        <v>54</v>
      </c>
      <c r="K176" s="16">
        <v>20</v>
      </c>
      <c r="L176" s="16">
        <v>14</v>
      </c>
      <c r="M176" s="82">
        <v>23.49</v>
      </c>
      <c r="N176" s="73">
        <v>24</v>
      </c>
      <c r="O176" s="65">
        <v>3000</v>
      </c>
      <c r="P176" s="66">
        <f>Table2245789101123456789101112[[#This Row],[PEMBULATAN]]*O176</f>
        <v>72000</v>
      </c>
    </row>
    <row r="177" spans="1:16" ht="26.25" customHeight="1" x14ac:dyDescent="0.2">
      <c r="A177" s="14"/>
      <c r="B177" s="14"/>
      <c r="C177" s="74" t="s">
        <v>1225</v>
      </c>
      <c r="D177" s="79" t="s">
        <v>283</v>
      </c>
      <c r="E177" s="13">
        <v>44442</v>
      </c>
      <c r="F177" s="77" t="s">
        <v>779</v>
      </c>
      <c r="G177" s="13">
        <v>44443</v>
      </c>
      <c r="H177" s="78" t="s">
        <v>780</v>
      </c>
      <c r="I177" s="16">
        <v>101</v>
      </c>
      <c r="J177" s="16">
        <v>58</v>
      </c>
      <c r="K177" s="16">
        <v>30</v>
      </c>
      <c r="L177" s="16">
        <v>23</v>
      </c>
      <c r="M177" s="82">
        <v>43.935000000000002</v>
      </c>
      <c r="N177" s="73">
        <v>44</v>
      </c>
      <c r="O177" s="65">
        <v>3000</v>
      </c>
      <c r="P177" s="66">
        <f>Table2245789101123456789101112[[#This Row],[PEMBULATAN]]*O177</f>
        <v>132000</v>
      </c>
    </row>
    <row r="178" spans="1:16" ht="26.25" customHeight="1" x14ac:dyDescent="0.2">
      <c r="A178" s="14"/>
      <c r="B178" s="14"/>
      <c r="C178" s="74" t="s">
        <v>1226</v>
      </c>
      <c r="D178" s="79" t="s">
        <v>283</v>
      </c>
      <c r="E178" s="13">
        <v>44442</v>
      </c>
      <c r="F178" s="77" t="s">
        <v>779</v>
      </c>
      <c r="G178" s="13">
        <v>44443</v>
      </c>
      <c r="H178" s="78" t="s">
        <v>780</v>
      </c>
      <c r="I178" s="16">
        <v>30</v>
      </c>
      <c r="J178" s="16">
        <v>30</v>
      </c>
      <c r="K178" s="16">
        <v>13</v>
      </c>
      <c r="L178" s="16">
        <v>3</v>
      </c>
      <c r="M178" s="82">
        <v>2.9249999999999998</v>
      </c>
      <c r="N178" s="73">
        <v>3</v>
      </c>
      <c r="O178" s="65">
        <v>3000</v>
      </c>
      <c r="P178" s="66">
        <f>Table2245789101123456789101112[[#This Row],[PEMBULATAN]]*O178</f>
        <v>9000</v>
      </c>
    </row>
    <row r="179" spans="1:16" ht="26.25" customHeight="1" x14ac:dyDescent="0.2">
      <c r="A179" s="14"/>
      <c r="B179" s="14"/>
      <c r="C179" s="74" t="s">
        <v>1227</v>
      </c>
      <c r="D179" s="79" t="s">
        <v>283</v>
      </c>
      <c r="E179" s="13">
        <v>44442</v>
      </c>
      <c r="F179" s="77" t="s">
        <v>779</v>
      </c>
      <c r="G179" s="13">
        <v>44443</v>
      </c>
      <c r="H179" s="78" t="s">
        <v>780</v>
      </c>
      <c r="I179" s="16">
        <v>45</v>
      </c>
      <c r="J179" s="16">
        <v>30</v>
      </c>
      <c r="K179" s="16">
        <v>19</v>
      </c>
      <c r="L179" s="16">
        <v>2</v>
      </c>
      <c r="M179" s="82">
        <v>6.4124999999999996</v>
      </c>
      <c r="N179" s="73">
        <v>7</v>
      </c>
      <c r="O179" s="65">
        <v>3000</v>
      </c>
      <c r="P179" s="66">
        <f>Table2245789101123456789101112[[#This Row],[PEMBULATAN]]*O179</f>
        <v>21000</v>
      </c>
    </row>
    <row r="180" spans="1:16" ht="26.25" customHeight="1" x14ac:dyDescent="0.2">
      <c r="A180" s="14"/>
      <c r="B180" s="14"/>
      <c r="C180" s="74" t="s">
        <v>1228</v>
      </c>
      <c r="D180" s="79" t="s">
        <v>283</v>
      </c>
      <c r="E180" s="13">
        <v>44442</v>
      </c>
      <c r="F180" s="77" t="s">
        <v>779</v>
      </c>
      <c r="G180" s="13">
        <v>44443</v>
      </c>
      <c r="H180" s="78" t="s">
        <v>780</v>
      </c>
      <c r="I180" s="16">
        <v>87</v>
      </c>
      <c r="J180" s="16">
        <v>60</v>
      </c>
      <c r="K180" s="16">
        <v>25</v>
      </c>
      <c r="L180" s="16">
        <v>12</v>
      </c>
      <c r="M180" s="82">
        <v>32.625</v>
      </c>
      <c r="N180" s="73">
        <v>33</v>
      </c>
      <c r="O180" s="65">
        <v>3000</v>
      </c>
      <c r="P180" s="66">
        <f>Table2245789101123456789101112[[#This Row],[PEMBULATAN]]*O180</f>
        <v>99000</v>
      </c>
    </row>
    <row r="181" spans="1:16" ht="26.25" customHeight="1" x14ac:dyDescent="0.2">
      <c r="A181" s="14"/>
      <c r="B181" s="14"/>
      <c r="C181" s="74" t="s">
        <v>1229</v>
      </c>
      <c r="D181" s="79" t="s">
        <v>283</v>
      </c>
      <c r="E181" s="13">
        <v>44442</v>
      </c>
      <c r="F181" s="77" t="s">
        <v>779</v>
      </c>
      <c r="G181" s="13">
        <v>44443</v>
      </c>
      <c r="H181" s="78" t="s">
        <v>780</v>
      </c>
      <c r="I181" s="16">
        <v>68</v>
      </c>
      <c r="J181" s="16">
        <v>45</v>
      </c>
      <c r="K181" s="16">
        <v>26</v>
      </c>
      <c r="L181" s="16">
        <v>15</v>
      </c>
      <c r="M181" s="82">
        <v>19.89</v>
      </c>
      <c r="N181" s="73">
        <v>20</v>
      </c>
      <c r="O181" s="65">
        <v>3000</v>
      </c>
      <c r="P181" s="66">
        <f>Table2245789101123456789101112[[#This Row],[PEMBULATAN]]*O181</f>
        <v>60000</v>
      </c>
    </row>
    <row r="182" spans="1:16" ht="26.25" customHeight="1" x14ac:dyDescent="0.2">
      <c r="A182" s="14"/>
      <c r="B182" s="14"/>
      <c r="C182" s="74" t="s">
        <v>1230</v>
      </c>
      <c r="D182" s="79" t="s">
        <v>283</v>
      </c>
      <c r="E182" s="13">
        <v>44442</v>
      </c>
      <c r="F182" s="77" t="s">
        <v>779</v>
      </c>
      <c r="G182" s="13">
        <v>44443</v>
      </c>
      <c r="H182" s="78" t="s">
        <v>780</v>
      </c>
      <c r="I182" s="16">
        <v>60</v>
      </c>
      <c r="J182" s="16">
        <v>32</v>
      </c>
      <c r="K182" s="16">
        <v>30</v>
      </c>
      <c r="L182" s="16">
        <v>10</v>
      </c>
      <c r="M182" s="82">
        <v>14.4</v>
      </c>
      <c r="N182" s="73">
        <v>15</v>
      </c>
      <c r="O182" s="65">
        <v>3000</v>
      </c>
      <c r="P182" s="66">
        <f>Table2245789101123456789101112[[#This Row],[PEMBULATAN]]*O182</f>
        <v>45000</v>
      </c>
    </row>
    <row r="183" spans="1:16" ht="26.25" customHeight="1" x14ac:dyDescent="0.2">
      <c r="A183" s="14"/>
      <c r="B183" s="14"/>
      <c r="C183" s="74" t="s">
        <v>1231</v>
      </c>
      <c r="D183" s="79" t="s">
        <v>283</v>
      </c>
      <c r="E183" s="13">
        <v>44442</v>
      </c>
      <c r="F183" s="77" t="s">
        <v>779</v>
      </c>
      <c r="G183" s="13">
        <v>44443</v>
      </c>
      <c r="H183" s="78" t="s">
        <v>780</v>
      </c>
      <c r="I183" s="16">
        <v>105</v>
      </c>
      <c r="J183" s="16">
        <v>60</v>
      </c>
      <c r="K183" s="16">
        <v>30</v>
      </c>
      <c r="L183" s="16">
        <v>13</v>
      </c>
      <c r="M183" s="82">
        <v>47.25</v>
      </c>
      <c r="N183" s="73">
        <v>47</v>
      </c>
      <c r="O183" s="65">
        <v>3000</v>
      </c>
      <c r="P183" s="66">
        <f>Table2245789101123456789101112[[#This Row],[PEMBULATAN]]*O183</f>
        <v>141000</v>
      </c>
    </row>
    <row r="184" spans="1:16" ht="26.25" customHeight="1" x14ac:dyDescent="0.2">
      <c r="A184" s="14"/>
      <c r="B184" s="14"/>
      <c r="C184" s="74" t="s">
        <v>1232</v>
      </c>
      <c r="D184" s="79" t="s">
        <v>283</v>
      </c>
      <c r="E184" s="13">
        <v>44442</v>
      </c>
      <c r="F184" s="77" t="s">
        <v>779</v>
      </c>
      <c r="G184" s="13">
        <v>44443</v>
      </c>
      <c r="H184" s="78" t="s">
        <v>780</v>
      </c>
      <c r="I184" s="16">
        <v>88</v>
      </c>
      <c r="J184" s="16">
        <v>55</v>
      </c>
      <c r="K184" s="16">
        <v>30</v>
      </c>
      <c r="L184" s="16">
        <v>10</v>
      </c>
      <c r="M184" s="82">
        <v>36.299999999999997</v>
      </c>
      <c r="N184" s="73">
        <v>37</v>
      </c>
      <c r="O184" s="65">
        <v>3000</v>
      </c>
      <c r="P184" s="66">
        <f>Table2245789101123456789101112[[#This Row],[PEMBULATAN]]*O184</f>
        <v>111000</v>
      </c>
    </row>
    <row r="185" spans="1:16" ht="26.25" customHeight="1" x14ac:dyDescent="0.2">
      <c r="A185" s="14"/>
      <c r="B185" s="14"/>
      <c r="C185" s="74" t="s">
        <v>1233</v>
      </c>
      <c r="D185" s="79" t="s">
        <v>283</v>
      </c>
      <c r="E185" s="13">
        <v>44442</v>
      </c>
      <c r="F185" s="77" t="s">
        <v>779</v>
      </c>
      <c r="G185" s="13">
        <v>44443</v>
      </c>
      <c r="H185" s="78" t="s">
        <v>780</v>
      </c>
      <c r="I185" s="16">
        <v>110</v>
      </c>
      <c r="J185" s="16">
        <v>50</v>
      </c>
      <c r="K185" s="16">
        <v>12</v>
      </c>
      <c r="L185" s="16">
        <v>5</v>
      </c>
      <c r="M185" s="82">
        <v>16.5</v>
      </c>
      <c r="N185" s="73">
        <v>17</v>
      </c>
      <c r="O185" s="65">
        <v>3000</v>
      </c>
      <c r="P185" s="66">
        <f>Table2245789101123456789101112[[#This Row],[PEMBULATAN]]*O185</f>
        <v>51000</v>
      </c>
    </row>
    <row r="186" spans="1:16" ht="26.25" customHeight="1" x14ac:dyDescent="0.2">
      <c r="A186" s="14"/>
      <c r="B186" s="14"/>
      <c r="C186" s="74" t="s">
        <v>1234</v>
      </c>
      <c r="D186" s="79" t="s">
        <v>283</v>
      </c>
      <c r="E186" s="13">
        <v>44442</v>
      </c>
      <c r="F186" s="77" t="s">
        <v>779</v>
      </c>
      <c r="G186" s="13">
        <v>44443</v>
      </c>
      <c r="H186" s="78" t="s">
        <v>780</v>
      </c>
      <c r="I186" s="16">
        <v>44</v>
      </c>
      <c r="J186" s="16">
        <v>40</v>
      </c>
      <c r="K186" s="16">
        <v>23</v>
      </c>
      <c r="L186" s="16">
        <v>4</v>
      </c>
      <c r="M186" s="82">
        <v>10.119999999999999</v>
      </c>
      <c r="N186" s="73">
        <v>10</v>
      </c>
      <c r="O186" s="65">
        <v>3000</v>
      </c>
      <c r="P186" s="66">
        <f>Table2245789101123456789101112[[#This Row],[PEMBULATAN]]*O186</f>
        <v>30000</v>
      </c>
    </row>
    <row r="187" spans="1:16" ht="26.25" customHeight="1" x14ac:dyDescent="0.2">
      <c r="A187" s="14"/>
      <c r="B187" s="14"/>
      <c r="C187" s="74" t="s">
        <v>1235</v>
      </c>
      <c r="D187" s="79" t="s">
        <v>283</v>
      </c>
      <c r="E187" s="13">
        <v>44442</v>
      </c>
      <c r="F187" s="77" t="s">
        <v>779</v>
      </c>
      <c r="G187" s="13">
        <v>44443</v>
      </c>
      <c r="H187" s="78" t="s">
        <v>780</v>
      </c>
      <c r="I187" s="16">
        <v>40</v>
      </c>
      <c r="J187" s="16">
        <v>38</v>
      </c>
      <c r="K187" s="16">
        <v>10</v>
      </c>
      <c r="L187" s="16">
        <v>3</v>
      </c>
      <c r="M187" s="82">
        <v>3.8</v>
      </c>
      <c r="N187" s="73">
        <v>4</v>
      </c>
      <c r="O187" s="65">
        <v>3000</v>
      </c>
      <c r="P187" s="66">
        <f>Table2245789101123456789101112[[#This Row],[PEMBULATAN]]*O187</f>
        <v>12000</v>
      </c>
    </row>
    <row r="188" spans="1:16" ht="26.25" customHeight="1" x14ac:dyDescent="0.2">
      <c r="A188" s="14"/>
      <c r="B188" s="14"/>
      <c r="C188" s="74" t="s">
        <v>1236</v>
      </c>
      <c r="D188" s="79" t="s">
        <v>283</v>
      </c>
      <c r="E188" s="13">
        <v>44442</v>
      </c>
      <c r="F188" s="77" t="s">
        <v>779</v>
      </c>
      <c r="G188" s="13">
        <v>44443</v>
      </c>
      <c r="H188" s="78" t="s">
        <v>780</v>
      </c>
      <c r="I188" s="16">
        <v>65</v>
      </c>
      <c r="J188" s="16">
        <v>50</v>
      </c>
      <c r="K188" s="16">
        <v>30</v>
      </c>
      <c r="L188" s="16">
        <v>9</v>
      </c>
      <c r="M188" s="82">
        <v>24.375</v>
      </c>
      <c r="N188" s="73">
        <v>25</v>
      </c>
      <c r="O188" s="65">
        <v>3000</v>
      </c>
      <c r="P188" s="66">
        <f>Table2245789101123456789101112[[#This Row],[PEMBULATAN]]*O188</f>
        <v>75000</v>
      </c>
    </row>
    <row r="189" spans="1:16" ht="26.25" customHeight="1" x14ac:dyDescent="0.2">
      <c r="A189" s="14"/>
      <c r="B189" s="14"/>
      <c r="C189" s="74" t="s">
        <v>1237</v>
      </c>
      <c r="D189" s="79" t="s">
        <v>283</v>
      </c>
      <c r="E189" s="13">
        <v>44442</v>
      </c>
      <c r="F189" s="77" t="s">
        <v>779</v>
      </c>
      <c r="G189" s="13">
        <v>44443</v>
      </c>
      <c r="H189" s="78" t="s">
        <v>780</v>
      </c>
      <c r="I189" s="16">
        <v>40</v>
      </c>
      <c r="J189" s="16">
        <v>32</v>
      </c>
      <c r="K189" s="16">
        <v>34</v>
      </c>
      <c r="L189" s="16">
        <v>2</v>
      </c>
      <c r="M189" s="82">
        <v>10.88</v>
      </c>
      <c r="N189" s="73">
        <v>11</v>
      </c>
      <c r="O189" s="65">
        <v>3000</v>
      </c>
      <c r="P189" s="66">
        <f>Table2245789101123456789101112[[#This Row],[PEMBULATAN]]*O189</f>
        <v>33000</v>
      </c>
    </row>
    <row r="190" spans="1:16" ht="26.25" customHeight="1" x14ac:dyDescent="0.2">
      <c r="A190" s="14"/>
      <c r="B190" s="14"/>
      <c r="C190" s="74" t="s">
        <v>1238</v>
      </c>
      <c r="D190" s="79" t="s">
        <v>283</v>
      </c>
      <c r="E190" s="13">
        <v>44442</v>
      </c>
      <c r="F190" s="77" t="s">
        <v>779</v>
      </c>
      <c r="G190" s="13">
        <v>44443</v>
      </c>
      <c r="H190" s="78" t="s">
        <v>780</v>
      </c>
      <c r="I190" s="16">
        <v>46</v>
      </c>
      <c r="J190" s="16">
        <v>30</v>
      </c>
      <c r="K190" s="16">
        <v>30</v>
      </c>
      <c r="L190" s="16">
        <v>10</v>
      </c>
      <c r="M190" s="82">
        <v>10.35</v>
      </c>
      <c r="N190" s="73">
        <v>11</v>
      </c>
      <c r="O190" s="65">
        <v>3000</v>
      </c>
      <c r="P190" s="66">
        <f>Table2245789101123456789101112[[#This Row],[PEMBULATAN]]*O190</f>
        <v>33000</v>
      </c>
    </row>
    <row r="191" spans="1:16" ht="26.25" customHeight="1" x14ac:dyDescent="0.2">
      <c r="A191" s="14"/>
      <c r="B191" s="14"/>
      <c r="C191" s="74" t="s">
        <v>1239</v>
      </c>
      <c r="D191" s="79" t="s">
        <v>283</v>
      </c>
      <c r="E191" s="13">
        <v>44442</v>
      </c>
      <c r="F191" s="77" t="s">
        <v>779</v>
      </c>
      <c r="G191" s="13">
        <v>44443</v>
      </c>
      <c r="H191" s="78" t="s">
        <v>780</v>
      </c>
      <c r="I191" s="16">
        <v>80</v>
      </c>
      <c r="J191" s="16">
        <v>25</v>
      </c>
      <c r="K191" s="16">
        <v>12</v>
      </c>
      <c r="L191" s="16">
        <v>2</v>
      </c>
      <c r="M191" s="82">
        <v>6</v>
      </c>
      <c r="N191" s="73">
        <v>6</v>
      </c>
      <c r="O191" s="65">
        <v>3000</v>
      </c>
      <c r="P191" s="66">
        <f>Table2245789101123456789101112[[#This Row],[PEMBULATAN]]*O191</f>
        <v>18000</v>
      </c>
    </row>
    <row r="192" spans="1:16" ht="26.25" customHeight="1" x14ac:dyDescent="0.2">
      <c r="A192" s="14"/>
      <c r="B192" s="14"/>
      <c r="C192" s="74" t="s">
        <v>1240</v>
      </c>
      <c r="D192" s="79" t="s">
        <v>283</v>
      </c>
      <c r="E192" s="13">
        <v>44442</v>
      </c>
      <c r="F192" s="77" t="s">
        <v>779</v>
      </c>
      <c r="G192" s="13">
        <v>44443</v>
      </c>
      <c r="H192" s="78" t="s">
        <v>780</v>
      </c>
      <c r="I192" s="16">
        <v>106</v>
      </c>
      <c r="J192" s="16">
        <v>5</v>
      </c>
      <c r="K192" s="16">
        <v>5</v>
      </c>
      <c r="L192" s="16">
        <v>2</v>
      </c>
      <c r="M192" s="82">
        <v>0.66249999999999998</v>
      </c>
      <c r="N192" s="73">
        <v>2</v>
      </c>
      <c r="O192" s="65">
        <v>3000</v>
      </c>
      <c r="P192" s="66">
        <f>Table2245789101123456789101112[[#This Row],[PEMBULATAN]]*O192</f>
        <v>6000</v>
      </c>
    </row>
    <row r="193" spans="1:16" ht="26.25" customHeight="1" x14ac:dyDescent="0.2">
      <c r="A193" s="14"/>
      <c r="B193" s="14"/>
      <c r="C193" s="74" t="s">
        <v>1241</v>
      </c>
      <c r="D193" s="79" t="s">
        <v>283</v>
      </c>
      <c r="E193" s="13">
        <v>44442</v>
      </c>
      <c r="F193" s="77" t="s">
        <v>779</v>
      </c>
      <c r="G193" s="13">
        <v>44443</v>
      </c>
      <c r="H193" s="78" t="s">
        <v>780</v>
      </c>
      <c r="I193" s="16">
        <v>100</v>
      </c>
      <c r="J193" s="16">
        <v>28</v>
      </c>
      <c r="K193" s="16">
        <v>15</v>
      </c>
      <c r="L193" s="16">
        <v>2</v>
      </c>
      <c r="M193" s="82">
        <v>10.5</v>
      </c>
      <c r="N193" s="73">
        <v>11</v>
      </c>
      <c r="O193" s="65">
        <v>3000</v>
      </c>
      <c r="P193" s="66">
        <f>Table2245789101123456789101112[[#This Row],[PEMBULATAN]]*O193</f>
        <v>33000</v>
      </c>
    </row>
    <row r="194" spans="1:16" ht="26.25" customHeight="1" x14ac:dyDescent="0.2">
      <c r="A194" s="14"/>
      <c r="B194" s="14"/>
      <c r="C194" s="74" t="s">
        <v>1242</v>
      </c>
      <c r="D194" s="79" t="s">
        <v>283</v>
      </c>
      <c r="E194" s="13">
        <v>44442</v>
      </c>
      <c r="F194" s="77" t="s">
        <v>779</v>
      </c>
      <c r="G194" s="13">
        <v>44443</v>
      </c>
      <c r="H194" s="78" t="s">
        <v>780</v>
      </c>
      <c r="I194" s="16">
        <v>133</v>
      </c>
      <c r="J194" s="16">
        <v>5</v>
      </c>
      <c r="K194" s="16">
        <v>5</v>
      </c>
      <c r="L194" s="16">
        <v>2</v>
      </c>
      <c r="M194" s="82">
        <v>0.83125000000000004</v>
      </c>
      <c r="N194" s="73">
        <v>2</v>
      </c>
      <c r="O194" s="65">
        <v>3000</v>
      </c>
      <c r="P194" s="66">
        <f>Table2245789101123456789101112[[#This Row],[PEMBULATAN]]*O194</f>
        <v>6000</v>
      </c>
    </row>
    <row r="195" spans="1:16" ht="26.25" customHeight="1" x14ac:dyDescent="0.2">
      <c r="A195" s="14"/>
      <c r="B195" s="14"/>
      <c r="C195" s="74" t="s">
        <v>1243</v>
      </c>
      <c r="D195" s="79" t="s">
        <v>283</v>
      </c>
      <c r="E195" s="13">
        <v>44442</v>
      </c>
      <c r="F195" s="77" t="s">
        <v>779</v>
      </c>
      <c r="G195" s="13">
        <v>44443</v>
      </c>
      <c r="H195" s="78" t="s">
        <v>780</v>
      </c>
      <c r="I195" s="16">
        <v>40</v>
      </c>
      <c r="J195" s="16">
        <v>31</v>
      </c>
      <c r="K195" s="16">
        <v>30</v>
      </c>
      <c r="L195" s="16">
        <v>2</v>
      </c>
      <c r="M195" s="82">
        <v>9.3000000000000007</v>
      </c>
      <c r="N195" s="73">
        <v>10</v>
      </c>
      <c r="O195" s="65">
        <v>3000</v>
      </c>
      <c r="P195" s="66">
        <f>Table2245789101123456789101112[[#This Row],[PEMBULATAN]]*O195</f>
        <v>30000</v>
      </c>
    </row>
    <row r="196" spans="1:16" ht="26.25" customHeight="1" x14ac:dyDescent="0.2">
      <c r="A196" s="14"/>
      <c r="B196" s="14"/>
      <c r="C196" s="74" t="s">
        <v>1244</v>
      </c>
      <c r="D196" s="79" t="s">
        <v>283</v>
      </c>
      <c r="E196" s="13">
        <v>44442</v>
      </c>
      <c r="F196" s="77" t="s">
        <v>779</v>
      </c>
      <c r="G196" s="13">
        <v>44443</v>
      </c>
      <c r="H196" s="78" t="s">
        <v>780</v>
      </c>
      <c r="I196" s="16">
        <v>150</v>
      </c>
      <c r="J196" s="16">
        <v>20</v>
      </c>
      <c r="K196" s="16">
        <v>5</v>
      </c>
      <c r="L196" s="16">
        <v>6</v>
      </c>
      <c r="M196" s="82">
        <v>3.75</v>
      </c>
      <c r="N196" s="73">
        <v>6</v>
      </c>
      <c r="O196" s="65">
        <v>3000</v>
      </c>
      <c r="P196" s="66">
        <f>Table2245789101123456789101112[[#This Row],[PEMBULATAN]]*O196</f>
        <v>18000</v>
      </c>
    </row>
    <row r="197" spans="1:16" ht="26.25" customHeight="1" x14ac:dyDescent="0.2">
      <c r="A197" s="14"/>
      <c r="B197" s="14"/>
      <c r="C197" s="74" t="s">
        <v>1245</v>
      </c>
      <c r="D197" s="79" t="s">
        <v>283</v>
      </c>
      <c r="E197" s="13">
        <v>44442</v>
      </c>
      <c r="F197" s="77" t="s">
        <v>779</v>
      </c>
      <c r="G197" s="13">
        <v>44443</v>
      </c>
      <c r="H197" s="78" t="s">
        <v>780</v>
      </c>
      <c r="I197" s="16">
        <v>63</v>
      </c>
      <c r="J197" s="16">
        <v>47</v>
      </c>
      <c r="K197" s="16">
        <v>17</v>
      </c>
      <c r="L197" s="16">
        <v>8</v>
      </c>
      <c r="M197" s="82">
        <v>12.584250000000001</v>
      </c>
      <c r="N197" s="73">
        <v>13</v>
      </c>
      <c r="O197" s="65">
        <v>3000</v>
      </c>
      <c r="P197" s="66">
        <f>Table2245789101123456789101112[[#This Row],[PEMBULATAN]]*O197</f>
        <v>39000</v>
      </c>
    </row>
    <row r="198" spans="1:16" ht="26.25" customHeight="1" x14ac:dyDescent="0.2">
      <c r="A198" s="14"/>
      <c r="B198" s="14"/>
      <c r="C198" s="74" t="s">
        <v>1246</v>
      </c>
      <c r="D198" s="79" t="s">
        <v>283</v>
      </c>
      <c r="E198" s="13">
        <v>44442</v>
      </c>
      <c r="F198" s="77" t="s">
        <v>779</v>
      </c>
      <c r="G198" s="13">
        <v>44443</v>
      </c>
      <c r="H198" s="78" t="s">
        <v>780</v>
      </c>
      <c r="I198" s="16">
        <v>33</v>
      </c>
      <c r="J198" s="16">
        <v>27</v>
      </c>
      <c r="K198" s="16">
        <v>29</v>
      </c>
      <c r="L198" s="16">
        <v>11</v>
      </c>
      <c r="M198" s="82">
        <v>6.4597499999999997</v>
      </c>
      <c r="N198" s="73">
        <v>11</v>
      </c>
      <c r="O198" s="65">
        <v>3000</v>
      </c>
      <c r="P198" s="66">
        <f>Table2245789101123456789101112[[#This Row],[PEMBULATAN]]*O198</f>
        <v>33000</v>
      </c>
    </row>
    <row r="199" spans="1:16" ht="26.25" customHeight="1" x14ac:dyDescent="0.2">
      <c r="A199" s="14"/>
      <c r="B199" s="14"/>
      <c r="C199" s="74" t="s">
        <v>1247</v>
      </c>
      <c r="D199" s="79" t="s">
        <v>283</v>
      </c>
      <c r="E199" s="13">
        <v>44442</v>
      </c>
      <c r="F199" s="77" t="s">
        <v>779</v>
      </c>
      <c r="G199" s="13">
        <v>44443</v>
      </c>
      <c r="H199" s="78" t="s">
        <v>780</v>
      </c>
      <c r="I199" s="16">
        <v>94</v>
      </c>
      <c r="J199" s="16">
        <v>54</v>
      </c>
      <c r="K199" s="16">
        <v>32</v>
      </c>
      <c r="L199" s="16">
        <v>9</v>
      </c>
      <c r="M199" s="82">
        <v>40.607999999999997</v>
      </c>
      <c r="N199" s="73">
        <v>41</v>
      </c>
      <c r="O199" s="65">
        <v>3000</v>
      </c>
      <c r="P199" s="66">
        <f>Table2245789101123456789101112[[#This Row],[PEMBULATAN]]*O199</f>
        <v>123000</v>
      </c>
    </row>
    <row r="200" spans="1:16" ht="26.25" customHeight="1" x14ac:dyDescent="0.2">
      <c r="A200" s="14"/>
      <c r="B200" s="14"/>
      <c r="C200" s="74" t="s">
        <v>1248</v>
      </c>
      <c r="D200" s="79" t="s">
        <v>283</v>
      </c>
      <c r="E200" s="13">
        <v>44442</v>
      </c>
      <c r="F200" s="77" t="s">
        <v>779</v>
      </c>
      <c r="G200" s="13">
        <v>44443</v>
      </c>
      <c r="H200" s="78" t="s">
        <v>780</v>
      </c>
      <c r="I200" s="16">
        <v>39</v>
      </c>
      <c r="J200" s="16">
        <v>32</v>
      </c>
      <c r="K200" s="16">
        <v>28</v>
      </c>
      <c r="L200" s="16">
        <v>8</v>
      </c>
      <c r="M200" s="82">
        <v>8.7360000000000007</v>
      </c>
      <c r="N200" s="73">
        <v>9</v>
      </c>
      <c r="O200" s="65">
        <v>3000</v>
      </c>
      <c r="P200" s="66">
        <f>Table2245789101123456789101112[[#This Row],[PEMBULATAN]]*O200</f>
        <v>27000</v>
      </c>
    </row>
    <row r="201" spans="1:16" ht="26.25" customHeight="1" x14ac:dyDescent="0.2">
      <c r="A201" s="14"/>
      <c r="B201" s="14"/>
      <c r="C201" s="74" t="s">
        <v>1249</v>
      </c>
      <c r="D201" s="79" t="s">
        <v>283</v>
      </c>
      <c r="E201" s="13">
        <v>44442</v>
      </c>
      <c r="F201" s="77" t="s">
        <v>779</v>
      </c>
      <c r="G201" s="13">
        <v>44443</v>
      </c>
      <c r="H201" s="78" t="s">
        <v>780</v>
      </c>
      <c r="I201" s="16">
        <v>41</v>
      </c>
      <c r="J201" s="16">
        <v>39</v>
      </c>
      <c r="K201" s="16">
        <v>29</v>
      </c>
      <c r="L201" s="16">
        <v>10</v>
      </c>
      <c r="M201" s="82">
        <v>11.592750000000001</v>
      </c>
      <c r="N201" s="73">
        <v>12</v>
      </c>
      <c r="O201" s="65">
        <v>3000</v>
      </c>
      <c r="P201" s="66">
        <f>Table2245789101123456789101112[[#This Row],[PEMBULATAN]]*O201</f>
        <v>36000</v>
      </c>
    </row>
    <row r="202" spans="1:16" ht="26.25" customHeight="1" x14ac:dyDescent="0.2">
      <c r="A202" s="14"/>
      <c r="B202" s="14"/>
      <c r="C202" s="74" t="s">
        <v>1250</v>
      </c>
      <c r="D202" s="79" t="s">
        <v>283</v>
      </c>
      <c r="E202" s="13">
        <v>44442</v>
      </c>
      <c r="F202" s="77" t="s">
        <v>779</v>
      </c>
      <c r="G202" s="13">
        <v>44443</v>
      </c>
      <c r="H202" s="78" t="s">
        <v>780</v>
      </c>
      <c r="I202" s="16">
        <v>60</v>
      </c>
      <c r="J202" s="16">
        <v>50</v>
      </c>
      <c r="K202" s="16">
        <v>50</v>
      </c>
      <c r="L202" s="16">
        <v>12</v>
      </c>
      <c r="M202" s="82">
        <v>37.5</v>
      </c>
      <c r="N202" s="73">
        <v>38</v>
      </c>
      <c r="O202" s="65">
        <v>3000</v>
      </c>
      <c r="P202" s="66">
        <f>Table2245789101123456789101112[[#This Row],[PEMBULATAN]]*O202</f>
        <v>114000</v>
      </c>
    </row>
    <row r="203" spans="1:16" ht="26.25" customHeight="1" x14ac:dyDescent="0.2">
      <c r="A203" s="14"/>
      <c r="B203" s="14"/>
      <c r="C203" s="74" t="s">
        <v>1251</v>
      </c>
      <c r="D203" s="79" t="s">
        <v>283</v>
      </c>
      <c r="E203" s="13">
        <v>44442</v>
      </c>
      <c r="F203" s="77" t="s">
        <v>779</v>
      </c>
      <c r="G203" s="13">
        <v>44443</v>
      </c>
      <c r="H203" s="78" t="s">
        <v>780</v>
      </c>
      <c r="I203" s="16">
        <v>79</v>
      </c>
      <c r="J203" s="16">
        <v>54</v>
      </c>
      <c r="K203" s="16">
        <v>28</v>
      </c>
      <c r="L203" s="16">
        <v>9</v>
      </c>
      <c r="M203" s="82">
        <v>29.861999999999998</v>
      </c>
      <c r="N203" s="73">
        <v>30</v>
      </c>
      <c r="O203" s="65">
        <v>3000</v>
      </c>
      <c r="P203" s="66">
        <f>Table2245789101123456789101112[[#This Row],[PEMBULATAN]]*O203</f>
        <v>90000</v>
      </c>
    </row>
    <row r="204" spans="1:16" ht="26.25" customHeight="1" x14ac:dyDescent="0.2">
      <c r="A204" s="14"/>
      <c r="B204" s="14"/>
      <c r="C204" s="74" t="s">
        <v>1252</v>
      </c>
      <c r="D204" s="79" t="s">
        <v>283</v>
      </c>
      <c r="E204" s="13">
        <v>44442</v>
      </c>
      <c r="F204" s="77" t="s">
        <v>779</v>
      </c>
      <c r="G204" s="13">
        <v>44443</v>
      </c>
      <c r="H204" s="78" t="s">
        <v>780</v>
      </c>
      <c r="I204" s="16">
        <v>105</v>
      </c>
      <c r="J204" s="16">
        <v>50</v>
      </c>
      <c r="K204" s="16">
        <v>40</v>
      </c>
      <c r="L204" s="16">
        <v>14</v>
      </c>
      <c r="M204" s="82">
        <v>52.5</v>
      </c>
      <c r="N204" s="73">
        <v>53</v>
      </c>
      <c r="O204" s="65">
        <v>3000</v>
      </c>
      <c r="P204" s="66">
        <f>Table2245789101123456789101112[[#This Row],[PEMBULATAN]]*O204</f>
        <v>159000</v>
      </c>
    </row>
    <row r="205" spans="1:16" ht="26.25" customHeight="1" x14ac:dyDescent="0.2">
      <c r="A205" s="14"/>
      <c r="B205" s="14"/>
      <c r="C205" s="74" t="s">
        <v>1253</v>
      </c>
      <c r="D205" s="79" t="s">
        <v>283</v>
      </c>
      <c r="E205" s="13">
        <v>44442</v>
      </c>
      <c r="F205" s="77" t="s">
        <v>779</v>
      </c>
      <c r="G205" s="13">
        <v>44443</v>
      </c>
      <c r="H205" s="78" t="s">
        <v>780</v>
      </c>
      <c r="I205" s="16">
        <v>90</v>
      </c>
      <c r="J205" s="16">
        <v>55</v>
      </c>
      <c r="K205" s="16">
        <v>24</v>
      </c>
      <c r="L205" s="16">
        <v>14</v>
      </c>
      <c r="M205" s="82">
        <v>29.7</v>
      </c>
      <c r="N205" s="73">
        <v>30</v>
      </c>
      <c r="O205" s="65">
        <v>3000</v>
      </c>
      <c r="P205" s="66">
        <f>Table2245789101123456789101112[[#This Row],[PEMBULATAN]]*O205</f>
        <v>90000</v>
      </c>
    </row>
    <row r="206" spans="1:16" ht="26.25" customHeight="1" x14ac:dyDescent="0.2">
      <c r="A206" s="14"/>
      <c r="B206" s="14"/>
      <c r="C206" s="74" t="s">
        <v>1254</v>
      </c>
      <c r="D206" s="79" t="s">
        <v>283</v>
      </c>
      <c r="E206" s="13">
        <v>44442</v>
      </c>
      <c r="F206" s="77" t="s">
        <v>779</v>
      </c>
      <c r="G206" s="13">
        <v>44443</v>
      </c>
      <c r="H206" s="78" t="s">
        <v>780</v>
      </c>
      <c r="I206" s="16">
        <v>106</v>
      </c>
      <c r="J206" s="16">
        <v>35</v>
      </c>
      <c r="K206" s="16">
        <v>20</v>
      </c>
      <c r="L206" s="16">
        <v>7</v>
      </c>
      <c r="M206" s="82">
        <v>18.55</v>
      </c>
      <c r="N206" s="73">
        <v>19</v>
      </c>
      <c r="O206" s="65">
        <v>3000</v>
      </c>
      <c r="P206" s="66">
        <f>Table2245789101123456789101112[[#This Row],[PEMBULATAN]]*O206</f>
        <v>57000</v>
      </c>
    </row>
    <row r="207" spans="1:16" ht="26.25" customHeight="1" x14ac:dyDescent="0.2">
      <c r="A207" s="14"/>
      <c r="B207" s="14"/>
      <c r="C207" s="74" t="s">
        <v>1255</v>
      </c>
      <c r="D207" s="79" t="s">
        <v>283</v>
      </c>
      <c r="E207" s="13">
        <v>44442</v>
      </c>
      <c r="F207" s="77" t="s">
        <v>779</v>
      </c>
      <c r="G207" s="13">
        <v>44443</v>
      </c>
      <c r="H207" s="78" t="s">
        <v>780</v>
      </c>
      <c r="I207" s="16">
        <v>40</v>
      </c>
      <c r="J207" s="16">
        <v>20</v>
      </c>
      <c r="K207" s="16">
        <v>20</v>
      </c>
      <c r="L207" s="16">
        <v>6</v>
      </c>
      <c r="M207" s="82">
        <v>4</v>
      </c>
      <c r="N207" s="73">
        <v>6</v>
      </c>
      <c r="O207" s="65">
        <v>3000</v>
      </c>
      <c r="P207" s="66">
        <f>Table2245789101123456789101112[[#This Row],[PEMBULATAN]]*O207</f>
        <v>18000</v>
      </c>
    </row>
    <row r="208" spans="1:16" ht="26.25" customHeight="1" x14ac:dyDescent="0.2">
      <c r="A208" s="14"/>
      <c r="B208" s="14"/>
      <c r="C208" s="74" t="s">
        <v>1256</v>
      </c>
      <c r="D208" s="79" t="s">
        <v>283</v>
      </c>
      <c r="E208" s="13">
        <v>44442</v>
      </c>
      <c r="F208" s="77" t="s">
        <v>779</v>
      </c>
      <c r="G208" s="13">
        <v>44443</v>
      </c>
      <c r="H208" s="78" t="s">
        <v>780</v>
      </c>
      <c r="I208" s="16">
        <v>70</v>
      </c>
      <c r="J208" s="16">
        <v>60</v>
      </c>
      <c r="K208" s="16">
        <v>25</v>
      </c>
      <c r="L208" s="16">
        <v>7</v>
      </c>
      <c r="M208" s="82">
        <v>26.25</v>
      </c>
      <c r="N208" s="73">
        <v>26</v>
      </c>
      <c r="O208" s="65">
        <v>3000</v>
      </c>
      <c r="P208" s="66">
        <f>Table2245789101123456789101112[[#This Row],[PEMBULATAN]]*O208</f>
        <v>78000</v>
      </c>
    </row>
    <row r="209" spans="1:16" ht="26.25" customHeight="1" x14ac:dyDescent="0.2">
      <c r="A209" s="14"/>
      <c r="B209" s="14"/>
      <c r="C209" s="74" t="s">
        <v>1257</v>
      </c>
      <c r="D209" s="79" t="s">
        <v>283</v>
      </c>
      <c r="E209" s="13">
        <v>44442</v>
      </c>
      <c r="F209" s="77" t="s">
        <v>779</v>
      </c>
      <c r="G209" s="13">
        <v>44443</v>
      </c>
      <c r="H209" s="78" t="s">
        <v>780</v>
      </c>
      <c r="I209" s="16">
        <v>98</v>
      </c>
      <c r="J209" s="16">
        <v>68</v>
      </c>
      <c r="K209" s="16">
        <v>21</v>
      </c>
      <c r="L209" s="16">
        <v>20</v>
      </c>
      <c r="M209" s="82">
        <v>34.985999999999997</v>
      </c>
      <c r="N209" s="73">
        <v>35</v>
      </c>
      <c r="O209" s="65">
        <v>3000</v>
      </c>
      <c r="P209" s="66">
        <f>Table2245789101123456789101112[[#This Row],[PEMBULATAN]]*O209</f>
        <v>105000</v>
      </c>
    </row>
    <row r="210" spans="1:16" ht="26.25" customHeight="1" x14ac:dyDescent="0.2">
      <c r="A210" s="14"/>
      <c r="B210" s="14"/>
      <c r="C210" s="74" t="s">
        <v>1258</v>
      </c>
      <c r="D210" s="79" t="s">
        <v>283</v>
      </c>
      <c r="E210" s="13">
        <v>44442</v>
      </c>
      <c r="F210" s="77" t="s">
        <v>779</v>
      </c>
      <c r="G210" s="13">
        <v>44443</v>
      </c>
      <c r="H210" s="78" t="s">
        <v>780</v>
      </c>
      <c r="I210" s="16">
        <v>56</v>
      </c>
      <c r="J210" s="16">
        <v>50</v>
      </c>
      <c r="K210" s="16">
        <v>25</v>
      </c>
      <c r="L210" s="16">
        <v>8</v>
      </c>
      <c r="M210" s="82">
        <v>17.5</v>
      </c>
      <c r="N210" s="73">
        <v>18</v>
      </c>
      <c r="O210" s="65">
        <v>3000</v>
      </c>
      <c r="P210" s="66">
        <f>Table2245789101123456789101112[[#This Row],[PEMBULATAN]]*O210</f>
        <v>54000</v>
      </c>
    </row>
    <row r="211" spans="1:16" ht="22.5" customHeight="1" x14ac:dyDescent="0.2">
      <c r="A211" s="117" t="s">
        <v>30</v>
      </c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9"/>
      <c r="M211" s="80">
        <f>SUBTOTAL(109,Table2245789101123456789101112[KG VOLUME])</f>
        <v>4587.9497500000007</v>
      </c>
      <c r="N211" s="69">
        <f>SUM(N3:N210)</f>
        <v>4675</v>
      </c>
      <c r="O211" s="120">
        <f>SUM(P3:P210)</f>
        <v>14025000</v>
      </c>
      <c r="P211" s="121"/>
    </row>
    <row r="212" spans="1:16" ht="18" customHeight="1" x14ac:dyDescent="0.2">
      <c r="A212" s="87"/>
      <c r="B212" s="57" t="s">
        <v>42</v>
      </c>
      <c r="C212" s="56"/>
      <c r="D212" s="58" t="s">
        <v>43</v>
      </c>
      <c r="E212" s="87"/>
      <c r="F212" s="87"/>
      <c r="G212" s="87"/>
      <c r="H212" s="87"/>
      <c r="I212" s="87"/>
      <c r="J212" s="87"/>
      <c r="K212" s="87"/>
      <c r="L212" s="87"/>
      <c r="M212" s="88"/>
      <c r="N212" s="89" t="s">
        <v>51</v>
      </c>
      <c r="O212" s="90"/>
      <c r="P212" s="90">
        <v>0</v>
      </c>
    </row>
    <row r="213" spans="1:16" ht="18" customHeight="1" thickBot="1" x14ac:dyDescent="0.25">
      <c r="A213" s="87"/>
      <c r="B213" s="57"/>
      <c r="C213" s="56"/>
      <c r="D213" s="58"/>
      <c r="E213" s="87"/>
      <c r="F213" s="87"/>
      <c r="G213" s="87"/>
      <c r="H213" s="87"/>
      <c r="I213" s="87"/>
      <c r="J213" s="87"/>
      <c r="K213" s="87"/>
      <c r="L213" s="87"/>
      <c r="M213" s="88"/>
      <c r="N213" s="91" t="s">
        <v>52</v>
      </c>
      <c r="O213" s="92"/>
      <c r="P213" s="92">
        <f>O211-P212</f>
        <v>14025000</v>
      </c>
    </row>
    <row r="214" spans="1:16" ht="18" customHeight="1" x14ac:dyDescent="0.2">
      <c r="A214" s="11"/>
      <c r="H214" s="64"/>
      <c r="N214" s="63" t="s">
        <v>31</v>
      </c>
      <c r="P214" s="70">
        <f>P213*1%</f>
        <v>140250</v>
      </c>
    </row>
    <row r="215" spans="1:16" ht="18" customHeight="1" thickBot="1" x14ac:dyDescent="0.25">
      <c r="A215" s="11"/>
      <c r="H215" s="64"/>
      <c r="N215" s="63" t="s">
        <v>53</v>
      </c>
      <c r="P215" s="72">
        <f>P213*2%</f>
        <v>280500</v>
      </c>
    </row>
    <row r="216" spans="1:16" ht="18" customHeight="1" x14ac:dyDescent="0.2">
      <c r="A216" s="11"/>
      <c r="H216" s="64"/>
      <c r="N216" s="67" t="s">
        <v>32</v>
      </c>
      <c r="O216" s="68"/>
      <c r="P216" s="71">
        <f>P213+P214-P215</f>
        <v>13884750</v>
      </c>
    </row>
    <row r="218" spans="1:16" x14ac:dyDescent="0.2">
      <c r="A218" s="11"/>
      <c r="H218" s="64"/>
      <c r="P218" s="72"/>
    </row>
    <row r="219" spans="1:16" x14ac:dyDescent="0.2">
      <c r="A219" s="11"/>
      <c r="H219" s="64"/>
      <c r="O219" s="59"/>
      <c r="P219" s="72"/>
    </row>
    <row r="220" spans="1:16" s="3" customFormat="1" x14ac:dyDescent="0.25">
      <c r="A220" s="11"/>
      <c r="B220" s="2"/>
      <c r="C220" s="2"/>
      <c r="E220" s="12"/>
      <c r="H220" s="64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4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4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4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4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4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4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4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4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4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4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4"/>
      <c r="N231" s="15"/>
      <c r="O231" s="15"/>
      <c r="P231" s="15"/>
    </row>
  </sheetData>
  <mergeCells count="2">
    <mergeCell ref="A211:L211"/>
    <mergeCell ref="O211:P211"/>
  </mergeCells>
  <conditionalFormatting sqref="B3">
    <cfRule type="duplicateValues" dxfId="121" priority="2"/>
  </conditionalFormatting>
  <conditionalFormatting sqref="B4">
    <cfRule type="duplicateValues" dxfId="120" priority="1"/>
  </conditionalFormatting>
  <conditionalFormatting sqref="B5:B210">
    <cfRule type="duplicateValues" dxfId="119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78" sqref="N3:N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8.5" customHeight="1" x14ac:dyDescent="0.2">
      <c r="A3" s="84" t="s">
        <v>1943</v>
      </c>
      <c r="B3" s="75" t="s">
        <v>1260</v>
      </c>
      <c r="C3" s="9" t="s">
        <v>1261</v>
      </c>
      <c r="D3" s="77" t="s">
        <v>530</v>
      </c>
      <c r="E3" s="13">
        <v>44442</v>
      </c>
      <c r="F3" s="77" t="s">
        <v>1259</v>
      </c>
      <c r="G3" s="13">
        <v>44443</v>
      </c>
      <c r="H3" s="10" t="s">
        <v>780</v>
      </c>
      <c r="I3" s="1">
        <v>68</v>
      </c>
      <c r="J3" s="1">
        <v>43</v>
      </c>
      <c r="K3" s="1">
        <v>19</v>
      </c>
      <c r="L3" s="1">
        <v>9</v>
      </c>
      <c r="M3" s="81">
        <v>13.888999999999999</v>
      </c>
      <c r="N3" s="8">
        <v>14</v>
      </c>
      <c r="O3" s="65">
        <v>3000</v>
      </c>
      <c r="P3" s="65">
        <f>Table224578910112345678910111213[[#This Row],[PEMBULATAN]]*O3</f>
        <v>42000</v>
      </c>
    </row>
    <row r="4" spans="1:16" ht="28.5" customHeight="1" x14ac:dyDescent="0.2">
      <c r="A4" s="14"/>
      <c r="B4" s="76"/>
      <c r="C4" s="9" t="s">
        <v>1262</v>
      </c>
      <c r="D4" s="77" t="s">
        <v>530</v>
      </c>
      <c r="E4" s="13">
        <v>44442</v>
      </c>
      <c r="F4" s="77" t="s">
        <v>1259</v>
      </c>
      <c r="G4" s="13">
        <v>44443</v>
      </c>
      <c r="H4" s="10" t="s">
        <v>780</v>
      </c>
      <c r="I4" s="1">
        <v>1</v>
      </c>
      <c r="J4" s="1">
        <v>50</v>
      </c>
      <c r="K4" s="1">
        <v>16</v>
      </c>
      <c r="L4" s="1">
        <v>12</v>
      </c>
      <c r="M4" s="81">
        <v>0.2</v>
      </c>
      <c r="N4" s="8">
        <v>12</v>
      </c>
      <c r="O4" s="65">
        <v>3000</v>
      </c>
      <c r="P4" s="65">
        <f>Table224578910112345678910111213[[#This Row],[PEMBULATAN]]*O4</f>
        <v>36000</v>
      </c>
    </row>
    <row r="5" spans="1:16" ht="28.5" customHeight="1" x14ac:dyDescent="0.2">
      <c r="A5" s="14"/>
      <c r="B5" s="14"/>
      <c r="C5" s="9" t="s">
        <v>1263</v>
      </c>
      <c r="D5" s="77" t="s">
        <v>530</v>
      </c>
      <c r="E5" s="13">
        <v>44442</v>
      </c>
      <c r="F5" s="77" t="s">
        <v>1259</v>
      </c>
      <c r="G5" s="13">
        <v>44443</v>
      </c>
      <c r="H5" s="10" t="s">
        <v>780</v>
      </c>
      <c r="I5" s="1">
        <v>57</v>
      </c>
      <c r="J5" s="1">
        <v>55</v>
      </c>
      <c r="K5" s="1">
        <v>20</v>
      </c>
      <c r="L5" s="1">
        <v>8</v>
      </c>
      <c r="M5" s="81">
        <v>15.675000000000001</v>
      </c>
      <c r="N5" s="8">
        <v>16</v>
      </c>
      <c r="O5" s="65">
        <v>3000</v>
      </c>
      <c r="P5" s="65">
        <f>Table224578910112345678910111213[[#This Row],[PEMBULATAN]]*O5</f>
        <v>48000</v>
      </c>
    </row>
    <row r="6" spans="1:16" ht="28.5" customHeight="1" x14ac:dyDescent="0.2">
      <c r="A6" s="14"/>
      <c r="B6" s="14"/>
      <c r="C6" s="74" t="s">
        <v>1264</v>
      </c>
      <c r="D6" s="79" t="s">
        <v>530</v>
      </c>
      <c r="E6" s="13">
        <v>44442</v>
      </c>
      <c r="F6" s="77" t="s">
        <v>1259</v>
      </c>
      <c r="G6" s="13">
        <v>44443</v>
      </c>
      <c r="H6" s="78" t="s">
        <v>780</v>
      </c>
      <c r="I6" s="16">
        <v>37</v>
      </c>
      <c r="J6" s="16">
        <v>39</v>
      </c>
      <c r="K6" s="16">
        <v>34</v>
      </c>
      <c r="L6" s="16">
        <v>6</v>
      </c>
      <c r="M6" s="82">
        <v>12.265499999999999</v>
      </c>
      <c r="N6" s="73">
        <v>12</v>
      </c>
      <c r="O6" s="65">
        <v>3000</v>
      </c>
      <c r="P6" s="65">
        <f>Table224578910112345678910111213[[#This Row],[PEMBULATAN]]*O6</f>
        <v>36000</v>
      </c>
    </row>
    <row r="7" spans="1:16" ht="28.5" customHeight="1" x14ac:dyDescent="0.2">
      <c r="A7" s="14"/>
      <c r="B7" s="14"/>
      <c r="C7" s="74" t="s">
        <v>1265</v>
      </c>
      <c r="D7" s="79" t="s">
        <v>530</v>
      </c>
      <c r="E7" s="13">
        <v>44442</v>
      </c>
      <c r="F7" s="77" t="s">
        <v>1259</v>
      </c>
      <c r="G7" s="13">
        <v>44443</v>
      </c>
      <c r="H7" s="78" t="s">
        <v>780</v>
      </c>
      <c r="I7" s="16">
        <v>46</v>
      </c>
      <c r="J7" s="16">
        <v>33</v>
      </c>
      <c r="K7" s="16">
        <v>15</v>
      </c>
      <c r="L7" s="16">
        <v>15</v>
      </c>
      <c r="M7" s="82">
        <v>5.6924999999999999</v>
      </c>
      <c r="N7" s="73">
        <v>15</v>
      </c>
      <c r="O7" s="65">
        <v>3000</v>
      </c>
      <c r="P7" s="65">
        <f>Table224578910112345678910111213[[#This Row],[PEMBULATAN]]*O7</f>
        <v>45000</v>
      </c>
    </row>
    <row r="8" spans="1:16" ht="28.5" customHeight="1" x14ac:dyDescent="0.2">
      <c r="A8" s="14"/>
      <c r="B8" s="97"/>
      <c r="C8" s="74" t="s">
        <v>1266</v>
      </c>
      <c r="D8" s="79" t="s">
        <v>530</v>
      </c>
      <c r="E8" s="13">
        <v>44442</v>
      </c>
      <c r="F8" s="77" t="s">
        <v>1259</v>
      </c>
      <c r="G8" s="13">
        <v>44443</v>
      </c>
      <c r="H8" s="78" t="s">
        <v>780</v>
      </c>
      <c r="I8" s="16">
        <v>88</v>
      </c>
      <c r="J8" s="16">
        <v>68</v>
      </c>
      <c r="K8" s="16">
        <v>47</v>
      </c>
      <c r="L8" s="16">
        <v>1</v>
      </c>
      <c r="M8" s="82">
        <v>70.311999999999998</v>
      </c>
      <c r="N8" s="73">
        <v>71</v>
      </c>
      <c r="O8" s="65">
        <v>3000</v>
      </c>
      <c r="P8" s="65">
        <f>Table224578910112345678910111213[[#This Row],[PEMBULATAN]]*O8</f>
        <v>213000</v>
      </c>
    </row>
    <row r="9" spans="1:16" ht="28.5" customHeight="1" x14ac:dyDescent="0.2">
      <c r="A9" s="14"/>
      <c r="B9" s="101" t="s">
        <v>1267</v>
      </c>
      <c r="C9" s="74" t="s">
        <v>1268</v>
      </c>
      <c r="D9" s="79" t="s">
        <v>530</v>
      </c>
      <c r="E9" s="13">
        <v>44442</v>
      </c>
      <c r="F9" s="77" t="s">
        <v>779</v>
      </c>
      <c r="G9" s="13">
        <v>44443</v>
      </c>
      <c r="H9" s="78" t="s">
        <v>780</v>
      </c>
      <c r="I9" s="16">
        <v>74</v>
      </c>
      <c r="J9" s="16">
        <v>50</v>
      </c>
      <c r="K9" s="16">
        <v>23</v>
      </c>
      <c r="L9" s="16">
        <v>6</v>
      </c>
      <c r="M9" s="82">
        <v>21.274999999999999</v>
      </c>
      <c r="N9" s="73">
        <v>21</v>
      </c>
      <c r="O9" s="65">
        <v>3000</v>
      </c>
      <c r="P9" s="65">
        <f>Table224578910112345678910111213[[#This Row],[PEMBULATAN]]*O9</f>
        <v>63000</v>
      </c>
    </row>
    <row r="10" spans="1:16" ht="28.5" customHeight="1" x14ac:dyDescent="0.2">
      <c r="A10" s="14"/>
      <c r="B10" s="14" t="s">
        <v>1269</v>
      </c>
      <c r="C10" s="74" t="s">
        <v>1270</v>
      </c>
      <c r="D10" s="79" t="s">
        <v>530</v>
      </c>
      <c r="E10" s="13">
        <v>44442</v>
      </c>
      <c r="F10" s="77" t="s">
        <v>779</v>
      </c>
      <c r="G10" s="13">
        <v>44443</v>
      </c>
      <c r="H10" s="78" t="s">
        <v>780</v>
      </c>
      <c r="I10" s="16">
        <v>100</v>
      </c>
      <c r="J10" s="16">
        <v>53</v>
      </c>
      <c r="K10" s="16">
        <v>22</v>
      </c>
      <c r="L10" s="16">
        <v>22</v>
      </c>
      <c r="M10" s="82">
        <v>29.15</v>
      </c>
      <c r="N10" s="73">
        <v>29</v>
      </c>
      <c r="O10" s="65">
        <v>3000</v>
      </c>
      <c r="P10" s="65">
        <f>Table224578910112345678910111213[[#This Row],[PEMBULATAN]]*O10</f>
        <v>87000</v>
      </c>
    </row>
    <row r="11" spans="1:16" ht="28.5" customHeight="1" x14ac:dyDescent="0.2">
      <c r="A11" s="14"/>
      <c r="B11" s="14"/>
      <c r="C11" s="74" t="s">
        <v>1271</v>
      </c>
      <c r="D11" s="79" t="s">
        <v>530</v>
      </c>
      <c r="E11" s="13">
        <v>44442</v>
      </c>
      <c r="F11" s="77" t="s">
        <v>779</v>
      </c>
      <c r="G11" s="13">
        <v>44443</v>
      </c>
      <c r="H11" s="78" t="s">
        <v>780</v>
      </c>
      <c r="I11" s="16">
        <v>71</v>
      </c>
      <c r="J11" s="16">
        <v>52</v>
      </c>
      <c r="K11" s="16">
        <v>26</v>
      </c>
      <c r="L11" s="16">
        <v>14</v>
      </c>
      <c r="M11" s="82">
        <v>23.998000000000001</v>
      </c>
      <c r="N11" s="73">
        <v>24</v>
      </c>
      <c r="O11" s="65">
        <v>3000</v>
      </c>
      <c r="P11" s="65">
        <f>Table224578910112345678910111213[[#This Row],[PEMBULATAN]]*O11</f>
        <v>72000</v>
      </c>
    </row>
    <row r="12" spans="1:16" ht="28.5" customHeight="1" x14ac:dyDescent="0.2">
      <c r="A12" s="14"/>
      <c r="B12" s="14"/>
      <c r="C12" s="74" t="s">
        <v>1272</v>
      </c>
      <c r="D12" s="79" t="s">
        <v>530</v>
      </c>
      <c r="E12" s="13">
        <v>44442</v>
      </c>
      <c r="F12" s="77" t="s">
        <v>779</v>
      </c>
      <c r="G12" s="13">
        <v>44443</v>
      </c>
      <c r="H12" s="78" t="s">
        <v>780</v>
      </c>
      <c r="I12" s="16">
        <v>105</v>
      </c>
      <c r="J12" s="16">
        <v>58</v>
      </c>
      <c r="K12" s="16">
        <v>24</v>
      </c>
      <c r="L12" s="16">
        <v>16</v>
      </c>
      <c r="M12" s="82">
        <v>36.54</v>
      </c>
      <c r="N12" s="73">
        <v>37</v>
      </c>
      <c r="O12" s="65">
        <v>3000</v>
      </c>
      <c r="P12" s="65">
        <f>Table224578910112345678910111213[[#This Row],[PEMBULATAN]]*O12</f>
        <v>111000</v>
      </c>
    </row>
    <row r="13" spans="1:16" ht="28.5" customHeight="1" x14ac:dyDescent="0.2">
      <c r="A13" s="14"/>
      <c r="B13" s="14"/>
      <c r="C13" s="74" t="s">
        <v>1273</v>
      </c>
      <c r="D13" s="79" t="s">
        <v>530</v>
      </c>
      <c r="E13" s="13">
        <v>44442</v>
      </c>
      <c r="F13" s="77" t="s">
        <v>779</v>
      </c>
      <c r="G13" s="13">
        <v>44443</v>
      </c>
      <c r="H13" s="78" t="s">
        <v>780</v>
      </c>
      <c r="I13" s="16">
        <v>36</v>
      </c>
      <c r="J13" s="16">
        <v>18</v>
      </c>
      <c r="K13" s="16">
        <v>5</v>
      </c>
      <c r="L13" s="16">
        <v>1</v>
      </c>
      <c r="M13" s="82">
        <v>0.81</v>
      </c>
      <c r="N13" s="73">
        <v>1</v>
      </c>
      <c r="O13" s="65">
        <v>3000</v>
      </c>
      <c r="P13" s="65">
        <f>Table224578910112345678910111213[[#This Row],[PEMBULATAN]]*O13</f>
        <v>3000</v>
      </c>
    </row>
    <row r="14" spans="1:16" ht="28.5" customHeight="1" x14ac:dyDescent="0.2">
      <c r="A14" s="14"/>
      <c r="B14" s="14"/>
      <c r="C14" s="74" t="s">
        <v>1274</v>
      </c>
      <c r="D14" s="79" t="s">
        <v>530</v>
      </c>
      <c r="E14" s="13">
        <v>44442</v>
      </c>
      <c r="F14" s="77" t="s">
        <v>779</v>
      </c>
      <c r="G14" s="13">
        <v>44443</v>
      </c>
      <c r="H14" s="78" t="s">
        <v>780</v>
      </c>
      <c r="I14" s="16">
        <v>90</v>
      </c>
      <c r="J14" s="16">
        <v>53</v>
      </c>
      <c r="K14" s="16">
        <v>21</v>
      </c>
      <c r="L14" s="16">
        <v>9</v>
      </c>
      <c r="M14" s="82">
        <v>25.0425</v>
      </c>
      <c r="N14" s="73">
        <v>25</v>
      </c>
      <c r="O14" s="65">
        <v>3000</v>
      </c>
      <c r="P14" s="65">
        <f>Table224578910112345678910111213[[#This Row],[PEMBULATAN]]*O14</f>
        <v>75000</v>
      </c>
    </row>
    <row r="15" spans="1:16" ht="28.5" customHeight="1" x14ac:dyDescent="0.2">
      <c r="A15" s="14"/>
      <c r="B15" s="14"/>
      <c r="C15" s="74" t="s">
        <v>1275</v>
      </c>
      <c r="D15" s="79" t="s">
        <v>530</v>
      </c>
      <c r="E15" s="13">
        <v>44442</v>
      </c>
      <c r="F15" s="77" t="s">
        <v>779</v>
      </c>
      <c r="G15" s="13">
        <v>44443</v>
      </c>
      <c r="H15" s="78" t="s">
        <v>780</v>
      </c>
      <c r="I15" s="16">
        <v>90</v>
      </c>
      <c r="J15" s="16">
        <v>48</v>
      </c>
      <c r="K15" s="16">
        <v>20</v>
      </c>
      <c r="L15" s="16">
        <v>9</v>
      </c>
      <c r="M15" s="82">
        <v>21.6</v>
      </c>
      <c r="N15" s="73">
        <v>22</v>
      </c>
      <c r="O15" s="65">
        <v>3000</v>
      </c>
      <c r="P15" s="65">
        <f>Table224578910112345678910111213[[#This Row],[PEMBULATAN]]*O15</f>
        <v>66000</v>
      </c>
    </row>
    <row r="16" spans="1:16" ht="28.5" customHeight="1" x14ac:dyDescent="0.2">
      <c r="A16" s="14"/>
      <c r="B16" s="14"/>
      <c r="C16" s="74" t="s">
        <v>1276</v>
      </c>
      <c r="D16" s="79" t="s">
        <v>530</v>
      </c>
      <c r="E16" s="13">
        <v>44442</v>
      </c>
      <c r="F16" s="77" t="s">
        <v>779</v>
      </c>
      <c r="G16" s="13">
        <v>44443</v>
      </c>
      <c r="H16" s="78" t="s">
        <v>780</v>
      </c>
      <c r="I16" s="16">
        <v>105</v>
      </c>
      <c r="J16" s="16">
        <v>51</v>
      </c>
      <c r="K16" s="16">
        <v>21</v>
      </c>
      <c r="L16" s="16">
        <v>10</v>
      </c>
      <c r="M16" s="82">
        <v>28.11375</v>
      </c>
      <c r="N16" s="73">
        <v>28</v>
      </c>
      <c r="O16" s="65">
        <v>3000</v>
      </c>
      <c r="P16" s="65">
        <f>Table224578910112345678910111213[[#This Row],[PEMBULATAN]]*O16</f>
        <v>84000</v>
      </c>
    </row>
    <row r="17" spans="1:16" ht="28.5" customHeight="1" x14ac:dyDescent="0.2">
      <c r="A17" s="14"/>
      <c r="B17" s="14"/>
      <c r="C17" s="74" t="s">
        <v>1277</v>
      </c>
      <c r="D17" s="79" t="s">
        <v>530</v>
      </c>
      <c r="E17" s="13">
        <v>44442</v>
      </c>
      <c r="F17" s="77" t="s">
        <v>779</v>
      </c>
      <c r="G17" s="13">
        <v>44443</v>
      </c>
      <c r="H17" s="78" t="s">
        <v>780</v>
      </c>
      <c r="I17" s="16">
        <v>80</v>
      </c>
      <c r="J17" s="16">
        <v>6</v>
      </c>
      <c r="K17" s="16">
        <v>6</v>
      </c>
      <c r="L17" s="16">
        <v>1</v>
      </c>
      <c r="M17" s="82">
        <v>0.72</v>
      </c>
      <c r="N17" s="73">
        <v>1</v>
      </c>
      <c r="O17" s="65">
        <v>3000</v>
      </c>
      <c r="P17" s="65">
        <f>Table224578910112345678910111213[[#This Row],[PEMBULATAN]]*O17</f>
        <v>3000</v>
      </c>
    </row>
    <row r="18" spans="1:16" ht="28.5" customHeight="1" x14ac:dyDescent="0.2">
      <c r="A18" s="14"/>
      <c r="B18" s="14"/>
      <c r="C18" s="74" t="s">
        <v>1278</v>
      </c>
      <c r="D18" s="79" t="s">
        <v>530</v>
      </c>
      <c r="E18" s="13">
        <v>44442</v>
      </c>
      <c r="F18" s="77" t="s">
        <v>779</v>
      </c>
      <c r="G18" s="13">
        <v>44443</v>
      </c>
      <c r="H18" s="78" t="s">
        <v>780</v>
      </c>
      <c r="I18" s="16">
        <v>40</v>
      </c>
      <c r="J18" s="16">
        <v>32</v>
      </c>
      <c r="K18" s="16">
        <v>19</v>
      </c>
      <c r="L18" s="16">
        <v>4</v>
      </c>
      <c r="M18" s="82">
        <v>6.08</v>
      </c>
      <c r="N18" s="73">
        <v>6</v>
      </c>
      <c r="O18" s="65">
        <v>3000</v>
      </c>
      <c r="P18" s="65">
        <f>Table224578910112345678910111213[[#This Row],[PEMBULATAN]]*O18</f>
        <v>18000</v>
      </c>
    </row>
    <row r="19" spans="1:16" ht="28.5" customHeight="1" x14ac:dyDescent="0.2">
      <c r="A19" s="14"/>
      <c r="B19" s="14"/>
      <c r="C19" s="74" t="s">
        <v>1279</v>
      </c>
      <c r="D19" s="79" t="s">
        <v>530</v>
      </c>
      <c r="E19" s="13">
        <v>44442</v>
      </c>
      <c r="F19" s="77" t="s">
        <v>779</v>
      </c>
      <c r="G19" s="13">
        <v>44443</v>
      </c>
      <c r="H19" s="78" t="s">
        <v>780</v>
      </c>
      <c r="I19" s="16">
        <v>90</v>
      </c>
      <c r="J19" s="16">
        <v>48</v>
      </c>
      <c r="K19" s="16">
        <v>22</v>
      </c>
      <c r="L19" s="16">
        <v>11</v>
      </c>
      <c r="M19" s="82">
        <v>23.76</v>
      </c>
      <c r="N19" s="73">
        <v>24</v>
      </c>
      <c r="O19" s="65">
        <v>3000</v>
      </c>
      <c r="P19" s="65">
        <f>Table224578910112345678910111213[[#This Row],[PEMBULATAN]]*O19</f>
        <v>72000</v>
      </c>
    </row>
    <row r="20" spans="1:16" ht="28.5" customHeight="1" x14ac:dyDescent="0.2">
      <c r="A20" s="14"/>
      <c r="B20" s="14"/>
      <c r="C20" s="74" t="s">
        <v>1280</v>
      </c>
      <c r="D20" s="79" t="s">
        <v>530</v>
      </c>
      <c r="E20" s="13">
        <v>44442</v>
      </c>
      <c r="F20" s="77" t="s">
        <v>779</v>
      </c>
      <c r="G20" s="13">
        <v>44443</v>
      </c>
      <c r="H20" s="78" t="s">
        <v>780</v>
      </c>
      <c r="I20" s="16">
        <v>83</v>
      </c>
      <c r="J20" s="16">
        <v>52</v>
      </c>
      <c r="K20" s="16">
        <v>23</v>
      </c>
      <c r="L20" s="16">
        <v>14</v>
      </c>
      <c r="M20" s="82">
        <v>24.817</v>
      </c>
      <c r="N20" s="73">
        <v>25</v>
      </c>
      <c r="O20" s="65">
        <v>3000</v>
      </c>
      <c r="P20" s="65">
        <f>Table224578910112345678910111213[[#This Row],[PEMBULATAN]]*O20</f>
        <v>75000</v>
      </c>
    </row>
    <row r="21" spans="1:16" ht="28.5" customHeight="1" x14ac:dyDescent="0.2">
      <c r="A21" s="14"/>
      <c r="B21" s="14"/>
      <c r="C21" s="74" t="s">
        <v>1281</v>
      </c>
      <c r="D21" s="79" t="s">
        <v>530</v>
      </c>
      <c r="E21" s="13">
        <v>44442</v>
      </c>
      <c r="F21" s="77" t="s">
        <v>779</v>
      </c>
      <c r="G21" s="13">
        <v>44443</v>
      </c>
      <c r="H21" s="78" t="s">
        <v>780</v>
      </c>
      <c r="I21" s="16">
        <v>76</v>
      </c>
      <c r="J21" s="16">
        <v>48</v>
      </c>
      <c r="K21" s="16">
        <v>20</v>
      </c>
      <c r="L21" s="16">
        <v>8</v>
      </c>
      <c r="M21" s="82">
        <v>18.239999999999998</v>
      </c>
      <c r="N21" s="73">
        <v>18</v>
      </c>
      <c r="O21" s="65">
        <v>3000</v>
      </c>
      <c r="P21" s="65">
        <f>Table224578910112345678910111213[[#This Row],[PEMBULATAN]]*O21</f>
        <v>54000</v>
      </c>
    </row>
    <row r="22" spans="1:16" ht="28.5" customHeight="1" x14ac:dyDescent="0.2">
      <c r="A22" s="14"/>
      <c r="B22" s="14"/>
      <c r="C22" s="74" t="s">
        <v>1282</v>
      </c>
      <c r="D22" s="79" t="s">
        <v>530</v>
      </c>
      <c r="E22" s="13">
        <v>44442</v>
      </c>
      <c r="F22" s="77" t="s">
        <v>779</v>
      </c>
      <c r="G22" s="13">
        <v>44443</v>
      </c>
      <c r="H22" s="78" t="s">
        <v>780</v>
      </c>
      <c r="I22" s="16">
        <v>63</v>
      </c>
      <c r="J22" s="16">
        <v>51</v>
      </c>
      <c r="K22" s="16">
        <v>28</v>
      </c>
      <c r="L22" s="16">
        <v>9</v>
      </c>
      <c r="M22" s="82">
        <v>22.491</v>
      </c>
      <c r="N22" s="73">
        <v>23</v>
      </c>
      <c r="O22" s="65">
        <v>3000</v>
      </c>
      <c r="P22" s="65">
        <f>Table224578910112345678910111213[[#This Row],[PEMBULATAN]]*O22</f>
        <v>69000</v>
      </c>
    </row>
    <row r="23" spans="1:16" ht="28.5" customHeight="1" x14ac:dyDescent="0.2">
      <c r="A23" s="14"/>
      <c r="B23" s="14"/>
      <c r="C23" s="74" t="s">
        <v>1283</v>
      </c>
      <c r="D23" s="79" t="s">
        <v>530</v>
      </c>
      <c r="E23" s="13">
        <v>44442</v>
      </c>
      <c r="F23" s="77" t="s">
        <v>779</v>
      </c>
      <c r="G23" s="13">
        <v>44443</v>
      </c>
      <c r="H23" s="78" t="s">
        <v>780</v>
      </c>
      <c r="I23" s="16">
        <v>27</v>
      </c>
      <c r="J23" s="16">
        <v>14</v>
      </c>
      <c r="K23" s="16">
        <v>18</v>
      </c>
      <c r="L23" s="16">
        <v>2</v>
      </c>
      <c r="M23" s="82">
        <v>1.7010000000000001</v>
      </c>
      <c r="N23" s="73">
        <v>2</v>
      </c>
      <c r="O23" s="65">
        <v>3000</v>
      </c>
      <c r="P23" s="65">
        <f>Table224578910112345678910111213[[#This Row],[PEMBULATAN]]*O23</f>
        <v>6000</v>
      </c>
    </row>
    <row r="24" spans="1:16" ht="28.5" customHeight="1" x14ac:dyDescent="0.2">
      <c r="A24" s="14"/>
      <c r="B24" s="14"/>
      <c r="C24" s="74" t="s">
        <v>1284</v>
      </c>
      <c r="D24" s="79" t="s">
        <v>530</v>
      </c>
      <c r="E24" s="13">
        <v>44442</v>
      </c>
      <c r="F24" s="77" t="s">
        <v>779</v>
      </c>
      <c r="G24" s="13">
        <v>44443</v>
      </c>
      <c r="H24" s="78" t="s">
        <v>780</v>
      </c>
      <c r="I24" s="16">
        <v>2</v>
      </c>
      <c r="J24" s="16">
        <v>48</v>
      </c>
      <c r="K24" s="16">
        <v>31</v>
      </c>
      <c r="L24" s="16">
        <v>3</v>
      </c>
      <c r="M24" s="82">
        <v>0.74399999999999999</v>
      </c>
      <c r="N24" s="73">
        <v>3</v>
      </c>
      <c r="O24" s="65">
        <v>3000</v>
      </c>
      <c r="P24" s="65">
        <f>Table224578910112345678910111213[[#This Row],[PEMBULATAN]]*O24</f>
        <v>9000</v>
      </c>
    </row>
    <row r="25" spans="1:16" ht="28.5" customHeight="1" x14ac:dyDescent="0.2">
      <c r="A25" s="14"/>
      <c r="B25" s="14"/>
      <c r="C25" s="74" t="s">
        <v>1285</v>
      </c>
      <c r="D25" s="79" t="s">
        <v>530</v>
      </c>
      <c r="E25" s="13">
        <v>44442</v>
      </c>
      <c r="F25" s="77" t="s">
        <v>779</v>
      </c>
      <c r="G25" s="13">
        <v>44443</v>
      </c>
      <c r="H25" s="78" t="s">
        <v>780</v>
      </c>
      <c r="I25" s="16">
        <v>51</v>
      </c>
      <c r="J25" s="16">
        <v>46</v>
      </c>
      <c r="K25" s="16">
        <v>10</v>
      </c>
      <c r="L25" s="16">
        <v>2</v>
      </c>
      <c r="M25" s="82">
        <v>5.8650000000000002</v>
      </c>
      <c r="N25" s="73">
        <v>6</v>
      </c>
      <c r="O25" s="65">
        <v>3000</v>
      </c>
      <c r="P25" s="65">
        <f>Table224578910112345678910111213[[#This Row],[PEMBULATAN]]*O25</f>
        <v>18000</v>
      </c>
    </row>
    <row r="26" spans="1:16" ht="28.5" customHeight="1" x14ac:dyDescent="0.2">
      <c r="A26" s="14"/>
      <c r="B26" s="14"/>
      <c r="C26" s="74" t="s">
        <v>1286</v>
      </c>
      <c r="D26" s="79" t="s">
        <v>530</v>
      </c>
      <c r="E26" s="13">
        <v>44442</v>
      </c>
      <c r="F26" s="77" t="s">
        <v>779</v>
      </c>
      <c r="G26" s="13">
        <v>44443</v>
      </c>
      <c r="H26" s="78" t="s">
        <v>780</v>
      </c>
      <c r="I26" s="16">
        <v>70</v>
      </c>
      <c r="J26" s="16">
        <v>48</v>
      </c>
      <c r="K26" s="16">
        <v>9</v>
      </c>
      <c r="L26" s="16">
        <v>6</v>
      </c>
      <c r="M26" s="82">
        <v>7.56</v>
      </c>
      <c r="N26" s="73">
        <v>8</v>
      </c>
      <c r="O26" s="65">
        <v>3000</v>
      </c>
      <c r="P26" s="65">
        <f>Table224578910112345678910111213[[#This Row],[PEMBULATAN]]*O26</f>
        <v>24000</v>
      </c>
    </row>
    <row r="27" spans="1:16" ht="28.5" customHeight="1" x14ac:dyDescent="0.2">
      <c r="A27" s="14"/>
      <c r="B27" s="14"/>
      <c r="C27" s="74" t="s">
        <v>1287</v>
      </c>
      <c r="D27" s="79" t="s">
        <v>530</v>
      </c>
      <c r="E27" s="13">
        <v>44442</v>
      </c>
      <c r="F27" s="77" t="s">
        <v>779</v>
      </c>
      <c r="G27" s="13">
        <v>44443</v>
      </c>
      <c r="H27" s="78" t="s">
        <v>780</v>
      </c>
      <c r="I27" s="16">
        <v>88</v>
      </c>
      <c r="J27" s="16">
        <v>54</v>
      </c>
      <c r="K27" s="16">
        <v>27</v>
      </c>
      <c r="L27" s="16">
        <v>10</v>
      </c>
      <c r="M27" s="82">
        <v>32.076000000000001</v>
      </c>
      <c r="N27" s="73">
        <v>32</v>
      </c>
      <c r="O27" s="65">
        <v>3000</v>
      </c>
      <c r="P27" s="65">
        <f>Table224578910112345678910111213[[#This Row],[PEMBULATAN]]*O27</f>
        <v>96000</v>
      </c>
    </row>
    <row r="28" spans="1:16" ht="28.5" customHeight="1" x14ac:dyDescent="0.2">
      <c r="A28" s="14"/>
      <c r="B28" s="14"/>
      <c r="C28" s="74" t="s">
        <v>1288</v>
      </c>
      <c r="D28" s="79" t="s">
        <v>530</v>
      </c>
      <c r="E28" s="13">
        <v>44442</v>
      </c>
      <c r="F28" s="77" t="s">
        <v>779</v>
      </c>
      <c r="G28" s="13">
        <v>44443</v>
      </c>
      <c r="H28" s="78" t="s">
        <v>780</v>
      </c>
      <c r="I28" s="16">
        <v>64</v>
      </c>
      <c r="J28" s="16">
        <v>53</v>
      </c>
      <c r="K28" s="16">
        <v>30</v>
      </c>
      <c r="L28" s="16">
        <v>6</v>
      </c>
      <c r="M28" s="82">
        <v>25.44</v>
      </c>
      <c r="N28" s="73">
        <v>26</v>
      </c>
      <c r="O28" s="65">
        <v>3000</v>
      </c>
      <c r="P28" s="65">
        <f>Table224578910112345678910111213[[#This Row],[PEMBULATAN]]*O28</f>
        <v>78000</v>
      </c>
    </row>
    <row r="29" spans="1:16" ht="28.5" customHeight="1" x14ac:dyDescent="0.2">
      <c r="A29" s="14"/>
      <c r="B29" s="14"/>
      <c r="C29" s="74" t="s">
        <v>1289</v>
      </c>
      <c r="D29" s="79" t="s">
        <v>530</v>
      </c>
      <c r="E29" s="13">
        <v>44442</v>
      </c>
      <c r="F29" s="77" t="s">
        <v>779</v>
      </c>
      <c r="G29" s="13">
        <v>44443</v>
      </c>
      <c r="H29" s="78" t="s">
        <v>780</v>
      </c>
      <c r="I29" s="16">
        <v>90</v>
      </c>
      <c r="J29" s="16">
        <v>53</v>
      </c>
      <c r="K29" s="16">
        <v>25</v>
      </c>
      <c r="L29" s="16">
        <v>13</v>
      </c>
      <c r="M29" s="82">
        <v>29.8125</v>
      </c>
      <c r="N29" s="73">
        <v>30</v>
      </c>
      <c r="O29" s="65">
        <v>3000</v>
      </c>
      <c r="P29" s="65">
        <f>Table224578910112345678910111213[[#This Row],[PEMBULATAN]]*O29</f>
        <v>90000</v>
      </c>
    </row>
    <row r="30" spans="1:16" ht="28.5" customHeight="1" x14ac:dyDescent="0.2">
      <c r="A30" s="14"/>
      <c r="B30" s="14"/>
      <c r="C30" s="74" t="s">
        <v>1290</v>
      </c>
      <c r="D30" s="79" t="s">
        <v>530</v>
      </c>
      <c r="E30" s="13">
        <v>44442</v>
      </c>
      <c r="F30" s="77" t="s">
        <v>779</v>
      </c>
      <c r="G30" s="13">
        <v>44443</v>
      </c>
      <c r="H30" s="78" t="s">
        <v>780</v>
      </c>
      <c r="I30" s="16">
        <v>90</v>
      </c>
      <c r="J30" s="16">
        <v>56</v>
      </c>
      <c r="K30" s="16">
        <v>23</v>
      </c>
      <c r="L30" s="16">
        <v>25</v>
      </c>
      <c r="M30" s="82">
        <v>28.98</v>
      </c>
      <c r="N30" s="73">
        <v>29</v>
      </c>
      <c r="O30" s="65">
        <v>3000</v>
      </c>
      <c r="P30" s="65">
        <f>Table224578910112345678910111213[[#This Row],[PEMBULATAN]]*O30</f>
        <v>87000</v>
      </c>
    </row>
    <row r="31" spans="1:16" ht="28.5" customHeight="1" x14ac:dyDescent="0.2">
      <c r="A31" s="14"/>
      <c r="B31" s="14"/>
      <c r="C31" s="74" t="s">
        <v>1291</v>
      </c>
      <c r="D31" s="79" t="s">
        <v>530</v>
      </c>
      <c r="E31" s="13">
        <v>44442</v>
      </c>
      <c r="F31" s="77" t="s">
        <v>779</v>
      </c>
      <c r="G31" s="13">
        <v>44443</v>
      </c>
      <c r="H31" s="78" t="s">
        <v>780</v>
      </c>
      <c r="I31" s="16">
        <v>95</v>
      </c>
      <c r="J31" s="16">
        <v>54</v>
      </c>
      <c r="K31" s="16">
        <v>17</v>
      </c>
      <c r="L31" s="16">
        <v>13</v>
      </c>
      <c r="M31" s="82">
        <v>21.802499999999998</v>
      </c>
      <c r="N31" s="73">
        <v>22</v>
      </c>
      <c r="O31" s="65">
        <v>3000</v>
      </c>
      <c r="P31" s="65">
        <f>Table224578910112345678910111213[[#This Row],[PEMBULATAN]]*O31</f>
        <v>66000</v>
      </c>
    </row>
    <row r="32" spans="1:16" ht="28.5" customHeight="1" x14ac:dyDescent="0.2">
      <c r="A32" s="14"/>
      <c r="B32" s="14"/>
      <c r="C32" s="74" t="s">
        <v>1292</v>
      </c>
      <c r="D32" s="79" t="s">
        <v>530</v>
      </c>
      <c r="E32" s="13">
        <v>44442</v>
      </c>
      <c r="F32" s="77" t="s">
        <v>779</v>
      </c>
      <c r="G32" s="13">
        <v>44443</v>
      </c>
      <c r="H32" s="78" t="s">
        <v>780</v>
      </c>
      <c r="I32" s="16">
        <v>64</v>
      </c>
      <c r="J32" s="16">
        <v>40</v>
      </c>
      <c r="K32" s="16">
        <v>23</v>
      </c>
      <c r="L32" s="16">
        <v>6</v>
      </c>
      <c r="M32" s="82">
        <v>14.72</v>
      </c>
      <c r="N32" s="73">
        <v>15</v>
      </c>
      <c r="O32" s="65">
        <v>3000</v>
      </c>
      <c r="P32" s="65">
        <f>Table224578910112345678910111213[[#This Row],[PEMBULATAN]]*O32</f>
        <v>45000</v>
      </c>
    </row>
    <row r="33" spans="1:16" ht="28.5" customHeight="1" x14ac:dyDescent="0.2">
      <c r="A33" s="14"/>
      <c r="B33" s="14"/>
      <c r="C33" s="74" t="s">
        <v>1293</v>
      </c>
      <c r="D33" s="79" t="s">
        <v>530</v>
      </c>
      <c r="E33" s="13">
        <v>44442</v>
      </c>
      <c r="F33" s="77" t="s">
        <v>779</v>
      </c>
      <c r="G33" s="13">
        <v>44443</v>
      </c>
      <c r="H33" s="78" t="s">
        <v>780</v>
      </c>
      <c r="I33" s="16">
        <v>102</v>
      </c>
      <c r="J33" s="16">
        <v>51</v>
      </c>
      <c r="K33" s="16">
        <v>20</v>
      </c>
      <c r="L33" s="16">
        <v>17</v>
      </c>
      <c r="M33" s="82">
        <v>26.01</v>
      </c>
      <c r="N33" s="73">
        <v>26</v>
      </c>
      <c r="O33" s="65">
        <v>3000</v>
      </c>
      <c r="P33" s="65">
        <f>Table224578910112345678910111213[[#This Row],[PEMBULATAN]]*O33</f>
        <v>78000</v>
      </c>
    </row>
    <row r="34" spans="1:16" ht="28.5" customHeight="1" x14ac:dyDescent="0.2">
      <c r="A34" s="14"/>
      <c r="B34" s="14"/>
      <c r="C34" s="74" t="s">
        <v>1294</v>
      </c>
      <c r="D34" s="79" t="s">
        <v>530</v>
      </c>
      <c r="E34" s="13">
        <v>44442</v>
      </c>
      <c r="F34" s="77" t="s">
        <v>779</v>
      </c>
      <c r="G34" s="13">
        <v>44443</v>
      </c>
      <c r="H34" s="78" t="s">
        <v>780</v>
      </c>
      <c r="I34" s="16">
        <v>88</v>
      </c>
      <c r="J34" s="16">
        <v>51</v>
      </c>
      <c r="K34" s="16">
        <v>22</v>
      </c>
      <c r="L34" s="16">
        <v>12</v>
      </c>
      <c r="M34" s="82">
        <v>24.684000000000001</v>
      </c>
      <c r="N34" s="73">
        <v>25</v>
      </c>
      <c r="O34" s="65">
        <v>3000</v>
      </c>
      <c r="P34" s="65">
        <f>Table224578910112345678910111213[[#This Row],[PEMBULATAN]]*O34</f>
        <v>75000</v>
      </c>
    </row>
    <row r="35" spans="1:16" ht="28.5" customHeight="1" x14ac:dyDescent="0.2">
      <c r="A35" s="14"/>
      <c r="B35" s="14"/>
      <c r="C35" s="74" t="s">
        <v>1295</v>
      </c>
      <c r="D35" s="79" t="s">
        <v>530</v>
      </c>
      <c r="E35" s="13">
        <v>44442</v>
      </c>
      <c r="F35" s="77" t="s">
        <v>779</v>
      </c>
      <c r="G35" s="13">
        <v>44443</v>
      </c>
      <c r="H35" s="78" t="s">
        <v>780</v>
      </c>
      <c r="I35" s="16">
        <v>75</v>
      </c>
      <c r="J35" s="16">
        <v>54</v>
      </c>
      <c r="K35" s="16">
        <v>22</v>
      </c>
      <c r="L35" s="16">
        <v>8</v>
      </c>
      <c r="M35" s="82">
        <v>22.274999999999999</v>
      </c>
      <c r="N35" s="73">
        <v>22</v>
      </c>
      <c r="O35" s="65">
        <v>3000</v>
      </c>
      <c r="P35" s="65">
        <f>Table224578910112345678910111213[[#This Row],[PEMBULATAN]]*O35</f>
        <v>66000</v>
      </c>
    </row>
    <row r="36" spans="1:16" ht="28.5" customHeight="1" x14ac:dyDescent="0.2">
      <c r="A36" s="14"/>
      <c r="B36" s="14"/>
      <c r="C36" s="74" t="s">
        <v>1296</v>
      </c>
      <c r="D36" s="79" t="s">
        <v>530</v>
      </c>
      <c r="E36" s="13">
        <v>44442</v>
      </c>
      <c r="F36" s="77" t="s">
        <v>779</v>
      </c>
      <c r="G36" s="13">
        <v>44443</v>
      </c>
      <c r="H36" s="78" t="s">
        <v>780</v>
      </c>
      <c r="I36" s="16">
        <v>98</v>
      </c>
      <c r="J36" s="16">
        <v>54</v>
      </c>
      <c r="K36" s="16">
        <v>30</v>
      </c>
      <c r="L36" s="16">
        <v>13</v>
      </c>
      <c r="M36" s="82">
        <v>39.69</v>
      </c>
      <c r="N36" s="73">
        <v>40</v>
      </c>
      <c r="O36" s="65">
        <v>3000</v>
      </c>
      <c r="P36" s="65">
        <f>Table224578910112345678910111213[[#This Row],[PEMBULATAN]]*O36</f>
        <v>120000</v>
      </c>
    </row>
    <row r="37" spans="1:16" ht="28.5" customHeight="1" x14ac:dyDescent="0.2">
      <c r="A37" s="14"/>
      <c r="B37" s="14"/>
      <c r="C37" s="74" t="s">
        <v>1297</v>
      </c>
      <c r="D37" s="79" t="s">
        <v>530</v>
      </c>
      <c r="E37" s="13">
        <v>44442</v>
      </c>
      <c r="F37" s="77" t="s">
        <v>779</v>
      </c>
      <c r="G37" s="13">
        <v>44443</v>
      </c>
      <c r="H37" s="78" t="s">
        <v>780</v>
      </c>
      <c r="I37" s="16">
        <v>22</v>
      </c>
      <c r="J37" s="16">
        <v>15</v>
      </c>
      <c r="K37" s="16">
        <v>9</v>
      </c>
      <c r="L37" s="16">
        <v>1</v>
      </c>
      <c r="M37" s="82">
        <v>0.74250000000000005</v>
      </c>
      <c r="N37" s="73">
        <v>1</v>
      </c>
      <c r="O37" s="65">
        <v>3000</v>
      </c>
      <c r="P37" s="65">
        <f>Table224578910112345678910111213[[#This Row],[PEMBULATAN]]*O37</f>
        <v>3000</v>
      </c>
    </row>
    <row r="38" spans="1:16" ht="28.5" customHeight="1" x14ac:dyDescent="0.2">
      <c r="A38" s="14"/>
      <c r="B38" s="14"/>
      <c r="C38" s="74" t="s">
        <v>1298</v>
      </c>
      <c r="D38" s="79" t="s">
        <v>530</v>
      </c>
      <c r="E38" s="13">
        <v>44442</v>
      </c>
      <c r="F38" s="77" t="s">
        <v>779</v>
      </c>
      <c r="G38" s="13">
        <v>44443</v>
      </c>
      <c r="H38" s="78" t="s">
        <v>780</v>
      </c>
      <c r="I38" s="16">
        <v>101</v>
      </c>
      <c r="J38" s="16">
        <v>60</v>
      </c>
      <c r="K38" s="16">
        <v>24</v>
      </c>
      <c r="L38" s="16">
        <v>22</v>
      </c>
      <c r="M38" s="82">
        <v>36.36</v>
      </c>
      <c r="N38" s="73">
        <v>37</v>
      </c>
      <c r="O38" s="65">
        <v>3000</v>
      </c>
      <c r="P38" s="65">
        <f>Table224578910112345678910111213[[#This Row],[PEMBULATAN]]*O38</f>
        <v>111000</v>
      </c>
    </row>
    <row r="39" spans="1:16" ht="28.5" customHeight="1" x14ac:dyDescent="0.2">
      <c r="A39" s="14"/>
      <c r="B39" s="14"/>
      <c r="C39" s="74" t="s">
        <v>1299</v>
      </c>
      <c r="D39" s="79" t="s">
        <v>530</v>
      </c>
      <c r="E39" s="13">
        <v>44442</v>
      </c>
      <c r="F39" s="77" t="s">
        <v>779</v>
      </c>
      <c r="G39" s="13">
        <v>44443</v>
      </c>
      <c r="H39" s="78" t="s">
        <v>780</v>
      </c>
      <c r="I39" s="16">
        <v>42</v>
      </c>
      <c r="J39" s="16">
        <v>36</v>
      </c>
      <c r="K39" s="16">
        <v>12</v>
      </c>
      <c r="L39" s="16">
        <v>3</v>
      </c>
      <c r="M39" s="82">
        <v>4.5359999999999996</v>
      </c>
      <c r="N39" s="73">
        <v>5</v>
      </c>
      <c r="O39" s="65">
        <v>3000</v>
      </c>
      <c r="P39" s="65">
        <f>Table224578910112345678910111213[[#This Row],[PEMBULATAN]]*O39</f>
        <v>15000</v>
      </c>
    </row>
    <row r="40" spans="1:16" ht="28.5" customHeight="1" x14ac:dyDescent="0.2">
      <c r="A40" s="14"/>
      <c r="B40" s="14"/>
      <c r="C40" s="74" t="s">
        <v>1300</v>
      </c>
      <c r="D40" s="79" t="s">
        <v>530</v>
      </c>
      <c r="E40" s="13">
        <v>44442</v>
      </c>
      <c r="F40" s="77" t="s">
        <v>779</v>
      </c>
      <c r="G40" s="13">
        <v>44443</v>
      </c>
      <c r="H40" s="78" t="s">
        <v>780</v>
      </c>
      <c r="I40" s="16">
        <v>60</v>
      </c>
      <c r="J40" s="16">
        <v>40</v>
      </c>
      <c r="K40" s="16">
        <v>12</v>
      </c>
      <c r="L40" s="16">
        <v>8</v>
      </c>
      <c r="M40" s="82">
        <v>7.2</v>
      </c>
      <c r="N40" s="73">
        <v>8</v>
      </c>
      <c r="O40" s="65">
        <v>3000</v>
      </c>
      <c r="P40" s="65">
        <f>Table224578910112345678910111213[[#This Row],[PEMBULATAN]]*O40</f>
        <v>24000</v>
      </c>
    </row>
    <row r="41" spans="1:16" ht="28.5" customHeight="1" x14ac:dyDescent="0.2">
      <c r="A41" s="14"/>
      <c r="B41" s="14"/>
      <c r="C41" s="74" t="s">
        <v>1301</v>
      </c>
      <c r="D41" s="79" t="s">
        <v>530</v>
      </c>
      <c r="E41" s="13">
        <v>44442</v>
      </c>
      <c r="F41" s="77" t="s">
        <v>779</v>
      </c>
      <c r="G41" s="13">
        <v>44443</v>
      </c>
      <c r="H41" s="78" t="s">
        <v>780</v>
      </c>
      <c r="I41" s="16">
        <v>98</v>
      </c>
      <c r="J41" s="16">
        <v>45</v>
      </c>
      <c r="K41" s="16">
        <v>21</v>
      </c>
      <c r="L41" s="16">
        <v>11</v>
      </c>
      <c r="M41" s="82">
        <v>23.1525</v>
      </c>
      <c r="N41" s="73">
        <v>23</v>
      </c>
      <c r="O41" s="65">
        <v>3000</v>
      </c>
      <c r="P41" s="65">
        <f>Table224578910112345678910111213[[#This Row],[PEMBULATAN]]*O41</f>
        <v>69000</v>
      </c>
    </row>
    <row r="42" spans="1:16" ht="28.5" customHeight="1" x14ac:dyDescent="0.2">
      <c r="A42" s="14"/>
      <c r="B42" s="14"/>
      <c r="C42" s="74" t="s">
        <v>1302</v>
      </c>
      <c r="D42" s="79" t="s">
        <v>530</v>
      </c>
      <c r="E42" s="13">
        <v>44442</v>
      </c>
      <c r="F42" s="77" t="s">
        <v>779</v>
      </c>
      <c r="G42" s="13">
        <v>44443</v>
      </c>
      <c r="H42" s="78" t="s">
        <v>780</v>
      </c>
      <c r="I42" s="16">
        <v>52</v>
      </c>
      <c r="J42" s="16">
        <v>56</v>
      </c>
      <c r="K42" s="16">
        <v>20</v>
      </c>
      <c r="L42" s="16">
        <v>6</v>
      </c>
      <c r="M42" s="82">
        <v>14.56</v>
      </c>
      <c r="N42" s="73">
        <v>15</v>
      </c>
      <c r="O42" s="65">
        <v>3000</v>
      </c>
      <c r="P42" s="65">
        <f>Table224578910112345678910111213[[#This Row],[PEMBULATAN]]*O42</f>
        <v>45000</v>
      </c>
    </row>
    <row r="43" spans="1:16" ht="28.5" customHeight="1" x14ac:dyDescent="0.2">
      <c r="A43" s="14"/>
      <c r="B43" s="14"/>
      <c r="C43" s="74" t="s">
        <v>1303</v>
      </c>
      <c r="D43" s="79" t="s">
        <v>530</v>
      </c>
      <c r="E43" s="13">
        <v>44442</v>
      </c>
      <c r="F43" s="77" t="s">
        <v>779</v>
      </c>
      <c r="G43" s="13">
        <v>44443</v>
      </c>
      <c r="H43" s="78" t="s">
        <v>780</v>
      </c>
      <c r="I43" s="16">
        <v>94</v>
      </c>
      <c r="J43" s="16">
        <v>53</v>
      </c>
      <c r="K43" s="16">
        <v>24</v>
      </c>
      <c r="L43" s="16">
        <v>13</v>
      </c>
      <c r="M43" s="82">
        <v>29.891999999999999</v>
      </c>
      <c r="N43" s="73">
        <v>30</v>
      </c>
      <c r="O43" s="65">
        <v>3000</v>
      </c>
      <c r="P43" s="65">
        <f>Table224578910112345678910111213[[#This Row],[PEMBULATAN]]*O43</f>
        <v>90000</v>
      </c>
    </row>
    <row r="44" spans="1:16" ht="28.5" customHeight="1" x14ac:dyDescent="0.2">
      <c r="A44" s="14"/>
      <c r="B44" s="14"/>
      <c r="C44" s="74" t="s">
        <v>1304</v>
      </c>
      <c r="D44" s="79" t="s">
        <v>530</v>
      </c>
      <c r="E44" s="13">
        <v>44442</v>
      </c>
      <c r="F44" s="77" t="s">
        <v>779</v>
      </c>
      <c r="G44" s="13">
        <v>44443</v>
      </c>
      <c r="H44" s="78" t="s">
        <v>780</v>
      </c>
      <c r="I44" s="16">
        <v>98</v>
      </c>
      <c r="J44" s="16">
        <v>60</v>
      </c>
      <c r="K44" s="16">
        <v>22</v>
      </c>
      <c r="L44" s="16">
        <v>20</v>
      </c>
      <c r="M44" s="82">
        <v>32.340000000000003</v>
      </c>
      <c r="N44" s="73">
        <v>33</v>
      </c>
      <c r="O44" s="65">
        <v>3000</v>
      </c>
      <c r="P44" s="65">
        <f>Table224578910112345678910111213[[#This Row],[PEMBULATAN]]*O44</f>
        <v>99000</v>
      </c>
    </row>
    <row r="45" spans="1:16" ht="28.5" customHeight="1" x14ac:dyDescent="0.2">
      <c r="A45" s="14"/>
      <c r="B45" s="14"/>
      <c r="C45" s="74" t="s">
        <v>1305</v>
      </c>
      <c r="D45" s="79" t="s">
        <v>530</v>
      </c>
      <c r="E45" s="13">
        <v>44442</v>
      </c>
      <c r="F45" s="77" t="s">
        <v>779</v>
      </c>
      <c r="G45" s="13">
        <v>44443</v>
      </c>
      <c r="H45" s="78" t="s">
        <v>780</v>
      </c>
      <c r="I45" s="16">
        <v>52</v>
      </c>
      <c r="J45" s="16">
        <v>40</v>
      </c>
      <c r="K45" s="16">
        <v>12</v>
      </c>
      <c r="L45" s="16">
        <v>5</v>
      </c>
      <c r="M45" s="82">
        <v>6.24</v>
      </c>
      <c r="N45" s="73">
        <v>6</v>
      </c>
      <c r="O45" s="65">
        <v>3000</v>
      </c>
      <c r="P45" s="65">
        <f>Table224578910112345678910111213[[#This Row],[PEMBULATAN]]*O45</f>
        <v>18000</v>
      </c>
    </row>
    <row r="46" spans="1:16" ht="28.5" customHeight="1" x14ac:dyDescent="0.2">
      <c r="A46" s="14"/>
      <c r="B46" s="14"/>
      <c r="C46" s="74" t="s">
        <v>1306</v>
      </c>
      <c r="D46" s="79" t="s">
        <v>530</v>
      </c>
      <c r="E46" s="13">
        <v>44442</v>
      </c>
      <c r="F46" s="77" t="s">
        <v>779</v>
      </c>
      <c r="G46" s="13">
        <v>44443</v>
      </c>
      <c r="H46" s="78" t="s">
        <v>780</v>
      </c>
      <c r="I46" s="16">
        <v>77</v>
      </c>
      <c r="J46" s="16">
        <v>58</v>
      </c>
      <c r="K46" s="16">
        <v>16</v>
      </c>
      <c r="L46" s="16">
        <v>9</v>
      </c>
      <c r="M46" s="82">
        <v>17.864000000000001</v>
      </c>
      <c r="N46" s="73">
        <v>18</v>
      </c>
      <c r="O46" s="65">
        <v>3000</v>
      </c>
      <c r="P46" s="65">
        <f>Table224578910112345678910111213[[#This Row],[PEMBULATAN]]*O46</f>
        <v>54000</v>
      </c>
    </row>
    <row r="47" spans="1:16" ht="28.5" customHeight="1" x14ac:dyDescent="0.2">
      <c r="A47" s="14"/>
      <c r="B47" s="14"/>
      <c r="C47" s="74" t="s">
        <v>1307</v>
      </c>
      <c r="D47" s="79" t="s">
        <v>530</v>
      </c>
      <c r="E47" s="13">
        <v>44442</v>
      </c>
      <c r="F47" s="77" t="s">
        <v>779</v>
      </c>
      <c r="G47" s="13">
        <v>44443</v>
      </c>
      <c r="H47" s="78" t="s">
        <v>780</v>
      </c>
      <c r="I47" s="16">
        <v>95</v>
      </c>
      <c r="J47" s="16">
        <v>51</v>
      </c>
      <c r="K47" s="16">
        <v>14</v>
      </c>
      <c r="L47" s="16">
        <v>19</v>
      </c>
      <c r="M47" s="82">
        <v>16.9575</v>
      </c>
      <c r="N47" s="73">
        <v>19</v>
      </c>
      <c r="O47" s="65">
        <v>3000</v>
      </c>
      <c r="P47" s="65">
        <f>Table224578910112345678910111213[[#This Row],[PEMBULATAN]]*O47</f>
        <v>57000</v>
      </c>
    </row>
    <row r="48" spans="1:16" ht="28.5" customHeight="1" x14ac:dyDescent="0.2">
      <c r="A48" s="14"/>
      <c r="B48" s="14"/>
      <c r="C48" s="74" t="s">
        <v>1308</v>
      </c>
      <c r="D48" s="79" t="s">
        <v>530</v>
      </c>
      <c r="E48" s="13">
        <v>44442</v>
      </c>
      <c r="F48" s="77" t="s">
        <v>779</v>
      </c>
      <c r="G48" s="13">
        <v>44443</v>
      </c>
      <c r="H48" s="78" t="s">
        <v>780</v>
      </c>
      <c r="I48" s="16">
        <v>75</v>
      </c>
      <c r="J48" s="16">
        <v>58</v>
      </c>
      <c r="K48" s="16">
        <v>20</v>
      </c>
      <c r="L48" s="16">
        <v>17</v>
      </c>
      <c r="M48" s="82">
        <v>21.75</v>
      </c>
      <c r="N48" s="73">
        <v>22</v>
      </c>
      <c r="O48" s="65">
        <v>3000</v>
      </c>
      <c r="P48" s="65">
        <f>Table224578910112345678910111213[[#This Row],[PEMBULATAN]]*O48</f>
        <v>66000</v>
      </c>
    </row>
    <row r="49" spans="1:16" ht="28.5" customHeight="1" x14ac:dyDescent="0.2">
      <c r="A49" s="14"/>
      <c r="B49" s="14"/>
      <c r="C49" s="74" t="s">
        <v>1309</v>
      </c>
      <c r="D49" s="79" t="s">
        <v>530</v>
      </c>
      <c r="E49" s="13">
        <v>44442</v>
      </c>
      <c r="F49" s="77" t="s">
        <v>779</v>
      </c>
      <c r="G49" s="13">
        <v>44443</v>
      </c>
      <c r="H49" s="78" t="s">
        <v>780</v>
      </c>
      <c r="I49" s="16">
        <v>104</v>
      </c>
      <c r="J49" s="16">
        <v>61</v>
      </c>
      <c r="K49" s="16">
        <v>28</v>
      </c>
      <c r="L49" s="16">
        <v>25</v>
      </c>
      <c r="M49" s="82">
        <v>44.408000000000001</v>
      </c>
      <c r="N49" s="73">
        <v>45</v>
      </c>
      <c r="O49" s="65">
        <v>3000</v>
      </c>
      <c r="P49" s="65">
        <f>Table224578910112345678910111213[[#This Row],[PEMBULATAN]]*O49</f>
        <v>135000</v>
      </c>
    </row>
    <row r="50" spans="1:16" ht="28.5" customHeight="1" x14ac:dyDescent="0.2">
      <c r="A50" s="14"/>
      <c r="B50" s="14"/>
      <c r="C50" s="74" t="s">
        <v>1310</v>
      </c>
      <c r="D50" s="79" t="s">
        <v>530</v>
      </c>
      <c r="E50" s="13">
        <v>44442</v>
      </c>
      <c r="F50" s="77" t="s">
        <v>779</v>
      </c>
      <c r="G50" s="13">
        <v>44443</v>
      </c>
      <c r="H50" s="78" t="s">
        <v>780</v>
      </c>
      <c r="I50" s="16">
        <v>85</v>
      </c>
      <c r="J50" s="16">
        <v>64</v>
      </c>
      <c r="K50" s="16">
        <v>18</v>
      </c>
      <c r="L50" s="16">
        <v>15</v>
      </c>
      <c r="M50" s="82">
        <v>24.48</v>
      </c>
      <c r="N50" s="73">
        <v>25</v>
      </c>
      <c r="O50" s="65">
        <v>3000</v>
      </c>
      <c r="P50" s="65">
        <f>Table224578910112345678910111213[[#This Row],[PEMBULATAN]]*O50</f>
        <v>75000</v>
      </c>
    </row>
    <row r="51" spans="1:16" ht="28.5" customHeight="1" x14ac:dyDescent="0.2">
      <c r="A51" s="14"/>
      <c r="B51" s="14"/>
      <c r="C51" s="74" t="s">
        <v>1311</v>
      </c>
      <c r="D51" s="79" t="s">
        <v>530</v>
      </c>
      <c r="E51" s="13">
        <v>44442</v>
      </c>
      <c r="F51" s="77" t="s">
        <v>779</v>
      </c>
      <c r="G51" s="13">
        <v>44443</v>
      </c>
      <c r="H51" s="78" t="s">
        <v>780</v>
      </c>
      <c r="I51" s="16">
        <v>126</v>
      </c>
      <c r="J51" s="16">
        <v>4</v>
      </c>
      <c r="K51" s="16">
        <v>4</v>
      </c>
      <c r="L51" s="16">
        <v>1</v>
      </c>
      <c r="M51" s="82">
        <v>0.504</v>
      </c>
      <c r="N51" s="73">
        <v>1</v>
      </c>
      <c r="O51" s="65">
        <v>3000</v>
      </c>
      <c r="P51" s="65">
        <f>Table224578910112345678910111213[[#This Row],[PEMBULATAN]]*O51</f>
        <v>3000</v>
      </c>
    </row>
    <row r="52" spans="1:16" ht="28.5" customHeight="1" x14ac:dyDescent="0.2">
      <c r="A52" s="14"/>
      <c r="B52" s="14"/>
      <c r="C52" s="74" t="s">
        <v>1312</v>
      </c>
      <c r="D52" s="79" t="s">
        <v>530</v>
      </c>
      <c r="E52" s="13">
        <v>44442</v>
      </c>
      <c r="F52" s="77" t="s">
        <v>779</v>
      </c>
      <c r="G52" s="13">
        <v>44443</v>
      </c>
      <c r="H52" s="78" t="s">
        <v>780</v>
      </c>
      <c r="I52" s="16">
        <v>97</v>
      </c>
      <c r="J52" s="16">
        <v>50</v>
      </c>
      <c r="K52" s="16">
        <v>26</v>
      </c>
      <c r="L52" s="16">
        <v>20</v>
      </c>
      <c r="M52" s="82">
        <v>31.524999999999999</v>
      </c>
      <c r="N52" s="73">
        <v>32</v>
      </c>
      <c r="O52" s="65">
        <v>3000</v>
      </c>
      <c r="P52" s="65">
        <f>Table224578910112345678910111213[[#This Row],[PEMBULATAN]]*O52</f>
        <v>96000</v>
      </c>
    </row>
    <row r="53" spans="1:16" ht="28.5" customHeight="1" x14ac:dyDescent="0.2">
      <c r="A53" s="14"/>
      <c r="B53" s="14"/>
      <c r="C53" s="74" t="s">
        <v>1313</v>
      </c>
      <c r="D53" s="79" t="s">
        <v>530</v>
      </c>
      <c r="E53" s="13">
        <v>44442</v>
      </c>
      <c r="F53" s="77" t="s">
        <v>779</v>
      </c>
      <c r="G53" s="13">
        <v>44443</v>
      </c>
      <c r="H53" s="78" t="s">
        <v>780</v>
      </c>
      <c r="I53" s="16">
        <v>89</v>
      </c>
      <c r="J53" s="16">
        <v>61</v>
      </c>
      <c r="K53" s="16">
        <v>21</v>
      </c>
      <c r="L53" s="16">
        <v>15</v>
      </c>
      <c r="M53" s="82">
        <v>28.50225</v>
      </c>
      <c r="N53" s="73">
        <v>29</v>
      </c>
      <c r="O53" s="65">
        <v>3000</v>
      </c>
      <c r="P53" s="65">
        <f>Table224578910112345678910111213[[#This Row],[PEMBULATAN]]*O53</f>
        <v>87000</v>
      </c>
    </row>
    <row r="54" spans="1:16" ht="28.5" customHeight="1" x14ac:dyDescent="0.2">
      <c r="A54" s="14"/>
      <c r="B54" s="14"/>
      <c r="C54" s="74" t="s">
        <v>1314</v>
      </c>
      <c r="D54" s="79" t="s">
        <v>530</v>
      </c>
      <c r="E54" s="13">
        <v>44442</v>
      </c>
      <c r="F54" s="77" t="s">
        <v>779</v>
      </c>
      <c r="G54" s="13">
        <v>44443</v>
      </c>
      <c r="H54" s="78" t="s">
        <v>780</v>
      </c>
      <c r="I54" s="16">
        <v>88</v>
      </c>
      <c r="J54" s="16">
        <v>52</v>
      </c>
      <c r="K54" s="16">
        <v>17</v>
      </c>
      <c r="L54" s="16">
        <v>13</v>
      </c>
      <c r="M54" s="82">
        <v>19.448</v>
      </c>
      <c r="N54" s="73">
        <v>20</v>
      </c>
      <c r="O54" s="65">
        <v>3000</v>
      </c>
      <c r="P54" s="65">
        <f>Table224578910112345678910111213[[#This Row],[PEMBULATAN]]*O54</f>
        <v>60000</v>
      </c>
    </row>
    <row r="55" spans="1:16" ht="28.5" customHeight="1" x14ac:dyDescent="0.2">
      <c r="A55" s="14"/>
      <c r="B55" s="14"/>
      <c r="C55" s="74" t="s">
        <v>1315</v>
      </c>
      <c r="D55" s="79" t="s">
        <v>530</v>
      </c>
      <c r="E55" s="13">
        <v>44442</v>
      </c>
      <c r="F55" s="77" t="s">
        <v>779</v>
      </c>
      <c r="G55" s="13">
        <v>44443</v>
      </c>
      <c r="H55" s="78" t="s">
        <v>780</v>
      </c>
      <c r="I55" s="16">
        <v>105</v>
      </c>
      <c r="J55" s="16">
        <v>86</v>
      </c>
      <c r="K55" s="16">
        <v>25</v>
      </c>
      <c r="L55" s="16">
        <v>34</v>
      </c>
      <c r="M55" s="82">
        <v>56.4375</v>
      </c>
      <c r="N55" s="73">
        <v>57</v>
      </c>
      <c r="O55" s="65">
        <v>3000</v>
      </c>
      <c r="P55" s="65">
        <f>Table224578910112345678910111213[[#This Row],[PEMBULATAN]]*O55</f>
        <v>171000</v>
      </c>
    </row>
    <row r="56" spans="1:16" ht="28.5" customHeight="1" x14ac:dyDescent="0.2">
      <c r="A56" s="14"/>
      <c r="B56" s="14"/>
      <c r="C56" s="74" t="s">
        <v>1316</v>
      </c>
      <c r="D56" s="79" t="s">
        <v>530</v>
      </c>
      <c r="E56" s="13">
        <v>44442</v>
      </c>
      <c r="F56" s="77" t="s">
        <v>779</v>
      </c>
      <c r="G56" s="13">
        <v>44443</v>
      </c>
      <c r="H56" s="78" t="s">
        <v>780</v>
      </c>
      <c r="I56" s="16">
        <v>78</v>
      </c>
      <c r="J56" s="16">
        <v>53</v>
      </c>
      <c r="K56" s="16">
        <v>21</v>
      </c>
      <c r="L56" s="16">
        <v>11</v>
      </c>
      <c r="M56" s="82">
        <v>21.703499999999998</v>
      </c>
      <c r="N56" s="73">
        <v>22</v>
      </c>
      <c r="O56" s="65">
        <v>3000</v>
      </c>
      <c r="P56" s="65">
        <f>Table224578910112345678910111213[[#This Row],[PEMBULATAN]]*O56</f>
        <v>66000</v>
      </c>
    </row>
    <row r="57" spans="1:16" ht="28.5" customHeight="1" x14ac:dyDescent="0.2">
      <c r="A57" s="14"/>
      <c r="B57" s="14"/>
      <c r="C57" s="74" t="s">
        <v>1317</v>
      </c>
      <c r="D57" s="79" t="s">
        <v>530</v>
      </c>
      <c r="E57" s="13">
        <v>44442</v>
      </c>
      <c r="F57" s="77" t="s">
        <v>779</v>
      </c>
      <c r="G57" s="13">
        <v>44443</v>
      </c>
      <c r="H57" s="78" t="s">
        <v>780</v>
      </c>
      <c r="I57" s="16">
        <v>68</v>
      </c>
      <c r="J57" s="16">
        <v>55</v>
      </c>
      <c r="K57" s="16">
        <v>18</v>
      </c>
      <c r="L57" s="16">
        <v>11</v>
      </c>
      <c r="M57" s="82">
        <v>16.829999999999998</v>
      </c>
      <c r="N57" s="73">
        <v>17</v>
      </c>
      <c r="O57" s="65">
        <v>3000</v>
      </c>
      <c r="P57" s="65">
        <f>Table224578910112345678910111213[[#This Row],[PEMBULATAN]]*O57</f>
        <v>51000</v>
      </c>
    </row>
    <row r="58" spans="1:16" ht="28.5" customHeight="1" x14ac:dyDescent="0.2">
      <c r="A58" s="14"/>
      <c r="B58" s="14"/>
      <c r="C58" s="74" t="s">
        <v>1318</v>
      </c>
      <c r="D58" s="79" t="s">
        <v>530</v>
      </c>
      <c r="E58" s="13">
        <v>44442</v>
      </c>
      <c r="F58" s="77" t="s">
        <v>779</v>
      </c>
      <c r="G58" s="13">
        <v>44443</v>
      </c>
      <c r="H58" s="78" t="s">
        <v>780</v>
      </c>
      <c r="I58" s="16">
        <v>91</v>
      </c>
      <c r="J58" s="16">
        <v>60</v>
      </c>
      <c r="K58" s="16">
        <v>22</v>
      </c>
      <c r="L58" s="16">
        <v>17</v>
      </c>
      <c r="M58" s="82">
        <v>30.03</v>
      </c>
      <c r="N58" s="73">
        <v>30</v>
      </c>
      <c r="O58" s="65">
        <v>3000</v>
      </c>
      <c r="P58" s="65">
        <f>Table224578910112345678910111213[[#This Row],[PEMBULATAN]]*O58</f>
        <v>90000</v>
      </c>
    </row>
    <row r="59" spans="1:16" ht="28.5" customHeight="1" x14ac:dyDescent="0.2">
      <c r="A59" s="14"/>
      <c r="B59" s="14"/>
      <c r="C59" s="74" t="s">
        <v>1319</v>
      </c>
      <c r="D59" s="79" t="s">
        <v>530</v>
      </c>
      <c r="E59" s="13">
        <v>44442</v>
      </c>
      <c r="F59" s="77" t="s">
        <v>779</v>
      </c>
      <c r="G59" s="13">
        <v>44443</v>
      </c>
      <c r="H59" s="78" t="s">
        <v>780</v>
      </c>
      <c r="I59" s="16">
        <v>100</v>
      </c>
      <c r="J59" s="16">
        <v>55</v>
      </c>
      <c r="K59" s="16">
        <v>26</v>
      </c>
      <c r="L59" s="16">
        <v>14</v>
      </c>
      <c r="M59" s="82">
        <v>35.75</v>
      </c>
      <c r="N59" s="73">
        <v>36</v>
      </c>
      <c r="O59" s="65">
        <v>3000</v>
      </c>
      <c r="P59" s="65">
        <f>Table224578910112345678910111213[[#This Row],[PEMBULATAN]]*O59</f>
        <v>108000</v>
      </c>
    </row>
    <row r="60" spans="1:16" ht="28.5" customHeight="1" x14ac:dyDescent="0.2">
      <c r="A60" s="14"/>
      <c r="B60" s="14"/>
      <c r="C60" s="74" t="s">
        <v>1320</v>
      </c>
      <c r="D60" s="79" t="s">
        <v>530</v>
      </c>
      <c r="E60" s="13">
        <v>44442</v>
      </c>
      <c r="F60" s="77" t="s">
        <v>779</v>
      </c>
      <c r="G60" s="13">
        <v>44443</v>
      </c>
      <c r="H60" s="78" t="s">
        <v>780</v>
      </c>
      <c r="I60" s="16">
        <v>72</v>
      </c>
      <c r="J60" s="16">
        <v>48</v>
      </c>
      <c r="K60" s="16">
        <v>25</v>
      </c>
      <c r="L60" s="16">
        <v>7</v>
      </c>
      <c r="M60" s="82">
        <v>21.6</v>
      </c>
      <c r="N60" s="73">
        <v>22</v>
      </c>
      <c r="O60" s="65">
        <v>3000</v>
      </c>
      <c r="P60" s="65">
        <f>Table224578910112345678910111213[[#This Row],[PEMBULATAN]]*O60</f>
        <v>66000</v>
      </c>
    </row>
    <row r="61" spans="1:16" ht="28.5" customHeight="1" x14ac:dyDescent="0.2">
      <c r="A61" s="14"/>
      <c r="B61" s="14"/>
      <c r="C61" s="74" t="s">
        <v>1321</v>
      </c>
      <c r="D61" s="79" t="s">
        <v>530</v>
      </c>
      <c r="E61" s="13">
        <v>44442</v>
      </c>
      <c r="F61" s="77" t="s">
        <v>779</v>
      </c>
      <c r="G61" s="13">
        <v>44443</v>
      </c>
      <c r="H61" s="78" t="s">
        <v>780</v>
      </c>
      <c r="I61" s="16">
        <v>52</v>
      </c>
      <c r="J61" s="16">
        <v>48</v>
      </c>
      <c r="K61" s="16">
        <v>14</v>
      </c>
      <c r="L61" s="16">
        <v>6</v>
      </c>
      <c r="M61" s="82">
        <v>8.7360000000000007</v>
      </c>
      <c r="N61" s="73">
        <v>9</v>
      </c>
      <c r="O61" s="65">
        <v>3000</v>
      </c>
      <c r="P61" s="65">
        <f>Table224578910112345678910111213[[#This Row],[PEMBULATAN]]*O61</f>
        <v>27000</v>
      </c>
    </row>
    <row r="62" spans="1:16" ht="28.5" customHeight="1" x14ac:dyDescent="0.2">
      <c r="A62" s="14"/>
      <c r="B62" s="14"/>
      <c r="C62" s="74" t="s">
        <v>1322</v>
      </c>
      <c r="D62" s="79" t="s">
        <v>530</v>
      </c>
      <c r="E62" s="13">
        <v>44442</v>
      </c>
      <c r="F62" s="77" t="s">
        <v>779</v>
      </c>
      <c r="G62" s="13">
        <v>44443</v>
      </c>
      <c r="H62" s="78" t="s">
        <v>780</v>
      </c>
      <c r="I62" s="16">
        <v>78</v>
      </c>
      <c r="J62" s="16">
        <v>60</v>
      </c>
      <c r="K62" s="16">
        <v>26</v>
      </c>
      <c r="L62" s="16">
        <v>18</v>
      </c>
      <c r="M62" s="82">
        <v>30.42</v>
      </c>
      <c r="N62" s="73">
        <v>31</v>
      </c>
      <c r="O62" s="65">
        <v>3000</v>
      </c>
      <c r="P62" s="65">
        <f>Table224578910112345678910111213[[#This Row],[PEMBULATAN]]*O62</f>
        <v>93000</v>
      </c>
    </row>
    <row r="63" spans="1:16" ht="28.5" customHeight="1" x14ac:dyDescent="0.2">
      <c r="A63" s="14"/>
      <c r="B63" s="14"/>
      <c r="C63" s="74" t="s">
        <v>1323</v>
      </c>
      <c r="D63" s="79" t="s">
        <v>530</v>
      </c>
      <c r="E63" s="13">
        <v>44442</v>
      </c>
      <c r="F63" s="77" t="s">
        <v>779</v>
      </c>
      <c r="G63" s="13">
        <v>44443</v>
      </c>
      <c r="H63" s="78" t="s">
        <v>780</v>
      </c>
      <c r="I63" s="16">
        <v>82</v>
      </c>
      <c r="J63" s="16">
        <v>49</v>
      </c>
      <c r="K63" s="16">
        <v>22</v>
      </c>
      <c r="L63" s="16">
        <v>14</v>
      </c>
      <c r="M63" s="82">
        <v>22.099</v>
      </c>
      <c r="N63" s="73">
        <v>22</v>
      </c>
      <c r="O63" s="65">
        <v>3000</v>
      </c>
      <c r="P63" s="65">
        <f>Table224578910112345678910111213[[#This Row],[PEMBULATAN]]*O63</f>
        <v>66000</v>
      </c>
    </row>
    <row r="64" spans="1:16" ht="28.5" customHeight="1" x14ac:dyDescent="0.2">
      <c r="A64" s="14"/>
      <c r="B64" s="14"/>
      <c r="C64" s="74" t="s">
        <v>1324</v>
      </c>
      <c r="D64" s="79" t="s">
        <v>530</v>
      </c>
      <c r="E64" s="13">
        <v>44442</v>
      </c>
      <c r="F64" s="77" t="s">
        <v>779</v>
      </c>
      <c r="G64" s="13">
        <v>44443</v>
      </c>
      <c r="H64" s="78" t="s">
        <v>780</v>
      </c>
      <c r="I64" s="16">
        <v>55</v>
      </c>
      <c r="J64" s="16">
        <v>31</v>
      </c>
      <c r="K64" s="16">
        <v>11</v>
      </c>
      <c r="L64" s="16">
        <v>5</v>
      </c>
      <c r="M64" s="82">
        <v>4.6887499999999998</v>
      </c>
      <c r="N64" s="73">
        <v>5</v>
      </c>
      <c r="O64" s="65">
        <v>3000</v>
      </c>
      <c r="P64" s="65">
        <f>Table224578910112345678910111213[[#This Row],[PEMBULATAN]]*O64</f>
        <v>15000</v>
      </c>
    </row>
    <row r="65" spans="1:16" ht="28.5" customHeight="1" x14ac:dyDescent="0.2">
      <c r="A65" s="14"/>
      <c r="B65" s="14"/>
      <c r="C65" s="74" t="s">
        <v>1325</v>
      </c>
      <c r="D65" s="79" t="s">
        <v>530</v>
      </c>
      <c r="E65" s="13">
        <v>44442</v>
      </c>
      <c r="F65" s="77" t="s">
        <v>779</v>
      </c>
      <c r="G65" s="13">
        <v>44443</v>
      </c>
      <c r="H65" s="78" t="s">
        <v>780</v>
      </c>
      <c r="I65" s="16">
        <v>90</v>
      </c>
      <c r="J65" s="16">
        <v>56</v>
      </c>
      <c r="K65" s="16">
        <v>38</v>
      </c>
      <c r="L65" s="16">
        <v>17</v>
      </c>
      <c r="M65" s="82">
        <v>47.88</v>
      </c>
      <c r="N65" s="73">
        <v>48</v>
      </c>
      <c r="O65" s="65">
        <v>3000</v>
      </c>
      <c r="P65" s="65">
        <f>Table224578910112345678910111213[[#This Row],[PEMBULATAN]]*O65</f>
        <v>144000</v>
      </c>
    </row>
    <row r="66" spans="1:16" ht="28.5" customHeight="1" x14ac:dyDescent="0.2">
      <c r="A66" s="14"/>
      <c r="B66" s="14"/>
      <c r="C66" s="74" t="s">
        <v>1326</v>
      </c>
      <c r="D66" s="79" t="s">
        <v>530</v>
      </c>
      <c r="E66" s="13">
        <v>44442</v>
      </c>
      <c r="F66" s="77" t="s">
        <v>779</v>
      </c>
      <c r="G66" s="13">
        <v>44443</v>
      </c>
      <c r="H66" s="78" t="s">
        <v>780</v>
      </c>
      <c r="I66" s="16">
        <v>83</v>
      </c>
      <c r="J66" s="16">
        <v>49</v>
      </c>
      <c r="K66" s="16">
        <v>22</v>
      </c>
      <c r="L66" s="16">
        <v>8</v>
      </c>
      <c r="M66" s="82">
        <v>22.368500000000001</v>
      </c>
      <c r="N66" s="73">
        <v>23</v>
      </c>
      <c r="O66" s="65">
        <v>3000</v>
      </c>
      <c r="P66" s="65">
        <f>Table224578910112345678910111213[[#This Row],[PEMBULATAN]]*O66</f>
        <v>69000</v>
      </c>
    </row>
    <row r="67" spans="1:16" ht="28.5" customHeight="1" x14ac:dyDescent="0.2">
      <c r="A67" s="14"/>
      <c r="B67" s="14"/>
      <c r="C67" s="74" t="s">
        <v>1327</v>
      </c>
      <c r="D67" s="79" t="s">
        <v>530</v>
      </c>
      <c r="E67" s="13">
        <v>44442</v>
      </c>
      <c r="F67" s="77" t="s">
        <v>779</v>
      </c>
      <c r="G67" s="13">
        <v>44443</v>
      </c>
      <c r="H67" s="78" t="s">
        <v>780</v>
      </c>
      <c r="I67" s="16">
        <v>75</v>
      </c>
      <c r="J67" s="16">
        <v>60</v>
      </c>
      <c r="K67" s="16">
        <v>18</v>
      </c>
      <c r="L67" s="16">
        <v>12</v>
      </c>
      <c r="M67" s="82">
        <v>20.25</v>
      </c>
      <c r="N67" s="73">
        <v>20</v>
      </c>
      <c r="O67" s="65">
        <v>3000</v>
      </c>
      <c r="P67" s="65">
        <f>Table224578910112345678910111213[[#This Row],[PEMBULATAN]]*O67</f>
        <v>60000</v>
      </c>
    </row>
    <row r="68" spans="1:16" ht="28.5" customHeight="1" x14ac:dyDescent="0.2">
      <c r="A68" s="14"/>
      <c r="B68" s="14"/>
      <c r="C68" s="74" t="s">
        <v>1328</v>
      </c>
      <c r="D68" s="79" t="s">
        <v>530</v>
      </c>
      <c r="E68" s="13">
        <v>44442</v>
      </c>
      <c r="F68" s="77" t="s">
        <v>779</v>
      </c>
      <c r="G68" s="13">
        <v>44443</v>
      </c>
      <c r="H68" s="78" t="s">
        <v>780</v>
      </c>
      <c r="I68" s="16">
        <v>81</v>
      </c>
      <c r="J68" s="16">
        <v>72</v>
      </c>
      <c r="K68" s="16">
        <v>18</v>
      </c>
      <c r="L68" s="16">
        <v>25</v>
      </c>
      <c r="M68" s="82">
        <v>26.244</v>
      </c>
      <c r="N68" s="73">
        <v>26</v>
      </c>
      <c r="O68" s="65">
        <v>3000</v>
      </c>
      <c r="P68" s="65">
        <f>Table224578910112345678910111213[[#This Row],[PEMBULATAN]]*O68</f>
        <v>78000</v>
      </c>
    </row>
    <row r="69" spans="1:16" ht="28.5" customHeight="1" x14ac:dyDescent="0.2">
      <c r="A69" s="14"/>
      <c r="B69" s="14"/>
      <c r="C69" s="74" t="s">
        <v>1329</v>
      </c>
      <c r="D69" s="79" t="s">
        <v>530</v>
      </c>
      <c r="E69" s="13">
        <v>44442</v>
      </c>
      <c r="F69" s="77" t="s">
        <v>779</v>
      </c>
      <c r="G69" s="13">
        <v>44443</v>
      </c>
      <c r="H69" s="78" t="s">
        <v>780</v>
      </c>
      <c r="I69" s="16">
        <v>86</v>
      </c>
      <c r="J69" s="16">
        <v>38</v>
      </c>
      <c r="K69" s="16">
        <v>21</v>
      </c>
      <c r="L69" s="16">
        <v>13</v>
      </c>
      <c r="M69" s="82">
        <v>17.157</v>
      </c>
      <c r="N69" s="73">
        <v>17</v>
      </c>
      <c r="O69" s="65">
        <v>3000</v>
      </c>
      <c r="P69" s="65">
        <f>Table224578910112345678910111213[[#This Row],[PEMBULATAN]]*O69</f>
        <v>51000</v>
      </c>
    </row>
    <row r="70" spans="1:16" ht="28.5" customHeight="1" x14ac:dyDescent="0.2">
      <c r="A70" s="14"/>
      <c r="B70" s="14"/>
      <c r="C70" s="74" t="s">
        <v>1330</v>
      </c>
      <c r="D70" s="79" t="s">
        <v>530</v>
      </c>
      <c r="E70" s="13">
        <v>44442</v>
      </c>
      <c r="F70" s="77" t="s">
        <v>779</v>
      </c>
      <c r="G70" s="13">
        <v>44443</v>
      </c>
      <c r="H70" s="78" t="s">
        <v>780</v>
      </c>
      <c r="I70" s="16">
        <v>86</v>
      </c>
      <c r="J70" s="16">
        <v>65</v>
      </c>
      <c r="K70" s="16">
        <v>30</v>
      </c>
      <c r="L70" s="16">
        <v>10</v>
      </c>
      <c r="M70" s="82">
        <v>41.924999999999997</v>
      </c>
      <c r="N70" s="73">
        <v>42</v>
      </c>
      <c r="O70" s="65">
        <v>3000</v>
      </c>
      <c r="P70" s="65">
        <f>Table224578910112345678910111213[[#This Row],[PEMBULATAN]]*O70</f>
        <v>126000</v>
      </c>
    </row>
    <row r="71" spans="1:16" ht="28.5" customHeight="1" x14ac:dyDescent="0.2">
      <c r="A71" s="14"/>
      <c r="B71" s="14"/>
      <c r="C71" s="74" t="s">
        <v>1331</v>
      </c>
      <c r="D71" s="79" t="s">
        <v>530</v>
      </c>
      <c r="E71" s="13">
        <v>44442</v>
      </c>
      <c r="F71" s="77" t="s">
        <v>779</v>
      </c>
      <c r="G71" s="13">
        <v>44443</v>
      </c>
      <c r="H71" s="78" t="s">
        <v>780</v>
      </c>
      <c r="I71" s="16">
        <v>97</v>
      </c>
      <c r="J71" s="16">
        <v>56</v>
      </c>
      <c r="K71" s="16">
        <v>21</v>
      </c>
      <c r="L71" s="16">
        <v>16</v>
      </c>
      <c r="M71" s="82">
        <v>28.518000000000001</v>
      </c>
      <c r="N71" s="73">
        <v>29</v>
      </c>
      <c r="O71" s="65">
        <v>3000</v>
      </c>
      <c r="P71" s="65">
        <f>Table224578910112345678910111213[[#This Row],[PEMBULATAN]]*O71</f>
        <v>87000</v>
      </c>
    </row>
    <row r="72" spans="1:16" ht="28.5" customHeight="1" x14ac:dyDescent="0.2">
      <c r="A72" s="14"/>
      <c r="B72" s="14"/>
      <c r="C72" s="74" t="s">
        <v>1332</v>
      </c>
      <c r="D72" s="79" t="s">
        <v>530</v>
      </c>
      <c r="E72" s="13">
        <v>44442</v>
      </c>
      <c r="F72" s="77" t="s">
        <v>779</v>
      </c>
      <c r="G72" s="13">
        <v>44443</v>
      </c>
      <c r="H72" s="78" t="s">
        <v>780</v>
      </c>
      <c r="I72" s="16">
        <v>50</v>
      </c>
      <c r="J72" s="16">
        <v>41</v>
      </c>
      <c r="K72" s="16">
        <v>29</v>
      </c>
      <c r="L72" s="16">
        <v>8</v>
      </c>
      <c r="M72" s="82">
        <v>14.862500000000001</v>
      </c>
      <c r="N72" s="73">
        <v>15</v>
      </c>
      <c r="O72" s="65">
        <v>3000</v>
      </c>
      <c r="P72" s="65">
        <f>Table224578910112345678910111213[[#This Row],[PEMBULATAN]]*O72</f>
        <v>45000</v>
      </c>
    </row>
    <row r="73" spans="1:16" ht="28.5" customHeight="1" x14ac:dyDescent="0.2">
      <c r="A73" s="14"/>
      <c r="B73" s="14"/>
      <c r="C73" s="74" t="s">
        <v>1333</v>
      </c>
      <c r="D73" s="79" t="s">
        <v>530</v>
      </c>
      <c r="E73" s="13">
        <v>44442</v>
      </c>
      <c r="F73" s="77" t="s">
        <v>779</v>
      </c>
      <c r="G73" s="13">
        <v>44443</v>
      </c>
      <c r="H73" s="78" t="s">
        <v>780</v>
      </c>
      <c r="I73" s="16">
        <v>67</v>
      </c>
      <c r="J73" s="16">
        <v>45</v>
      </c>
      <c r="K73" s="16">
        <v>22</v>
      </c>
      <c r="L73" s="16">
        <v>7</v>
      </c>
      <c r="M73" s="82">
        <v>16.5825</v>
      </c>
      <c r="N73" s="73">
        <v>17</v>
      </c>
      <c r="O73" s="65">
        <v>3000</v>
      </c>
      <c r="P73" s="65">
        <f>Table224578910112345678910111213[[#This Row],[PEMBULATAN]]*O73</f>
        <v>51000</v>
      </c>
    </row>
    <row r="74" spans="1:16" ht="28.5" customHeight="1" x14ac:dyDescent="0.2">
      <c r="A74" s="14"/>
      <c r="B74" s="14"/>
      <c r="C74" s="74" t="s">
        <v>1334</v>
      </c>
      <c r="D74" s="79" t="s">
        <v>530</v>
      </c>
      <c r="E74" s="13">
        <v>44442</v>
      </c>
      <c r="F74" s="77" t="s">
        <v>779</v>
      </c>
      <c r="G74" s="13">
        <v>44443</v>
      </c>
      <c r="H74" s="78" t="s">
        <v>780</v>
      </c>
      <c r="I74" s="16">
        <v>85</v>
      </c>
      <c r="J74" s="16">
        <v>63</v>
      </c>
      <c r="K74" s="16">
        <v>27</v>
      </c>
      <c r="L74" s="16">
        <v>16</v>
      </c>
      <c r="M74" s="82">
        <v>36.146250000000002</v>
      </c>
      <c r="N74" s="73">
        <v>36</v>
      </c>
      <c r="O74" s="65">
        <v>3000</v>
      </c>
      <c r="P74" s="65">
        <f>Table224578910112345678910111213[[#This Row],[PEMBULATAN]]*O74</f>
        <v>108000</v>
      </c>
    </row>
    <row r="75" spans="1:16" ht="28.5" customHeight="1" x14ac:dyDescent="0.2">
      <c r="A75" s="14"/>
      <c r="B75" s="14"/>
      <c r="C75" s="74" t="s">
        <v>1335</v>
      </c>
      <c r="D75" s="79" t="s">
        <v>530</v>
      </c>
      <c r="E75" s="13">
        <v>44442</v>
      </c>
      <c r="F75" s="77" t="s">
        <v>779</v>
      </c>
      <c r="G75" s="13">
        <v>44443</v>
      </c>
      <c r="H75" s="78" t="s">
        <v>780</v>
      </c>
      <c r="I75" s="16">
        <v>55</v>
      </c>
      <c r="J75" s="16">
        <v>40</v>
      </c>
      <c r="K75" s="16">
        <v>13</v>
      </c>
      <c r="L75" s="16">
        <v>4</v>
      </c>
      <c r="M75" s="82">
        <v>7.15</v>
      </c>
      <c r="N75" s="73">
        <v>7</v>
      </c>
      <c r="O75" s="65">
        <v>3000</v>
      </c>
      <c r="P75" s="65">
        <f>Table224578910112345678910111213[[#This Row],[PEMBULATAN]]*O75</f>
        <v>21000</v>
      </c>
    </row>
    <row r="76" spans="1:16" ht="28.5" customHeight="1" x14ac:dyDescent="0.2">
      <c r="A76" s="14"/>
      <c r="B76" s="14"/>
      <c r="C76" s="74" t="s">
        <v>1336</v>
      </c>
      <c r="D76" s="79" t="s">
        <v>530</v>
      </c>
      <c r="E76" s="13">
        <v>44442</v>
      </c>
      <c r="F76" s="77" t="s">
        <v>779</v>
      </c>
      <c r="G76" s="13">
        <v>44443</v>
      </c>
      <c r="H76" s="78" t="s">
        <v>780</v>
      </c>
      <c r="I76" s="16">
        <v>75</v>
      </c>
      <c r="J76" s="16">
        <v>67</v>
      </c>
      <c r="K76" s="16">
        <v>35</v>
      </c>
      <c r="L76" s="16">
        <v>14</v>
      </c>
      <c r="M76" s="82">
        <v>43.96875</v>
      </c>
      <c r="N76" s="73">
        <v>44</v>
      </c>
      <c r="O76" s="65">
        <v>3000</v>
      </c>
      <c r="P76" s="65">
        <f>Table224578910112345678910111213[[#This Row],[PEMBULATAN]]*O76</f>
        <v>132000</v>
      </c>
    </row>
    <row r="77" spans="1:16" ht="28.5" customHeight="1" x14ac:dyDescent="0.2">
      <c r="A77" s="14"/>
      <c r="B77" s="14"/>
      <c r="C77" s="74" t="s">
        <v>1337</v>
      </c>
      <c r="D77" s="79" t="s">
        <v>530</v>
      </c>
      <c r="E77" s="13">
        <v>44442</v>
      </c>
      <c r="F77" s="77" t="s">
        <v>779</v>
      </c>
      <c r="G77" s="13">
        <v>44443</v>
      </c>
      <c r="H77" s="78" t="s">
        <v>780</v>
      </c>
      <c r="I77" s="16">
        <v>101</v>
      </c>
      <c r="J77" s="16">
        <v>61</v>
      </c>
      <c r="K77" s="16">
        <v>25</v>
      </c>
      <c r="L77" s="16">
        <v>26</v>
      </c>
      <c r="M77" s="82">
        <v>38.506250000000001</v>
      </c>
      <c r="N77" s="73">
        <v>39</v>
      </c>
      <c r="O77" s="65">
        <v>3000</v>
      </c>
      <c r="P77" s="65">
        <f>Table224578910112345678910111213[[#This Row],[PEMBULATAN]]*O77</f>
        <v>117000</v>
      </c>
    </row>
    <row r="78" spans="1:16" ht="28.5" customHeight="1" x14ac:dyDescent="0.2">
      <c r="A78" s="14"/>
      <c r="B78" s="14"/>
      <c r="C78" s="74" t="s">
        <v>1338</v>
      </c>
      <c r="D78" s="79" t="s">
        <v>530</v>
      </c>
      <c r="E78" s="13">
        <v>44442</v>
      </c>
      <c r="F78" s="77" t="s">
        <v>779</v>
      </c>
      <c r="G78" s="13">
        <v>44443</v>
      </c>
      <c r="H78" s="78" t="s">
        <v>780</v>
      </c>
      <c r="I78" s="16">
        <v>50</v>
      </c>
      <c r="J78" s="16">
        <v>40</v>
      </c>
      <c r="K78" s="16">
        <v>20</v>
      </c>
      <c r="L78" s="16">
        <v>7</v>
      </c>
      <c r="M78" s="82">
        <v>10</v>
      </c>
      <c r="N78" s="73">
        <v>10</v>
      </c>
      <c r="O78" s="65">
        <v>3000</v>
      </c>
      <c r="P78" s="65">
        <f>Table224578910112345678910111213[[#This Row],[PEMBULATAN]]*O78</f>
        <v>30000</v>
      </c>
    </row>
    <row r="79" spans="1:16" ht="22.5" customHeight="1" x14ac:dyDescent="0.2">
      <c r="A79" s="117" t="s">
        <v>30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9"/>
      <c r="M79" s="80">
        <f>SUBTOTAL(109,Table224578910112345678910111213[KG VOLUME])</f>
        <v>1662.3465000000001</v>
      </c>
      <c r="N79" s="69">
        <f>SUM(N3:N78)</f>
        <v>1703</v>
      </c>
      <c r="O79" s="120">
        <f>SUM(P3:P78)</f>
        <v>5109000</v>
      </c>
      <c r="P79" s="121"/>
    </row>
    <row r="80" spans="1:16" ht="18" customHeight="1" x14ac:dyDescent="0.2">
      <c r="A80" s="87"/>
      <c r="B80" s="57" t="s">
        <v>42</v>
      </c>
      <c r="C80" s="56"/>
      <c r="D80" s="58" t="s">
        <v>43</v>
      </c>
      <c r="E80" s="87"/>
      <c r="F80" s="87"/>
      <c r="G80" s="87"/>
      <c r="H80" s="87"/>
      <c r="I80" s="87"/>
      <c r="J80" s="87"/>
      <c r="K80" s="87"/>
      <c r="L80" s="87"/>
      <c r="M80" s="88"/>
      <c r="N80" s="89" t="s">
        <v>51</v>
      </c>
      <c r="O80" s="90"/>
      <c r="P80" s="90">
        <v>0</v>
      </c>
    </row>
    <row r="81" spans="1:16" ht="18" customHeight="1" thickBot="1" x14ac:dyDescent="0.25">
      <c r="A81" s="87"/>
      <c r="B81" s="57"/>
      <c r="C81" s="56"/>
      <c r="D81" s="58"/>
      <c r="E81" s="87"/>
      <c r="F81" s="87"/>
      <c r="G81" s="87"/>
      <c r="H81" s="87"/>
      <c r="I81" s="87"/>
      <c r="J81" s="87"/>
      <c r="K81" s="87"/>
      <c r="L81" s="87"/>
      <c r="M81" s="88"/>
      <c r="N81" s="91" t="s">
        <v>52</v>
      </c>
      <c r="O81" s="92"/>
      <c r="P81" s="92">
        <f>O79-P80</f>
        <v>5109000</v>
      </c>
    </row>
    <row r="82" spans="1:16" ht="18" customHeight="1" x14ac:dyDescent="0.2">
      <c r="A82" s="11"/>
      <c r="H82" s="64"/>
      <c r="N82" s="63" t="s">
        <v>31</v>
      </c>
      <c r="P82" s="70">
        <f>P81*1%</f>
        <v>51090</v>
      </c>
    </row>
    <row r="83" spans="1:16" ht="18" customHeight="1" thickBot="1" x14ac:dyDescent="0.25">
      <c r="A83" s="11"/>
      <c r="H83" s="64"/>
      <c r="N83" s="63" t="s">
        <v>53</v>
      </c>
      <c r="P83" s="72">
        <f>P81*2%</f>
        <v>102180</v>
      </c>
    </row>
    <row r="84" spans="1:16" ht="18" customHeight="1" x14ac:dyDescent="0.2">
      <c r="A84" s="11"/>
      <c r="H84" s="64"/>
      <c r="N84" s="67" t="s">
        <v>32</v>
      </c>
      <c r="O84" s="68"/>
      <c r="P84" s="71">
        <f>P81+P82-P83</f>
        <v>5057910</v>
      </c>
    </row>
    <row r="86" spans="1:16" x14ac:dyDescent="0.2">
      <c r="A86" s="11"/>
      <c r="H86" s="64"/>
      <c r="P86" s="72"/>
    </row>
    <row r="87" spans="1:16" x14ac:dyDescent="0.2">
      <c r="A87" s="11"/>
      <c r="H87" s="64"/>
      <c r="O87" s="59"/>
      <c r="P87" s="72"/>
    </row>
    <row r="88" spans="1:16" s="3" customFormat="1" x14ac:dyDescent="0.25">
      <c r="A88" s="11"/>
      <c r="B88" s="2"/>
      <c r="C88" s="2"/>
      <c r="E88" s="12"/>
      <c r="H88" s="64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4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4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4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4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4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4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4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4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4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4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4"/>
      <c r="N99" s="15"/>
      <c r="O99" s="15"/>
      <c r="P99" s="15"/>
    </row>
  </sheetData>
  <mergeCells count="2">
    <mergeCell ref="A79:L79"/>
    <mergeCell ref="O79:P79"/>
  </mergeCells>
  <conditionalFormatting sqref="B3">
    <cfRule type="duplicateValues" dxfId="103" priority="2"/>
  </conditionalFormatting>
  <conditionalFormatting sqref="B4">
    <cfRule type="duplicateValues" dxfId="102" priority="1"/>
  </conditionalFormatting>
  <conditionalFormatting sqref="B5:B78">
    <cfRule type="duplicateValues" dxfId="101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1944</v>
      </c>
      <c r="B3" s="75" t="s">
        <v>1483</v>
      </c>
      <c r="C3" s="9" t="s">
        <v>1484</v>
      </c>
      <c r="D3" s="77" t="s">
        <v>283</v>
      </c>
      <c r="E3" s="13">
        <v>44442</v>
      </c>
      <c r="F3" s="77" t="s">
        <v>779</v>
      </c>
      <c r="G3" s="13">
        <v>44443</v>
      </c>
      <c r="H3" s="10" t="s">
        <v>780</v>
      </c>
      <c r="I3" s="1">
        <v>97</v>
      </c>
      <c r="J3" s="1">
        <v>44</v>
      </c>
      <c r="K3" s="1">
        <v>32</v>
      </c>
      <c r="L3" s="1">
        <v>16</v>
      </c>
      <c r="M3" s="81">
        <v>34.143999999999998</v>
      </c>
      <c r="N3" s="8">
        <v>34</v>
      </c>
      <c r="O3" s="65">
        <v>3000</v>
      </c>
      <c r="P3" s="66">
        <f>Table22457891011234567891011121314[[#This Row],[PEMBULATAN]]*O3</f>
        <v>102000</v>
      </c>
    </row>
    <row r="4" spans="1:16" ht="22.5" customHeight="1" x14ac:dyDescent="0.2">
      <c r="A4" s="117" t="s">
        <v>30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80">
        <f>SUBTOTAL(109,Table22457891011234567891011121314[KG VOLUME])</f>
        <v>34.143999999999998</v>
      </c>
      <c r="N4" s="69">
        <f>SUM(N3:N3)</f>
        <v>34</v>
      </c>
      <c r="O4" s="120">
        <f>SUM(P3:P3)</f>
        <v>102000</v>
      </c>
      <c r="P4" s="121"/>
    </row>
    <row r="5" spans="1:16" ht="18" customHeight="1" x14ac:dyDescent="0.2">
      <c r="A5" s="87"/>
      <c r="B5" s="57" t="s">
        <v>42</v>
      </c>
      <c r="C5" s="56"/>
      <c r="D5" s="58" t="s">
        <v>43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51</v>
      </c>
      <c r="O5" s="90"/>
      <c r="P5" s="90">
        <v>0</v>
      </c>
    </row>
    <row r="6" spans="1:16" ht="18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52</v>
      </c>
      <c r="O6" s="92"/>
      <c r="P6" s="92">
        <f>O4-P5</f>
        <v>102000</v>
      </c>
    </row>
    <row r="7" spans="1:16" ht="18" customHeight="1" x14ac:dyDescent="0.2">
      <c r="A7" s="11"/>
      <c r="H7" s="64"/>
      <c r="N7" s="63" t="s">
        <v>31</v>
      </c>
      <c r="P7" s="70">
        <f>P6*1%</f>
        <v>1020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2040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100980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8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6"/>
  <sheetViews>
    <sheetView zoomScale="110" zoomScaleNormal="110" workbookViewId="0">
      <pane xSplit="3" ySplit="2" topLeftCell="D138" activePane="bottomRight" state="frozen"/>
      <selection pane="topRight" activeCell="B1" sqref="B1"/>
      <selection pane="bottomLeft" activeCell="A3" sqref="A3"/>
      <selection pane="bottomRight" activeCell="N3" sqref="N3:N14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1945</v>
      </c>
      <c r="B3" s="75" t="s">
        <v>1339</v>
      </c>
      <c r="C3" s="9" t="s">
        <v>1340</v>
      </c>
      <c r="D3" s="77" t="s">
        <v>530</v>
      </c>
      <c r="E3" s="13">
        <v>44442</v>
      </c>
      <c r="F3" s="77" t="s">
        <v>779</v>
      </c>
      <c r="G3" s="13">
        <v>44443</v>
      </c>
      <c r="H3" s="10" t="s">
        <v>780</v>
      </c>
      <c r="I3" s="1">
        <v>92</v>
      </c>
      <c r="J3" s="1">
        <v>62</v>
      </c>
      <c r="K3" s="1">
        <v>27</v>
      </c>
      <c r="L3" s="1">
        <v>16</v>
      </c>
      <c r="M3" s="81">
        <v>38.502000000000002</v>
      </c>
      <c r="N3" s="8">
        <v>39</v>
      </c>
      <c r="O3" s="65">
        <v>3000</v>
      </c>
      <c r="P3" s="66">
        <f>Table2245789101123456789101112131415[[#This Row],[PEMBULATAN]]*O3</f>
        <v>117000</v>
      </c>
    </row>
    <row r="4" spans="1:16" ht="26.25" customHeight="1" x14ac:dyDescent="0.2">
      <c r="A4" s="14"/>
      <c r="B4" s="76"/>
      <c r="C4" s="9" t="s">
        <v>1341</v>
      </c>
      <c r="D4" s="77" t="s">
        <v>530</v>
      </c>
      <c r="E4" s="13">
        <v>44442</v>
      </c>
      <c r="F4" s="77" t="s">
        <v>779</v>
      </c>
      <c r="G4" s="13">
        <v>44443</v>
      </c>
      <c r="H4" s="10" t="s">
        <v>780</v>
      </c>
      <c r="I4" s="1">
        <v>78</v>
      </c>
      <c r="J4" s="1">
        <v>46</v>
      </c>
      <c r="K4" s="1">
        <v>30</v>
      </c>
      <c r="L4" s="1">
        <v>8</v>
      </c>
      <c r="M4" s="81">
        <v>26.91</v>
      </c>
      <c r="N4" s="8">
        <v>27</v>
      </c>
      <c r="O4" s="65">
        <v>3000</v>
      </c>
      <c r="P4" s="66">
        <f>Table2245789101123456789101112131415[[#This Row],[PEMBULATAN]]*O4</f>
        <v>81000</v>
      </c>
    </row>
    <row r="5" spans="1:16" ht="26.25" customHeight="1" x14ac:dyDescent="0.2">
      <c r="A5" s="14"/>
      <c r="B5" s="76"/>
      <c r="C5" s="74" t="s">
        <v>1342</v>
      </c>
      <c r="D5" s="79" t="s">
        <v>530</v>
      </c>
      <c r="E5" s="13">
        <v>44442</v>
      </c>
      <c r="F5" s="77" t="s">
        <v>779</v>
      </c>
      <c r="G5" s="13">
        <v>44443</v>
      </c>
      <c r="H5" s="78" t="s">
        <v>780</v>
      </c>
      <c r="I5" s="16">
        <v>64</v>
      </c>
      <c r="J5" s="16">
        <v>42</v>
      </c>
      <c r="K5" s="16">
        <v>23</v>
      </c>
      <c r="L5" s="16">
        <v>6</v>
      </c>
      <c r="M5" s="82">
        <v>15.456</v>
      </c>
      <c r="N5" s="73">
        <v>16</v>
      </c>
      <c r="O5" s="65">
        <v>3000</v>
      </c>
      <c r="P5" s="66">
        <f>Table2245789101123456789101112131415[[#This Row],[PEMBULATAN]]*O5</f>
        <v>48000</v>
      </c>
    </row>
    <row r="6" spans="1:16" ht="26.25" customHeight="1" x14ac:dyDescent="0.2">
      <c r="A6" s="14"/>
      <c r="B6" s="76"/>
      <c r="C6" s="74" t="s">
        <v>1343</v>
      </c>
      <c r="D6" s="79" t="s">
        <v>530</v>
      </c>
      <c r="E6" s="13">
        <v>44442</v>
      </c>
      <c r="F6" s="77" t="s">
        <v>779</v>
      </c>
      <c r="G6" s="13">
        <v>44443</v>
      </c>
      <c r="H6" s="78" t="s">
        <v>780</v>
      </c>
      <c r="I6" s="16">
        <v>80</v>
      </c>
      <c r="J6" s="16">
        <v>52</v>
      </c>
      <c r="K6" s="16">
        <v>21</v>
      </c>
      <c r="L6" s="16">
        <v>13</v>
      </c>
      <c r="M6" s="82">
        <v>21.84</v>
      </c>
      <c r="N6" s="73">
        <v>22</v>
      </c>
      <c r="O6" s="65">
        <v>3000</v>
      </c>
      <c r="P6" s="66">
        <f>Table2245789101123456789101112131415[[#This Row],[PEMBULATAN]]*O6</f>
        <v>66000</v>
      </c>
    </row>
    <row r="7" spans="1:16" ht="26.25" customHeight="1" x14ac:dyDescent="0.2">
      <c r="A7" s="14"/>
      <c r="B7" s="76"/>
      <c r="C7" s="74" t="s">
        <v>1344</v>
      </c>
      <c r="D7" s="79" t="s">
        <v>530</v>
      </c>
      <c r="E7" s="13">
        <v>44442</v>
      </c>
      <c r="F7" s="77" t="s">
        <v>779</v>
      </c>
      <c r="G7" s="13">
        <v>44443</v>
      </c>
      <c r="H7" s="78" t="s">
        <v>780</v>
      </c>
      <c r="I7" s="16">
        <v>82</v>
      </c>
      <c r="J7" s="16">
        <v>48</v>
      </c>
      <c r="K7" s="16">
        <v>21</v>
      </c>
      <c r="L7" s="16">
        <v>8</v>
      </c>
      <c r="M7" s="82">
        <v>20.664000000000001</v>
      </c>
      <c r="N7" s="73">
        <v>21</v>
      </c>
      <c r="O7" s="65">
        <v>3000</v>
      </c>
      <c r="P7" s="66">
        <f>Table2245789101123456789101112131415[[#This Row],[PEMBULATAN]]*O7</f>
        <v>63000</v>
      </c>
    </row>
    <row r="8" spans="1:16" ht="26.25" customHeight="1" x14ac:dyDescent="0.2">
      <c r="A8" s="14"/>
      <c r="B8" s="76"/>
      <c r="C8" s="74" t="s">
        <v>1345</v>
      </c>
      <c r="D8" s="79" t="s">
        <v>530</v>
      </c>
      <c r="E8" s="13">
        <v>44442</v>
      </c>
      <c r="F8" s="77" t="s">
        <v>779</v>
      </c>
      <c r="G8" s="13">
        <v>44443</v>
      </c>
      <c r="H8" s="78" t="s">
        <v>780</v>
      </c>
      <c r="I8" s="16">
        <v>36</v>
      </c>
      <c r="J8" s="16">
        <v>36</v>
      </c>
      <c r="K8" s="16">
        <v>20</v>
      </c>
      <c r="L8" s="16">
        <v>3</v>
      </c>
      <c r="M8" s="82">
        <v>6.48</v>
      </c>
      <c r="N8" s="73">
        <v>7</v>
      </c>
      <c r="O8" s="65">
        <v>3000</v>
      </c>
      <c r="P8" s="66">
        <f>Table2245789101123456789101112131415[[#This Row],[PEMBULATAN]]*O8</f>
        <v>21000</v>
      </c>
    </row>
    <row r="9" spans="1:16" ht="26.25" customHeight="1" x14ac:dyDescent="0.2">
      <c r="A9" s="14"/>
      <c r="B9" s="76"/>
      <c r="C9" s="74" t="s">
        <v>1346</v>
      </c>
      <c r="D9" s="79" t="s">
        <v>530</v>
      </c>
      <c r="E9" s="13">
        <v>44442</v>
      </c>
      <c r="F9" s="77" t="s">
        <v>779</v>
      </c>
      <c r="G9" s="13">
        <v>44443</v>
      </c>
      <c r="H9" s="78" t="s">
        <v>780</v>
      </c>
      <c r="I9" s="16">
        <v>72</v>
      </c>
      <c r="J9" s="16">
        <v>51</v>
      </c>
      <c r="K9" s="16">
        <v>22</v>
      </c>
      <c r="L9" s="16">
        <v>17</v>
      </c>
      <c r="M9" s="82">
        <v>20.196000000000002</v>
      </c>
      <c r="N9" s="73">
        <v>20</v>
      </c>
      <c r="O9" s="65">
        <v>3000</v>
      </c>
      <c r="P9" s="66">
        <f>Table2245789101123456789101112131415[[#This Row],[PEMBULATAN]]*O9</f>
        <v>60000</v>
      </c>
    </row>
    <row r="10" spans="1:16" ht="26.25" customHeight="1" x14ac:dyDescent="0.2">
      <c r="A10" s="14"/>
      <c r="B10" s="76"/>
      <c r="C10" s="74" t="s">
        <v>1347</v>
      </c>
      <c r="D10" s="79" t="s">
        <v>530</v>
      </c>
      <c r="E10" s="13">
        <v>44442</v>
      </c>
      <c r="F10" s="77" t="s">
        <v>779</v>
      </c>
      <c r="G10" s="13">
        <v>44443</v>
      </c>
      <c r="H10" s="78" t="s">
        <v>780</v>
      </c>
      <c r="I10" s="16">
        <v>53</v>
      </c>
      <c r="J10" s="16">
        <v>46</v>
      </c>
      <c r="K10" s="16">
        <v>18</v>
      </c>
      <c r="L10" s="16">
        <v>8</v>
      </c>
      <c r="M10" s="82">
        <v>10.971</v>
      </c>
      <c r="N10" s="73">
        <v>11</v>
      </c>
      <c r="O10" s="65">
        <v>3000</v>
      </c>
      <c r="P10" s="66">
        <f>Table2245789101123456789101112131415[[#This Row],[PEMBULATAN]]*O10</f>
        <v>33000</v>
      </c>
    </row>
    <row r="11" spans="1:16" ht="26.25" customHeight="1" x14ac:dyDescent="0.2">
      <c r="A11" s="14"/>
      <c r="B11" s="76"/>
      <c r="C11" s="74" t="s">
        <v>1348</v>
      </c>
      <c r="D11" s="79" t="s">
        <v>530</v>
      </c>
      <c r="E11" s="13">
        <v>44442</v>
      </c>
      <c r="F11" s="77" t="s">
        <v>779</v>
      </c>
      <c r="G11" s="13">
        <v>44443</v>
      </c>
      <c r="H11" s="78" t="s">
        <v>780</v>
      </c>
      <c r="I11" s="16">
        <v>64</v>
      </c>
      <c r="J11" s="16">
        <v>59</v>
      </c>
      <c r="K11" s="16">
        <v>25</v>
      </c>
      <c r="L11" s="16">
        <v>11</v>
      </c>
      <c r="M11" s="82">
        <v>23.6</v>
      </c>
      <c r="N11" s="73">
        <v>24</v>
      </c>
      <c r="O11" s="65">
        <v>3000</v>
      </c>
      <c r="P11" s="66">
        <f>Table2245789101123456789101112131415[[#This Row],[PEMBULATAN]]*O11</f>
        <v>72000</v>
      </c>
    </row>
    <row r="12" spans="1:16" ht="26.25" customHeight="1" x14ac:dyDescent="0.2">
      <c r="A12" s="14"/>
      <c r="B12" s="76"/>
      <c r="C12" s="74" t="s">
        <v>1349</v>
      </c>
      <c r="D12" s="79" t="s">
        <v>530</v>
      </c>
      <c r="E12" s="13">
        <v>44442</v>
      </c>
      <c r="F12" s="77" t="s">
        <v>779</v>
      </c>
      <c r="G12" s="13">
        <v>44443</v>
      </c>
      <c r="H12" s="78" t="s">
        <v>780</v>
      </c>
      <c r="I12" s="16">
        <v>90</v>
      </c>
      <c r="J12" s="16">
        <v>61</v>
      </c>
      <c r="K12" s="16">
        <v>28</v>
      </c>
      <c r="L12" s="16">
        <v>12</v>
      </c>
      <c r="M12" s="82">
        <v>38.43</v>
      </c>
      <c r="N12" s="73">
        <v>39</v>
      </c>
      <c r="O12" s="65">
        <v>3000</v>
      </c>
      <c r="P12" s="66">
        <f>Table2245789101123456789101112131415[[#This Row],[PEMBULATAN]]*O12</f>
        <v>117000</v>
      </c>
    </row>
    <row r="13" spans="1:16" ht="26.25" customHeight="1" x14ac:dyDescent="0.2">
      <c r="A13" s="14"/>
      <c r="B13" s="76"/>
      <c r="C13" s="74" t="s">
        <v>1350</v>
      </c>
      <c r="D13" s="79" t="s">
        <v>530</v>
      </c>
      <c r="E13" s="13">
        <v>44442</v>
      </c>
      <c r="F13" s="77" t="s">
        <v>779</v>
      </c>
      <c r="G13" s="13">
        <v>44443</v>
      </c>
      <c r="H13" s="78" t="s">
        <v>780</v>
      </c>
      <c r="I13" s="16">
        <v>66</v>
      </c>
      <c r="J13" s="16">
        <v>17</v>
      </c>
      <c r="K13" s="16">
        <v>2</v>
      </c>
      <c r="L13" s="16">
        <v>1</v>
      </c>
      <c r="M13" s="82">
        <v>0.56100000000000005</v>
      </c>
      <c r="N13" s="73">
        <v>1</v>
      </c>
      <c r="O13" s="65">
        <v>3000</v>
      </c>
      <c r="P13" s="66">
        <f>Table2245789101123456789101112131415[[#This Row],[PEMBULATAN]]*O13</f>
        <v>3000</v>
      </c>
    </row>
    <row r="14" spans="1:16" ht="26.25" customHeight="1" x14ac:dyDescent="0.2">
      <c r="A14" s="14"/>
      <c r="B14" s="76"/>
      <c r="C14" s="74" t="s">
        <v>1351</v>
      </c>
      <c r="D14" s="79" t="s">
        <v>530</v>
      </c>
      <c r="E14" s="13">
        <v>44442</v>
      </c>
      <c r="F14" s="77" t="s">
        <v>779</v>
      </c>
      <c r="G14" s="13">
        <v>44443</v>
      </c>
      <c r="H14" s="78" t="s">
        <v>780</v>
      </c>
      <c r="I14" s="16">
        <v>112</v>
      </c>
      <c r="J14" s="16">
        <v>12</v>
      </c>
      <c r="K14" s="16">
        <v>7</v>
      </c>
      <c r="L14" s="16">
        <v>1</v>
      </c>
      <c r="M14" s="82">
        <v>2.3519999999999999</v>
      </c>
      <c r="N14" s="73">
        <v>3</v>
      </c>
      <c r="O14" s="65">
        <v>3000</v>
      </c>
      <c r="P14" s="66">
        <f>Table2245789101123456789101112131415[[#This Row],[PEMBULATAN]]*O14</f>
        <v>9000</v>
      </c>
    </row>
    <row r="15" spans="1:16" ht="26.25" customHeight="1" x14ac:dyDescent="0.2">
      <c r="A15" s="14"/>
      <c r="B15" s="76"/>
      <c r="C15" s="74" t="s">
        <v>1352</v>
      </c>
      <c r="D15" s="79" t="s">
        <v>530</v>
      </c>
      <c r="E15" s="13">
        <v>44442</v>
      </c>
      <c r="F15" s="77" t="s">
        <v>779</v>
      </c>
      <c r="G15" s="13">
        <v>44443</v>
      </c>
      <c r="H15" s="78" t="s">
        <v>780</v>
      </c>
      <c r="I15" s="16">
        <v>40</v>
      </c>
      <c r="J15" s="16">
        <v>31</v>
      </c>
      <c r="K15" s="16">
        <v>12</v>
      </c>
      <c r="L15" s="16">
        <v>2</v>
      </c>
      <c r="M15" s="82">
        <v>3.72</v>
      </c>
      <c r="N15" s="73">
        <v>4</v>
      </c>
      <c r="O15" s="65">
        <v>3000</v>
      </c>
      <c r="P15" s="66">
        <f>Table2245789101123456789101112131415[[#This Row],[PEMBULATAN]]*O15</f>
        <v>12000</v>
      </c>
    </row>
    <row r="16" spans="1:16" ht="26.25" customHeight="1" x14ac:dyDescent="0.2">
      <c r="A16" s="14"/>
      <c r="B16" s="76"/>
      <c r="C16" s="74" t="s">
        <v>1353</v>
      </c>
      <c r="D16" s="79" t="s">
        <v>530</v>
      </c>
      <c r="E16" s="13">
        <v>44442</v>
      </c>
      <c r="F16" s="77" t="s">
        <v>779</v>
      </c>
      <c r="G16" s="13">
        <v>44443</v>
      </c>
      <c r="H16" s="78" t="s">
        <v>780</v>
      </c>
      <c r="I16" s="16">
        <v>90</v>
      </c>
      <c r="J16" s="16">
        <v>60</v>
      </c>
      <c r="K16" s="16">
        <v>18</v>
      </c>
      <c r="L16" s="16">
        <v>9</v>
      </c>
      <c r="M16" s="82">
        <v>24.3</v>
      </c>
      <c r="N16" s="73">
        <v>25</v>
      </c>
      <c r="O16" s="65">
        <v>3000</v>
      </c>
      <c r="P16" s="66">
        <f>Table2245789101123456789101112131415[[#This Row],[PEMBULATAN]]*O16</f>
        <v>75000</v>
      </c>
    </row>
    <row r="17" spans="1:16" ht="26.25" customHeight="1" x14ac:dyDescent="0.2">
      <c r="A17" s="14"/>
      <c r="B17" s="76"/>
      <c r="C17" s="74" t="s">
        <v>1354</v>
      </c>
      <c r="D17" s="79" t="s">
        <v>530</v>
      </c>
      <c r="E17" s="13">
        <v>44442</v>
      </c>
      <c r="F17" s="77" t="s">
        <v>779</v>
      </c>
      <c r="G17" s="13">
        <v>44443</v>
      </c>
      <c r="H17" s="78" t="s">
        <v>780</v>
      </c>
      <c r="I17" s="16">
        <v>89</v>
      </c>
      <c r="J17" s="16">
        <v>50</v>
      </c>
      <c r="K17" s="16">
        <v>25</v>
      </c>
      <c r="L17" s="16">
        <v>12</v>
      </c>
      <c r="M17" s="82">
        <v>27.8125</v>
      </c>
      <c r="N17" s="73">
        <v>28</v>
      </c>
      <c r="O17" s="65">
        <v>3000</v>
      </c>
      <c r="P17" s="66">
        <f>Table2245789101123456789101112131415[[#This Row],[PEMBULATAN]]*O17</f>
        <v>84000</v>
      </c>
    </row>
    <row r="18" spans="1:16" ht="26.25" customHeight="1" x14ac:dyDescent="0.2">
      <c r="A18" s="14"/>
      <c r="B18" s="76"/>
      <c r="C18" s="74" t="s">
        <v>1355</v>
      </c>
      <c r="D18" s="79" t="s">
        <v>530</v>
      </c>
      <c r="E18" s="13">
        <v>44442</v>
      </c>
      <c r="F18" s="77" t="s">
        <v>779</v>
      </c>
      <c r="G18" s="13">
        <v>44443</v>
      </c>
      <c r="H18" s="78" t="s">
        <v>780</v>
      </c>
      <c r="I18" s="16">
        <v>49</v>
      </c>
      <c r="J18" s="16">
        <v>47</v>
      </c>
      <c r="K18" s="16">
        <v>55</v>
      </c>
      <c r="L18" s="16">
        <v>11</v>
      </c>
      <c r="M18" s="82">
        <v>31.666250000000002</v>
      </c>
      <c r="N18" s="73">
        <v>32</v>
      </c>
      <c r="O18" s="65">
        <v>3000</v>
      </c>
      <c r="P18" s="66">
        <f>Table2245789101123456789101112131415[[#This Row],[PEMBULATAN]]*O18</f>
        <v>96000</v>
      </c>
    </row>
    <row r="19" spans="1:16" ht="26.25" customHeight="1" x14ac:dyDescent="0.2">
      <c r="A19" s="14"/>
      <c r="B19" s="76"/>
      <c r="C19" s="74" t="s">
        <v>1356</v>
      </c>
      <c r="D19" s="79" t="s">
        <v>530</v>
      </c>
      <c r="E19" s="13">
        <v>44442</v>
      </c>
      <c r="F19" s="77" t="s">
        <v>779</v>
      </c>
      <c r="G19" s="13">
        <v>44443</v>
      </c>
      <c r="H19" s="78" t="s">
        <v>780</v>
      </c>
      <c r="I19" s="16">
        <v>101</v>
      </c>
      <c r="J19" s="16">
        <v>56</v>
      </c>
      <c r="K19" s="16">
        <v>28</v>
      </c>
      <c r="L19" s="16">
        <v>23</v>
      </c>
      <c r="M19" s="82">
        <v>39.591999999999999</v>
      </c>
      <c r="N19" s="73">
        <v>40</v>
      </c>
      <c r="O19" s="65">
        <v>3000</v>
      </c>
      <c r="P19" s="66">
        <f>Table2245789101123456789101112131415[[#This Row],[PEMBULATAN]]*O19</f>
        <v>120000</v>
      </c>
    </row>
    <row r="20" spans="1:16" ht="26.25" customHeight="1" x14ac:dyDescent="0.2">
      <c r="A20" s="14"/>
      <c r="B20" s="76"/>
      <c r="C20" s="74" t="s">
        <v>1357</v>
      </c>
      <c r="D20" s="79" t="s">
        <v>530</v>
      </c>
      <c r="E20" s="13">
        <v>44442</v>
      </c>
      <c r="F20" s="77" t="s">
        <v>779</v>
      </c>
      <c r="G20" s="13">
        <v>44443</v>
      </c>
      <c r="H20" s="78" t="s">
        <v>780</v>
      </c>
      <c r="I20" s="16">
        <v>106</v>
      </c>
      <c r="J20" s="16">
        <v>61</v>
      </c>
      <c r="K20" s="16">
        <v>23</v>
      </c>
      <c r="L20" s="16">
        <v>22</v>
      </c>
      <c r="M20" s="82">
        <v>37.179499999999997</v>
      </c>
      <c r="N20" s="73">
        <v>37</v>
      </c>
      <c r="O20" s="65">
        <v>3000</v>
      </c>
      <c r="P20" s="66">
        <f>Table2245789101123456789101112131415[[#This Row],[PEMBULATAN]]*O20</f>
        <v>111000</v>
      </c>
    </row>
    <row r="21" spans="1:16" ht="26.25" customHeight="1" x14ac:dyDescent="0.2">
      <c r="A21" s="14"/>
      <c r="B21" s="76"/>
      <c r="C21" s="74" t="s">
        <v>1358</v>
      </c>
      <c r="D21" s="79" t="s">
        <v>530</v>
      </c>
      <c r="E21" s="13">
        <v>44442</v>
      </c>
      <c r="F21" s="77" t="s">
        <v>779</v>
      </c>
      <c r="G21" s="13">
        <v>44443</v>
      </c>
      <c r="H21" s="78" t="s">
        <v>780</v>
      </c>
      <c r="I21" s="16">
        <v>88</v>
      </c>
      <c r="J21" s="16">
        <v>58</v>
      </c>
      <c r="K21" s="16">
        <v>24</v>
      </c>
      <c r="L21" s="16">
        <v>15</v>
      </c>
      <c r="M21" s="82">
        <v>30.623999999999999</v>
      </c>
      <c r="N21" s="73">
        <v>31</v>
      </c>
      <c r="O21" s="65">
        <v>3000</v>
      </c>
      <c r="P21" s="66">
        <f>Table2245789101123456789101112131415[[#This Row],[PEMBULATAN]]*O21</f>
        <v>93000</v>
      </c>
    </row>
    <row r="22" spans="1:16" ht="26.25" customHeight="1" x14ac:dyDescent="0.2">
      <c r="A22" s="14"/>
      <c r="B22" s="76"/>
      <c r="C22" s="74" t="s">
        <v>1359</v>
      </c>
      <c r="D22" s="79" t="s">
        <v>530</v>
      </c>
      <c r="E22" s="13">
        <v>44442</v>
      </c>
      <c r="F22" s="77" t="s">
        <v>779</v>
      </c>
      <c r="G22" s="13">
        <v>44443</v>
      </c>
      <c r="H22" s="78" t="s">
        <v>780</v>
      </c>
      <c r="I22" s="16">
        <v>94</v>
      </c>
      <c r="J22" s="16">
        <v>52</v>
      </c>
      <c r="K22" s="16">
        <v>27</v>
      </c>
      <c r="L22" s="16">
        <v>27</v>
      </c>
      <c r="M22" s="82">
        <v>32.994</v>
      </c>
      <c r="N22" s="73">
        <v>33</v>
      </c>
      <c r="O22" s="65">
        <v>3000</v>
      </c>
      <c r="P22" s="66">
        <f>Table2245789101123456789101112131415[[#This Row],[PEMBULATAN]]*O22</f>
        <v>99000</v>
      </c>
    </row>
    <row r="23" spans="1:16" ht="26.25" customHeight="1" x14ac:dyDescent="0.2">
      <c r="A23" s="14"/>
      <c r="B23" s="76"/>
      <c r="C23" s="74" t="s">
        <v>1360</v>
      </c>
      <c r="D23" s="79" t="s">
        <v>530</v>
      </c>
      <c r="E23" s="13">
        <v>44442</v>
      </c>
      <c r="F23" s="77" t="s">
        <v>779</v>
      </c>
      <c r="G23" s="13">
        <v>44443</v>
      </c>
      <c r="H23" s="78" t="s">
        <v>780</v>
      </c>
      <c r="I23" s="16">
        <v>96</v>
      </c>
      <c r="J23" s="16">
        <v>56</v>
      </c>
      <c r="K23" s="16">
        <v>23</v>
      </c>
      <c r="L23" s="16">
        <v>12</v>
      </c>
      <c r="M23" s="82">
        <v>30.911999999999999</v>
      </c>
      <c r="N23" s="73">
        <v>31</v>
      </c>
      <c r="O23" s="65">
        <v>3000</v>
      </c>
      <c r="P23" s="66">
        <f>Table2245789101123456789101112131415[[#This Row],[PEMBULATAN]]*O23</f>
        <v>93000</v>
      </c>
    </row>
    <row r="24" spans="1:16" ht="26.25" customHeight="1" x14ac:dyDescent="0.2">
      <c r="A24" s="14"/>
      <c r="B24" s="76"/>
      <c r="C24" s="74" t="s">
        <v>1361</v>
      </c>
      <c r="D24" s="79" t="s">
        <v>530</v>
      </c>
      <c r="E24" s="13">
        <v>44442</v>
      </c>
      <c r="F24" s="77" t="s">
        <v>779</v>
      </c>
      <c r="G24" s="13">
        <v>44443</v>
      </c>
      <c r="H24" s="78" t="s">
        <v>780</v>
      </c>
      <c r="I24" s="16">
        <v>101</v>
      </c>
      <c r="J24" s="16">
        <v>48</v>
      </c>
      <c r="K24" s="16">
        <v>28</v>
      </c>
      <c r="L24" s="16">
        <v>22</v>
      </c>
      <c r="M24" s="82">
        <v>33.936</v>
      </c>
      <c r="N24" s="73">
        <v>34</v>
      </c>
      <c r="O24" s="65">
        <v>3000</v>
      </c>
      <c r="P24" s="66">
        <f>Table2245789101123456789101112131415[[#This Row],[PEMBULATAN]]*O24</f>
        <v>102000</v>
      </c>
    </row>
    <row r="25" spans="1:16" ht="26.25" customHeight="1" x14ac:dyDescent="0.2">
      <c r="A25" s="14"/>
      <c r="B25" s="76"/>
      <c r="C25" s="74" t="s">
        <v>1362</v>
      </c>
      <c r="D25" s="79" t="s">
        <v>530</v>
      </c>
      <c r="E25" s="13">
        <v>44442</v>
      </c>
      <c r="F25" s="77" t="s">
        <v>779</v>
      </c>
      <c r="G25" s="13">
        <v>44443</v>
      </c>
      <c r="H25" s="78" t="s">
        <v>780</v>
      </c>
      <c r="I25" s="16">
        <v>103</v>
      </c>
      <c r="J25" s="16">
        <v>62</v>
      </c>
      <c r="K25" s="16">
        <v>30</v>
      </c>
      <c r="L25" s="16">
        <v>18</v>
      </c>
      <c r="M25" s="82">
        <v>47.895000000000003</v>
      </c>
      <c r="N25" s="73">
        <v>48</v>
      </c>
      <c r="O25" s="65">
        <v>3000</v>
      </c>
      <c r="P25" s="66">
        <f>Table2245789101123456789101112131415[[#This Row],[PEMBULATAN]]*O25</f>
        <v>144000</v>
      </c>
    </row>
    <row r="26" spans="1:16" ht="26.25" customHeight="1" x14ac:dyDescent="0.2">
      <c r="A26" s="14"/>
      <c r="B26" s="76"/>
      <c r="C26" s="74" t="s">
        <v>1363</v>
      </c>
      <c r="D26" s="79" t="s">
        <v>530</v>
      </c>
      <c r="E26" s="13">
        <v>44442</v>
      </c>
      <c r="F26" s="77" t="s">
        <v>779</v>
      </c>
      <c r="G26" s="13">
        <v>44443</v>
      </c>
      <c r="H26" s="78" t="s">
        <v>780</v>
      </c>
      <c r="I26" s="16">
        <v>60</v>
      </c>
      <c r="J26" s="16">
        <v>59</v>
      </c>
      <c r="K26" s="16">
        <v>19</v>
      </c>
      <c r="L26" s="16">
        <v>8</v>
      </c>
      <c r="M26" s="82">
        <v>16.815000000000001</v>
      </c>
      <c r="N26" s="73">
        <v>17</v>
      </c>
      <c r="O26" s="65">
        <v>3000</v>
      </c>
      <c r="P26" s="66">
        <f>Table2245789101123456789101112131415[[#This Row],[PEMBULATAN]]*O26</f>
        <v>51000</v>
      </c>
    </row>
    <row r="27" spans="1:16" ht="26.25" customHeight="1" x14ac:dyDescent="0.2">
      <c r="A27" s="14"/>
      <c r="B27" s="76"/>
      <c r="C27" s="74" t="s">
        <v>1364</v>
      </c>
      <c r="D27" s="79" t="s">
        <v>530</v>
      </c>
      <c r="E27" s="13">
        <v>44442</v>
      </c>
      <c r="F27" s="77" t="s">
        <v>779</v>
      </c>
      <c r="G27" s="13">
        <v>44443</v>
      </c>
      <c r="H27" s="78" t="s">
        <v>780</v>
      </c>
      <c r="I27" s="16">
        <v>89</v>
      </c>
      <c r="J27" s="16">
        <v>47</v>
      </c>
      <c r="K27" s="16">
        <v>15</v>
      </c>
      <c r="L27" s="16">
        <v>11</v>
      </c>
      <c r="M27" s="82">
        <v>15.686249999999999</v>
      </c>
      <c r="N27" s="73">
        <v>16</v>
      </c>
      <c r="O27" s="65">
        <v>3000</v>
      </c>
      <c r="P27" s="66">
        <f>Table2245789101123456789101112131415[[#This Row],[PEMBULATAN]]*O27</f>
        <v>48000</v>
      </c>
    </row>
    <row r="28" spans="1:16" ht="26.25" customHeight="1" x14ac:dyDescent="0.2">
      <c r="A28" s="14"/>
      <c r="B28" s="76"/>
      <c r="C28" s="74" t="s">
        <v>1365</v>
      </c>
      <c r="D28" s="79" t="s">
        <v>530</v>
      </c>
      <c r="E28" s="13">
        <v>44442</v>
      </c>
      <c r="F28" s="77" t="s">
        <v>779</v>
      </c>
      <c r="G28" s="13">
        <v>44443</v>
      </c>
      <c r="H28" s="78" t="s">
        <v>780</v>
      </c>
      <c r="I28" s="16">
        <v>80</v>
      </c>
      <c r="J28" s="16">
        <v>53</v>
      </c>
      <c r="K28" s="16">
        <v>15</v>
      </c>
      <c r="L28" s="16">
        <v>17</v>
      </c>
      <c r="M28" s="82">
        <v>15.9</v>
      </c>
      <c r="N28" s="73">
        <v>17</v>
      </c>
      <c r="O28" s="65">
        <v>3000</v>
      </c>
      <c r="P28" s="66">
        <f>Table2245789101123456789101112131415[[#This Row],[PEMBULATAN]]*O28</f>
        <v>51000</v>
      </c>
    </row>
    <row r="29" spans="1:16" ht="26.25" customHeight="1" x14ac:dyDescent="0.2">
      <c r="A29" s="14"/>
      <c r="B29" s="76"/>
      <c r="C29" s="74" t="s">
        <v>1366</v>
      </c>
      <c r="D29" s="79" t="s">
        <v>530</v>
      </c>
      <c r="E29" s="13">
        <v>44442</v>
      </c>
      <c r="F29" s="77" t="s">
        <v>779</v>
      </c>
      <c r="G29" s="13">
        <v>44443</v>
      </c>
      <c r="H29" s="78" t="s">
        <v>780</v>
      </c>
      <c r="I29" s="16">
        <v>105</v>
      </c>
      <c r="J29" s="16">
        <v>49</v>
      </c>
      <c r="K29" s="16">
        <v>27</v>
      </c>
      <c r="L29" s="16">
        <v>24</v>
      </c>
      <c r="M29" s="82">
        <v>34.728749999999998</v>
      </c>
      <c r="N29" s="73">
        <v>35</v>
      </c>
      <c r="O29" s="65">
        <v>3000</v>
      </c>
      <c r="P29" s="66">
        <f>Table2245789101123456789101112131415[[#This Row],[PEMBULATAN]]*O29</f>
        <v>105000</v>
      </c>
    </row>
    <row r="30" spans="1:16" ht="26.25" customHeight="1" x14ac:dyDescent="0.2">
      <c r="A30" s="14"/>
      <c r="B30" s="76"/>
      <c r="C30" s="74" t="s">
        <v>1367</v>
      </c>
      <c r="D30" s="79" t="s">
        <v>530</v>
      </c>
      <c r="E30" s="13">
        <v>44442</v>
      </c>
      <c r="F30" s="77" t="s">
        <v>779</v>
      </c>
      <c r="G30" s="13">
        <v>44443</v>
      </c>
      <c r="H30" s="78" t="s">
        <v>780</v>
      </c>
      <c r="I30" s="16">
        <v>104</v>
      </c>
      <c r="J30" s="16">
        <v>56</v>
      </c>
      <c r="K30" s="16">
        <v>24</v>
      </c>
      <c r="L30" s="16">
        <v>25</v>
      </c>
      <c r="M30" s="82">
        <v>34.944000000000003</v>
      </c>
      <c r="N30" s="73">
        <v>35</v>
      </c>
      <c r="O30" s="65">
        <v>3000</v>
      </c>
      <c r="P30" s="66">
        <f>Table2245789101123456789101112131415[[#This Row],[PEMBULATAN]]*O30</f>
        <v>105000</v>
      </c>
    </row>
    <row r="31" spans="1:16" ht="26.25" customHeight="1" x14ac:dyDescent="0.2">
      <c r="A31" s="14"/>
      <c r="B31" s="76"/>
      <c r="C31" s="74" t="s">
        <v>1368</v>
      </c>
      <c r="D31" s="79" t="s">
        <v>530</v>
      </c>
      <c r="E31" s="13">
        <v>44442</v>
      </c>
      <c r="F31" s="77" t="s">
        <v>779</v>
      </c>
      <c r="G31" s="13">
        <v>44443</v>
      </c>
      <c r="H31" s="78" t="s">
        <v>780</v>
      </c>
      <c r="I31" s="16">
        <v>98</v>
      </c>
      <c r="J31" s="16">
        <v>62</v>
      </c>
      <c r="K31" s="16">
        <v>25</v>
      </c>
      <c r="L31" s="16">
        <v>12</v>
      </c>
      <c r="M31" s="82">
        <v>37.975000000000001</v>
      </c>
      <c r="N31" s="73">
        <v>38</v>
      </c>
      <c r="O31" s="65">
        <v>3000</v>
      </c>
      <c r="P31" s="66">
        <f>Table2245789101123456789101112131415[[#This Row],[PEMBULATAN]]*O31</f>
        <v>114000</v>
      </c>
    </row>
    <row r="32" spans="1:16" ht="26.25" customHeight="1" x14ac:dyDescent="0.2">
      <c r="A32" s="14"/>
      <c r="B32" s="76"/>
      <c r="C32" s="74" t="s">
        <v>1369</v>
      </c>
      <c r="D32" s="79" t="s">
        <v>530</v>
      </c>
      <c r="E32" s="13">
        <v>44442</v>
      </c>
      <c r="F32" s="77" t="s">
        <v>779</v>
      </c>
      <c r="G32" s="13">
        <v>44443</v>
      </c>
      <c r="H32" s="78" t="s">
        <v>780</v>
      </c>
      <c r="I32" s="16">
        <v>62</v>
      </c>
      <c r="J32" s="16">
        <v>62</v>
      </c>
      <c r="K32" s="16">
        <v>2</v>
      </c>
      <c r="L32" s="16">
        <v>1</v>
      </c>
      <c r="M32" s="82">
        <v>1.9219999999999999</v>
      </c>
      <c r="N32" s="73">
        <v>2</v>
      </c>
      <c r="O32" s="65">
        <v>3000</v>
      </c>
      <c r="P32" s="66">
        <f>Table2245789101123456789101112131415[[#This Row],[PEMBULATAN]]*O32</f>
        <v>6000</v>
      </c>
    </row>
    <row r="33" spans="1:16" ht="26.25" customHeight="1" x14ac:dyDescent="0.2">
      <c r="A33" s="14"/>
      <c r="B33" s="76"/>
      <c r="C33" s="74" t="s">
        <v>1370</v>
      </c>
      <c r="D33" s="79" t="s">
        <v>530</v>
      </c>
      <c r="E33" s="13">
        <v>44442</v>
      </c>
      <c r="F33" s="77" t="s">
        <v>779</v>
      </c>
      <c r="G33" s="13">
        <v>44443</v>
      </c>
      <c r="H33" s="78" t="s">
        <v>780</v>
      </c>
      <c r="I33" s="16">
        <v>116</v>
      </c>
      <c r="J33" s="16">
        <v>75</v>
      </c>
      <c r="K33" s="16">
        <v>3</v>
      </c>
      <c r="L33" s="16">
        <v>1</v>
      </c>
      <c r="M33" s="82">
        <v>6.5250000000000004</v>
      </c>
      <c r="N33" s="73">
        <v>7</v>
      </c>
      <c r="O33" s="65">
        <v>3000</v>
      </c>
      <c r="P33" s="66">
        <f>Table2245789101123456789101112131415[[#This Row],[PEMBULATAN]]*O33</f>
        <v>21000</v>
      </c>
    </row>
    <row r="34" spans="1:16" ht="26.25" customHeight="1" x14ac:dyDescent="0.2">
      <c r="A34" s="14"/>
      <c r="B34" s="76"/>
      <c r="C34" s="74" t="s">
        <v>1371</v>
      </c>
      <c r="D34" s="79" t="s">
        <v>530</v>
      </c>
      <c r="E34" s="13">
        <v>44442</v>
      </c>
      <c r="F34" s="77" t="s">
        <v>779</v>
      </c>
      <c r="G34" s="13">
        <v>44443</v>
      </c>
      <c r="H34" s="78" t="s">
        <v>780</v>
      </c>
      <c r="I34" s="16">
        <v>57</v>
      </c>
      <c r="J34" s="16">
        <v>34</v>
      </c>
      <c r="K34" s="16">
        <v>23</v>
      </c>
      <c r="L34" s="16">
        <v>1</v>
      </c>
      <c r="M34" s="82">
        <v>11.1435</v>
      </c>
      <c r="N34" s="73">
        <v>11</v>
      </c>
      <c r="O34" s="65">
        <v>3000</v>
      </c>
      <c r="P34" s="66">
        <f>Table2245789101123456789101112131415[[#This Row],[PEMBULATAN]]*O34</f>
        <v>33000</v>
      </c>
    </row>
    <row r="35" spans="1:16" ht="26.25" customHeight="1" x14ac:dyDescent="0.2">
      <c r="A35" s="14"/>
      <c r="B35" s="76"/>
      <c r="C35" s="74" t="s">
        <v>1372</v>
      </c>
      <c r="D35" s="79" t="s">
        <v>530</v>
      </c>
      <c r="E35" s="13">
        <v>44442</v>
      </c>
      <c r="F35" s="77" t="s">
        <v>779</v>
      </c>
      <c r="G35" s="13">
        <v>44443</v>
      </c>
      <c r="H35" s="78" t="s">
        <v>780</v>
      </c>
      <c r="I35" s="16">
        <v>57</v>
      </c>
      <c r="J35" s="16">
        <v>34</v>
      </c>
      <c r="K35" s="16">
        <v>23</v>
      </c>
      <c r="L35" s="16">
        <v>1</v>
      </c>
      <c r="M35" s="82">
        <v>11.1435</v>
      </c>
      <c r="N35" s="73">
        <v>11</v>
      </c>
      <c r="O35" s="65">
        <v>3000</v>
      </c>
      <c r="P35" s="66">
        <f>Table2245789101123456789101112131415[[#This Row],[PEMBULATAN]]*O35</f>
        <v>33000</v>
      </c>
    </row>
    <row r="36" spans="1:16" ht="26.25" customHeight="1" x14ac:dyDescent="0.2">
      <c r="A36" s="14"/>
      <c r="B36" s="76"/>
      <c r="C36" s="74" t="s">
        <v>1373</v>
      </c>
      <c r="D36" s="79" t="s">
        <v>530</v>
      </c>
      <c r="E36" s="13">
        <v>44442</v>
      </c>
      <c r="F36" s="77" t="s">
        <v>779</v>
      </c>
      <c r="G36" s="13">
        <v>44443</v>
      </c>
      <c r="H36" s="78" t="s">
        <v>780</v>
      </c>
      <c r="I36" s="16">
        <v>60</v>
      </c>
      <c r="J36" s="16">
        <v>50</v>
      </c>
      <c r="K36" s="16">
        <v>17</v>
      </c>
      <c r="L36" s="16">
        <v>2</v>
      </c>
      <c r="M36" s="82">
        <v>12.75</v>
      </c>
      <c r="N36" s="73">
        <v>13</v>
      </c>
      <c r="O36" s="65">
        <v>3000</v>
      </c>
      <c r="P36" s="66">
        <f>Table2245789101123456789101112131415[[#This Row],[PEMBULATAN]]*O36</f>
        <v>39000</v>
      </c>
    </row>
    <row r="37" spans="1:16" ht="26.25" customHeight="1" x14ac:dyDescent="0.2">
      <c r="A37" s="14"/>
      <c r="B37" s="76"/>
      <c r="C37" s="74" t="s">
        <v>1374</v>
      </c>
      <c r="D37" s="79" t="s">
        <v>530</v>
      </c>
      <c r="E37" s="13">
        <v>44442</v>
      </c>
      <c r="F37" s="77" t="s">
        <v>779</v>
      </c>
      <c r="G37" s="13">
        <v>44443</v>
      </c>
      <c r="H37" s="78" t="s">
        <v>780</v>
      </c>
      <c r="I37" s="16">
        <v>81</v>
      </c>
      <c r="J37" s="16">
        <v>13</v>
      </c>
      <c r="K37" s="16">
        <v>3</v>
      </c>
      <c r="L37" s="16">
        <v>1</v>
      </c>
      <c r="M37" s="82">
        <v>0.78974999999999995</v>
      </c>
      <c r="N37" s="73">
        <v>1</v>
      </c>
      <c r="O37" s="65">
        <v>3000</v>
      </c>
      <c r="P37" s="66">
        <f>Table2245789101123456789101112131415[[#This Row],[PEMBULATAN]]*O37</f>
        <v>3000</v>
      </c>
    </row>
    <row r="38" spans="1:16" ht="26.25" customHeight="1" x14ac:dyDescent="0.2">
      <c r="A38" s="14"/>
      <c r="B38" s="76"/>
      <c r="C38" s="74" t="s">
        <v>1375</v>
      </c>
      <c r="D38" s="79" t="s">
        <v>530</v>
      </c>
      <c r="E38" s="13">
        <v>44442</v>
      </c>
      <c r="F38" s="77" t="s">
        <v>779</v>
      </c>
      <c r="G38" s="13">
        <v>44443</v>
      </c>
      <c r="H38" s="78" t="s">
        <v>780</v>
      </c>
      <c r="I38" s="16">
        <v>36</v>
      </c>
      <c r="J38" s="16">
        <v>26</v>
      </c>
      <c r="K38" s="16">
        <v>23</v>
      </c>
      <c r="L38" s="16">
        <v>7</v>
      </c>
      <c r="M38" s="82">
        <v>5.3819999999999997</v>
      </c>
      <c r="N38" s="73">
        <v>7</v>
      </c>
      <c r="O38" s="65">
        <v>3000</v>
      </c>
      <c r="P38" s="66">
        <f>Table2245789101123456789101112131415[[#This Row],[PEMBULATAN]]*O38</f>
        <v>21000</v>
      </c>
    </row>
    <row r="39" spans="1:16" ht="26.25" customHeight="1" x14ac:dyDescent="0.2">
      <c r="A39" s="14"/>
      <c r="B39" s="76"/>
      <c r="C39" s="74" t="s">
        <v>1376</v>
      </c>
      <c r="D39" s="79" t="s">
        <v>530</v>
      </c>
      <c r="E39" s="13">
        <v>44442</v>
      </c>
      <c r="F39" s="77" t="s">
        <v>779</v>
      </c>
      <c r="G39" s="13">
        <v>44443</v>
      </c>
      <c r="H39" s="78" t="s">
        <v>780</v>
      </c>
      <c r="I39" s="16">
        <v>106</v>
      </c>
      <c r="J39" s="16">
        <v>10</v>
      </c>
      <c r="K39" s="16">
        <v>10</v>
      </c>
      <c r="L39" s="16">
        <v>1</v>
      </c>
      <c r="M39" s="82">
        <v>2.65</v>
      </c>
      <c r="N39" s="73">
        <v>3</v>
      </c>
      <c r="O39" s="65">
        <v>3000</v>
      </c>
      <c r="P39" s="66">
        <f>Table2245789101123456789101112131415[[#This Row],[PEMBULATAN]]*O39</f>
        <v>9000</v>
      </c>
    </row>
    <row r="40" spans="1:16" ht="26.25" customHeight="1" x14ac:dyDescent="0.2">
      <c r="A40" s="14"/>
      <c r="B40" s="76"/>
      <c r="C40" s="74" t="s">
        <v>1377</v>
      </c>
      <c r="D40" s="79" t="s">
        <v>530</v>
      </c>
      <c r="E40" s="13">
        <v>44442</v>
      </c>
      <c r="F40" s="77" t="s">
        <v>779</v>
      </c>
      <c r="G40" s="13">
        <v>44443</v>
      </c>
      <c r="H40" s="78" t="s">
        <v>780</v>
      </c>
      <c r="I40" s="16">
        <v>69</v>
      </c>
      <c r="J40" s="16">
        <v>47</v>
      </c>
      <c r="K40" s="16">
        <v>21</v>
      </c>
      <c r="L40" s="16">
        <v>13</v>
      </c>
      <c r="M40" s="82">
        <v>17.025749999999999</v>
      </c>
      <c r="N40" s="73">
        <v>17</v>
      </c>
      <c r="O40" s="65">
        <v>3000</v>
      </c>
      <c r="P40" s="66">
        <f>Table2245789101123456789101112131415[[#This Row],[PEMBULATAN]]*O40</f>
        <v>51000</v>
      </c>
    </row>
    <row r="41" spans="1:16" ht="26.25" customHeight="1" x14ac:dyDescent="0.2">
      <c r="A41" s="14"/>
      <c r="B41" s="76"/>
      <c r="C41" s="74" t="s">
        <v>1378</v>
      </c>
      <c r="D41" s="79" t="s">
        <v>530</v>
      </c>
      <c r="E41" s="13">
        <v>44442</v>
      </c>
      <c r="F41" s="77" t="s">
        <v>779</v>
      </c>
      <c r="G41" s="13">
        <v>44443</v>
      </c>
      <c r="H41" s="78" t="s">
        <v>780</v>
      </c>
      <c r="I41" s="16">
        <v>91</v>
      </c>
      <c r="J41" s="16">
        <v>52</v>
      </c>
      <c r="K41" s="16">
        <v>24</v>
      </c>
      <c r="L41" s="16">
        <v>8</v>
      </c>
      <c r="M41" s="82">
        <v>28.391999999999999</v>
      </c>
      <c r="N41" s="73">
        <v>29</v>
      </c>
      <c r="O41" s="65">
        <v>3000</v>
      </c>
      <c r="P41" s="66">
        <f>Table2245789101123456789101112131415[[#This Row],[PEMBULATAN]]*O41</f>
        <v>87000</v>
      </c>
    </row>
    <row r="42" spans="1:16" ht="26.25" customHeight="1" x14ac:dyDescent="0.2">
      <c r="A42" s="14"/>
      <c r="B42" s="76"/>
      <c r="C42" s="74" t="s">
        <v>1379</v>
      </c>
      <c r="D42" s="79" t="s">
        <v>530</v>
      </c>
      <c r="E42" s="13">
        <v>44442</v>
      </c>
      <c r="F42" s="77" t="s">
        <v>779</v>
      </c>
      <c r="G42" s="13">
        <v>44443</v>
      </c>
      <c r="H42" s="78" t="s">
        <v>780</v>
      </c>
      <c r="I42" s="16">
        <v>92</v>
      </c>
      <c r="J42" s="16">
        <v>53</v>
      </c>
      <c r="K42" s="16">
        <v>22</v>
      </c>
      <c r="L42" s="16">
        <v>22</v>
      </c>
      <c r="M42" s="82">
        <v>26.818000000000001</v>
      </c>
      <c r="N42" s="73">
        <v>27</v>
      </c>
      <c r="O42" s="65">
        <v>3000</v>
      </c>
      <c r="P42" s="66">
        <f>Table2245789101123456789101112131415[[#This Row],[PEMBULATAN]]*O42</f>
        <v>81000</v>
      </c>
    </row>
    <row r="43" spans="1:16" ht="26.25" customHeight="1" x14ac:dyDescent="0.2">
      <c r="A43" s="14"/>
      <c r="B43" s="76"/>
      <c r="C43" s="74" t="s">
        <v>1380</v>
      </c>
      <c r="D43" s="79" t="s">
        <v>530</v>
      </c>
      <c r="E43" s="13">
        <v>44442</v>
      </c>
      <c r="F43" s="77" t="s">
        <v>779</v>
      </c>
      <c r="G43" s="13">
        <v>44443</v>
      </c>
      <c r="H43" s="78" t="s">
        <v>780</v>
      </c>
      <c r="I43" s="16">
        <v>97</v>
      </c>
      <c r="J43" s="16">
        <v>66</v>
      </c>
      <c r="K43" s="16">
        <v>2</v>
      </c>
      <c r="L43" s="16">
        <v>21</v>
      </c>
      <c r="M43" s="82">
        <v>3.2010000000000001</v>
      </c>
      <c r="N43" s="73">
        <v>21</v>
      </c>
      <c r="O43" s="65">
        <v>3000</v>
      </c>
      <c r="P43" s="66">
        <f>Table2245789101123456789101112131415[[#This Row],[PEMBULATAN]]*O43</f>
        <v>63000</v>
      </c>
    </row>
    <row r="44" spans="1:16" ht="26.25" customHeight="1" x14ac:dyDescent="0.2">
      <c r="A44" s="14"/>
      <c r="B44" s="76"/>
      <c r="C44" s="74" t="s">
        <v>1381</v>
      </c>
      <c r="D44" s="79" t="s">
        <v>530</v>
      </c>
      <c r="E44" s="13">
        <v>44442</v>
      </c>
      <c r="F44" s="77" t="s">
        <v>779</v>
      </c>
      <c r="G44" s="13">
        <v>44443</v>
      </c>
      <c r="H44" s="78" t="s">
        <v>780</v>
      </c>
      <c r="I44" s="16">
        <v>80</v>
      </c>
      <c r="J44" s="16">
        <v>50</v>
      </c>
      <c r="K44" s="16">
        <v>27</v>
      </c>
      <c r="L44" s="16">
        <v>7</v>
      </c>
      <c r="M44" s="82">
        <v>27</v>
      </c>
      <c r="N44" s="73">
        <v>27</v>
      </c>
      <c r="O44" s="65">
        <v>3000</v>
      </c>
      <c r="P44" s="66">
        <f>Table2245789101123456789101112131415[[#This Row],[PEMBULATAN]]*O44</f>
        <v>81000</v>
      </c>
    </row>
    <row r="45" spans="1:16" ht="26.25" customHeight="1" x14ac:dyDescent="0.2">
      <c r="A45" s="14"/>
      <c r="B45" s="76"/>
      <c r="C45" s="74" t="s">
        <v>1382</v>
      </c>
      <c r="D45" s="79" t="s">
        <v>530</v>
      </c>
      <c r="E45" s="13">
        <v>44442</v>
      </c>
      <c r="F45" s="77" t="s">
        <v>779</v>
      </c>
      <c r="G45" s="13">
        <v>44443</v>
      </c>
      <c r="H45" s="78" t="s">
        <v>780</v>
      </c>
      <c r="I45" s="16">
        <v>84</v>
      </c>
      <c r="J45" s="16">
        <v>50</v>
      </c>
      <c r="K45" s="16">
        <v>26</v>
      </c>
      <c r="L45" s="16">
        <v>28</v>
      </c>
      <c r="M45" s="82">
        <v>27.3</v>
      </c>
      <c r="N45" s="73">
        <v>28</v>
      </c>
      <c r="O45" s="65">
        <v>3000</v>
      </c>
      <c r="P45" s="66">
        <f>Table2245789101123456789101112131415[[#This Row],[PEMBULATAN]]*O45</f>
        <v>84000</v>
      </c>
    </row>
    <row r="46" spans="1:16" ht="26.25" customHeight="1" x14ac:dyDescent="0.2">
      <c r="A46" s="14"/>
      <c r="B46" s="76"/>
      <c r="C46" s="74" t="s">
        <v>1383</v>
      </c>
      <c r="D46" s="79" t="s">
        <v>530</v>
      </c>
      <c r="E46" s="13">
        <v>44442</v>
      </c>
      <c r="F46" s="77" t="s">
        <v>779</v>
      </c>
      <c r="G46" s="13">
        <v>44443</v>
      </c>
      <c r="H46" s="78" t="s">
        <v>780</v>
      </c>
      <c r="I46" s="16">
        <v>104</v>
      </c>
      <c r="J46" s="16">
        <v>56</v>
      </c>
      <c r="K46" s="16">
        <v>28</v>
      </c>
      <c r="L46" s="16">
        <v>22</v>
      </c>
      <c r="M46" s="82">
        <v>40.768000000000001</v>
      </c>
      <c r="N46" s="73">
        <v>41</v>
      </c>
      <c r="O46" s="65">
        <v>3000</v>
      </c>
      <c r="P46" s="66">
        <f>Table2245789101123456789101112131415[[#This Row],[PEMBULATAN]]*O46</f>
        <v>123000</v>
      </c>
    </row>
    <row r="47" spans="1:16" ht="26.25" customHeight="1" x14ac:dyDescent="0.2">
      <c r="A47" s="14"/>
      <c r="B47" s="76"/>
      <c r="C47" s="74" t="s">
        <v>1384</v>
      </c>
      <c r="D47" s="79" t="s">
        <v>530</v>
      </c>
      <c r="E47" s="13">
        <v>44442</v>
      </c>
      <c r="F47" s="77" t="s">
        <v>779</v>
      </c>
      <c r="G47" s="13">
        <v>44443</v>
      </c>
      <c r="H47" s="78" t="s">
        <v>780</v>
      </c>
      <c r="I47" s="16">
        <v>48</v>
      </c>
      <c r="J47" s="16">
        <v>33</v>
      </c>
      <c r="K47" s="16">
        <v>23</v>
      </c>
      <c r="L47" s="16">
        <v>12</v>
      </c>
      <c r="M47" s="82">
        <v>9.1080000000000005</v>
      </c>
      <c r="N47" s="73">
        <v>12</v>
      </c>
      <c r="O47" s="65">
        <v>3000</v>
      </c>
      <c r="P47" s="66">
        <f>Table2245789101123456789101112131415[[#This Row],[PEMBULATAN]]*O47</f>
        <v>36000</v>
      </c>
    </row>
    <row r="48" spans="1:16" ht="26.25" customHeight="1" x14ac:dyDescent="0.2">
      <c r="A48" s="14"/>
      <c r="B48" s="76"/>
      <c r="C48" s="74" t="s">
        <v>1385</v>
      </c>
      <c r="D48" s="79" t="s">
        <v>530</v>
      </c>
      <c r="E48" s="13">
        <v>44442</v>
      </c>
      <c r="F48" s="77" t="s">
        <v>779</v>
      </c>
      <c r="G48" s="13">
        <v>44443</v>
      </c>
      <c r="H48" s="78" t="s">
        <v>780</v>
      </c>
      <c r="I48" s="16">
        <v>72</v>
      </c>
      <c r="J48" s="16">
        <v>37</v>
      </c>
      <c r="K48" s="16">
        <v>15</v>
      </c>
      <c r="L48" s="16">
        <v>10</v>
      </c>
      <c r="M48" s="82">
        <v>9.99</v>
      </c>
      <c r="N48" s="73">
        <v>10</v>
      </c>
      <c r="O48" s="65">
        <v>3000</v>
      </c>
      <c r="P48" s="66">
        <f>Table2245789101123456789101112131415[[#This Row],[PEMBULATAN]]*O48</f>
        <v>30000</v>
      </c>
    </row>
    <row r="49" spans="1:16" ht="26.25" customHeight="1" x14ac:dyDescent="0.2">
      <c r="A49" s="14"/>
      <c r="B49" s="76"/>
      <c r="C49" s="74" t="s">
        <v>1386</v>
      </c>
      <c r="D49" s="79" t="s">
        <v>530</v>
      </c>
      <c r="E49" s="13">
        <v>44442</v>
      </c>
      <c r="F49" s="77" t="s">
        <v>779</v>
      </c>
      <c r="G49" s="13">
        <v>44443</v>
      </c>
      <c r="H49" s="78" t="s">
        <v>780</v>
      </c>
      <c r="I49" s="16">
        <v>76</v>
      </c>
      <c r="J49" s="16">
        <v>63</v>
      </c>
      <c r="K49" s="16">
        <v>23</v>
      </c>
      <c r="L49" s="16">
        <v>9</v>
      </c>
      <c r="M49" s="82">
        <v>27.530999999999999</v>
      </c>
      <c r="N49" s="73">
        <v>28</v>
      </c>
      <c r="O49" s="65">
        <v>3000</v>
      </c>
      <c r="P49" s="66">
        <f>Table2245789101123456789101112131415[[#This Row],[PEMBULATAN]]*O49</f>
        <v>84000</v>
      </c>
    </row>
    <row r="50" spans="1:16" ht="26.25" customHeight="1" x14ac:dyDescent="0.2">
      <c r="A50" s="14"/>
      <c r="B50" s="76"/>
      <c r="C50" s="74" t="s">
        <v>1387</v>
      </c>
      <c r="D50" s="79" t="s">
        <v>530</v>
      </c>
      <c r="E50" s="13">
        <v>44442</v>
      </c>
      <c r="F50" s="77" t="s">
        <v>779</v>
      </c>
      <c r="G50" s="13">
        <v>44443</v>
      </c>
      <c r="H50" s="78" t="s">
        <v>780</v>
      </c>
      <c r="I50" s="16">
        <v>87</v>
      </c>
      <c r="J50" s="16">
        <v>52</v>
      </c>
      <c r="K50" s="16">
        <v>21</v>
      </c>
      <c r="L50" s="16">
        <v>11</v>
      </c>
      <c r="M50" s="82">
        <v>23.751000000000001</v>
      </c>
      <c r="N50" s="73">
        <v>24</v>
      </c>
      <c r="O50" s="65">
        <v>3000</v>
      </c>
      <c r="P50" s="66">
        <f>Table2245789101123456789101112131415[[#This Row],[PEMBULATAN]]*O50</f>
        <v>72000</v>
      </c>
    </row>
    <row r="51" spans="1:16" ht="26.25" customHeight="1" x14ac:dyDescent="0.2">
      <c r="A51" s="14"/>
      <c r="B51" s="76"/>
      <c r="C51" s="74" t="s">
        <v>1388</v>
      </c>
      <c r="D51" s="79" t="s">
        <v>530</v>
      </c>
      <c r="E51" s="13">
        <v>44442</v>
      </c>
      <c r="F51" s="77" t="s">
        <v>779</v>
      </c>
      <c r="G51" s="13">
        <v>44443</v>
      </c>
      <c r="H51" s="78" t="s">
        <v>780</v>
      </c>
      <c r="I51" s="16">
        <v>55</v>
      </c>
      <c r="J51" s="16">
        <v>40</v>
      </c>
      <c r="K51" s="16">
        <v>16</v>
      </c>
      <c r="L51" s="16">
        <v>14</v>
      </c>
      <c r="M51" s="82">
        <v>8.8000000000000007</v>
      </c>
      <c r="N51" s="73">
        <v>14</v>
      </c>
      <c r="O51" s="65">
        <v>3000</v>
      </c>
      <c r="P51" s="66">
        <f>Table2245789101123456789101112131415[[#This Row],[PEMBULATAN]]*O51</f>
        <v>42000</v>
      </c>
    </row>
    <row r="52" spans="1:16" ht="26.25" customHeight="1" x14ac:dyDescent="0.2">
      <c r="A52" s="14"/>
      <c r="B52" s="76"/>
      <c r="C52" s="74" t="s">
        <v>1389</v>
      </c>
      <c r="D52" s="79" t="s">
        <v>530</v>
      </c>
      <c r="E52" s="13">
        <v>44442</v>
      </c>
      <c r="F52" s="77" t="s">
        <v>779</v>
      </c>
      <c r="G52" s="13">
        <v>44443</v>
      </c>
      <c r="H52" s="78" t="s">
        <v>780</v>
      </c>
      <c r="I52" s="16">
        <v>94</v>
      </c>
      <c r="J52" s="16">
        <v>54</v>
      </c>
      <c r="K52" s="16">
        <v>12</v>
      </c>
      <c r="L52" s="16">
        <v>9</v>
      </c>
      <c r="M52" s="82">
        <v>15.228</v>
      </c>
      <c r="N52" s="73">
        <v>15</v>
      </c>
      <c r="O52" s="65">
        <v>3000</v>
      </c>
      <c r="P52" s="66">
        <f>Table2245789101123456789101112131415[[#This Row],[PEMBULATAN]]*O52</f>
        <v>45000</v>
      </c>
    </row>
    <row r="53" spans="1:16" ht="26.25" customHeight="1" x14ac:dyDescent="0.2">
      <c r="A53" s="14"/>
      <c r="B53" s="76"/>
      <c r="C53" s="74" t="s">
        <v>1390</v>
      </c>
      <c r="D53" s="79" t="s">
        <v>530</v>
      </c>
      <c r="E53" s="13">
        <v>44442</v>
      </c>
      <c r="F53" s="77" t="s">
        <v>779</v>
      </c>
      <c r="G53" s="13">
        <v>44443</v>
      </c>
      <c r="H53" s="78" t="s">
        <v>780</v>
      </c>
      <c r="I53" s="16">
        <v>95</v>
      </c>
      <c r="J53" s="16">
        <v>60</v>
      </c>
      <c r="K53" s="16">
        <v>20</v>
      </c>
      <c r="L53" s="16">
        <v>24</v>
      </c>
      <c r="M53" s="82">
        <v>28.5</v>
      </c>
      <c r="N53" s="73">
        <v>29</v>
      </c>
      <c r="O53" s="65">
        <v>3000</v>
      </c>
      <c r="P53" s="66">
        <f>Table2245789101123456789101112131415[[#This Row],[PEMBULATAN]]*O53</f>
        <v>87000</v>
      </c>
    </row>
    <row r="54" spans="1:16" ht="26.25" customHeight="1" x14ac:dyDescent="0.2">
      <c r="A54" s="14"/>
      <c r="B54" s="76"/>
      <c r="C54" s="74" t="s">
        <v>1391</v>
      </c>
      <c r="D54" s="79" t="s">
        <v>530</v>
      </c>
      <c r="E54" s="13">
        <v>44442</v>
      </c>
      <c r="F54" s="77" t="s">
        <v>779</v>
      </c>
      <c r="G54" s="13">
        <v>44443</v>
      </c>
      <c r="H54" s="78" t="s">
        <v>780</v>
      </c>
      <c r="I54" s="16">
        <v>30</v>
      </c>
      <c r="J54" s="16">
        <v>21</v>
      </c>
      <c r="K54" s="16">
        <v>12</v>
      </c>
      <c r="L54" s="16">
        <v>1</v>
      </c>
      <c r="M54" s="82">
        <v>1.89</v>
      </c>
      <c r="N54" s="73">
        <v>2</v>
      </c>
      <c r="O54" s="65">
        <v>3000</v>
      </c>
      <c r="P54" s="66">
        <f>Table2245789101123456789101112131415[[#This Row],[PEMBULATAN]]*O54</f>
        <v>6000</v>
      </c>
    </row>
    <row r="55" spans="1:16" ht="26.25" customHeight="1" x14ac:dyDescent="0.2">
      <c r="A55" s="14"/>
      <c r="B55" s="76"/>
      <c r="C55" s="74" t="s">
        <v>1392</v>
      </c>
      <c r="D55" s="79" t="s">
        <v>530</v>
      </c>
      <c r="E55" s="13">
        <v>44442</v>
      </c>
      <c r="F55" s="77" t="s">
        <v>779</v>
      </c>
      <c r="G55" s="13">
        <v>44443</v>
      </c>
      <c r="H55" s="78" t="s">
        <v>780</v>
      </c>
      <c r="I55" s="16">
        <v>79</v>
      </c>
      <c r="J55" s="16">
        <v>55</v>
      </c>
      <c r="K55" s="16">
        <v>23</v>
      </c>
      <c r="L55" s="16">
        <v>5</v>
      </c>
      <c r="M55" s="82">
        <v>24.983750000000001</v>
      </c>
      <c r="N55" s="73">
        <v>25</v>
      </c>
      <c r="O55" s="65">
        <v>3000</v>
      </c>
      <c r="P55" s="66">
        <f>Table2245789101123456789101112131415[[#This Row],[PEMBULATAN]]*O55</f>
        <v>75000</v>
      </c>
    </row>
    <row r="56" spans="1:16" ht="26.25" customHeight="1" x14ac:dyDescent="0.2">
      <c r="A56" s="14"/>
      <c r="B56" s="76"/>
      <c r="C56" s="74" t="s">
        <v>1393</v>
      </c>
      <c r="D56" s="79" t="s">
        <v>530</v>
      </c>
      <c r="E56" s="13">
        <v>44442</v>
      </c>
      <c r="F56" s="77" t="s">
        <v>779</v>
      </c>
      <c r="G56" s="13">
        <v>44443</v>
      </c>
      <c r="H56" s="78" t="s">
        <v>780</v>
      </c>
      <c r="I56" s="16">
        <v>83</v>
      </c>
      <c r="J56" s="16">
        <v>55</v>
      </c>
      <c r="K56" s="16">
        <v>21</v>
      </c>
      <c r="L56" s="16">
        <v>8</v>
      </c>
      <c r="M56" s="82">
        <v>23.966249999999999</v>
      </c>
      <c r="N56" s="73">
        <v>24</v>
      </c>
      <c r="O56" s="65">
        <v>3000</v>
      </c>
      <c r="P56" s="66">
        <f>Table2245789101123456789101112131415[[#This Row],[PEMBULATAN]]*O56</f>
        <v>72000</v>
      </c>
    </row>
    <row r="57" spans="1:16" ht="26.25" customHeight="1" x14ac:dyDescent="0.2">
      <c r="A57" s="14"/>
      <c r="B57" s="76"/>
      <c r="C57" s="74" t="s">
        <v>1394</v>
      </c>
      <c r="D57" s="79" t="s">
        <v>530</v>
      </c>
      <c r="E57" s="13">
        <v>44442</v>
      </c>
      <c r="F57" s="77" t="s">
        <v>779</v>
      </c>
      <c r="G57" s="13">
        <v>44443</v>
      </c>
      <c r="H57" s="78" t="s">
        <v>780</v>
      </c>
      <c r="I57" s="16">
        <v>37</v>
      </c>
      <c r="J57" s="16">
        <v>31</v>
      </c>
      <c r="K57" s="16">
        <v>13</v>
      </c>
      <c r="L57" s="16">
        <v>2</v>
      </c>
      <c r="M57" s="82">
        <v>3.7277499999999999</v>
      </c>
      <c r="N57" s="73">
        <v>4</v>
      </c>
      <c r="O57" s="65">
        <v>3000</v>
      </c>
      <c r="P57" s="66">
        <f>Table2245789101123456789101112131415[[#This Row],[PEMBULATAN]]*O57</f>
        <v>12000</v>
      </c>
    </row>
    <row r="58" spans="1:16" ht="26.25" customHeight="1" x14ac:dyDescent="0.2">
      <c r="A58" s="14"/>
      <c r="B58" s="76"/>
      <c r="C58" s="74" t="s">
        <v>1395</v>
      </c>
      <c r="D58" s="79" t="s">
        <v>530</v>
      </c>
      <c r="E58" s="13">
        <v>44442</v>
      </c>
      <c r="F58" s="77" t="s">
        <v>779</v>
      </c>
      <c r="G58" s="13">
        <v>44443</v>
      </c>
      <c r="H58" s="78" t="s">
        <v>780</v>
      </c>
      <c r="I58" s="16">
        <v>71</v>
      </c>
      <c r="J58" s="16">
        <v>56</v>
      </c>
      <c r="K58" s="16">
        <v>21</v>
      </c>
      <c r="L58" s="16">
        <v>14</v>
      </c>
      <c r="M58" s="82">
        <v>20.873999999999999</v>
      </c>
      <c r="N58" s="73">
        <v>21</v>
      </c>
      <c r="O58" s="65">
        <v>3000</v>
      </c>
      <c r="P58" s="66">
        <f>Table2245789101123456789101112131415[[#This Row],[PEMBULATAN]]*O58</f>
        <v>63000</v>
      </c>
    </row>
    <row r="59" spans="1:16" ht="26.25" customHeight="1" x14ac:dyDescent="0.2">
      <c r="A59" s="14"/>
      <c r="B59" s="76"/>
      <c r="C59" s="74" t="s">
        <v>1396</v>
      </c>
      <c r="D59" s="79" t="s">
        <v>530</v>
      </c>
      <c r="E59" s="13">
        <v>44442</v>
      </c>
      <c r="F59" s="77" t="s">
        <v>779</v>
      </c>
      <c r="G59" s="13">
        <v>44443</v>
      </c>
      <c r="H59" s="78" t="s">
        <v>780</v>
      </c>
      <c r="I59" s="16">
        <v>75</v>
      </c>
      <c r="J59" s="16">
        <v>45</v>
      </c>
      <c r="K59" s="16">
        <v>22</v>
      </c>
      <c r="L59" s="16">
        <v>11</v>
      </c>
      <c r="M59" s="82">
        <v>18.5625</v>
      </c>
      <c r="N59" s="73">
        <v>19</v>
      </c>
      <c r="O59" s="65">
        <v>3000</v>
      </c>
      <c r="P59" s="66">
        <f>Table2245789101123456789101112131415[[#This Row],[PEMBULATAN]]*O59</f>
        <v>57000</v>
      </c>
    </row>
    <row r="60" spans="1:16" ht="26.25" customHeight="1" x14ac:dyDescent="0.2">
      <c r="A60" s="14"/>
      <c r="B60" s="76"/>
      <c r="C60" s="74" t="s">
        <v>1397</v>
      </c>
      <c r="D60" s="79" t="s">
        <v>530</v>
      </c>
      <c r="E60" s="13">
        <v>44442</v>
      </c>
      <c r="F60" s="77" t="s">
        <v>779</v>
      </c>
      <c r="G60" s="13">
        <v>44443</v>
      </c>
      <c r="H60" s="78" t="s">
        <v>780</v>
      </c>
      <c r="I60" s="16">
        <v>70</v>
      </c>
      <c r="J60" s="16">
        <v>50</v>
      </c>
      <c r="K60" s="16">
        <v>20</v>
      </c>
      <c r="L60" s="16">
        <v>9</v>
      </c>
      <c r="M60" s="82">
        <v>17.5</v>
      </c>
      <c r="N60" s="73">
        <v>18</v>
      </c>
      <c r="O60" s="65">
        <v>3000</v>
      </c>
      <c r="P60" s="66">
        <f>Table2245789101123456789101112131415[[#This Row],[PEMBULATAN]]*O60</f>
        <v>54000</v>
      </c>
    </row>
    <row r="61" spans="1:16" ht="26.25" customHeight="1" x14ac:dyDescent="0.2">
      <c r="A61" s="14"/>
      <c r="B61" s="76"/>
      <c r="C61" s="74" t="s">
        <v>1398</v>
      </c>
      <c r="D61" s="79" t="s">
        <v>530</v>
      </c>
      <c r="E61" s="13">
        <v>44442</v>
      </c>
      <c r="F61" s="77" t="s">
        <v>779</v>
      </c>
      <c r="G61" s="13">
        <v>44443</v>
      </c>
      <c r="H61" s="78" t="s">
        <v>780</v>
      </c>
      <c r="I61" s="16">
        <v>50</v>
      </c>
      <c r="J61" s="16">
        <v>40</v>
      </c>
      <c r="K61" s="16">
        <v>18</v>
      </c>
      <c r="L61" s="16">
        <v>5</v>
      </c>
      <c r="M61" s="82">
        <v>9</v>
      </c>
      <c r="N61" s="73">
        <v>9</v>
      </c>
      <c r="O61" s="65">
        <v>3000</v>
      </c>
      <c r="P61" s="66">
        <f>Table2245789101123456789101112131415[[#This Row],[PEMBULATAN]]*O61</f>
        <v>27000</v>
      </c>
    </row>
    <row r="62" spans="1:16" ht="26.25" customHeight="1" x14ac:dyDescent="0.2">
      <c r="A62" s="14"/>
      <c r="B62" s="76"/>
      <c r="C62" s="74" t="s">
        <v>1399</v>
      </c>
      <c r="D62" s="79" t="s">
        <v>530</v>
      </c>
      <c r="E62" s="13">
        <v>44442</v>
      </c>
      <c r="F62" s="77" t="s">
        <v>779</v>
      </c>
      <c r="G62" s="13">
        <v>44443</v>
      </c>
      <c r="H62" s="78" t="s">
        <v>780</v>
      </c>
      <c r="I62" s="16">
        <v>85</v>
      </c>
      <c r="J62" s="16">
        <v>63</v>
      </c>
      <c r="K62" s="16">
        <v>22</v>
      </c>
      <c r="L62" s="16">
        <v>11</v>
      </c>
      <c r="M62" s="82">
        <v>29.452500000000001</v>
      </c>
      <c r="N62" s="73">
        <v>30</v>
      </c>
      <c r="O62" s="65">
        <v>3000</v>
      </c>
      <c r="P62" s="66">
        <f>Table2245789101123456789101112131415[[#This Row],[PEMBULATAN]]*O62</f>
        <v>90000</v>
      </c>
    </row>
    <row r="63" spans="1:16" ht="26.25" customHeight="1" x14ac:dyDescent="0.2">
      <c r="A63" s="14"/>
      <c r="B63" s="76"/>
      <c r="C63" s="74" t="s">
        <v>1400</v>
      </c>
      <c r="D63" s="79" t="s">
        <v>530</v>
      </c>
      <c r="E63" s="13">
        <v>44442</v>
      </c>
      <c r="F63" s="77" t="s">
        <v>779</v>
      </c>
      <c r="G63" s="13">
        <v>44443</v>
      </c>
      <c r="H63" s="78" t="s">
        <v>780</v>
      </c>
      <c r="I63" s="16">
        <v>60</v>
      </c>
      <c r="J63" s="16">
        <v>53</v>
      </c>
      <c r="K63" s="16">
        <v>17</v>
      </c>
      <c r="L63" s="16">
        <v>4</v>
      </c>
      <c r="M63" s="82">
        <v>13.515000000000001</v>
      </c>
      <c r="N63" s="73">
        <v>14</v>
      </c>
      <c r="O63" s="65">
        <v>3000</v>
      </c>
      <c r="P63" s="66">
        <f>Table2245789101123456789101112131415[[#This Row],[PEMBULATAN]]*O63</f>
        <v>42000</v>
      </c>
    </row>
    <row r="64" spans="1:16" ht="26.25" customHeight="1" x14ac:dyDescent="0.2">
      <c r="A64" s="14"/>
      <c r="B64" s="76"/>
      <c r="C64" s="74" t="s">
        <v>1401</v>
      </c>
      <c r="D64" s="79" t="s">
        <v>530</v>
      </c>
      <c r="E64" s="13">
        <v>44442</v>
      </c>
      <c r="F64" s="77" t="s">
        <v>779</v>
      </c>
      <c r="G64" s="13">
        <v>44443</v>
      </c>
      <c r="H64" s="78" t="s">
        <v>780</v>
      </c>
      <c r="I64" s="16">
        <v>24</v>
      </c>
      <c r="J64" s="16">
        <v>15</v>
      </c>
      <c r="K64" s="16">
        <v>13</v>
      </c>
      <c r="L64" s="16">
        <v>2</v>
      </c>
      <c r="M64" s="82">
        <v>1.17</v>
      </c>
      <c r="N64" s="73">
        <v>2</v>
      </c>
      <c r="O64" s="65">
        <v>3000</v>
      </c>
      <c r="P64" s="66">
        <f>Table2245789101123456789101112131415[[#This Row],[PEMBULATAN]]*O64</f>
        <v>6000</v>
      </c>
    </row>
    <row r="65" spans="1:16" ht="26.25" customHeight="1" x14ac:dyDescent="0.2">
      <c r="A65" s="14"/>
      <c r="B65" s="76"/>
      <c r="C65" s="74" t="s">
        <v>1402</v>
      </c>
      <c r="D65" s="79" t="s">
        <v>530</v>
      </c>
      <c r="E65" s="13">
        <v>44442</v>
      </c>
      <c r="F65" s="77" t="s">
        <v>779</v>
      </c>
      <c r="G65" s="13">
        <v>44443</v>
      </c>
      <c r="H65" s="78" t="s">
        <v>780</v>
      </c>
      <c r="I65" s="16">
        <v>60</v>
      </c>
      <c r="J65" s="16">
        <v>52</v>
      </c>
      <c r="K65" s="16">
        <v>12</v>
      </c>
      <c r="L65" s="16">
        <v>6</v>
      </c>
      <c r="M65" s="82">
        <v>9.36</v>
      </c>
      <c r="N65" s="73">
        <v>10</v>
      </c>
      <c r="O65" s="65">
        <v>3000</v>
      </c>
      <c r="P65" s="66">
        <f>Table2245789101123456789101112131415[[#This Row],[PEMBULATAN]]*O65</f>
        <v>30000</v>
      </c>
    </row>
    <row r="66" spans="1:16" ht="26.25" customHeight="1" x14ac:dyDescent="0.2">
      <c r="A66" s="14"/>
      <c r="B66" s="76"/>
      <c r="C66" s="74" t="s">
        <v>1403</v>
      </c>
      <c r="D66" s="79" t="s">
        <v>530</v>
      </c>
      <c r="E66" s="13">
        <v>44442</v>
      </c>
      <c r="F66" s="77" t="s">
        <v>779</v>
      </c>
      <c r="G66" s="13">
        <v>44443</v>
      </c>
      <c r="H66" s="78" t="s">
        <v>780</v>
      </c>
      <c r="I66" s="16">
        <v>50</v>
      </c>
      <c r="J66" s="16">
        <v>40</v>
      </c>
      <c r="K66" s="16">
        <v>23</v>
      </c>
      <c r="L66" s="16">
        <v>5</v>
      </c>
      <c r="M66" s="82">
        <v>11.5</v>
      </c>
      <c r="N66" s="73">
        <v>12</v>
      </c>
      <c r="O66" s="65">
        <v>3000</v>
      </c>
      <c r="P66" s="66">
        <f>Table2245789101123456789101112131415[[#This Row],[PEMBULATAN]]*O66</f>
        <v>36000</v>
      </c>
    </row>
    <row r="67" spans="1:16" ht="26.25" customHeight="1" x14ac:dyDescent="0.2">
      <c r="A67" s="14"/>
      <c r="B67" s="76"/>
      <c r="C67" s="74" t="s">
        <v>1404</v>
      </c>
      <c r="D67" s="79" t="s">
        <v>530</v>
      </c>
      <c r="E67" s="13">
        <v>44442</v>
      </c>
      <c r="F67" s="77" t="s">
        <v>779</v>
      </c>
      <c r="G67" s="13">
        <v>44443</v>
      </c>
      <c r="H67" s="78" t="s">
        <v>780</v>
      </c>
      <c r="I67" s="16">
        <v>100</v>
      </c>
      <c r="J67" s="16">
        <v>60</v>
      </c>
      <c r="K67" s="16">
        <v>28</v>
      </c>
      <c r="L67" s="16">
        <v>27</v>
      </c>
      <c r="M67" s="82">
        <v>42</v>
      </c>
      <c r="N67" s="73">
        <v>42</v>
      </c>
      <c r="O67" s="65">
        <v>3000</v>
      </c>
      <c r="P67" s="66">
        <f>Table2245789101123456789101112131415[[#This Row],[PEMBULATAN]]*O67</f>
        <v>126000</v>
      </c>
    </row>
    <row r="68" spans="1:16" ht="26.25" customHeight="1" x14ac:dyDescent="0.2">
      <c r="A68" s="14"/>
      <c r="B68" s="76"/>
      <c r="C68" s="74" t="s">
        <v>1405</v>
      </c>
      <c r="D68" s="79" t="s">
        <v>530</v>
      </c>
      <c r="E68" s="13">
        <v>44442</v>
      </c>
      <c r="F68" s="77" t="s">
        <v>779</v>
      </c>
      <c r="G68" s="13">
        <v>44443</v>
      </c>
      <c r="H68" s="78" t="s">
        <v>780</v>
      </c>
      <c r="I68" s="16">
        <v>106</v>
      </c>
      <c r="J68" s="16">
        <v>7</v>
      </c>
      <c r="K68" s="16">
        <v>7</v>
      </c>
      <c r="L68" s="16">
        <v>1</v>
      </c>
      <c r="M68" s="82">
        <v>1.2985</v>
      </c>
      <c r="N68" s="73">
        <v>2</v>
      </c>
      <c r="O68" s="65">
        <v>3000</v>
      </c>
      <c r="P68" s="66">
        <f>Table2245789101123456789101112131415[[#This Row],[PEMBULATAN]]*O68</f>
        <v>6000</v>
      </c>
    </row>
    <row r="69" spans="1:16" ht="26.25" customHeight="1" x14ac:dyDescent="0.2">
      <c r="A69" s="14"/>
      <c r="B69" s="76"/>
      <c r="C69" s="74" t="s">
        <v>1406</v>
      </c>
      <c r="D69" s="79" t="s">
        <v>530</v>
      </c>
      <c r="E69" s="13">
        <v>44442</v>
      </c>
      <c r="F69" s="77" t="s">
        <v>779</v>
      </c>
      <c r="G69" s="13">
        <v>44443</v>
      </c>
      <c r="H69" s="78" t="s">
        <v>780</v>
      </c>
      <c r="I69" s="16">
        <v>140</v>
      </c>
      <c r="J69" s="16">
        <v>4</v>
      </c>
      <c r="K69" s="16">
        <v>4</v>
      </c>
      <c r="L69" s="16">
        <v>1</v>
      </c>
      <c r="M69" s="82">
        <v>0.56000000000000005</v>
      </c>
      <c r="N69" s="73">
        <v>1</v>
      </c>
      <c r="O69" s="65">
        <v>3000</v>
      </c>
      <c r="P69" s="66">
        <f>Table2245789101123456789101112131415[[#This Row],[PEMBULATAN]]*O69</f>
        <v>3000</v>
      </c>
    </row>
    <row r="70" spans="1:16" ht="26.25" customHeight="1" x14ac:dyDescent="0.2">
      <c r="A70" s="14"/>
      <c r="B70" s="76"/>
      <c r="C70" s="74" t="s">
        <v>1407</v>
      </c>
      <c r="D70" s="79" t="s">
        <v>530</v>
      </c>
      <c r="E70" s="13">
        <v>44442</v>
      </c>
      <c r="F70" s="77" t="s">
        <v>779</v>
      </c>
      <c r="G70" s="13">
        <v>44443</v>
      </c>
      <c r="H70" s="78" t="s">
        <v>780</v>
      </c>
      <c r="I70" s="16">
        <v>89</v>
      </c>
      <c r="J70" s="16">
        <v>52</v>
      </c>
      <c r="K70" s="16">
        <v>20</v>
      </c>
      <c r="L70" s="16">
        <v>10</v>
      </c>
      <c r="M70" s="82">
        <v>23.14</v>
      </c>
      <c r="N70" s="73">
        <v>23</v>
      </c>
      <c r="O70" s="65">
        <v>3000</v>
      </c>
      <c r="P70" s="66">
        <f>Table2245789101123456789101112131415[[#This Row],[PEMBULATAN]]*O70</f>
        <v>69000</v>
      </c>
    </row>
    <row r="71" spans="1:16" ht="26.25" customHeight="1" x14ac:dyDescent="0.2">
      <c r="A71" s="14"/>
      <c r="B71" s="76"/>
      <c r="C71" s="74" t="s">
        <v>1408</v>
      </c>
      <c r="D71" s="79" t="s">
        <v>530</v>
      </c>
      <c r="E71" s="13">
        <v>44442</v>
      </c>
      <c r="F71" s="77" t="s">
        <v>779</v>
      </c>
      <c r="G71" s="13">
        <v>44443</v>
      </c>
      <c r="H71" s="78" t="s">
        <v>780</v>
      </c>
      <c r="I71" s="16">
        <v>55</v>
      </c>
      <c r="J71" s="16">
        <v>40</v>
      </c>
      <c r="K71" s="16">
        <v>21</v>
      </c>
      <c r="L71" s="16">
        <v>6</v>
      </c>
      <c r="M71" s="82">
        <v>11.55</v>
      </c>
      <c r="N71" s="73">
        <v>12</v>
      </c>
      <c r="O71" s="65">
        <v>3000</v>
      </c>
      <c r="P71" s="66">
        <f>Table2245789101123456789101112131415[[#This Row],[PEMBULATAN]]*O71</f>
        <v>36000</v>
      </c>
    </row>
    <row r="72" spans="1:16" ht="26.25" customHeight="1" x14ac:dyDescent="0.2">
      <c r="A72" s="14"/>
      <c r="B72" s="76"/>
      <c r="C72" s="74" t="s">
        <v>1409</v>
      </c>
      <c r="D72" s="79" t="s">
        <v>530</v>
      </c>
      <c r="E72" s="13">
        <v>44442</v>
      </c>
      <c r="F72" s="77" t="s">
        <v>779</v>
      </c>
      <c r="G72" s="13">
        <v>44443</v>
      </c>
      <c r="H72" s="78" t="s">
        <v>780</v>
      </c>
      <c r="I72" s="16">
        <v>104</v>
      </c>
      <c r="J72" s="16">
        <v>15</v>
      </c>
      <c r="K72" s="16">
        <v>8</v>
      </c>
      <c r="L72" s="16">
        <v>1</v>
      </c>
      <c r="M72" s="82">
        <v>3.12</v>
      </c>
      <c r="N72" s="73">
        <v>3</v>
      </c>
      <c r="O72" s="65">
        <v>3000</v>
      </c>
      <c r="P72" s="66">
        <f>Table2245789101123456789101112131415[[#This Row],[PEMBULATAN]]*O72</f>
        <v>9000</v>
      </c>
    </row>
    <row r="73" spans="1:16" ht="26.25" customHeight="1" x14ac:dyDescent="0.2">
      <c r="A73" s="14"/>
      <c r="B73" s="76"/>
      <c r="C73" s="74" t="s">
        <v>1410</v>
      </c>
      <c r="D73" s="79" t="s">
        <v>530</v>
      </c>
      <c r="E73" s="13">
        <v>44442</v>
      </c>
      <c r="F73" s="77" t="s">
        <v>779</v>
      </c>
      <c r="G73" s="13">
        <v>44443</v>
      </c>
      <c r="H73" s="78" t="s">
        <v>780</v>
      </c>
      <c r="I73" s="16">
        <v>145</v>
      </c>
      <c r="J73" s="16">
        <v>35</v>
      </c>
      <c r="K73" s="16">
        <v>14</v>
      </c>
      <c r="L73" s="16">
        <v>1</v>
      </c>
      <c r="M73" s="82">
        <v>17.762499999999999</v>
      </c>
      <c r="N73" s="73">
        <v>18</v>
      </c>
      <c r="O73" s="65">
        <v>3000</v>
      </c>
      <c r="P73" s="66">
        <f>Table2245789101123456789101112131415[[#This Row],[PEMBULATAN]]*O73</f>
        <v>54000</v>
      </c>
    </row>
    <row r="74" spans="1:16" ht="26.25" customHeight="1" x14ac:dyDescent="0.2">
      <c r="A74" s="14"/>
      <c r="B74" s="76"/>
      <c r="C74" s="74" t="s">
        <v>1411</v>
      </c>
      <c r="D74" s="79" t="s">
        <v>530</v>
      </c>
      <c r="E74" s="13">
        <v>44442</v>
      </c>
      <c r="F74" s="77" t="s">
        <v>779</v>
      </c>
      <c r="G74" s="13">
        <v>44443</v>
      </c>
      <c r="H74" s="78" t="s">
        <v>780</v>
      </c>
      <c r="I74" s="16">
        <v>45</v>
      </c>
      <c r="J74" s="16">
        <v>44</v>
      </c>
      <c r="K74" s="16">
        <v>10</v>
      </c>
      <c r="L74" s="16">
        <v>3</v>
      </c>
      <c r="M74" s="82">
        <v>4.95</v>
      </c>
      <c r="N74" s="73">
        <v>5</v>
      </c>
      <c r="O74" s="65">
        <v>3000</v>
      </c>
      <c r="P74" s="66">
        <f>Table2245789101123456789101112131415[[#This Row],[PEMBULATAN]]*O74</f>
        <v>15000</v>
      </c>
    </row>
    <row r="75" spans="1:16" ht="26.25" customHeight="1" x14ac:dyDescent="0.2">
      <c r="A75" s="14"/>
      <c r="B75" s="76"/>
      <c r="C75" s="74" t="s">
        <v>1412</v>
      </c>
      <c r="D75" s="79" t="s">
        <v>530</v>
      </c>
      <c r="E75" s="13">
        <v>44442</v>
      </c>
      <c r="F75" s="77" t="s">
        <v>779</v>
      </c>
      <c r="G75" s="13">
        <v>44443</v>
      </c>
      <c r="H75" s="78" t="s">
        <v>780</v>
      </c>
      <c r="I75" s="16">
        <v>76</v>
      </c>
      <c r="J75" s="16">
        <v>17</v>
      </c>
      <c r="K75" s="16">
        <v>11</v>
      </c>
      <c r="L75" s="16">
        <v>3</v>
      </c>
      <c r="M75" s="82">
        <v>3.5529999999999999</v>
      </c>
      <c r="N75" s="73">
        <v>4</v>
      </c>
      <c r="O75" s="65">
        <v>3000</v>
      </c>
      <c r="P75" s="66">
        <f>Table2245789101123456789101112131415[[#This Row],[PEMBULATAN]]*O75</f>
        <v>12000</v>
      </c>
    </row>
    <row r="76" spans="1:16" ht="26.25" customHeight="1" x14ac:dyDescent="0.2">
      <c r="A76" s="14"/>
      <c r="B76" s="76"/>
      <c r="C76" s="74" t="s">
        <v>1413</v>
      </c>
      <c r="D76" s="79" t="s">
        <v>530</v>
      </c>
      <c r="E76" s="13">
        <v>44442</v>
      </c>
      <c r="F76" s="77" t="s">
        <v>779</v>
      </c>
      <c r="G76" s="13">
        <v>44443</v>
      </c>
      <c r="H76" s="78" t="s">
        <v>780</v>
      </c>
      <c r="I76" s="16">
        <v>96</v>
      </c>
      <c r="J76" s="16">
        <v>9</v>
      </c>
      <c r="K76" s="16">
        <v>9</v>
      </c>
      <c r="L76" s="16">
        <v>1</v>
      </c>
      <c r="M76" s="82">
        <v>1.944</v>
      </c>
      <c r="N76" s="73">
        <v>2</v>
      </c>
      <c r="O76" s="65">
        <v>3000</v>
      </c>
      <c r="P76" s="66">
        <f>Table2245789101123456789101112131415[[#This Row],[PEMBULATAN]]*O76</f>
        <v>6000</v>
      </c>
    </row>
    <row r="77" spans="1:16" ht="26.25" customHeight="1" x14ac:dyDescent="0.2">
      <c r="A77" s="14"/>
      <c r="B77" s="76"/>
      <c r="C77" s="74" t="s">
        <v>1414</v>
      </c>
      <c r="D77" s="79" t="s">
        <v>530</v>
      </c>
      <c r="E77" s="13">
        <v>44442</v>
      </c>
      <c r="F77" s="77" t="s">
        <v>779</v>
      </c>
      <c r="G77" s="13">
        <v>44443</v>
      </c>
      <c r="H77" s="78" t="s">
        <v>780</v>
      </c>
      <c r="I77" s="16">
        <v>74</v>
      </c>
      <c r="J77" s="16">
        <v>35</v>
      </c>
      <c r="K77" s="16">
        <v>19</v>
      </c>
      <c r="L77" s="16">
        <v>3</v>
      </c>
      <c r="M77" s="82">
        <v>12.3025</v>
      </c>
      <c r="N77" s="73">
        <v>13</v>
      </c>
      <c r="O77" s="65">
        <v>3000</v>
      </c>
      <c r="P77" s="66">
        <f>Table2245789101123456789101112131415[[#This Row],[PEMBULATAN]]*O77</f>
        <v>39000</v>
      </c>
    </row>
    <row r="78" spans="1:16" ht="26.25" customHeight="1" x14ac:dyDescent="0.2">
      <c r="A78" s="14"/>
      <c r="B78" s="76"/>
      <c r="C78" s="74" t="s">
        <v>1415</v>
      </c>
      <c r="D78" s="79" t="s">
        <v>530</v>
      </c>
      <c r="E78" s="13">
        <v>44442</v>
      </c>
      <c r="F78" s="77" t="s">
        <v>779</v>
      </c>
      <c r="G78" s="13">
        <v>44443</v>
      </c>
      <c r="H78" s="78" t="s">
        <v>780</v>
      </c>
      <c r="I78" s="16">
        <v>56</v>
      </c>
      <c r="J78" s="16">
        <v>55</v>
      </c>
      <c r="K78" s="16">
        <v>2</v>
      </c>
      <c r="L78" s="16">
        <v>1</v>
      </c>
      <c r="M78" s="82">
        <v>1.54</v>
      </c>
      <c r="N78" s="73">
        <v>2</v>
      </c>
      <c r="O78" s="65">
        <v>3000</v>
      </c>
      <c r="P78" s="66">
        <f>Table2245789101123456789101112131415[[#This Row],[PEMBULATAN]]*O78</f>
        <v>6000</v>
      </c>
    </row>
    <row r="79" spans="1:16" ht="26.25" customHeight="1" x14ac:dyDescent="0.2">
      <c r="A79" s="14"/>
      <c r="B79" s="76"/>
      <c r="C79" s="74" t="s">
        <v>1416</v>
      </c>
      <c r="D79" s="79" t="s">
        <v>530</v>
      </c>
      <c r="E79" s="13">
        <v>44442</v>
      </c>
      <c r="F79" s="77" t="s">
        <v>779</v>
      </c>
      <c r="G79" s="13">
        <v>44443</v>
      </c>
      <c r="H79" s="78" t="s">
        <v>780</v>
      </c>
      <c r="I79" s="16">
        <v>85</v>
      </c>
      <c r="J79" s="16">
        <v>60</v>
      </c>
      <c r="K79" s="16">
        <v>12</v>
      </c>
      <c r="L79" s="16">
        <v>9</v>
      </c>
      <c r="M79" s="82">
        <v>15.3</v>
      </c>
      <c r="N79" s="73">
        <v>16</v>
      </c>
      <c r="O79" s="65">
        <v>3000</v>
      </c>
      <c r="P79" s="66">
        <f>Table2245789101123456789101112131415[[#This Row],[PEMBULATAN]]*O79</f>
        <v>48000</v>
      </c>
    </row>
    <row r="80" spans="1:16" ht="26.25" customHeight="1" x14ac:dyDescent="0.2">
      <c r="A80" s="14"/>
      <c r="B80" s="76"/>
      <c r="C80" s="74" t="s">
        <v>1417</v>
      </c>
      <c r="D80" s="79" t="s">
        <v>530</v>
      </c>
      <c r="E80" s="13">
        <v>44442</v>
      </c>
      <c r="F80" s="77" t="s">
        <v>779</v>
      </c>
      <c r="G80" s="13">
        <v>44443</v>
      </c>
      <c r="H80" s="78" t="s">
        <v>780</v>
      </c>
      <c r="I80" s="16">
        <v>108</v>
      </c>
      <c r="J80" s="16">
        <v>4</v>
      </c>
      <c r="K80" s="16">
        <v>4</v>
      </c>
      <c r="L80" s="16">
        <v>1</v>
      </c>
      <c r="M80" s="82">
        <v>0.432</v>
      </c>
      <c r="N80" s="73">
        <v>1</v>
      </c>
      <c r="O80" s="65">
        <v>3000</v>
      </c>
      <c r="P80" s="66">
        <f>Table2245789101123456789101112131415[[#This Row],[PEMBULATAN]]*O80</f>
        <v>3000</v>
      </c>
    </row>
    <row r="81" spans="1:16" ht="26.25" customHeight="1" x14ac:dyDescent="0.2">
      <c r="A81" s="14"/>
      <c r="B81" s="76"/>
      <c r="C81" s="74" t="s">
        <v>1418</v>
      </c>
      <c r="D81" s="79" t="s">
        <v>530</v>
      </c>
      <c r="E81" s="13">
        <v>44442</v>
      </c>
      <c r="F81" s="77" t="s">
        <v>779</v>
      </c>
      <c r="G81" s="13">
        <v>44443</v>
      </c>
      <c r="H81" s="78" t="s">
        <v>780</v>
      </c>
      <c r="I81" s="16">
        <v>102</v>
      </c>
      <c r="J81" s="16">
        <v>14</v>
      </c>
      <c r="K81" s="16">
        <v>5</v>
      </c>
      <c r="L81" s="16">
        <v>1</v>
      </c>
      <c r="M81" s="82">
        <v>1.7849999999999999</v>
      </c>
      <c r="N81" s="73">
        <v>2</v>
      </c>
      <c r="O81" s="65">
        <v>3000</v>
      </c>
      <c r="P81" s="66">
        <f>Table2245789101123456789101112131415[[#This Row],[PEMBULATAN]]*O81</f>
        <v>6000</v>
      </c>
    </row>
    <row r="82" spans="1:16" ht="26.25" customHeight="1" x14ac:dyDescent="0.2">
      <c r="A82" s="14"/>
      <c r="B82" s="76"/>
      <c r="C82" s="74" t="s">
        <v>1419</v>
      </c>
      <c r="D82" s="79" t="s">
        <v>530</v>
      </c>
      <c r="E82" s="13">
        <v>44442</v>
      </c>
      <c r="F82" s="77" t="s">
        <v>779</v>
      </c>
      <c r="G82" s="13">
        <v>44443</v>
      </c>
      <c r="H82" s="78" t="s">
        <v>780</v>
      </c>
      <c r="I82" s="16">
        <v>49</v>
      </c>
      <c r="J82" s="16">
        <v>30</v>
      </c>
      <c r="K82" s="16">
        <v>25</v>
      </c>
      <c r="L82" s="16">
        <v>5</v>
      </c>
      <c r="M82" s="82">
        <v>9.1875</v>
      </c>
      <c r="N82" s="73">
        <v>9</v>
      </c>
      <c r="O82" s="65">
        <v>3000</v>
      </c>
      <c r="P82" s="66">
        <f>Table2245789101123456789101112131415[[#This Row],[PEMBULATAN]]*O82</f>
        <v>27000</v>
      </c>
    </row>
    <row r="83" spans="1:16" ht="26.25" customHeight="1" x14ac:dyDescent="0.2">
      <c r="A83" s="14"/>
      <c r="B83" s="76"/>
      <c r="C83" s="74" t="s">
        <v>1420</v>
      </c>
      <c r="D83" s="79" t="s">
        <v>530</v>
      </c>
      <c r="E83" s="13">
        <v>44442</v>
      </c>
      <c r="F83" s="77" t="s">
        <v>779</v>
      </c>
      <c r="G83" s="13">
        <v>44443</v>
      </c>
      <c r="H83" s="78" t="s">
        <v>780</v>
      </c>
      <c r="I83" s="16">
        <v>37</v>
      </c>
      <c r="J83" s="16">
        <v>32</v>
      </c>
      <c r="K83" s="16">
        <v>36</v>
      </c>
      <c r="L83" s="16">
        <v>6</v>
      </c>
      <c r="M83" s="82">
        <v>10.656000000000001</v>
      </c>
      <c r="N83" s="73">
        <v>11</v>
      </c>
      <c r="O83" s="65">
        <v>3000</v>
      </c>
      <c r="P83" s="66">
        <f>Table2245789101123456789101112131415[[#This Row],[PEMBULATAN]]*O83</f>
        <v>33000</v>
      </c>
    </row>
    <row r="84" spans="1:16" ht="26.25" customHeight="1" x14ac:dyDescent="0.2">
      <c r="A84" s="14"/>
      <c r="B84" s="76"/>
      <c r="C84" s="74" t="s">
        <v>1421</v>
      </c>
      <c r="D84" s="79" t="s">
        <v>530</v>
      </c>
      <c r="E84" s="13">
        <v>44442</v>
      </c>
      <c r="F84" s="77" t="s">
        <v>779</v>
      </c>
      <c r="G84" s="13">
        <v>44443</v>
      </c>
      <c r="H84" s="78" t="s">
        <v>780</v>
      </c>
      <c r="I84" s="16">
        <v>86</v>
      </c>
      <c r="J84" s="16">
        <v>64</v>
      </c>
      <c r="K84" s="16">
        <v>46</v>
      </c>
      <c r="L84" s="16">
        <v>21</v>
      </c>
      <c r="M84" s="82">
        <v>63.295999999999999</v>
      </c>
      <c r="N84" s="73">
        <v>64</v>
      </c>
      <c r="O84" s="65">
        <v>3000</v>
      </c>
      <c r="P84" s="66">
        <f>Table2245789101123456789101112131415[[#This Row],[PEMBULATAN]]*O84</f>
        <v>192000</v>
      </c>
    </row>
    <row r="85" spans="1:16" ht="26.25" customHeight="1" x14ac:dyDescent="0.2">
      <c r="A85" s="14"/>
      <c r="B85" s="76"/>
      <c r="C85" s="74" t="s">
        <v>1422</v>
      </c>
      <c r="D85" s="79" t="s">
        <v>530</v>
      </c>
      <c r="E85" s="13">
        <v>44442</v>
      </c>
      <c r="F85" s="77" t="s">
        <v>779</v>
      </c>
      <c r="G85" s="13">
        <v>44443</v>
      </c>
      <c r="H85" s="78" t="s">
        <v>780</v>
      </c>
      <c r="I85" s="16">
        <v>58</v>
      </c>
      <c r="J85" s="16">
        <v>43</v>
      </c>
      <c r="K85" s="16">
        <v>18</v>
      </c>
      <c r="L85" s="16">
        <v>7</v>
      </c>
      <c r="M85" s="82">
        <v>11.223000000000001</v>
      </c>
      <c r="N85" s="73">
        <v>11</v>
      </c>
      <c r="O85" s="65">
        <v>3000</v>
      </c>
      <c r="P85" s="66">
        <f>Table2245789101123456789101112131415[[#This Row],[PEMBULATAN]]*O85</f>
        <v>33000</v>
      </c>
    </row>
    <row r="86" spans="1:16" ht="26.25" customHeight="1" x14ac:dyDescent="0.2">
      <c r="A86" s="14"/>
      <c r="B86" s="76"/>
      <c r="C86" s="74" t="s">
        <v>1423</v>
      </c>
      <c r="D86" s="79" t="s">
        <v>530</v>
      </c>
      <c r="E86" s="13">
        <v>44442</v>
      </c>
      <c r="F86" s="77" t="s">
        <v>779</v>
      </c>
      <c r="G86" s="13">
        <v>44443</v>
      </c>
      <c r="H86" s="78" t="s">
        <v>780</v>
      </c>
      <c r="I86" s="16">
        <v>70</v>
      </c>
      <c r="J86" s="16">
        <v>55</v>
      </c>
      <c r="K86" s="16">
        <v>21</v>
      </c>
      <c r="L86" s="16">
        <v>17</v>
      </c>
      <c r="M86" s="82">
        <v>20.212499999999999</v>
      </c>
      <c r="N86" s="73">
        <v>20</v>
      </c>
      <c r="O86" s="65">
        <v>3000</v>
      </c>
      <c r="P86" s="66">
        <f>Table2245789101123456789101112131415[[#This Row],[PEMBULATAN]]*O86</f>
        <v>60000</v>
      </c>
    </row>
    <row r="87" spans="1:16" ht="26.25" customHeight="1" x14ac:dyDescent="0.2">
      <c r="A87" s="14"/>
      <c r="B87" s="76"/>
      <c r="C87" s="74" t="s">
        <v>1424</v>
      </c>
      <c r="D87" s="79" t="s">
        <v>530</v>
      </c>
      <c r="E87" s="13">
        <v>44442</v>
      </c>
      <c r="F87" s="77" t="s">
        <v>779</v>
      </c>
      <c r="G87" s="13">
        <v>44443</v>
      </c>
      <c r="H87" s="78" t="s">
        <v>780</v>
      </c>
      <c r="I87" s="16">
        <v>74</v>
      </c>
      <c r="J87" s="16">
        <v>59</v>
      </c>
      <c r="K87" s="16">
        <v>12</v>
      </c>
      <c r="L87" s="16">
        <v>14</v>
      </c>
      <c r="M87" s="82">
        <v>13.098000000000001</v>
      </c>
      <c r="N87" s="73">
        <v>14</v>
      </c>
      <c r="O87" s="65">
        <v>3000</v>
      </c>
      <c r="P87" s="66">
        <f>Table2245789101123456789101112131415[[#This Row],[PEMBULATAN]]*O87</f>
        <v>42000</v>
      </c>
    </row>
    <row r="88" spans="1:16" ht="26.25" customHeight="1" x14ac:dyDescent="0.2">
      <c r="A88" s="14"/>
      <c r="B88" s="76"/>
      <c r="C88" s="74" t="s">
        <v>1425</v>
      </c>
      <c r="D88" s="79" t="s">
        <v>530</v>
      </c>
      <c r="E88" s="13">
        <v>44442</v>
      </c>
      <c r="F88" s="77" t="s">
        <v>779</v>
      </c>
      <c r="G88" s="13">
        <v>44443</v>
      </c>
      <c r="H88" s="78" t="s">
        <v>780</v>
      </c>
      <c r="I88" s="16">
        <v>70</v>
      </c>
      <c r="J88" s="16">
        <v>52</v>
      </c>
      <c r="K88" s="16">
        <v>5</v>
      </c>
      <c r="L88" s="16">
        <v>14</v>
      </c>
      <c r="M88" s="82">
        <v>4.55</v>
      </c>
      <c r="N88" s="73">
        <v>5</v>
      </c>
      <c r="O88" s="65">
        <v>3000</v>
      </c>
      <c r="P88" s="66">
        <f>Table2245789101123456789101112131415[[#This Row],[PEMBULATAN]]*O88</f>
        <v>15000</v>
      </c>
    </row>
    <row r="89" spans="1:16" ht="26.25" customHeight="1" x14ac:dyDescent="0.2">
      <c r="A89" s="14"/>
      <c r="B89" s="76"/>
      <c r="C89" s="74" t="s">
        <v>1426</v>
      </c>
      <c r="D89" s="79" t="s">
        <v>530</v>
      </c>
      <c r="E89" s="13">
        <v>44442</v>
      </c>
      <c r="F89" s="77" t="s">
        <v>779</v>
      </c>
      <c r="G89" s="13">
        <v>44443</v>
      </c>
      <c r="H89" s="78" t="s">
        <v>780</v>
      </c>
      <c r="I89" s="16">
        <v>103</v>
      </c>
      <c r="J89" s="16">
        <v>58</v>
      </c>
      <c r="K89" s="16">
        <v>20</v>
      </c>
      <c r="L89" s="16">
        <v>22</v>
      </c>
      <c r="M89" s="82">
        <v>29.87</v>
      </c>
      <c r="N89" s="73">
        <v>30</v>
      </c>
      <c r="O89" s="65">
        <v>3000</v>
      </c>
      <c r="P89" s="66">
        <f>Table2245789101123456789101112131415[[#This Row],[PEMBULATAN]]*O89</f>
        <v>90000</v>
      </c>
    </row>
    <row r="90" spans="1:16" ht="26.25" customHeight="1" x14ac:dyDescent="0.2">
      <c r="A90" s="14"/>
      <c r="B90" s="76"/>
      <c r="C90" s="74" t="s">
        <v>1427</v>
      </c>
      <c r="D90" s="79" t="s">
        <v>530</v>
      </c>
      <c r="E90" s="13">
        <v>44442</v>
      </c>
      <c r="F90" s="77" t="s">
        <v>779</v>
      </c>
      <c r="G90" s="13">
        <v>44443</v>
      </c>
      <c r="H90" s="78" t="s">
        <v>780</v>
      </c>
      <c r="I90" s="16">
        <v>83</v>
      </c>
      <c r="J90" s="16">
        <v>48</v>
      </c>
      <c r="K90" s="16">
        <v>19</v>
      </c>
      <c r="L90" s="16">
        <v>9</v>
      </c>
      <c r="M90" s="82">
        <v>18.923999999999999</v>
      </c>
      <c r="N90" s="73">
        <v>19</v>
      </c>
      <c r="O90" s="65">
        <v>3000</v>
      </c>
      <c r="P90" s="66">
        <f>Table2245789101123456789101112131415[[#This Row],[PEMBULATAN]]*O90</f>
        <v>57000</v>
      </c>
    </row>
    <row r="91" spans="1:16" ht="26.25" customHeight="1" x14ac:dyDescent="0.2">
      <c r="A91" s="14"/>
      <c r="B91" s="76"/>
      <c r="C91" s="74" t="s">
        <v>1428</v>
      </c>
      <c r="D91" s="79" t="s">
        <v>530</v>
      </c>
      <c r="E91" s="13">
        <v>44442</v>
      </c>
      <c r="F91" s="77" t="s">
        <v>779</v>
      </c>
      <c r="G91" s="13">
        <v>44443</v>
      </c>
      <c r="H91" s="78" t="s">
        <v>780</v>
      </c>
      <c r="I91" s="16">
        <v>100</v>
      </c>
      <c r="J91" s="16">
        <v>45</v>
      </c>
      <c r="K91" s="16">
        <v>22</v>
      </c>
      <c r="L91" s="16">
        <v>27</v>
      </c>
      <c r="M91" s="82">
        <v>24.75</v>
      </c>
      <c r="N91" s="73">
        <v>27</v>
      </c>
      <c r="O91" s="65">
        <v>3000</v>
      </c>
      <c r="P91" s="66">
        <f>Table2245789101123456789101112131415[[#This Row],[PEMBULATAN]]*O91</f>
        <v>81000</v>
      </c>
    </row>
    <row r="92" spans="1:16" ht="26.25" customHeight="1" x14ac:dyDescent="0.2">
      <c r="A92" s="14"/>
      <c r="B92" s="76"/>
      <c r="C92" s="74" t="s">
        <v>1429</v>
      </c>
      <c r="D92" s="79" t="s">
        <v>530</v>
      </c>
      <c r="E92" s="13">
        <v>44442</v>
      </c>
      <c r="F92" s="77" t="s">
        <v>779</v>
      </c>
      <c r="G92" s="13">
        <v>44443</v>
      </c>
      <c r="H92" s="78" t="s">
        <v>780</v>
      </c>
      <c r="I92" s="16">
        <v>81</v>
      </c>
      <c r="J92" s="16">
        <v>41</v>
      </c>
      <c r="K92" s="16">
        <v>4</v>
      </c>
      <c r="L92" s="16">
        <v>1</v>
      </c>
      <c r="M92" s="82">
        <v>3.3210000000000002</v>
      </c>
      <c r="N92" s="73">
        <v>4</v>
      </c>
      <c r="O92" s="65">
        <v>3000</v>
      </c>
      <c r="P92" s="66">
        <f>Table2245789101123456789101112131415[[#This Row],[PEMBULATAN]]*O92</f>
        <v>12000</v>
      </c>
    </row>
    <row r="93" spans="1:16" ht="26.25" customHeight="1" x14ac:dyDescent="0.2">
      <c r="A93" s="14"/>
      <c r="B93" s="76"/>
      <c r="C93" s="74" t="s">
        <v>1430</v>
      </c>
      <c r="D93" s="79" t="s">
        <v>530</v>
      </c>
      <c r="E93" s="13">
        <v>44442</v>
      </c>
      <c r="F93" s="77" t="s">
        <v>779</v>
      </c>
      <c r="G93" s="13">
        <v>44443</v>
      </c>
      <c r="H93" s="78" t="s">
        <v>780</v>
      </c>
      <c r="I93" s="16">
        <v>72</v>
      </c>
      <c r="J93" s="16">
        <v>52</v>
      </c>
      <c r="K93" s="16">
        <v>5</v>
      </c>
      <c r="L93" s="16">
        <v>3</v>
      </c>
      <c r="M93" s="82">
        <v>4.68</v>
      </c>
      <c r="N93" s="73">
        <v>5</v>
      </c>
      <c r="O93" s="65">
        <v>3000</v>
      </c>
      <c r="P93" s="66">
        <f>Table2245789101123456789101112131415[[#This Row],[PEMBULATAN]]*O93</f>
        <v>15000</v>
      </c>
    </row>
    <row r="94" spans="1:16" ht="26.25" customHeight="1" x14ac:dyDescent="0.2">
      <c r="A94" s="14"/>
      <c r="B94" s="76"/>
      <c r="C94" s="74" t="s">
        <v>1431</v>
      </c>
      <c r="D94" s="79" t="s">
        <v>530</v>
      </c>
      <c r="E94" s="13">
        <v>44442</v>
      </c>
      <c r="F94" s="77" t="s">
        <v>779</v>
      </c>
      <c r="G94" s="13">
        <v>44443</v>
      </c>
      <c r="H94" s="78" t="s">
        <v>780</v>
      </c>
      <c r="I94" s="16">
        <v>116</v>
      </c>
      <c r="J94" s="16">
        <v>12</v>
      </c>
      <c r="K94" s="16">
        <v>6</v>
      </c>
      <c r="L94" s="16">
        <v>2</v>
      </c>
      <c r="M94" s="82">
        <v>2.0880000000000001</v>
      </c>
      <c r="N94" s="73">
        <v>2</v>
      </c>
      <c r="O94" s="65">
        <v>3000</v>
      </c>
      <c r="P94" s="66">
        <f>Table2245789101123456789101112131415[[#This Row],[PEMBULATAN]]*O94</f>
        <v>6000</v>
      </c>
    </row>
    <row r="95" spans="1:16" ht="26.25" customHeight="1" x14ac:dyDescent="0.2">
      <c r="A95" s="14"/>
      <c r="B95" s="76"/>
      <c r="C95" s="74" t="s">
        <v>1432</v>
      </c>
      <c r="D95" s="79" t="s">
        <v>530</v>
      </c>
      <c r="E95" s="13">
        <v>44442</v>
      </c>
      <c r="F95" s="77" t="s">
        <v>779</v>
      </c>
      <c r="G95" s="13">
        <v>44443</v>
      </c>
      <c r="H95" s="78" t="s">
        <v>780</v>
      </c>
      <c r="I95" s="16">
        <v>112</v>
      </c>
      <c r="J95" s="16">
        <v>24</v>
      </c>
      <c r="K95" s="16">
        <v>10</v>
      </c>
      <c r="L95" s="16">
        <v>2</v>
      </c>
      <c r="M95" s="82">
        <v>6.72</v>
      </c>
      <c r="N95" s="73">
        <v>7</v>
      </c>
      <c r="O95" s="65">
        <v>3000</v>
      </c>
      <c r="P95" s="66">
        <f>Table2245789101123456789101112131415[[#This Row],[PEMBULATAN]]*O95</f>
        <v>21000</v>
      </c>
    </row>
    <row r="96" spans="1:16" ht="26.25" customHeight="1" x14ac:dyDescent="0.2">
      <c r="A96" s="14"/>
      <c r="B96" s="76"/>
      <c r="C96" s="74" t="s">
        <v>1433</v>
      </c>
      <c r="D96" s="79" t="s">
        <v>530</v>
      </c>
      <c r="E96" s="13">
        <v>44442</v>
      </c>
      <c r="F96" s="77" t="s">
        <v>779</v>
      </c>
      <c r="G96" s="13">
        <v>44443</v>
      </c>
      <c r="H96" s="78" t="s">
        <v>780</v>
      </c>
      <c r="I96" s="16">
        <v>83</v>
      </c>
      <c r="J96" s="16">
        <v>53</v>
      </c>
      <c r="K96" s="16">
        <v>17</v>
      </c>
      <c r="L96" s="16">
        <v>10</v>
      </c>
      <c r="M96" s="82">
        <v>18.69575</v>
      </c>
      <c r="N96" s="73">
        <v>19</v>
      </c>
      <c r="O96" s="65">
        <v>3000</v>
      </c>
      <c r="P96" s="66">
        <f>Table2245789101123456789101112131415[[#This Row],[PEMBULATAN]]*O96</f>
        <v>57000</v>
      </c>
    </row>
    <row r="97" spans="1:16" ht="26.25" customHeight="1" x14ac:dyDescent="0.2">
      <c r="A97" s="14"/>
      <c r="B97" s="76"/>
      <c r="C97" s="74" t="s">
        <v>1434</v>
      </c>
      <c r="D97" s="79" t="s">
        <v>530</v>
      </c>
      <c r="E97" s="13">
        <v>44442</v>
      </c>
      <c r="F97" s="77" t="s">
        <v>779</v>
      </c>
      <c r="G97" s="13">
        <v>44443</v>
      </c>
      <c r="H97" s="78" t="s">
        <v>780</v>
      </c>
      <c r="I97" s="16">
        <v>90</v>
      </c>
      <c r="J97" s="16">
        <v>42</v>
      </c>
      <c r="K97" s="16">
        <v>28</v>
      </c>
      <c r="L97" s="16">
        <v>13</v>
      </c>
      <c r="M97" s="82">
        <v>26.46</v>
      </c>
      <c r="N97" s="73">
        <v>27</v>
      </c>
      <c r="O97" s="65">
        <v>3000</v>
      </c>
      <c r="P97" s="66">
        <f>Table2245789101123456789101112131415[[#This Row],[PEMBULATAN]]*O97</f>
        <v>81000</v>
      </c>
    </row>
    <row r="98" spans="1:16" ht="26.25" customHeight="1" x14ac:dyDescent="0.2">
      <c r="A98" s="14"/>
      <c r="B98" s="76"/>
      <c r="C98" s="74" t="s">
        <v>1435</v>
      </c>
      <c r="D98" s="79" t="s">
        <v>530</v>
      </c>
      <c r="E98" s="13">
        <v>44442</v>
      </c>
      <c r="F98" s="77" t="s">
        <v>779</v>
      </c>
      <c r="G98" s="13">
        <v>44443</v>
      </c>
      <c r="H98" s="78" t="s">
        <v>780</v>
      </c>
      <c r="I98" s="16">
        <v>60</v>
      </c>
      <c r="J98" s="16">
        <v>49</v>
      </c>
      <c r="K98" s="16">
        <v>18</v>
      </c>
      <c r="L98" s="16">
        <v>6</v>
      </c>
      <c r="M98" s="82">
        <v>13.23</v>
      </c>
      <c r="N98" s="73">
        <v>13</v>
      </c>
      <c r="O98" s="65">
        <v>3000</v>
      </c>
      <c r="P98" s="66">
        <f>Table2245789101123456789101112131415[[#This Row],[PEMBULATAN]]*O98</f>
        <v>39000</v>
      </c>
    </row>
    <row r="99" spans="1:16" ht="26.25" customHeight="1" x14ac:dyDescent="0.2">
      <c r="A99" s="14"/>
      <c r="B99" s="76"/>
      <c r="C99" s="74" t="s">
        <v>1436</v>
      </c>
      <c r="D99" s="79" t="s">
        <v>530</v>
      </c>
      <c r="E99" s="13">
        <v>44442</v>
      </c>
      <c r="F99" s="77" t="s">
        <v>779</v>
      </c>
      <c r="G99" s="13">
        <v>44443</v>
      </c>
      <c r="H99" s="78" t="s">
        <v>780</v>
      </c>
      <c r="I99" s="16">
        <v>82</v>
      </c>
      <c r="J99" s="16">
        <v>51</v>
      </c>
      <c r="K99" s="16">
        <v>11</v>
      </c>
      <c r="L99" s="16">
        <v>12</v>
      </c>
      <c r="M99" s="82">
        <v>11.500500000000001</v>
      </c>
      <c r="N99" s="73">
        <v>12</v>
      </c>
      <c r="O99" s="65">
        <v>3000</v>
      </c>
      <c r="P99" s="66">
        <f>Table2245789101123456789101112131415[[#This Row],[PEMBULATAN]]*O99</f>
        <v>36000</v>
      </c>
    </row>
    <row r="100" spans="1:16" ht="26.25" customHeight="1" x14ac:dyDescent="0.2">
      <c r="A100" s="14"/>
      <c r="B100" s="76"/>
      <c r="C100" s="74" t="s">
        <v>1437</v>
      </c>
      <c r="D100" s="79" t="s">
        <v>530</v>
      </c>
      <c r="E100" s="13">
        <v>44442</v>
      </c>
      <c r="F100" s="77" t="s">
        <v>779</v>
      </c>
      <c r="G100" s="13">
        <v>44443</v>
      </c>
      <c r="H100" s="78" t="s">
        <v>780</v>
      </c>
      <c r="I100" s="16">
        <v>64</v>
      </c>
      <c r="J100" s="16">
        <v>52</v>
      </c>
      <c r="K100" s="16">
        <v>20</v>
      </c>
      <c r="L100" s="16">
        <v>11</v>
      </c>
      <c r="M100" s="82">
        <v>16.64</v>
      </c>
      <c r="N100" s="73">
        <v>17</v>
      </c>
      <c r="O100" s="65">
        <v>3000</v>
      </c>
      <c r="P100" s="66">
        <f>Table2245789101123456789101112131415[[#This Row],[PEMBULATAN]]*O100</f>
        <v>51000</v>
      </c>
    </row>
    <row r="101" spans="1:16" ht="26.25" customHeight="1" x14ac:dyDescent="0.2">
      <c r="A101" s="14"/>
      <c r="B101" s="76"/>
      <c r="C101" s="74" t="s">
        <v>1438</v>
      </c>
      <c r="D101" s="79" t="s">
        <v>530</v>
      </c>
      <c r="E101" s="13">
        <v>44442</v>
      </c>
      <c r="F101" s="77" t="s">
        <v>779</v>
      </c>
      <c r="G101" s="13">
        <v>44443</v>
      </c>
      <c r="H101" s="78" t="s">
        <v>780</v>
      </c>
      <c r="I101" s="16">
        <v>101</v>
      </c>
      <c r="J101" s="16">
        <v>61</v>
      </c>
      <c r="K101" s="16">
        <v>15</v>
      </c>
      <c r="L101" s="16">
        <v>18</v>
      </c>
      <c r="M101" s="82">
        <v>23.103750000000002</v>
      </c>
      <c r="N101" s="73">
        <v>23</v>
      </c>
      <c r="O101" s="65">
        <v>3000</v>
      </c>
      <c r="P101" s="66">
        <f>Table2245789101123456789101112131415[[#This Row],[PEMBULATAN]]*O101</f>
        <v>69000</v>
      </c>
    </row>
    <row r="102" spans="1:16" ht="26.25" customHeight="1" x14ac:dyDescent="0.2">
      <c r="A102" s="14"/>
      <c r="B102" s="76"/>
      <c r="C102" s="74" t="s">
        <v>1439</v>
      </c>
      <c r="D102" s="79" t="s">
        <v>530</v>
      </c>
      <c r="E102" s="13">
        <v>44442</v>
      </c>
      <c r="F102" s="77" t="s">
        <v>779</v>
      </c>
      <c r="G102" s="13">
        <v>44443</v>
      </c>
      <c r="H102" s="78" t="s">
        <v>780</v>
      </c>
      <c r="I102" s="16">
        <v>62</v>
      </c>
      <c r="J102" s="16">
        <v>50</v>
      </c>
      <c r="K102" s="16">
        <v>21</v>
      </c>
      <c r="L102" s="16">
        <v>10</v>
      </c>
      <c r="M102" s="82">
        <v>16.274999999999999</v>
      </c>
      <c r="N102" s="73">
        <v>16</v>
      </c>
      <c r="O102" s="65">
        <v>3000</v>
      </c>
      <c r="P102" s="66">
        <f>Table2245789101123456789101112131415[[#This Row],[PEMBULATAN]]*O102</f>
        <v>48000</v>
      </c>
    </row>
    <row r="103" spans="1:16" ht="26.25" customHeight="1" x14ac:dyDescent="0.2">
      <c r="A103" s="14"/>
      <c r="B103" s="76"/>
      <c r="C103" s="74" t="s">
        <v>1440</v>
      </c>
      <c r="D103" s="79" t="s">
        <v>530</v>
      </c>
      <c r="E103" s="13">
        <v>44442</v>
      </c>
      <c r="F103" s="77" t="s">
        <v>779</v>
      </c>
      <c r="G103" s="13">
        <v>44443</v>
      </c>
      <c r="H103" s="78" t="s">
        <v>780</v>
      </c>
      <c r="I103" s="16">
        <v>70</v>
      </c>
      <c r="J103" s="16">
        <v>53</v>
      </c>
      <c r="K103" s="16">
        <v>23</v>
      </c>
      <c r="L103" s="16">
        <v>11</v>
      </c>
      <c r="M103" s="82">
        <v>21.3325</v>
      </c>
      <c r="N103" s="73">
        <v>22</v>
      </c>
      <c r="O103" s="65">
        <v>3000</v>
      </c>
      <c r="P103" s="66">
        <f>Table2245789101123456789101112131415[[#This Row],[PEMBULATAN]]*O103</f>
        <v>66000</v>
      </c>
    </row>
    <row r="104" spans="1:16" ht="26.25" customHeight="1" x14ac:dyDescent="0.2">
      <c r="A104" s="14"/>
      <c r="B104" s="76"/>
      <c r="C104" s="74" t="s">
        <v>1441</v>
      </c>
      <c r="D104" s="79" t="s">
        <v>530</v>
      </c>
      <c r="E104" s="13">
        <v>44442</v>
      </c>
      <c r="F104" s="77" t="s">
        <v>779</v>
      </c>
      <c r="G104" s="13">
        <v>44443</v>
      </c>
      <c r="H104" s="78" t="s">
        <v>780</v>
      </c>
      <c r="I104" s="16">
        <v>50</v>
      </c>
      <c r="J104" s="16">
        <v>42</v>
      </c>
      <c r="K104" s="16">
        <v>18</v>
      </c>
      <c r="L104" s="16">
        <v>5</v>
      </c>
      <c r="M104" s="82">
        <v>9.4499999999999993</v>
      </c>
      <c r="N104" s="73">
        <v>10</v>
      </c>
      <c r="O104" s="65">
        <v>3000</v>
      </c>
      <c r="P104" s="66">
        <f>Table2245789101123456789101112131415[[#This Row],[PEMBULATAN]]*O104</f>
        <v>30000</v>
      </c>
    </row>
    <row r="105" spans="1:16" ht="26.25" customHeight="1" x14ac:dyDescent="0.2">
      <c r="A105" s="14"/>
      <c r="B105" s="76"/>
      <c r="C105" s="74" t="s">
        <v>1442</v>
      </c>
      <c r="D105" s="79" t="s">
        <v>530</v>
      </c>
      <c r="E105" s="13">
        <v>44442</v>
      </c>
      <c r="F105" s="77" t="s">
        <v>779</v>
      </c>
      <c r="G105" s="13">
        <v>44443</v>
      </c>
      <c r="H105" s="78" t="s">
        <v>780</v>
      </c>
      <c r="I105" s="16">
        <v>60</v>
      </c>
      <c r="J105" s="16">
        <v>50</v>
      </c>
      <c r="K105" s="16">
        <v>21</v>
      </c>
      <c r="L105" s="16">
        <v>7</v>
      </c>
      <c r="M105" s="82">
        <v>15.75</v>
      </c>
      <c r="N105" s="73">
        <v>16</v>
      </c>
      <c r="O105" s="65">
        <v>3000</v>
      </c>
      <c r="P105" s="66">
        <f>Table2245789101123456789101112131415[[#This Row],[PEMBULATAN]]*O105</f>
        <v>48000</v>
      </c>
    </row>
    <row r="106" spans="1:16" ht="26.25" customHeight="1" x14ac:dyDescent="0.2">
      <c r="A106" s="14"/>
      <c r="B106" s="76"/>
      <c r="C106" s="74" t="s">
        <v>1443</v>
      </c>
      <c r="D106" s="79" t="s">
        <v>530</v>
      </c>
      <c r="E106" s="13">
        <v>44442</v>
      </c>
      <c r="F106" s="77" t="s">
        <v>779</v>
      </c>
      <c r="G106" s="13">
        <v>44443</v>
      </c>
      <c r="H106" s="78" t="s">
        <v>780</v>
      </c>
      <c r="I106" s="16">
        <v>80</v>
      </c>
      <c r="J106" s="16">
        <v>48</v>
      </c>
      <c r="K106" s="16">
        <v>31</v>
      </c>
      <c r="L106" s="16">
        <v>25</v>
      </c>
      <c r="M106" s="82">
        <v>29.76</v>
      </c>
      <c r="N106" s="73">
        <v>30</v>
      </c>
      <c r="O106" s="65">
        <v>3000</v>
      </c>
      <c r="P106" s="66">
        <f>Table2245789101123456789101112131415[[#This Row],[PEMBULATAN]]*O106</f>
        <v>90000</v>
      </c>
    </row>
    <row r="107" spans="1:16" ht="26.25" customHeight="1" x14ac:dyDescent="0.2">
      <c r="A107" s="14"/>
      <c r="B107" s="76"/>
      <c r="C107" s="74" t="s">
        <v>1444</v>
      </c>
      <c r="D107" s="79" t="s">
        <v>530</v>
      </c>
      <c r="E107" s="13">
        <v>44442</v>
      </c>
      <c r="F107" s="77" t="s">
        <v>779</v>
      </c>
      <c r="G107" s="13">
        <v>44443</v>
      </c>
      <c r="H107" s="78" t="s">
        <v>780</v>
      </c>
      <c r="I107" s="16">
        <v>100</v>
      </c>
      <c r="J107" s="16">
        <v>66</v>
      </c>
      <c r="K107" s="16">
        <v>31</v>
      </c>
      <c r="L107" s="16">
        <v>22</v>
      </c>
      <c r="M107" s="82">
        <v>51.15</v>
      </c>
      <c r="N107" s="73">
        <v>51</v>
      </c>
      <c r="O107" s="65">
        <v>3000</v>
      </c>
      <c r="P107" s="66">
        <f>Table2245789101123456789101112131415[[#This Row],[PEMBULATAN]]*O107</f>
        <v>153000</v>
      </c>
    </row>
    <row r="108" spans="1:16" ht="26.25" customHeight="1" x14ac:dyDescent="0.2">
      <c r="A108" s="14"/>
      <c r="B108" s="76"/>
      <c r="C108" s="74" t="s">
        <v>1445</v>
      </c>
      <c r="D108" s="79" t="s">
        <v>530</v>
      </c>
      <c r="E108" s="13">
        <v>44442</v>
      </c>
      <c r="F108" s="77" t="s">
        <v>779</v>
      </c>
      <c r="G108" s="13">
        <v>44443</v>
      </c>
      <c r="H108" s="78" t="s">
        <v>780</v>
      </c>
      <c r="I108" s="16">
        <v>77</v>
      </c>
      <c r="J108" s="16">
        <v>49</v>
      </c>
      <c r="K108" s="16">
        <v>15</v>
      </c>
      <c r="L108" s="16">
        <v>13</v>
      </c>
      <c r="M108" s="82">
        <v>14.14875</v>
      </c>
      <c r="N108" s="73">
        <v>14</v>
      </c>
      <c r="O108" s="65">
        <v>3000</v>
      </c>
      <c r="P108" s="66">
        <f>Table2245789101123456789101112131415[[#This Row],[PEMBULATAN]]*O108</f>
        <v>42000</v>
      </c>
    </row>
    <row r="109" spans="1:16" ht="26.25" customHeight="1" x14ac:dyDescent="0.2">
      <c r="A109" s="14"/>
      <c r="B109" s="76"/>
      <c r="C109" s="74" t="s">
        <v>1446</v>
      </c>
      <c r="D109" s="79" t="s">
        <v>530</v>
      </c>
      <c r="E109" s="13">
        <v>44442</v>
      </c>
      <c r="F109" s="77" t="s">
        <v>779</v>
      </c>
      <c r="G109" s="13">
        <v>44443</v>
      </c>
      <c r="H109" s="78" t="s">
        <v>780</v>
      </c>
      <c r="I109" s="16">
        <v>60</v>
      </c>
      <c r="J109" s="16">
        <v>55</v>
      </c>
      <c r="K109" s="16">
        <v>16</v>
      </c>
      <c r="L109" s="16">
        <v>8</v>
      </c>
      <c r="M109" s="82">
        <v>13.2</v>
      </c>
      <c r="N109" s="73">
        <v>13</v>
      </c>
      <c r="O109" s="65">
        <v>3000</v>
      </c>
      <c r="P109" s="66">
        <f>Table2245789101123456789101112131415[[#This Row],[PEMBULATAN]]*O109</f>
        <v>39000</v>
      </c>
    </row>
    <row r="110" spans="1:16" ht="26.25" customHeight="1" x14ac:dyDescent="0.2">
      <c r="A110" s="14"/>
      <c r="B110" s="76"/>
      <c r="C110" s="74" t="s">
        <v>1447</v>
      </c>
      <c r="D110" s="79" t="s">
        <v>530</v>
      </c>
      <c r="E110" s="13">
        <v>44442</v>
      </c>
      <c r="F110" s="77" t="s">
        <v>779</v>
      </c>
      <c r="G110" s="13">
        <v>44443</v>
      </c>
      <c r="H110" s="78" t="s">
        <v>780</v>
      </c>
      <c r="I110" s="16">
        <v>80</v>
      </c>
      <c r="J110" s="16">
        <v>65</v>
      </c>
      <c r="K110" s="16">
        <v>11</v>
      </c>
      <c r="L110" s="16">
        <v>10</v>
      </c>
      <c r="M110" s="82">
        <v>14.3</v>
      </c>
      <c r="N110" s="73">
        <v>15</v>
      </c>
      <c r="O110" s="65">
        <v>3000</v>
      </c>
      <c r="P110" s="66">
        <f>Table2245789101123456789101112131415[[#This Row],[PEMBULATAN]]*O110</f>
        <v>45000</v>
      </c>
    </row>
    <row r="111" spans="1:16" ht="26.25" customHeight="1" x14ac:dyDescent="0.2">
      <c r="A111" s="14"/>
      <c r="B111" s="76"/>
      <c r="C111" s="74" t="s">
        <v>1448</v>
      </c>
      <c r="D111" s="79" t="s">
        <v>530</v>
      </c>
      <c r="E111" s="13">
        <v>44442</v>
      </c>
      <c r="F111" s="77" t="s">
        <v>779</v>
      </c>
      <c r="G111" s="13">
        <v>44443</v>
      </c>
      <c r="H111" s="78" t="s">
        <v>780</v>
      </c>
      <c r="I111" s="16">
        <v>65</v>
      </c>
      <c r="J111" s="16">
        <v>52</v>
      </c>
      <c r="K111" s="16">
        <v>17</v>
      </c>
      <c r="L111" s="16">
        <v>14</v>
      </c>
      <c r="M111" s="82">
        <v>14.365</v>
      </c>
      <c r="N111" s="73">
        <v>15</v>
      </c>
      <c r="O111" s="65">
        <v>3000</v>
      </c>
      <c r="P111" s="66">
        <f>Table2245789101123456789101112131415[[#This Row],[PEMBULATAN]]*O111</f>
        <v>45000</v>
      </c>
    </row>
    <row r="112" spans="1:16" ht="26.25" customHeight="1" x14ac:dyDescent="0.2">
      <c r="A112" s="14"/>
      <c r="B112" s="76"/>
      <c r="C112" s="74" t="s">
        <v>1449</v>
      </c>
      <c r="D112" s="79" t="s">
        <v>530</v>
      </c>
      <c r="E112" s="13">
        <v>44442</v>
      </c>
      <c r="F112" s="77" t="s">
        <v>779</v>
      </c>
      <c r="G112" s="13">
        <v>44443</v>
      </c>
      <c r="H112" s="78" t="s">
        <v>780</v>
      </c>
      <c r="I112" s="16">
        <v>98</v>
      </c>
      <c r="J112" s="16">
        <v>43</v>
      </c>
      <c r="K112" s="16">
        <v>32</v>
      </c>
      <c r="L112" s="16">
        <v>15</v>
      </c>
      <c r="M112" s="82">
        <v>33.712000000000003</v>
      </c>
      <c r="N112" s="73">
        <v>34</v>
      </c>
      <c r="O112" s="65">
        <v>3000</v>
      </c>
      <c r="P112" s="66">
        <f>Table2245789101123456789101112131415[[#This Row],[PEMBULATAN]]*O112</f>
        <v>102000</v>
      </c>
    </row>
    <row r="113" spans="1:16" ht="26.25" customHeight="1" x14ac:dyDescent="0.2">
      <c r="A113" s="14"/>
      <c r="B113" s="76"/>
      <c r="C113" s="74" t="s">
        <v>1450</v>
      </c>
      <c r="D113" s="79" t="s">
        <v>530</v>
      </c>
      <c r="E113" s="13">
        <v>44442</v>
      </c>
      <c r="F113" s="77" t="s">
        <v>779</v>
      </c>
      <c r="G113" s="13">
        <v>44443</v>
      </c>
      <c r="H113" s="78" t="s">
        <v>780</v>
      </c>
      <c r="I113" s="16">
        <v>95</v>
      </c>
      <c r="J113" s="16">
        <v>51</v>
      </c>
      <c r="K113" s="16">
        <v>32</v>
      </c>
      <c r="L113" s="16">
        <v>8</v>
      </c>
      <c r="M113" s="82">
        <v>38.76</v>
      </c>
      <c r="N113" s="73">
        <v>39</v>
      </c>
      <c r="O113" s="65">
        <v>3000</v>
      </c>
      <c r="P113" s="66">
        <f>Table2245789101123456789101112131415[[#This Row],[PEMBULATAN]]*O113</f>
        <v>117000</v>
      </c>
    </row>
    <row r="114" spans="1:16" ht="26.25" customHeight="1" x14ac:dyDescent="0.2">
      <c r="A114" s="14"/>
      <c r="B114" s="76"/>
      <c r="C114" s="74" t="s">
        <v>1451</v>
      </c>
      <c r="D114" s="79" t="s">
        <v>530</v>
      </c>
      <c r="E114" s="13">
        <v>44442</v>
      </c>
      <c r="F114" s="77" t="s">
        <v>779</v>
      </c>
      <c r="G114" s="13">
        <v>44443</v>
      </c>
      <c r="H114" s="78" t="s">
        <v>780</v>
      </c>
      <c r="I114" s="16">
        <v>55</v>
      </c>
      <c r="J114" s="16">
        <v>32</v>
      </c>
      <c r="K114" s="16">
        <v>21</v>
      </c>
      <c r="L114" s="16">
        <v>4</v>
      </c>
      <c r="M114" s="82">
        <v>9.24</v>
      </c>
      <c r="N114" s="73">
        <v>9</v>
      </c>
      <c r="O114" s="65">
        <v>3000</v>
      </c>
      <c r="P114" s="66">
        <f>Table2245789101123456789101112131415[[#This Row],[PEMBULATAN]]*O114</f>
        <v>27000</v>
      </c>
    </row>
    <row r="115" spans="1:16" ht="26.25" customHeight="1" x14ac:dyDescent="0.2">
      <c r="A115" s="14"/>
      <c r="B115" s="76"/>
      <c r="C115" s="74" t="s">
        <v>1452</v>
      </c>
      <c r="D115" s="79" t="s">
        <v>530</v>
      </c>
      <c r="E115" s="13">
        <v>44442</v>
      </c>
      <c r="F115" s="77" t="s">
        <v>779</v>
      </c>
      <c r="G115" s="13">
        <v>44443</v>
      </c>
      <c r="H115" s="78" t="s">
        <v>780</v>
      </c>
      <c r="I115" s="16">
        <v>95</v>
      </c>
      <c r="J115" s="16">
        <v>63</v>
      </c>
      <c r="K115" s="16">
        <v>30</v>
      </c>
      <c r="L115" s="16">
        <v>13</v>
      </c>
      <c r="M115" s="82">
        <v>44.887500000000003</v>
      </c>
      <c r="N115" s="73">
        <v>45</v>
      </c>
      <c r="O115" s="65">
        <v>3000</v>
      </c>
      <c r="P115" s="66">
        <f>Table2245789101123456789101112131415[[#This Row],[PEMBULATAN]]*O115</f>
        <v>135000</v>
      </c>
    </row>
    <row r="116" spans="1:16" ht="26.25" customHeight="1" x14ac:dyDescent="0.2">
      <c r="A116" s="14"/>
      <c r="B116" s="76"/>
      <c r="C116" s="74" t="s">
        <v>1453</v>
      </c>
      <c r="D116" s="79" t="s">
        <v>530</v>
      </c>
      <c r="E116" s="13">
        <v>44442</v>
      </c>
      <c r="F116" s="77" t="s">
        <v>779</v>
      </c>
      <c r="G116" s="13">
        <v>44443</v>
      </c>
      <c r="H116" s="78" t="s">
        <v>780</v>
      </c>
      <c r="I116" s="16">
        <v>80</v>
      </c>
      <c r="J116" s="16">
        <v>52</v>
      </c>
      <c r="K116" s="16">
        <v>31</v>
      </c>
      <c r="L116" s="16">
        <v>14</v>
      </c>
      <c r="M116" s="82">
        <v>32.24</v>
      </c>
      <c r="N116" s="73">
        <v>32</v>
      </c>
      <c r="O116" s="65">
        <v>3000</v>
      </c>
      <c r="P116" s="66">
        <f>Table2245789101123456789101112131415[[#This Row],[PEMBULATAN]]*O116</f>
        <v>96000</v>
      </c>
    </row>
    <row r="117" spans="1:16" ht="26.25" customHeight="1" x14ac:dyDescent="0.2">
      <c r="A117" s="14"/>
      <c r="B117" s="76"/>
      <c r="C117" s="74" t="s">
        <v>1454</v>
      </c>
      <c r="D117" s="79" t="s">
        <v>530</v>
      </c>
      <c r="E117" s="13">
        <v>44442</v>
      </c>
      <c r="F117" s="77" t="s">
        <v>779</v>
      </c>
      <c r="G117" s="13">
        <v>44443</v>
      </c>
      <c r="H117" s="78" t="s">
        <v>780</v>
      </c>
      <c r="I117" s="16">
        <v>91</v>
      </c>
      <c r="J117" s="16">
        <v>43</v>
      </c>
      <c r="K117" s="16">
        <v>22</v>
      </c>
      <c r="L117" s="16">
        <v>10</v>
      </c>
      <c r="M117" s="82">
        <v>21.5215</v>
      </c>
      <c r="N117" s="73">
        <v>22</v>
      </c>
      <c r="O117" s="65">
        <v>3000</v>
      </c>
      <c r="P117" s="66">
        <f>Table2245789101123456789101112131415[[#This Row],[PEMBULATAN]]*O117</f>
        <v>66000</v>
      </c>
    </row>
    <row r="118" spans="1:16" ht="26.25" customHeight="1" x14ac:dyDescent="0.2">
      <c r="A118" s="14"/>
      <c r="B118" s="76"/>
      <c r="C118" s="74" t="s">
        <v>1455</v>
      </c>
      <c r="D118" s="79" t="s">
        <v>530</v>
      </c>
      <c r="E118" s="13">
        <v>44442</v>
      </c>
      <c r="F118" s="77" t="s">
        <v>779</v>
      </c>
      <c r="G118" s="13">
        <v>44443</v>
      </c>
      <c r="H118" s="78" t="s">
        <v>780</v>
      </c>
      <c r="I118" s="16">
        <v>70</v>
      </c>
      <c r="J118" s="16">
        <v>50</v>
      </c>
      <c r="K118" s="16">
        <v>32</v>
      </c>
      <c r="L118" s="16">
        <v>22</v>
      </c>
      <c r="M118" s="82">
        <v>28</v>
      </c>
      <c r="N118" s="73">
        <v>28</v>
      </c>
      <c r="O118" s="65">
        <v>3000</v>
      </c>
      <c r="P118" s="66">
        <f>Table2245789101123456789101112131415[[#This Row],[PEMBULATAN]]*O118</f>
        <v>84000</v>
      </c>
    </row>
    <row r="119" spans="1:16" ht="26.25" customHeight="1" x14ac:dyDescent="0.2">
      <c r="A119" s="14"/>
      <c r="B119" s="76"/>
      <c r="C119" s="74" t="s">
        <v>1456</v>
      </c>
      <c r="D119" s="79" t="s">
        <v>530</v>
      </c>
      <c r="E119" s="13">
        <v>44442</v>
      </c>
      <c r="F119" s="77" t="s">
        <v>779</v>
      </c>
      <c r="G119" s="13">
        <v>44443</v>
      </c>
      <c r="H119" s="78" t="s">
        <v>780</v>
      </c>
      <c r="I119" s="16">
        <v>57</v>
      </c>
      <c r="J119" s="16">
        <v>34</v>
      </c>
      <c r="K119" s="16">
        <v>23</v>
      </c>
      <c r="L119" s="16">
        <v>1</v>
      </c>
      <c r="M119" s="82">
        <v>11.1435</v>
      </c>
      <c r="N119" s="73">
        <v>11</v>
      </c>
      <c r="O119" s="65">
        <v>3000</v>
      </c>
      <c r="P119" s="66">
        <f>Table2245789101123456789101112131415[[#This Row],[PEMBULATAN]]*O119</f>
        <v>33000</v>
      </c>
    </row>
    <row r="120" spans="1:16" ht="26.25" customHeight="1" x14ac:dyDescent="0.2">
      <c r="A120" s="14"/>
      <c r="B120" s="76"/>
      <c r="C120" s="74" t="s">
        <v>1457</v>
      </c>
      <c r="D120" s="79" t="s">
        <v>530</v>
      </c>
      <c r="E120" s="13">
        <v>44442</v>
      </c>
      <c r="F120" s="77" t="s">
        <v>779</v>
      </c>
      <c r="G120" s="13">
        <v>44443</v>
      </c>
      <c r="H120" s="78" t="s">
        <v>780</v>
      </c>
      <c r="I120" s="16">
        <v>74</v>
      </c>
      <c r="J120" s="16">
        <v>44</v>
      </c>
      <c r="K120" s="16">
        <v>22</v>
      </c>
      <c r="L120" s="16">
        <v>14</v>
      </c>
      <c r="M120" s="82">
        <v>17.908000000000001</v>
      </c>
      <c r="N120" s="73">
        <v>18</v>
      </c>
      <c r="O120" s="65">
        <v>3000</v>
      </c>
      <c r="P120" s="66">
        <f>Table2245789101123456789101112131415[[#This Row],[PEMBULATAN]]*O120</f>
        <v>54000</v>
      </c>
    </row>
    <row r="121" spans="1:16" ht="26.25" customHeight="1" x14ac:dyDescent="0.2">
      <c r="A121" s="14"/>
      <c r="B121" s="76"/>
      <c r="C121" s="74" t="s">
        <v>1458</v>
      </c>
      <c r="D121" s="79" t="s">
        <v>530</v>
      </c>
      <c r="E121" s="13">
        <v>44442</v>
      </c>
      <c r="F121" s="77" t="s">
        <v>779</v>
      </c>
      <c r="G121" s="13">
        <v>44443</v>
      </c>
      <c r="H121" s="78" t="s">
        <v>780</v>
      </c>
      <c r="I121" s="16">
        <v>96</v>
      </c>
      <c r="J121" s="16">
        <v>45</v>
      </c>
      <c r="K121" s="16">
        <v>17</v>
      </c>
      <c r="L121" s="16">
        <v>25</v>
      </c>
      <c r="M121" s="82">
        <v>18.36</v>
      </c>
      <c r="N121" s="73">
        <v>25</v>
      </c>
      <c r="O121" s="65">
        <v>3000</v>
      </c>
      <c r="P121" s="66">
        <f>Table2245789101123456789101112131415[[#This Row],[PEMBULATAN]]*O121</f>
        <v>75000</v>
      </c>
    </row>
    <row r="122" spans="1:16" ht="26.25" customHeight="1" x14ac:dyDescent="0.2">
      <c r="A122" s="14"/>
      <c r="B122" s="76"/>
      <c r="C122" s="74" t="s">
        <v>1459</v>
      </c>
      <c r="D122" s="79" t="s">
        <v>530</v>
      </c>
      <c r="E122" s="13">
        <v>44442</v>
      </c>
      <c r="F122" s="77" t="s">
        <v>779</v>
      </c>
      <c r="G122" s="13">
        <v>44443</v>
      </c>
      <c r="H122" s="78" t="s">
        <v>780</v>
      </c>
      <c r="I122" s="16">
        <v>102</v>
      </c>
      <c r="J122" s="16">
        <v>55</v>
      </c>
      <c r="K122" s="16">
        <v>25</v>
      </c>
      <c r="L122" s="16">
        <v>17</v>
      </c>
      <c r="M122" s="82">
        <v>35.0625</v>
      </c>
      <c r="N122" s="73">
        <v>35</v>
      </c>
      <c r="O122" s="65">
        <v>3000</v>
      </c>
      <c r="P122" s="66">
        <f>Table2245789101123456789101112131415[[#This Row],[PEMBULATAN]]*O122</f>
        <v>105000</v>
      </c>
    </row>
    <row r="123" spans="1:16" ht="26.25" customHeight="1" x14ac:dyDescent="0.2">
      <c r="A123" s="14"/>
      <c r="B123" s="76"/>
      <c r="C123" s="74" t="s">
        <v>1460</v>
      </c>
      <c r="D123" s="79" t="s">
        <v>530</v>
      </c>
      <c r="E123" s="13">
        <v>44442</v>
      </c>
      <c r="F123" s="77" t="s">
        <v>779</v>
      </c>
      <c r="G123" s="13">
        <v>44443</v>
      </c>
      <c r="H123" s="78" t="s">
        <v>780</v>
      </c>
      <c r="I123" s="16">
        <v>85</v>
      </c>
      <c r="J123" s="16">
        <v>60</v>
      </c>
      <c r="K123" s="16">
        <v>12</v>
      </c>
      <c r="L123" s="16">
        <v>24</v>
      </c>
      <c r="M123" s="82">
        <v>15.3</v>
      </c>
      <c r="N123" s="73">
        <v>24</v>
      </c>
      <c r="O123" s="65">
        <v>3000</v>
      </c>
      <c r="P123" s="66">
        <f>Table2245789101123456789101112131415[[#This Row],[PEMBULATAN]]*O123</f>
        <v>72000</v>
      </c>
    </row>
    <row r="124" spans="1:16" ht="26.25" customHeight="1" x14ac:dyDescent="0.2">
      <c r="A124" s="14"/>
      <c r="B124" s="76"/>
      <c r="C124" s="74" t="s">
        <v>1461</v>
      </c>
      <c r="D124" s="79" t="s">
        <v>530</v>
      </c>
      <c r="E124" s="13">
        <v>44442</v>
      </c>
      <c r="F124" s="77" t="s">
        <v>779</v>
      </c>
      <c r="G124" s="13">
        <v>44443</v>
      </c>
      <c r="H124" s="78" t="s">
        <v>780</v>
      </c>
      <c r="I124" s="16">
        <v>95</v>
      </c>
      <c r="J124" s="16">
        <v>55</v>
      </c>
      <c r="K124" s="16">
        <v>30</v>
      </c>
      <c r="L124" s="16">
        <v>26</v>
      </c>
      <c r="M124" s="82">
        <v>39.1875</v>
      </c>
      <c r="N124" s="73">
        <v>39</v>
      </c>
      <c r="O124" s="65">
        <v>3000</v>
      </c>
      <c r="P124" s="66">
        <f>Table2245789101123456789101112131415[[#This Row],[PEMBULATAN]]*O124</f>
        <v>117000</v>
      </c>
    </row>
    <row r="125" spans="1:16" ht="26.25" customHeight="1" x14ac:dyDescent="0.2">
      <c r="A125" s="14"/>
      <c r="B125" s="76"/>
      <c r="C125" s="74" t="s">
        <v>1462</v>
      </c>
      <c r="D125" s="79" t="s">
        <v>530</v>
      </c>
      <c r="E125" s="13">
        <v>44442</v>
      </c>
      <c r="F125" s="77" t="s">
        <v>779</v>
      </c>
      <c r="G125" s="13">
        <v>44443</v>
      </c>
      <c r="H125" s="78" t="s">
        <v>780</v>
      </c>
      <c r="I125" s="16">
        <v>85</v>
      </c>
      <c r="J125" s="16">
        <v>40</v>
      </c>
      <c r="K125" s="16">
        <v>31</v>
      </c>
      <c r="L125" s="16">
        <v>20</v>
      </c>
      <c r="M125" s="82">
        <v>26.35</v>
      </c>
      <c r="N125" s="73">
        <v>27</v>
      </c>
      <c r="O125" s="65">
        <v>3000</v>
      </c>
      <c r="P125" s="66">
        <f>Table2245789101123456789101112131415[[#This Row],[PEMBULATAN]]*O125</f>
        <v>81000</v>
      </c>
    </row>
    <row r="126" spans="1:16" ht="26.25" customHeight="1" x14ac:dyDescent="0.2">
      <c r="A126" s="14"/>
      <c r="B126" s="76"/>
      <c r="C126" s="74" t="s">
        <v>1463</v>
      </c>
      <c r="D126" s="79" t="s">
        <v>530</v>
      </c>
      <c r="E126" s="13">
        <v>44442</v>
      </c>
      <c r="F126" s="77" t="s">
        <v>779</v>
      </c>
      <c r="G126" s="13">
        <v>44443</v>
      </c>
      <c r="H126" s="78" t="s">
        <v>780</v>
      </c>
      <c r="I126" s="16">
        <v>70</v>
      </c>
      <c r="J126" s="16">
        <v>23</v>
      </c>
      <c r="K126" s="16">
        <v>70</v>
      </c>
      <c r="L126" s="16">
        <v>2</v>
      </c>
      <c r="M126" s="82">
        <v>28.175000000000001</v>
      </c>
      <c r="N126" s="73">
        <v>28</v>
      </c>
      <c r="O126" s="65">
        <v>3000</v>
      </c>
      <c r="P126" s="66">
        <f>Table2245789101123456789101112131415[[#This Row],[PEMBULATAN]]*O126</f>
        <v>84000</v>
      </c>
    </row>
    <row r="127" spans="1:16" ht="26.25" customHeight="1" x14ac:dyDescent="0.2">
      <c r="A127" s="14"/>
      <c r="B127" s="76"/>
      <c r="C127" s="74" t="s">
        <v>1464</v>
      </c>
      <c r="D127" s="79" t="s">
        <v>530</v>
      </c>
      <c r="E127" s="13">
        <v>44442</v>
      </c>
      <c r="F127" s="77" t="s">
        <v>779</v>
      </c>
      <c r="G127" s="13">
        <v>44443</v>
      </c>
      <c r="H127" s="78" t="s">
        <v>780</v>
      </c>
      <c r="I127" s="16">
        <v>95</v>
      </c>
      <c r="J127" s="16">
        <v>50</v>
      </c>
      <c r="K127" s="16">
        <v>36</v>
      </c>
      <c r="L127" s="16">
        <v>14</v>
      </c>
      <c r="M127" s="82">
        <v>42.75</v>
      </c>
      <c r="N127" s="73">
        <v>43</v>
      </c>
      <c r="O127" s="65">
        <v>3000</v>
      </c>
      <c r="P127" s="66">
        <f>Table2245789101123456789101112131415[[#This Row],[PEMBULATAN]]*O127</f>
        <v>129000</v>
      </c>
    </row>
    <row r="128" spans="1:16" ht="26.25" customHeight="1" x14ac:dyDescent="0.2">
      <c r="A128" s="14"/>
      <c r="B128" s="76"/>
      <c r="C128" s="74" t="s">
        <v>1465</v>
      </c>
      <c r="D128" s="79" t="s">
        <v>530</v>
      </c>
      <c r="E128" s="13">
        <v>44442</v>
      </c>
      <c r="F128" s="77" t="s">
        <v>779</v>
      </c>
      <c r="G128" s="13">
        <v>44443</v>
      </c>
      <c r="H128" s="78" t="s">
        <v>780</v>
      </c>
      <c r="I128" s="16">
        <v>90</v>
      </c>
      <c r="J128" s="16">
        <v>46</v>
      </c>
      <c r="K128" s="16">
        <v>31</v>
      </c>
      <c r="L128" s="16">
        <v>22</v>
      </c>
      <c r="M128" s="82">
        <v>32.085000000000001</v>
      </c>
      <c r="N128" s="73">
        <v>32</v>
      </c>
      <c r="O128" s="65">
        <v>3000</v>
      </c>
      <c r="P128" s="66">
        <f>Table2245789101123456789101112131415[[#This Row],[PEMBULATAN]]*O128</f>
        <v>96000</v>
      </c>
    </row>
    <row r="129" spans="1:16" ht="26.25" customHeight="1" x14ac:dyDescent="0.2">
      <c r="A129" s="14"/>
      <c r="B129" s="76"/>
      <c r="C129" s="74" t="s">
        <v>1466</v>
      </c>
      <c r="D129" s="79" t="s">
        <v>530</v>
      </c>
      <c r="E129" s="13">
        <v>44442</v>
      </c>
      <c r="F129" s="77" t="s">
        <v>779</v>
      </c>
      <c r="G129" s="13">
        <v>44443</v>
      </c>
      <c r="H129" s="78" t="s">
        <v>780</v>
      </c>
      <c r="I129" s="16">
        <v>40</v>
      </c>
      <c r="J129" s="16">
        <v>41</v>
      </c>
      <c r="K129" s="16">
        <v>18</v>
      </c>
      <c r="L129" s="16">
        <v>5</v>
      </c>
      <c r="M129" s="82">
        <v>7.38</v>
      </c>
      <c r="N129" s="73">
        <v>8</v>
      </c>
      <c r="O129" s="65">
        <v>3000</v>
      </c>
      <c r="P129" s="66">
        <f>Table2245789101123456789101112131415[[#This Row],[PEMBULATAN]]*O129</f>
        <v>24000</v>
      </c>
    </row>
    <row r="130" spans="1:16" ht="26.25" customHeight="1" x14ac:dyDescent="0.2">
      <c r="A130" s="14"/>
      <c r="B130" s="76"/>
      <c r="C130" s="74" t="s">
        <v>1467</v>
      </c>
      <c r="D130" s="79" t="s">
        <v>530</v>
      </c>
      <c r="E130" s="13">
        <v>44442</v>
      </c>
      <c r="F130" s="77" t="s">
        <v>779</v>
      </c>
      <c r="G130" s="13">
        <v>44443</v>
      </c>
      <c r="H130" s="78" t="s">
        <v>780</v>
      </c>
      <c r="I130" s="16">
        <v>70</v>
      </c>
      <c r="J130" s="16">
        <v>66</v>
      </c>
      <c r="K130" s="16">
        <v>25</v>
      </c>
      <c r="L130" s="16">
        <v>15</v>
      </c>
      <c r="M130" s="82">
        <v>28.875</v>
      </c>
      <c r="N130" s="73">
        <v>29</v>
      </c>
      <c r="O130" s="65">
        <v>3000</v>
      </c>
      <c r="P130" s="66">
        <f>Table2245789101123456789101112131415[[#This Row],[PEMBULATAN]]*O130</f>
        <v>87000</v>
      </c>
    </row>
    <row r="131" spans="1:16" ht="26.25" customHeight="1" x14ac:dyDescent="0.2">
      <c r="A131" s="14"/>
      <c r="B131" s="76"/>
      <c r="C131" s="74" t="s">
        <v>1468</v>
      </c>
      <c r="D131" s="79" t="s">
        <v>530</v>
      </c>
      <c r="E131" s="13">
        <v>44442</v>
      </c>
      <c r="F131" s="77" t="s">
        <v>779</v>
      </c>
      <c r="G131" s="13">
        <v>44443</v>
      </c>
      <c r="H131" s="78" t="s">
        <v>780</v>
      </c>
      <c r="I131" s="16">
        <v>68</v>
      </c>
      <c r="J131" s="16">
        <v>45</v>
      </c>
      <c r="K131" s="16">
        <v>17</v>
      </c>
      <c r="L131" s="16">
        <v>7</v>
      </c>
      <c r="M131" s="82">
        <v>13.005000000000001</v>
      </c>
      <c r="N131" s="73">
        <v>13</v>
      </c>
      <c r="O131" s="65">
        <v>3000</v>
      </c>
      <c r="P131" s="66">
        <f>Table2245789101123456789101112131415[[#This Row],[PEMBULATAN]]*O131</f>
        <v>39000</v>
      </c>
    </row>
    <row r="132" spans="1:16" ht="26.25" customHeight="1" x14ac:dyDescent="0.2">
      <c r="A132" s="14"/>
      <c r="B132" s="76"/>
      <c r="C132" s="74" t="s">
        <v>1469</v>
      </c>
      <c r="D132" s="79" t="s">
        <v>530</v>
      </c>
      <c r="E132" s="13">
        <v>44442</v>
      </c>
      <c r="F132" s="77" t="s">
        <v>779</v>
      </c>
      <c r="G132" s="13">
        <v>44443</v>
      </c>
      <c r="H132" s="78" t="s">
        <v>780</v>
      </c>
      <c r="I132" s="16">
        <v>84</v>
      </c>
      <c r="J132" s="16">
        <v>49</v>
      </c>
      <c r="K132" s="16">
        <v>23</v>
      </c>
      <c r="L132" s="16">
        <v>8</v>
      </c>
      <c r="M132" s="82">
        <v>23.667000000000002</v>
      </c>
      <c r="N132" s="73">
        <v>24</v>
      </c>
      <c r="O132" s="65">
        <v>3000</v>
      </c>
      <c r="P132" s="66">
        <f>Table2245789101123456789101112131415[[#This Row],[PEMBULATAN]]*O132</f>
        <v>72000</v>
      </c>
    </row>
    <row r="133" spans="1:16" ht="26.25" customHeight="1" x14ac:dyDescent="0.2">
      <c r="A133" s="14"/>
      <c r="B133" s="76"/>
      <c r="C133" s="74" t="s">
        <v>1470</v>
      </c>
      <c r="D133" s="79" t="s">
        <v>530</v>
      </c>
      <c r="E133" s="13">
        <v>44442</v>
      </c>
      <c r="F133" s="77" t="s">
        <v>779</v>
      </c>
      <c r="G133" s="13">
        <v>44443</v>
      </c>
      <c r="H133" s="78" t="s">
        <v>780</v>
      </c>
      <c r="I133" s="16">
        <v>90</v>
      </c>
      <c r="J133" s="16">
        <v>50</v>
      </c>
      <c r="K133" s="16">
        <v>28</v>
      </c>
      <c r="L133" s="16">
        <v>13</v>
      </c>
      <c r="M133" s="82">
        <v>31.5</v>
      </c>
      <c r="N133" s="73">
        <v>32</v>
      </c>
      <c r="O133" s="65">
        <v>3000</v>
      </c>
      <c r="P133" s="66">
        <f>Table2245789101123456789101112131415[[#This Row],[PEMBULATAN]]*O133</f>
        <v>96000</v>
      </c>
    </row>
    <row r="134" spans="1:16" ht="26.25" customHeight="1" x14ac:dyDescent="0.2">
      <c r="A134" s="14"/>
      <c r="B134" s="76"/>
      <c r="C134" s="74" t="s">
        <v>1471</v>
      </c>
      <c r="D134" s="79" t="s">
        <v>530</v>
      </c>
      <c r="E134" s="13">
        <v>44442</v>
      </c>
      <c r="F134" s="77" t="s">
        <v>779</v>
      </c>
      <c r="G134" s="13">
        <v>44443</v>
      </c>
      <c r="H134" s="78" t="s">
        <v>780</v>
      </c>
      <c r="I134" s="16">
        <v>86</v>
      </c>
      <c r="J134" s="16">
        <v>58</v>
      </c>
      <c r="K134" s="16">
        <v>19</v>
      </c>
      <c r="L134" s="16">
        <v>37</v>
      </c>
      <c r="M134" s="82">
        <v>23.693000000000001</v>
      </c>
      <c r="N134" s="73">
        <v>37</v>
      </c>
      <c r="O134" s="65">
        <v>3000</v>
      </c>
      <c r="P134" s="66">
        <f>Table2245789101123456789101112131415[[#This Row],[PEMBULATAN]]*O134</f>
        <v>111000</v>
      </c>
    </row>
    <row r="135" spans="1:16" ht="26.25" customHeight="1" x14ac:dyDescent="0.2">
      <c r="A135" s="14"/>
      <c r="B135" s="76"/>
      <c r="C135" s="74" t="s">
        <v>1472</v>
      </c>
      <c r="D135" s="79" t="s">
        <v>530</v>
      </c>
      <c r="E135" s="13">
        <v>44442</v>
      </c>
      <c r="F135" s="77" t="s">
        <v>779</v>
      </c>
      <c r="G135" s="13">
        <v>44443</v>
      </c>
      <c r="H135" s="78" t="s">
        <v>780</v>
      </c>
      <c r="I135" s="16">
        <v>92</v>
      </c>
      <c r="J135" s="16">
        <v>48</v>
      </c>
      <c r="K135" s="16">
        <v>12</v>
      </c>
      <c r="L135" s="16">
        <v>8</v>
      </c>
      <c r="M135" s="82">
        <v>13.247999999999999</v>
      </c>
      <c r="N135" s="73">
        <v>13</v>
      </c>
      <c r="O135" s="65">
        <v>3000</v>
      </c>
      <c r="P135" s="66">
        <f>Table2245789101123456789101112131415[[#This Row],[PEMBULATAN]]*O135</f>
        <v>39000</v>
      </c>
    </row>
    <row r="136" spans="1:16" ht="26.25" customHeight="1" x14ac:dyDescent="0.2">
      <c r="A136" s="14"/>
      <c r="B136" s="76"/>
      <c r="C136" s="74" t="s">
        <v>1473</v>
      </c>
      <c r="D136" s="79" t="s">
        <v>530</v>
      </c>
      <c r="E136" s="13">
        <v>44442</v>
      </c>
      <c r="F136" s="77" t="s">
        <v>779</v>
      </c>
      <c r="G136" s="13">
        <v>44443</v>
      </c>
      <c r="H136" s="78" t="s">
        <v>780</v>
      </c>
      <c r="I136" s="16">
        <v>97</v>
      </c>
      <c r="J136" s="16">
        <v>55</v>
      </c>
      <c r="K136" s="16">
        <v>30</v>
      </c>
      <c r="L136" s="16">
        <v>34</v>
      </c>
      <c r="M136" s="82">
        <v>40.012500000000003</v>
      </c>
      <c r="N136" s="73">
        <v>40</v>
      </c>
      <c r="O136" s="65">
        <v>3000</v>
      </c>
      <c r="P136" s="66">
        <f>Table2245789101123456789101112131415[[#This Row],[PEMBULATAN]]*O136</f>
        <v>120000</v>
      </c>
    </row>
    <row r="137" spans="1:16" ht="26.25" customHeight="1" x14ac:dyDescent="0.2">
      <c r="A137" s="14"/>
      <c r="B137" s="76"/>
      <c r="C137" s="74" t="s">
        <v>1474</v>
      </c>
      <c r="D137" s="79" t="s">
        <v>530</v>
      </c>
      <c r="E137" s="13">
        <v>44442</v>
      </c>
      <c r="F137" s="77" t="s">
        <v>779</v>
      </c>
      <c r="G137" s="13">
        <v>44443</v>
      </c>
      <c r="H137" s="78" t="s">
        <v>780</v>
      </c>
      <c r="I137" s="16">
        <v>95</v>
      </c>
      <c r="J137" s="16">
        <v>60</v>
      </c>
      <c r="K137" s="16">
        <v>23</v>
      </c>
      <c r="L137" s="16">
        <v>17</v>
      </c>
      <c r="M137" s="82">
        <v>32.774999999999999</v>
      </c>
      <c r="N137" s="73">
        <v>33</v>
      </c>
      <c r="O137" s="65">
        <v>3000</v>
      </c>
      <c r="P137" s="66">
        <f>Table2245789101123456789101112131415[[#This Row],[PEMBULATAN]]*O137</f>
        <v>99000</v>
      </c>
    </row>
    <row r="138" spans="1:16" ht="26.25" customHeight="1" x14ac:dyDescent="0.2">
      <c r="A138" s="14"/>
      <c r="B138" s="76"/>
      <c r="C138" s="74" t="s">
        <v>1475</v>
      </c>
      <c r="D138" s="79" t="s">
        <v>530</v>
      </c>
      <c r="E138" s="13">
        <v>44442</v>
      </c>
      <c r="F138" s="77" t="s">
        <v>779</v>
      </c>
      <c r="G138" s="13">
        <v>44443</v>
      </c>
      <c r="H138" s="78" t="s">
        <v>780</v>
      </c>
      <c r="I138" s="16">
        <v>58</v>
      </c>
      <c r="J138" s="16">
        <v>51</v>
      </c>
      <c r="K138" s="16">
        <v>17</v>
      </c>
      <c r="L138" s="16">
        <v>5</v>
      </c>
      <c r="M138" s="82">
        <v>12.5715</v>
      </c>
      <c r="N138" s="73">
        <v>13</v>
      </c>
      <c r="O138" s="65">
        <v>3000</v>
      </c>
      <c r="P138" s="66">
        <f>Table2245789101123456789101112131415[[#This Row],[PEMBULATAN]]*O138</f>
        <v>39000</v>
      </c>
    </row>
    <row r="139" spans="1:16" ht="26.25" customHeight="1" x14ac:dyDescent="0.2">
      <c r="A139" s="14"/>
      <c r="B139" s="76"/>
      <c r="C139" s="74" t="s">
        <v>1476</v>
      </c>
      <c r="D139" s="79" t="s">
        <v>530</v>
      </c>
      <c r="E139" s="13">
        <v>44442</v>
      </c>
      <c r="F139" s="77" t="s">
        <v>779</v>
      </c>
      <c r="G139" s="13">
        <v>44443</v>
      </c>
      <c r="H139" s="78" t="s">
        <v>780</v>
      </c>
      <c r="I139" s="16">
        <v>60</v>
      </c>
      <c r="J139" s="16">
        <v>47</v>
      </c>
      <c r="K139" s="16">
        <v>21</v>
      </c>
      <c r="L139" s="16">
        <v>8</v>
      </c>
      <c r="M139" s="82">
        <v>14.805</v>
      </c>
      <c r="N139" s="73">
        <v>15</v>
      </c>
      <c r="O139" s="65">
        <v>3000</v>
      </c>
      <c r="P139" s="66">
        <f>Table2245789101123456789101112131415[[#This Row],[PEMBULATAN]]*O139</f>
        <v>45000</v>
      </c>
    </row>
    <row r="140" spans="1:16" ht="26.25" customHeight="1" x14ac:dyDescent="0.2">
      <c r="A140" s="14"/>
      <c r="B140" s="76"/>
      <c r="C140" s="74" t="s">
        <v>1477</v>
      </c>
      <c r="D140" s="79" t="s">
        <v>530</v>
      </c>
      <c r="E140" s="13">
        <v>44442</v>
      </c>
      <c r="F140" s="77" t="s">
        <v>779</v>
      </c>
      <c r="G140" s="13">
        <v>44443</v>
      </c>
      <c r="H140" s="78" t="s">
        <v>780</v>
      </c>
      <c r="I140" s="16">
        <v>102</v>
      </c>
      <c r="J140" s="16">
        <v>50</v>
      </c>
      <c r="K140" s="16">
        <v>23</v>
      </c>
      <c r="L140" s="16">
        <v>19</v>
      </c>
      <c r="M140" s="82">
        <v>29.324999999999999</v>
      </c>
      <c r="N140" s="73">
        <v>30</v>
      </c>
      <c r="O140" s="65">
        <v>3000</v>
      </c>
      <c r="P140" s="66">
        <f>Table2245789101123456789101112131415[[#This Row],[PEMBULATAN]]*O140</f>
        <v>90000</v>
      </c>
    </row>
    <row r="141" spans="1:16" ht="26.25" customHeight="1" x14ac:dyDescent="0.2">
      <c r="A141" s="14"/>
      <c r="B141" s="76"/>
      <c r="C141" s="74" t="s">
        <v>1478</v>
      </c>
      <c r="D141" s="79" t="s">
        <v>530</v>
      </c>
      <c r="E141" s="13">
        <v>44442</v>
      </c>
      <c r="F141" s="77" t="s">
        <v>779</v>
      </c>
      <c r="G141" s="13">
        <v>44443</v>
      </c>
      <c r="H141" s="78" t="s">
        <v>780</v>
      </c>
      <c r="I141" s="16">
        <v>93</v>
      </c>
      <c r="J141" s="16">
        <v>44</v>
      </c>
      <c r="K141" s="16">
        <v>35</v>
      </c>
      <c r="L141" s="16">
        <v>20</v>
      </c>
      <c r="M141" s="82">
        <v>35.805</v>
      </c>
      <c r="N141" s="73">
        <v>36</v>
      </c>
      <c r="O141" s="65">
        <v>3000</v>
      </c>
      <c r="P141" s="66">
        <f>Table2245789101123456789101112131415[[#This Row],[PEMBULATAN]]*O141</f>
        <v>108000</v>
      </c>
    </row>
    <row r="142" spans="1:16" ht="26.25" customHeight="1" x14ac:dyDescent="0.2">
      <c r="A142" s="14"/>
      <c r="B142" s="76"/>
      <c r="C142" s="74" t="s">
        <v>1479</v>
      </c>
      <c r="D142" s="79" t="s">
        <v>530</v>
      </c>
      <c r="E142" s="13">
        <v>44442</v>
      </c>
      <c r="F142" s="77" t="s">
        <v>779</v>
      </c>
      <c r="G142" s="13">
        <v>44443</v>
      </c>
      <c r="H142" s="78" t="s">
        <v>780</v>
      </c>
      <c r="I142" s="16">
        <v>44</v>
      </c>
      <c r="J142" s="16">
        <v>34</v>
      </c>
      <c r="K142" s="16">
        <v>12</v>
      </c>
      <c r="L142" s="16">
        <v>2</v>
      </c>
      <c r="M142" s="82">
        <v>4.4880000000000004</v>
      </c>
      <c r="N142" s="73">
        <v>5</v>
      </c>
      <c r="O142" s="65">
        <v>3000</v>
      </c>
      <c r="P142" s="66">
        <f>Table2245789101123456789101112131415[[#This Row],[PEMBULATAN]]*O142</f>
        <v>15000</v>
      </c>
    </row>
    <row r="143" spans="1:16" ht="26.25" customHeight="1" x14ac:dyDescent="0.2">
      <c r="A143" s="14"/>
      <c r="B143" s="76"/>
      <c r="C143" s="74" t="s">
        <v>1480</v>
      </c>
      <c r="D143" s="79" t="s">
        <v>530</v>
      </c>
      <c r="E143" s="13">
        <v>44442</v>
      </c>
      <c r="F143" s="77" t="s">
        <v>779</v>
      </c>
      <c r="G143" s="13">
        <v>44443</v>
      </c>
      <c r="H143" s="78" t="s">
        <v>780</v>
      </c>
      <c r="I143" s="16">
        <v>97</v>
      </c>
      <c r="J143" s="16">
        <v>60</v>
      </c>
      <c r="K143" s="16">
        <v>34</v>
      </c>
      <c r="L143" s="16">
        <v>24</v>
      </c>
      <c r="M143" s="82">
        <v>49.47</v>
      </c>
      <c r="N143" s="73">
        <v>50</v>
      </c>
      <c r="O143" s="65">
        <v>3000</v>
      </c>
      <c r="P143" s="66">
        <f>Table2245789101123456789101112131415[[#This Row],[PEMBULATAN]]*O143</f>
        <v>150000</v>
      </c>
    </row>
    <row r="144" spans="1:16" ht="26.25" customHeight="1" x14ac:dyDescent="0.2">
      <c r="A144" s="14"/>
      <c r="B144" s="76"/>
      <c r="C144" s="74" t="s">
        <v>1481</v>
      </c>
      <c r="D144" s="79" t="s">
        <v>530</v>
      </c>
      <c r="E144" s="13">
        <v>44442</v>
      </c>
      <c r="F144" s="77" t="s">
        <v>779</v>
      </c>
      <c r="G144" s="13">
        <v>44443</v>
      </c>
      <c r="H144" s="78" t="s">
        <v>780</v>
      </c>
      <c r="I144" s="16">
        <v>98</v>
      </c>
      <c r="J144" s="16">
        <v>50</v>
      </c>
      <c r="K144" s="16">
        <v>19</v>
      </c>
      <c r="L144" s="16">
        <v>19</v>
      </c>
      <c r="M144" s="82">
        <v>23.274999999999999</v>
      </c>
      <c r="N144" s="73">
        <v>23</v>
      </c>
      <c r="O144" s="65">
        <v>3000</v>
      </c>
      <c r="P144" s="66">
        <f>Table2245789101123456789101112131415[[#This Row],[PEMBULATAN]]*O144</f>
        <v>69000</v>
      </c>
    </row>
    <row r="145" spans="1:16" ht="26.25" customHeight="1" x14ac:dyDescent="0.2">
      <c r="A145" s="14"/>
      <c r="B145" s="14"/>
      <c r="C145" s="9" t="s">
        <v>1482</v>
      </c>
      <c r="D145" s="77" t="s">
        <v>530</v>
      </c>
      <c r="E145" s="13">
        <v>44442</v>
      </c>
      <c r="F145" s="77" t="s">
        <v>779</v>
      </c>
      <c r="G145" s="13">
        <v>44443</v>
      </c>
      <c r="H145" s="10" t="s">
        <v>780</v>
      </c>
      <c r="I145" s="1">
        <v>88</v>
      </c>
      <c r="J145" s="1">
        <v>67</v>
      </c>
      <c r="K145" s="1">
        <v>14</v>
      </c>
      <c r="L145" s="1">
        <v>12</v>
      </c>
      <c r="M145" s="81">
        <v>20.635999999999999</v>
      </c>
      <c r="N145" s="8">
        <v>21</v>
      </c>
      <c r="O145" s="65">
        <v>3000</v>
      </c>
      <c r="P145" s="66">
        <f>Table2245789101123456789101112131415[[#This Row],[PEMBULATAN]]*O145</f>
        <v>63000</v>
      </c>
    </row>
    <row r="146" spans="1:16" ht="22.5" customHeight="1" x14ac:dyDescent="0.2">
      <c r="A146" s="117" t="s">
        <v>30</v>
      </c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9"/>
      <c r="M146" s="80">
        <f>SUBTOTAL(109,Table2245789101123456789101112131415[KG VOLUME])</f>
        <v>2806.2507500000006</v>
      </c>
      <c r="N146" s="69">
        <f>SUM(N3:N145)</f>
        <v>2898</v>
      </c>
      <c r="O146" s="120">
        <f>SUM(P3:P145)</f>
        <v>8694000</v>
      </c>
      <c r="P146" s="121"/>
    </row>
    <row r="147" spans="1:16" ht="18" customHeight="1" x14ac:dyDescent="0.2">
      <c r="A147" s="87"/>
      <c r="B147" s="57" t="s">
        <v>42</v>
      </c>
      <c r="C147" s="56"/>
      <c r="D147" s="58" t="s">
        <v>43</v>
      </c>
      <c r="E147" s="87"/>
      <c r="F147" s="87"/>
      <c r="G147" s="87"/>
      <c r="H147" s="87"/>
      <c r="I147" s="87"/>
      <c r="J147" s="87"/>
      <c r="K147" s="87"/>
      <c r="L147" s="87"/>
      <c r="M147" s="88"/>
      <c r="N147" s="89" t="s">
        <v>51</v>
      </c>
      <c r="O147" s="90"/>
      <c r="P147" s="90">
        <v>0</v>
      </c>
    </row>
    <row r="148" spans="1:16" ht="18" customHeight="1" thickBot="1" x14ac:dyDescent="0.25">
      <c r="A148" s="87"/>
      <c r="B148" s="57"/>
      <c r="C148" s="56"/>
      <c r="D148" s="58"/>
      <c r="E148" s="87"/>
      <c r="F148" s="87"/>
      <c r="G148" s="87"/>
      <c r="H148" s="87"/>
      <c r="I148" s="87"/>
      <c r="J148" s="87"/>
      <c r="K148" s="87"/>
      <c r="L148" s="87"/>
      <c r="M148" s="88"/>
      <c r="N148" s="91" t="s">
        <v>52</v>
      </c>
      <c r="O148" s="92"/>
      <c r="P148" s="92">
        <f>O146-P147</f>
        <v>8694000</v>
      </c>
    </row>
    <row r="149" spans="1:16" ht="18" customHeight="1" x14ac:dyDescent="0.2">
      <c r="A149" s="11"/>
      <c r="H149" s="64"/>
      <c r="N149" s="63" t="s">
        <v>31</v>
      </c>
      <c r="P149" s="70">
        <f>P148*1%</f>
        <v>86940</v>
      </c>
    </row>
    <row r="150" spans="1:16" ht="18" customHeight="1" thickBot="1" x14ac:dyDescent="0.25">
      <c r="A150" s="11"/>
      <c r="H150" s="64"/>
      <c r="N150" s="63" t="s">
        <v>53</v>
      </c>
      <c r="P150" s="72">
        <f>P148*2%</f>
        <v>173880</v>
      </c>
    </row>
    <row r="151" spans="1:16" ht="18" customHeight="1" x14ac:dyDescent="0.2">
      <c r="A151" s="11"/>
      <c r="H151" s="64"/>
      <c r="N151" s="67" t="s">
        <v>32</v>
      </c>
      <c r="O151" s="68"/>
      <c r="P151" s="71">
        <f>P148+P149-P150</f>
        <v>8607060</v>
      </c>
    </row>
    <row r="153" spans="1:16" x14ac:dyDescent="0.2">
      <c r="A153" s="11"/>
      <c r="H153" s="64"/>
      <c r="P153" s="72"/>
    </row>
    <row r="154" spans="1:16" x14ac:dyDescent="0.2">
      <c r="A154" s="11"/>
      <c r="H154" s="64"/>
      <c r="O154" s="59"/>
      <c r="P154" s="72"/>
    </row>
    <row r="155" spans="1:16" s="3" customFormat="1" x14ac:dyDescent="0.25">
      <c r="A155" s="11"/>
      <c r="B155" s="2"/>
      <c r="C155" s="2"/>
      <c r="E155" s="12"/>
      <c r="H155" s="64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4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4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4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4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4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4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4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4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4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4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4"/>
      <c r="N166" s="15"/>
      <c r="O166" s="15"/>
      <c r="P166" s="15"/>
    </row>
  </sheetData>
  <mergeCells count="2">
    <mergeCell ref="A146:L146"/>
    <mergeCell ref="O146:P146"/>
  </mergeCells>
  <conditionalFormatting sqref="B3">
    <cfRule type="duplicateValues" dxfId="69" priority="2"/>
  </conditionalFormatting>
  <conditionalFormatting sqref="B4:B144">
    <cfRule type="duplicateValues" dxfId="68" priority="1"/>
  </conditionalFormatting>
  <conditionalFormatting sqref="B145">
    <cfRule type="duplicateValues" dxfId="67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208" sqref="N3:N20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1948</v>
      </c>
      <c r="B3" s="75" t="s">
        <v>1485</v>
      </c>
      <c r="C3" s="9" t="s">
        <v>1486</v>
      </c>
      <c r="D3" s="77" t="s">
        <v>283</v>
      </c>
      <c r="E3" s="13">
        <v>44443</v>
      </c>
      <c r="F3" s="77" t="s">
        <v>779</v>
      </c>
      <c r="G3" s="13">
        <v>44447</v>
      </c>
      <c r="H3" s="10" t="s">
        <v>1692</v>
      </c>
      <c r="I3" s="1">
        <v>74</v>
      </c>
      <c r="J3" s="1">
        <v>56</v>
      </c>
      <c r="K3" s="1">
        <v>34</v>
      </c>
      <c r="L3" s="1">
        <v>20</v>
      </c>
      <c r="M3" s="81">
        <v>35.223999999999997</v>
      </c>
      <c r="N3" s="8">
        <v>35</v>
      </c>
      <c r="O3" s="65">
        <v>3000</v>
      </c>
      <c r="P3" s="66">
        <f>Table224578910112345678910111213141516[[#This Row],[PEMBULATAN]]*O3</f>
        <v>105000</v>
      </c>
    </row>
    <row r="4" spans="1:16" ht="26.25" customHeight="1" x14ac:dyDescent="0.2">
      <c r="A4" s="14"/>
      <c r="B4" s="76"/>
      <c r="C4" s="9" t="s">
        <v>1487</v>
      </c>
      <c r="D4" s="77" t="s">
        <v>283</v>
      </c>
      <c r="E4" s="13">
        <v>44443</v>
      </c>
      <c r="F4" s="77" t="s">
        <v>779</v>
      </c>
      <c r="G4" s="13">
        <v>44447</v>
      </c>
      <c r="H4" s="10" t="s">
        <v>1692</v>
      </c>
      <c r="I4" s="1">
        <v>72</v>
      </c>
      <c r="J4" s="1">
        <v>60</v>
      </c>
      <c r="K4" s="1">
        <v>30</v>
      </c>
      <c r="L4" s="1">
        <v>25</v>
      </c>
      <c r="M4" s="81">
        <v>32.4</v>
      </c>
      <c r="N4" s="8">
        <v>33</v>
      </c>
      <c r="O4" s="65">
        <v>3000</v>
      </c>
      <c r="P4" s="66">
        <f>Table224578910112345678910111213141516[[#This Row],[PEMBULATAN]]*O4</f>
        <v>99000</v>
      </c>
    </row>
    <row r="5" spans="1:16" ht="26.25" customHeight="1" x14ac:dyDescent="0.2">
      <c r="A5" s="14"/>
      <c r="B5" s="97"/>
      <c r="C5" s="9" t="s">
        <v>1488</v>
      </c>
      <c r="D5" s="77" t="s">
        <v>283</v>
      </c>
      <c r="E5" s="13">
        <v>44443</v>
      </c>
      <c r="F5" s="77" t="s">
        <v>779</v>
      </c>
      <c r="G5" s="13">
        <v>44447</v>
      </c>
      <c r="H5" s="10" t="s">
        <v>1692</v>
      </c>
      <c r="I5" s="1">
        <v>56</v>
      </c>
      <c r="J5" s="1">
        <v>34</v>
      </c>
      <c r="K5" s="1">
        <v>44</v>
      </c>
      <c r="L5" s="1">
        <v>10</v>
      </c>
      <c r="M5" s="81">
        <v>20.943999999999999</v>
      </c>
      <c r="N5" s="8">
        <v>21</v>
      </c>
      <c r="O5" s="65">
        <v>3000</v>
      </c>
      <c r="P5" s="66">
        <f>Table224578910112345678910111213141516[[#This Row],[PEMBULATAN]]*O5</f>
        <v>63000</v>
      </c>
    </row>
    <row r="6" spans="1:16" ht="26.25" customHeight="1" x14ac:dyDescent="0.2">
      <c r="A6" s="14"/>
      <c r="B6" s="101" t="s">
        <v>1946</v>
      </c>
      <c r="C6" s="74" t="s">
        <v>1489</v>
      </c>
      <c r="D6" s="79" t="s">
        <v>283</v>
      </c>
      <c r="E6" s="13">
        <v>44443</v>
      </c>
      <c r="F6" s="77" t="s">
        <v>779</v>
      </c>
      <c r="G6" s="13">
        <v>44447</v>
      </c>
      <c r="H6" s="78" t="s">
        <v>1692</v>
      </c>
      <c r="I6" s="16">
        <v>50</v>
      </c>
      <c r="J6" s="16">
        <v>33</v>
      </c>
      <c r="K6" s="16">
        <v>32</v>
      </c>
      <c r="L6" s="16">
        <v>5</v>
      </c>
      <c r="M6" s="82">
        <v>13.2</v>
      </c>
      <c r="N6" s="73">
        <v>13</v>
      </c>
      <c r="O6" s="65">
        <v>3000</v>
      </c>
      <c r="P6" s="66">
        <f>Table224578910112345678910111213141516[[#This Row],[PEMBULATAN]]*O6</f>
        <v>39000</v>
      </c>
    </row>
    <row r="7" spans="1:16" ht="26.25" customHeight="1" x14ac:dyDescent="0.2">
      <c r="A7" s="14"/>
      <c r="B7" s="14" t="s">
        <v>1947</v>
      </c>
      <c r="C7" s="74" t="s">
        <v>1490</v>
      </c>
      <c r="D7" s="79" t="s">
        <v>283</v>
      </c>
      <c r="E7" s="13">
        <v>44443</v>
      </c>
      <c r="F7" s="77" t="s">
        <v>779</v>
      </c>
      <c r="G7" s="13">
        <v>44447</v>
      </c>
      <c r="H7" s="78" t="s">
        <v>1692</v>
      </c>
      <c r="I7" s="16">
        <v>76</v>
      </c>
      <c r="J7" s="16">
        <v>54</v>
      </c>
      <c r="K7" s="16">
        <v>33</v>
      </c>
      <c r="L7" s="16">
        <v>11</v>
      </c>
      <c r="M7" s="82">
        <v>33.857999999999997</v>
      </c>
      <c r="N7" s="73">
        <v>34</v>
      </c>
      <c r="O7" s="65">
        <v>3000</v>
      </c>
      <c r="P7" s="66">
        <f>Table224578910112345678910111213141516[[#This Row],[PEMBULATAN]]*O7</f>
        <v>102000</v>
      </c>
    </row>
    <row r="8" spans="1:16" ht="26.25" customHeight="1" x14ac:dyDescent="0.2">
      <c r="A8" s="14"/>
      <c r="B8" s="14"/>
      <c r="C8" s="74" t="s">
        <v>1491</v>
      </c>
      <c r="D8" s="79" t="s">
        <v>283</v>
      </c>
      <c r="E8" s="13">
        <v>44443</v>
      </c>
      <c r="F8" s="77" t="s">
        <v>779</v>
      </c>
      <c r="G8" s="13">
        <v>44447</v>
      </c>
      <c r="H8" s="78" t="s">
        <v>1692</v>
      </c>
      <c r="I8" s="16">
        <v>47</v>
      </c>
      <c r="J8" s="16">
        <v>45</v>
      </c>
      <c r="K8" s="16">
        <v>43</v>
      </c>
      <c r="L8" s="16">
        <v>12</v>
      </c>
      <c r="M8" s="82">
        <v>22.736249999999998</v>
      </c>
      <c r="N8" s="73">
        <v>23</v>
      </c>
      <c r="O8" s="65">
        <v>3000</v>
      </c>
      <c r="P8" s="66">
        <f>Table224578910112345678910111213141516[[#This Row],[PEMBULATAN]]*O8</f>
        <v>69000</v>
      </c>
    </row>
    <row r="9" spans="1:16" ht="26.25" customHeight="1" x14ac:dyDescent="0.2">
      <c r="A9" s="14"/>
      <c r="B9" s="14"/>
      <c r="C9" s="74" t="s">
        <v>1492</v>
      </c>
      <c r="D9" s="79" t="s">
        <v>283</v>
      </c>
      <c r="E9" s="13">
        <v>44443</v>
      </c>
      <c r="F9" s="77" t="s">
        <v>779</v>
      </c>
      <c r="G9" s="13">
        <v>44447</v>
      </c>
      <c r="H9" s="78" t="s">
        <v>1692</v>
      </c>
      <c r="I9" s="16">
        <v>47</v>
      </c>
      <c r="J9" s="16">
        <v>45</v>
      </c>
      <c r="K9" s="16">
        <v>43</v>
      </c>
      <c r="L9" s="16">
        <v>12</v>
      </c>
      <c r="M9" s="82">
        <v>22.736249999999998</v>
      </c>
      <c r="N9" s="73">
        <v>23</v>
      </c>
      <c r="O9" s="65">
        <v>3000</v>
      </c>
      <c r="P9" s="66">
        <f>Table224578910112345678910111213141516[[#This Row],[PEMBULATAN]]*O9</f>
        <v>69000</v>
      </c>
    </row>
    <row r="10" spans="1:16" ht="26.25" customHeight="1" x14ac:dyDescent="0.2">
      <c r="A10" s="14"/>
      <c r="B10" s="14"/>
      <c r="C10" s="74" t="s">
        <v>1493</v>
      </c>
      <c r="D10" s="79" t="s">
        <v>283</v>
      </c>
      <c r="E10" s="13">
        <v>44443</v>
      </c>
      <c r="F10" s="77" t="s">
        <v>779</v>
      </c>
      <c r="G10" s="13">
        <v>44447</v>
      </c>
      <c r="H10" s="78" t="s">
        <v>1692</v>
      </c>
      <c r="I10" s="16">
        <v>47</v>
      </c>
      <c r="J10" s="16">
        <v>45</v>
      </c>
      <c r="K10" s="16">
        <v>43</v>
      </c>
      <c r="L10" s="16">
        <v>12</v>
      </c>
      <c r="M10" s="82">
        <v>22.736249999999998</v>
      </c>
      <c r="N10" s="73">
        <v>23</v>
      </c>
      <c r="O10" s="65">
        <v>3000</v>
      </c>
      <c r="P10" s="66">
        <f>Table224578910112345678910111213141516[[#This Row],[PEMBULATAN]]*O10</f>
        <v>69000</v>
      </c>
    </row>
    <row r="11" spans="1:16" ht="26.25" customHeight="1" x14ac:dyDescent="0.2">
      <c r="A11" s="14"/>
      <c r="B11" s="14"/>
      <c r="C11" s="74" t="s">
        <v>1494</v>
      </c>
      <c r="D11" s="79" t="s">
        <v>283</v>
      </c>
      <c r="E11" s="13">
        <v>44443</v>
      </c>
      <c r="F11" s="77" t="s">
        <v>779</v>
      </c>
      <c r="G11" s="13">
        <v>44447</v>
      </c>
      <c r="H11" s="78" t="s">
        <v>1692</v>
      </c>
      <c r="I11" s="16">
        <v>21</v>
      </c>
      <c r="J11" s="16">
        <v>21</v>
      </c>
      <c r="K11" s="16">
        <v>20</v>
      </c>
      <c r="L11" s="16">
        <v>12</v>
      </c>
      <c r="M11" s="82">
        <v>2.2050000000000001</v>
      </c>
      <c r="N11" s="73">
        <v>12</v>
      </c>
      <c r="O11" s="65">
        <v>3000</v>
      </c>
      <c r="P11" s="66">
        <f>Table224578910112345678910111213141516[[#This Row],[PEMBULATAN]]*O11</f>
        <v>36000</v>
      </c>
    </row>
    <row r="12" spans="1:16" ht="26.25" customHeight="1" x14ac:dyDescent="0.2">
      <c r="A12" s="14"/>
      <c r="B12" s="14"/>
      <c r="C12" s="74" t="s">
        <v>1495</v>
      </c>
      <c r="D12" s="79" t="s">
        <v>283</v>
      </c>
      <c r="E12" s="13">
        <v>44443</v>
      </c>
      <c r="F12" s="77" t="s">
        <v>779</v>
      </c>
      <c r="G12" s="13">
        <v>44447</v>
      </c>
      <c r="H12" s="78" t="s">
        <v>1692</v>
      </c>
      <c r="I12" s="16">
        <v>60</v>
      </c>
      <c r="J12" s="16">
        <v>50</v>
      </c>
      <c r="K12" s="16">
        <v>29</v>
      </c>
      <c r="L12" s="16">
        <v>11</v>
      </c>
      <c r="M12" s="82">
        <v>21.75</v>
      </c>
      <c r="N12" s="73">
        <v>22</v>
      </c>
      <c r="O12" s="65">
        <v>3000</v>
      </c>
      <c r="P12" s="66">
        <f>Table224578910112345678910111213141516[[#This Row],[PEMBULATAN]]*O12</f>
        <v>66000</v>
      </c>
    </row>
    <row r="13" spans="1:16" ht="26.25" customHeight="1" x14ac:dyDescent="0.2">
      <c r="A13" s="14"/>
      <c r="B13" s="14"/>
      <c r="C13" s="74" t="s">
        <v>1496</v>
      </c>
      <c r="D13" s="79" t="s">
        <v>283</v>
      </c>
      <c r="E13" s="13">
        <v>44443</v>
      </c>
      <c r="F13" s="77" t="s">
        <v>779</v>
      </c>
      <c r="G13" s="13">
        <v>44447</v>
      </c>
      <c r="H13" s="78" t="s">
        <v>1692</v>
      </c>
      <c r="I13" s="16">
        <v>47</v>
      </c>
      <c r="J13" s="16">
        <v>45</v>
      </c>
      <c r="K13" s="16">
        <v>43</v>
      </c>
      <c r="L13" s="16">
        <v>12</v>
      </c>
      <c r="M13" s="82">
        <v>22.736249999999998</v>
      </c>
      <c r="N13" s="73">
        <v>23</v>
      </c>
      <c r="O13" s="65">
        <v>3000</v>
      </c>
      <c r="P13" s="66">
        <f>Table224578910112345678910111213141516[[#This Row],[PEMBULATAN]]*O13</f>
        <v>69000</v>
      </c>
    </row>
    <row r="14" spans="1:16" ht="26.25" customHeight="1" x14ac:dyDescent="0.2">
      <c r="A14" s="14"/>
      <c r="B14" s="14"/>
      <c r="C14" s="74" t="s">
        <v>1497</v>
      </c>
      <c r="D14" s="79" t="s">
        <v>283</v>
      </c>
      <c r="E14" s="13">
        <v>44443</v>
      </c>
      <c r="F14" s="77" t="s">
        <v>779</v>
      </c>
      <c r="G14" s="13">
        <v>44447</v>
      </c>
      <c r="H14" s="78" t="s">
        <v>1692</v>
      </c>
      <c r="I14" s="16">
        <v>66</v>
      </c>
      <c r="J14" s="16">
        <v>21</v>
      </c>
      <c r="K14" s="16">
        <v>57</v>
      </c>
      <c r="L14" s="16">
        <v>12</v>
      </c>
      <c r="M14" s="82">
        <v>19.750499999999999</v>
      </c>
      <c r="N14" s="73">
        <v>20</v>
      </c>
      <c r="O14" s="65">
        <v>3000</v>
      </c>
      <c r="P14" s="66">
        <f>Table224578910112345678910111213141516[[#This Row],[PEMBULATAN]]*O14</f>
        <v>60000</v>
      </c>
    </row>
    <row r="15" spans="1:16" ht="26.25" customHeight="1" x14ac:dyDescent="0.2">
      <c r="A15" s="14"/>
      <c r="B15" s="14"/>
      <c r="C15" s="74" t="s">
        <v>1498</v>
      </c>
      <c r="D15" s="79" t="s">
        <v>283</v>
      </c>
      <c r="E15" s="13">
        <v>44443</v>
      </c>
      <c r="F15" s="77" t="s">
        <v>779</v>
      </c>
      <c r="G15" s="13">
        <v>44447</v>
      </c>
      <c r="H15" s="78" t="s">
        <v>1692</v>
      </c>
      <c r="I15" s="16">
        <v>66</v>
      </c>
      <c r="J15" s="16">
        <v>21</v>
      </c>
      <c r="K15" s="16">
        <v>57</v>
      </c>
      <c r="L15" s="16">
        <v>12</v>
      </c>
      <c r="M15" s="82">
        <v>19.750499999999999</v>
      </c>
      <c r="N15" s="73">
        <v>20</v>
      </c>
      <c r="O15" s="65">
        <v>3000</v>
      </c>
      <c r="P15" s="66">
        <f>Table224578910112345678910111213141516[[#This Row],[PEMBULATAN]]*O15</f>
        <v>60000</v>
      </c>
    </row>
    <row r="16" spans="1:16" ht="26.25" customHeight="1" x14ac:dyDescent="0.2">
      <c r="A16" s="14"/>
      <c r="B16" s="14"/>
      <c r="C16" s="74" t="s">
        <v>1499</v>
      </c>
      <c r="D16" s="79" t="s">
        <v>283</v>
      </c>
      <c r="E16" s="13">
        <v>44443</v>
      </c>
      <c r="F16" s="77" t="s">
        <v>779</v>
      </c>
      <c r="G16" s="13">
        <v>44447</v>
      </c>
      <c r="H16" s="78" t="s">
        <v>1692</v>
      </c>
      <c r="I16" s="16">
        <v>66</v>
      </c>
      <c r="J16" s="16">
        <v>21</v>
      </c>
      <c r="K16" s="16">
        <v>57</v>
      </c>
      <c r="L16" s="16">
        <v>12</v>
      </c>
      <c r="M16" s="82">
        <v>19.750499999999999</v>
      </c>
      <c r="N16" s="73">
        <v>20</v>
      </c>
      <c r="O16" s="65">
        <v>3000</v>
      </c>
      <c r="P16" s="66">
        <f>Table224578910112345678910111213141516[[#This Row],[PEMBULATAN]]*O16</f>
        <v>60000</v>
      </c>
    </row>
    <row r="17" spans="1:16" ht="26.25" customHeight="1" x14ac:dyDescent="0.2">
      <c r="A17" s="14"/>
      <c r="B17" s="14"/>
      <c r="C17" s="74" t="s">
        <v>1500</v>
      </c>
      <c r="D17" s="79" t="s">
        <v>283</v>
      </c>
      <c r="E17" s="13">
        <v>44443</v>
      </c>
      <c r="F17" s="77" t="s">
        <v>779</v>
      </c>
      <c r="G17" s="13">
        <v>44447</v>
      </c>
      <c r="H17" s="78" t="s">
        <v>1692</v>
      </c>
      <c r="I17" s="16">
        <v>21</v>
      </c>
      <c r="J17" s="16">
        <v>21</v>
      </c>
      <c r="K17" s="16">
        <v>20</v>
      </c>
      <c r="L17" s="16">
        <v>12</v>
      </c>
      <c r="M17" s="82">
        <v>2.2050000000000001</v>
      </c>
      <c r="N17" s="73">
        <v>12</v>
      </c>
      <c r="O17" s="65">
        <v>3000</v>
      </c>
      <c r="P17" s="66">
        <f>Table224578910112345678910111213141516[[#This Row],[PEMBULATAN]]*O17</f>
        <v>36000</v>
      </c>
    </row>
    <row r="18" spans="1:16" ht="26.25" customHeight="1" x14ac:dyDescent="0.2">
      <c r="A18" s="14"/>
      <c r="B18" s="97"/>
      <c r="C18" s="74" t="s">
        <v>1501</v>
      </c>
      <c r="D18" s="79" t="s">
        <v>283</v>
      </c>
      <c r="E18" s="13">
        <v>44443</v>
      </c>
      <c r="F18" s="77" t="s">
        <v>779</v>
      </c>
      <c r="G18" s="13">
        <v>44447</v>
      </c>
      <c r="H18" s="78" t="s">
        <v>1692</v>
      </c>
      <c r="I18" s="16">
        <v>60</v>
      </c>
      <c r="J18" s="16">
        <v>40</v>
      </c>
      <c r="K18" s="16">
        <v>77</v>
      </c>
      <c r="L18" s="16">
        <v>31</v>
      </c>
      <c r="M18" s="82">
        <v>46.2</v>
      </c>
      <c r="N18" s="73">
        <v>46</v>
      </c>
      <c r="O18" s="65">
        <v>3000</v>
      </c>
      <c r="P18" s="66">
        <f>Table224578910112345678910111213141516[[#This Row],[PEMBULATAN]]*O18</f>
        <v>138000</v>
      </c>
    </row>
    <row r="19" spans="1:16" ht="26.25" customHeight="1" x14ac:dyDescent="0.2">
      <c r="A19" s="14"/>
      <c r="B19" s="14" t="s">
        <v>1693</v>
      </c>
      <c r="C19" s="74" t="s">
        <v>1502</v>
      </c>
      <c r="D19" s="79" t="s">
        <v>283</v>
      </c>
      <c r="E19" s="13">
        <v>44443</v>
      </c>
      <c r="F19" s="77" t="s">
        <v>779</v>
      </c>
      <c r="G19" s="13">
        <v>44447</v>
      </c>
      <c r="H19" s="78" t="s">
        <v>1692</v>
      </c>
      <c r="I19" s="16">
        <v>60</v>
      </c>
      <c r="J19" s="16">
        <v>56</v>
      </c>
      <c r="K19" s="16">
        <v>17</v>
      </c>
      <c r="L19" s="16">
        <v>4</v>
      </c>
      <c r="M19" s="82">
        <v>14.28</v>
      </c>
      <c r="N19" s="73">
        <v>14</v>
      </c>
      <c r="O19" s="65">
        <v>3000</v>
      </c>
      <c r="P19" s="66">
        <f>Table224578910112345678910111213141516[[#This Row],[PEMBULATAN]]*O19</f>
        <v>42000</v>
      </c>
    </row>
    <row r="20" spans="1:16" ht="26.25" customHeight="1" x14ac:dyDescent="0.2">
      <c r="A20" s="14"/>
      <c r="B20" s="14"/>
      <c r="C20" s="74" t="s">
        <v>1503</v>
      </c>
      <c r="D20" s="79" t="s">
        <v>283</v>
      </c>
      <c r="E20" s="13">
        <v>44443</v>
      </c>
      <c r="F20" s="77" t="s">
        <v>779</v>
      </c>
      <c r="G20" s="13">
        <v>44447</v>
      </c>
      <c r="H20" s="78" t="s">
        <v>1692</v>
      </c>
      <c r="I20" s="16">
        <v>49</v>
      </c>
      <c r="J20" s="16">
        <v>38</v>
      </c>
      <c r="K20" s="16">
        <v>21</v>
      </c>
      <c r="L20" s="16">
        <v>5</v>
      </c>
      <c r="M20" s="82">
        <v>9.7754999999999992</v>
      </c>
      <c r="N20" s="73">
        <v>10</v>
      </c>
      <c r="O20" s="65">
        <v>3000</v>
      </c>
      <c r="P20" s="66">
        <f>Table224578910112345678910111213141516[[#This Row],[PEMBULATAN]]*O20</f>
        <v>30000</v>
      </c>
    </row>
    <row r="21" spans="1:16" ht="26.25" customHeight="1" x14ac:dyDescent="0.2">
      <c r="A21" s="14"/>
      <c r="B21" s="14"/>
      <c r="C21" s="74" t="s">
        <v>1504</v>
      </c>
      <c r="D21" s="79" t="s">
        <v>283</v>
      </c>
      <c r="E21" s="13">
        <v>44443</v>
      </c>
      <c r="F21" s="77" t="s">
        <v>779</v>
      </c>
      <c r="G21" s="13">
        <v>44447</v>
      </c>
      <c r="H21" s="78" t="s">
        <v>1692</v>
      </c>
      <c r="I21" s="16">
        <v>60</v>
      </c>
      <c r="J21" s="16">
        <v>40</v>
      </c>
      <c r="K21" s="16">
        <v>25</v>
      </c>
      <c r="L21" s="16">
        <v>5</v>
      </c>
      <c r="M21" s="82">
        <v>15</v>
      </c>
      <c r="N21" s="73">
        <v>15</v>
      </c>
      <c r="O21" s="65">
        <v>3000</v>
      </c>
      <c r="P21" s="66">
        <f>Table224578910112345678910111213141516[[#This Row],[PEMBULATAN]]*O21</f>
        <v>45000</v>
      </c>
    </row>
    <row r="22" spans="1:16" ht="26.25" customHeight="1" x14ac:dyDescent="0.2">
      <c r="A22" s="14"/>
      <c r="B22" s="14"/>
      <c r="C22" s="74" t="s">
        <v>1505</v>
      </c>
      <c r="D22" s="79" t="s">
        <v>283</v>
      </c>
      <c r="E22" s="13">
        <v>44443</v>
      </c>
      <c r="F22" s="77" t="s">
        <v>779</v>
      </c>
      <c r="G22" s="13">
        <v>44447</v>
      </c>
      <c r="H22" s="78" t="s">
        <v>1692</v>
      </c>
      <c r="I22" s="16">
        <v>74</v>
      </c>
      <c r="J22" s="16">
        <v>46</v>
      </c>
      <c r="K22" s="16">
        <v>33</v>
      </c>
      <c r="L22" s="16">
        <v>11</v>
      </c>
      <c r="M22" s="82">
        <v>28.082999999999998</v>
      </c>
      <c r="N22" s="73">
        <v>28</v>
      </c>
      <c r="O22" s="65">
        <v>3000</v>
      </c>
      <c r="P22" s="66">
        <f>Table224578910112345678910111213141516[[#This Row],[PEMBULATAN]]*O22</f>
        <v>84000</v>
      </c>
    </row>
    <row r="23" spans="1:16" ht="26.25" customHeight="1" x14ac:dyDescent="0.2">
      <c r="A23" s="14"/>
      <c r="B23" s="14"/>
      <c r="C23" s="74" t="s">
        <v>1506</v>
      </c>
      <c r="D23" s="79" t="s">
        <v>283</v>
      </c>
      <c r="E23" s="13">
        <v>44443</v>
      </c>
      <c r="F23" s="77" t="s">
        <v>779</v>
      </c>
      <c r="G23" s="13">
        <v>44447</v>
      </c>
      <c r="H23" s="78" t="s">
        <v>1692</v>
      </c>
      <c r="I23" s="16">
        <v>70</v>
      </c>
      <c r="J23" s="16">
        <v>50</v>
      </c>
      <c r="K23" s="16">
        <v>36</v>
      </c>
      <c r="L23" s="16">
        <v>12</v>
      </c>
      <c r="M23" s="82">
        <v>31.5</v>
      </c>
      <c r="N23" s="73">
        <v>32</v>
      </c>
      <c r="O23" s="65">
        <v>3000</v>
      </c>
      <c r="P23" s="66">
        <f>Table224578910112345678910111213141516[[#This Row],[PEMBULATAN]]*O23</f>
        <v>96000</v>
      </c>
    </row>
    <row r="24" spans="1:16" ht="26.25" customHeight="1" x14ac:dyDescent="0.2">
      <c r="A24" s="14"/>
      <c r="B24" s="14"/>
      <c r="C24" s="74" t="s">
        <v>1507</v>
      </c>
      <c r="D24" s="79" t="s">
        <v>283</v>
      </c>
      <c r="E24" s="13">
        <v>44443</v>
      </c>
      <c r="F24" s="77" t="s">
        <v>779</v>
      </c>
      <c r="G24" s="13">
        <v>44447</v>
      </c>
      <c r="H24" s="78" t="s">
        <v>1692</v>
      </c>
      <c r="I24" s="16">
        <v>65</v>
      </c>
      <c r="J24" s="16">
        <v>64</v>
      </c>
      <c r="K24" s="16">
        <v>18</v>
      </c>
      <c r="L24" s="16">
        <v>12</v>
      </c>
      <c r="M24" s="82">
        <v>18.72</v>
      </c>
      <c r="N24" s="73">
        <v>19</v>
      </c>
      <c r="O24" s="65">
        <v>3000</v>
      </c>
      <c r="P24" s="66">
        <f>Table224578910112345678910111213141516[[#This Row],[PEMBULATAN]]*O24</f>
        <v>57000</v>
      </c>
    </row>
    <row r="25" spans="1:16" ht="26.25" customHeight="1" x14ac:dyDescent="0.2">
      <c r="A25" s="14"/>
      <c r="B25" s="14"/>
      <c r="C25" s="74" t="s">
        <v>1508</v>
      </c>
      <c r="D25" s="79" t="s">
        <v>283</v>
      </c>
      <c r="E25" s="13">
        <v>44443</v>
      </c>
      <c r="F25" s="77" t="s">
        <v>779</v>
      </c>
      <c r="G25" s="13">
        <v>44447</v>
      </c>
      <c r="H25" s="78" t="s">
        <v>1692</v>
      </c>
      <c r="I25" s="16">
        <v>90</v>
      </c>
      <c r="J25" s="16">
        <v>60</v>
      </c>
      <c r="K25" s="16">
        <v>30</v>
      </c>
      <c r="L25" s="16">
        <v>12</v>
      </c>
      <c r="M25" s="82">
        <v>40.5</v>
      </c>
      <c r="N25" s="73">
        <v>41</v>
      </c>
      <c r="O25" s="65">
        <v>3000</v>
      </c>
      <c r="P25" s="66">
        <f>Table224578910112345678910111213141516[[#This Row],[PEMBULATAN]]*O25</f>
        <v>123000</v>
      </c>
    </row>
    <row r="26" spans="1:16" ht="26.25" customHeight="1" x14ac:dyDescent="0.2">
      <c r="A26" s="14"/>
      <c r="B26" s="14"/>
      <c r="C26" s="74" t="s">
        <v>1509</v>
      </c>
      <c r="D26" s="79" t="s">
        <v>283</v>
      </c>
      <c r="E26" s="13">
        <v>44443</v>
      </c>
      <c r="F26" s="77" t="s">
        <v>779</v>
      </c>
      <c r="G26" s="13">
        <v>44447</v>
      </c>
      <c r="H26" s="78" t="s">
        <v>1692</v>
      </c>
      <c r="I26" s="16">
        <v>89</v>
      </c>
      <c r="J26" s="16">
        <v>64</v>
      </c>
      <c r="K26" s="16">
        <v>37</v>
      </c>
      <c r="L26" s="16">
        <v>21</v>
      </c>
      <c r="M26" s="82">
        <v>52.688000000000002</v>
      </c>
      <c r="N26" s="73">
        <v>53</v>
      </c>
      <c r="O26" s="65">
        <v>3000</v>
      </c>
      <c r="P26" s="66">
        <f>Table224578910112345678910111213141516[[#This Row],[PEMBULATAN]]*O26</f>
        <v>159000</v>
      </c>
    </row>
    <row r="27" spans="1:16" ht="26.25" customHeight="1" x14ac:dyDescent="0.2">
      <c r="A27" s="14"/>
      <c r="B27" s="14"/>
      <c r="C27" s="74" t="s">
        <v>1510</v>
      </c>
      <c r="D27" s="79" t="s">
        <v>283</v>
      </c>
      <c r="E27" s="13">
        <v>44443</v>
      </c>
      <c r="F27" s="77" t="s">
        <v>779</v>
      </c>
      <c r="G27" s="13">
        <v>44447</v>
      </c>
      <c r="H27" s="78" t="s">
        <v>1692</v>
      </c>
      <c r="I27" s="16">
        <v>85</v>
      </c>
      <c r="J27" s="16">
        <v>70</v>
      </c>
      <c r="K27" s="16">
        <v>30</v>
      </c>
      <c r="L27" s="16">
        <v>10</v>
      </c>
      <c r="M27" s="82">
        <v>44.625</v>
      </c>
      <c r="N27" s="73">
        <v>45</v>
      </c>
      <c r="O27" s="65">
        <v>3000</v>
      </c>
      <c r="P27" s="66">
        <f>Table224578910112345678910111213141516[[#This Row],[PEMBULATAN]]*O27</f>
        <v>135000</v>
      </c>
    </row>
    <row r="28" spans="1:16" ht="26.25" customHeight="1" x14ac:dyDescent="0.2">
      <c r="A28" s="14"/>
      <c r="B28" s="14"/>
      <c r="C28" s="74" t="s">
        <v>1511</v>
      </c>
      <c r="D28" s="79" t="s">
        <v>283</v>
      </c>
      <c r="E28" s="13">
        <v>44443</v>
      </c>
      <c r="F28" s="77" t="s">
        <v>779</v>
      </c>
      <c r="G28" s="13">
        <v>44447</v>
      </c>
      <c r="H28" s="78" t="s">
        <v>1692</v>
      </c>
      <c r="I28" s="16">
        <v>99</v>
      </c>
      <c r="J28" s="16">
        <v>51</v>
      </c>
      <c r="K28" s="16">
        <v>36</v>
      </c>
      <c r="L28" s="16">
        <v>23</v>
      </c>
      <c r="M28" s="82">
        <v>45.441000000000003</v>
      </c>
      <c r="N28" s="73">
        <v>46</v>
      </c>
      <c r="O28" s="65">
        <v>3000</v>
      </c>
      <c r="P28" s="66">
        <f>Table224578910112345678910111213141516[[#This Row],[PEMBULATAN]]*O28</f>
        <v>138000</v>
      </c>
    </row>
    <row r="29" spans="1:16" ht="26.25" customHeight="1" x14ac:dyDescent="0.2">
      <c r="A29" s="14"/>
      <c r="B29" s="14"/>
      <c r="C29" s="74" t="s">
        <v>1512</v>
      </c>
      <c r="D29" s="79" t="s">
        <v>283</v>
      </c>
      <c r="E29" s="13">
        <v>44443</v>
      </c>
      <c r="F29" s="77" t="s">
        <v>779</v>
      </c>
      <c r="G29" s="13">
        <v>44447</v>
      </c>
      <c r="H29" s="78" t="s">
        <v>1692</v>
      </c>
      <c r="I29" s="16">
        <v>25</v>
      </c>
      <c r="J29" s="16">
        <v>16</v>
      </c>
      <c r="K29" s="16">
        <v>10</v>
      </c>
      <c r="L29" s="16">
        <v>24</v>
      </c>
      <c r="M29" s="82">
        <v>1</v>
      </c>
      <c r="N29" s="73">
        <v>24</v>
      </c>
      <c r="O29" s="65">
        <v>3000</v>
      </c>
      <c r="P29" s="66">
        <f>Table224578910112345678910111213141516[[#This Row],[PEMBULATAN]]*O29</f>
        <v>72000</v>
      </c>
    </row>
    <row r="30" spans="1:16" ht="26.25" customHeight="1" x14ac:dyDescent="0.2">
      <c r="A30" s="14"/>
      <c r="B30" s="14"/>
      <c r="C30" s="74" t="s">
        <v>1513</v>
      </c>
      <c r="D30" s="79" t="s">
        <v>283</v>
      </c>
      <c r="E30" s="13">
        <v>44443</v>
      </c>
      <c r="F30" s="77" t="s">
        <v>779</v>
      </c>
      <c r="G30" s="13">
        <v>44447</v>
      </c>
      <c r="H30" s="78" t="s">
        <v>1692</v>
      </c>
      <c r="I30" s="16">
        <v>25</v>
      </c>
      <c r="J30" s="16">
        <v>16</v>
      </c>
      <c r="K30" s="16">
        <v>10</v>
      </c>
      <c r="L30" s="16">
        <v>24</v>
      </c>
      <c r="M30" s="82">
        <v>1</v>
      </c>
      <c r="N30" s="73">
        <v>24</v>
      </c>
      <c r="O30" s="65">
        <v>3000</v>
      </c>
      <c r="P30" s="66">
        <f>Table224578910112345678910111213141516[[#This Row],[PEMBULATAN]]*O30</f>
        <v>72000</v>
      </c>
    </row>
    <row r="31" spans="1:16" ht="26.25" customHeight="1" x14ac:dyDescent="0.2">
      <c r="A31" s="14"/>
      <c r="B31" s="14"/>
      <c r="C31" s="74" t="s">
        <v>1514</v>
      </c>
      <c r="D31" s="79" t="s">
        <v>283</v>
      </c>
      <c r="E31" s="13">
        <v>44443</v>
      </c>
      <c r="F31" s="77" t="s">
        <v>779</v>
      </c>
      <c r="G31" s="13">
        <v>44447</v>
      </c>
      <c r="H31" s="78" t="s">
        <v>1692</v>
      </c>
      <c r="I31" s="16">
        <v>26</v>
      </c>
      <c r="J31" s="16">
        <v>20</v>
      </c>
      <c r="K31" s="16">
        <v>10</v>
      </c>
      <c r="L31" s="16">
        <v>23</v>
      </c>
      <c r="M31" s="82">
        <v>1.3</v>
      </c>
      <c r="N31" s="73">
        <v>23</v>
      </c>
      <c r="O31" s="65">
        <v>3000</v>
      </c>
      <c r="P31" s="66">
        <f>Table224578910112345678910111213141516[[#This Row],[PEMBULATAN]]*O31</f>
        <v>69000</v>
      </c>
    </row>
    <row r="32" spans="1:16" ht="26.25" customHeight="1" x14ac:dyDescent="0.2">
      <c r="A32" s="14"/>
      <c r="B32" s="14"/>
      <c r="C32" s="74" t="s">
        <v>1515</v>
      </c>
      <c r="D32" s="79" t="s">
        <v>283</v>
      </c>
      <c r="E32" s="13">
        <v>44443</v>
      </c>
      <c r="F32" s="77" t="s">
        <v>779</v>
      </c>
      <c r="G32" s="13">
        <v>44447</v>
      </c>
      <c r="H32" s="78" t="s">
        <v>1692</v>
      </c>
      <c r="I32" s="16">
        <v>25</v>
      </c>
      <c r="J32" s="16">
        <v>16</v>
      </c>
      <c r="K32" s="16">
        <v>10</v>
      </c>
      <c r="L32" s="16">
        <v>24</v>
      </c>
      <c r="M32" s="82">
        <v>1</v>
      </c>
      <c r="N32" s="73">
        <v>24</v>
      </c>
      <c r="O32" s="65">
        <v>3000</v>
      </c>
      <c r="P32" s="66">
        <f>Table224578910112345678910111213141516[[#This Row],[PEMBULATAN]]*O32</f>
        <v>72000</v>
      </c>
    </row>
    <row r="33" spans="1:16" ht="26.25" customHeight="1" x14ac:dyDescent="0.2">
      <c r="A33" s="14"/>
      <c r="B33" s="14"/>
      <c r="C33" s="74" t="s">
        <v>1516</v>
      </c>
      <c r="D33" s="79" t="s">
        <v>283</v>
      </c>
      <c r="E33" s="13">
        <v>44443</v>
      </c>
      <c r="F33" s="77" t="s">
        <v>779</v>
      </c>
      <c r="G33" s="13">
        <v>44447</v>
      </c>
      <c r="H33" s="78" t="s">
        <v>1692</v>
      </c>
      <c r="I33" s="16">
        <v>50</v>
      </c>
      <c r="J33" s="16">
        <v>25</v>
      </c>
      <c r="K33" s="16">
        <v>25</v>
      </c>
      <c r="L33" s="16">
        <v>2</v>
      </c>
      <c r="M33" s="82">
        <v>7.8125</v>
      </c>
      <c r="N33" s="73">
        <v>8</v>
      </c>
      <c r="O33" s="65">
        <v>3000</v>
      </c>
      <c r="P33" s="66">
        <f>Table224578910112345678910111213141516[[#This Row],[PEMBULATAN]]*O33</f>
        <v>24000</v>
      </c>
    </row>
    <row r="34" spans="1:16" ht="26.25" customHeight="1" x14ac:dyDescent="0.2">
      <c r="A34" s="14"/>
      <c r="B34" s="14"/>
      <c r="C34" s="74" t="s">
        <v>1517</v>
      </c>
      <c r="D34" s="79" t="s">
        <v>283</v>
      </c>
      <c r="E34" s="13">
        <v>44443</v>
      </c>
      <c r="F34" s="77" t="s">
        <v>779</v>
      </c>
      <c r="G34" s="13">
        <v>44447</v>
      </c>
      <c r="H34" s="78" t="s">
        <v>1692</v>
      </c>
      <c r="I34" s="16">
        <v>50</v>
      </c>
      <c r="J34" s="16">
        <v>30</v>
      </c>
      <c r="K34" s="16">
        <v>30</v>
      </c>
      <c r="L34" s="16">
        <v>11</v>
      </c>
      <c r="M34" s="82">
        <v>11.25</v>
      </c>
      <c r="N34" s="73">
        <v>11</v>
      </c>
      <c r="O34" s="65">
        <v>3000</v>
      </c>
      <c r="P34" s="66">
        <f>Table224578910112345678910111213141516[[#This Row],[PEMBULATAN]]*O34</f>
        <v>33000</v>
      </c>
    </row>
    <row r="35" spans="1:16" ht="26.25" customHeight="1" x14ac:dyDescent="0.2">
      <c r="A35" s="14"/>
      <c r="B35" s="14"/>
      <c r="C35" s="74" t="s">
        <v>1518</v>
      </c>
      <c r="D35" s="79" t="s">
        <v>283</v>
      </c>
      <c r="E35" s="13">
        <v>44443</v>
      </c>
      <c r="F35" s="77" t="s">
        <v>779</v>
      </c>
      <c r="G35" s="13">
        <v>44447</v>
      </c>
      <c r="H35" s="78" t="s">
        <v>1692</v>
      </c>
      <c r="I35" s="16">
        <v>91</v>
      </c>
      <c r="J35" s="16">
        <v>53</v>
      </c>
      <c r="K35" s="16">
        <v>22</v>
      </c>
      <c r="L35" s="16">
        <v>8</v>
      </c>
      <c r="M35" s="82">
        <v>26.526499999999999</v>
      </c>
      <c r="N35" s="73">
        <v>27</v>
      </c>
      <c r="O35" s="65">
        <v>3000</v>
      </c>
      <c r="P35" s="66">
        <f>Table224578910112345678910111213141516[[#This Row],[PEMBULATAN]]*O35</f>
        <v>81000</v>
      </c>
    </row>
    <row r="36" spans="1:16" ht="26.25" customHeight="1" x14ac:dyDescent="0.2">
      <c r="A36" s="14"/>
      <c r="B36" s="14"/>
      <c r="C36" s="74" t="s">
        <v>1519</v>
      </c>
      <c r="D36" s="79" t="s">
        <v>283</v>
      </c>
      <c r="E36" s="13">
        <v>44443</v>
      </c>
      <c r="F36" s="77" t="s">
        <v>779</v>
      </c>
      <c r="G36" s="13">
        <v>44447</v>
      </c>
      <c r="H36" s="78" t="s">
        <v>1692</v>
      </c>
      <c r="I36" s="16">
        <v>78</v>
      </c>
      <c r="J36" s="16">
        <v>58</v>
      </c>
      <c r="K36" s="16">
        <v>20</v>
      </c>
      <c r="L36" s="16">
        <v>9</v>
      </c>
      <c r="M36" s="82">
        <v>22.62</v>
      </c>
      <c r="N36" s="73">
        <v>23</v>
      </c>
      <c r="O36" s="65">
        <v>3000</v>
      </c>
      <c r="P36" s="66">
        <f>Table224578910112345678910111213141516[[#This Row],[PEMBULATAN]]*O36</f>
        <v>69000</v>
      </c>
    </row>
    <row r="37" spans="1:16" ht="26.25" customHeight="1" x14ac:dyDescent="0.2">
      <c r="A37" s="14"/>
      <c r="B37" s="14"/>
      <c r="C37" s="74" t="s">
        <v>1520</v>
      </c>
      <c r="D37" s="79" t="s">
        <v>283</v>
      </c>
      <c r="E37" s="13">
        <v>44443</v>
      </c>
      <c r="F37" s="77" t="s">
        <v>779</v>
      </c>
      <c r="G37" s="13">
        <v>44447</v>
      </c>
      <c r="H37" s="78" t="s">
        <v>1692</v>
      </c>
      <c r="I37" s="16">
        <v>47</v>
      </c>
      <c r="J37" s="16">
        <v>40</v>
      </c>
      <c r="K37" s="16">
        <v>10</v>
      </c>
      <c r="L37" s="16">
        <v>2</v>
      </c>
      <c r="M37" s="82">
        <v>4.7</v>
      </c>
      <c r="N37" s="73">
        <v>5</v>
      </c>
      <c r="O37" s="65">
        <v>3000</v>
      </c>
      <c r="P37" s="66">
        <f>Table224578910112345678910111213141516[[#This Row],[PEMBULATAN]]*O37</f>
        <v>15000</v>
      </c>
    </row>
    <row r="38" spans="1:16" ht="26.25" customHeight="1" x14ac:dyDescent="0.2">
      <c r="A38" s="14"/>
      <c r="B38" s="14"/>
      <c r="C38" s="74" t="s">
        <v>1521</v>
      </c>
      <c r="D38" s="79" t="s">
        <v>283</v>
      </c>
      <c r="E38" s="13">
        <v>44443</v>
      </c>
      <c r="F38" s="77" t="s">
        <v>779</v>
      </c>
      <c r="G38" s="13">
        <v>44447</v>
      </c>
      <c r="H38" s="78" t="s">
        <v>1692</v>
      </c>
      <c r="I38" s="16">
        <v>70</v>
      </c>
      <c r="J38" s="16">
        <v>50</v>
      </c>
      <c r="K38" s="16">
        <v>22</v>
      </c>
      <c r="L38" s="16">
        <v>11</v>
      </c>
      <c r="M38" s="82">
        <v>19.25</v>
      </c>
      <c r="N38" s="73">
        <v>19</v>
      </c>
      <c r="O38" s="65">
        <v>3000</v>
      </c>
      <c r="P38" s="66">
        <f>Table224578910112345678910111213141516[[#This Row],[PEMBULATAN]]*O38</f>
        <v>57000</v>
      </c>
    </row>
    <row r="39" spans="1:16" ht="26.25" customHeight="1" x14ac:dyDescent="0.2">
      <c r="A39" s="14"/>
      <c r="B39" s="14"/>
      <c r="C39" s="74" t="s">
        <v>1522</v>
      </c>
      <c r="D39" s="79" t="s">
        <v>283</v>
      </c>
      <c r="E39" s="13">
        <v>44443</v>
      </c>
      <c r="F39" s="77" t="s">
        <v>779</v>
      </c>
      <c r="G39" s="13">
        <v>44447</v>
      </c>
      <c r="H39" s="78" t="s">
        <v>1692</v>
      </c>
      <c r="I39" s="16">
        <v>90</v>
      </c>
      <c r="J39" s="16">
        <v>60</v>
      </c>
      <c r="K39" s="16">
        <v>25</v>
      </c>
      <c r="L39" s="16">
        <v>9</v>
      </c>
      <c r="M39" s="82">
        <v>33.75</v>
      </c>
      <c r="N39" s="73">
        <v>34</v>
      </c>
      <c r="O39" s="65">
        <v>3000</v>
      </c>
      <c r="P39" s="66">
        <f>Table224578910112345678910111213141516[[#This Row],[PEMBULATAN]]*O39</f>
        <v>102000</v>
      </c>
    </row>
    <row r="40" spans="1:16" ht="26.25" customHeight="1" x14ac:dyDescent="0.2">
      <c r="A40" s="14"/>
      <c r="B40" s="14"/>
      <c r="C40" s="74" t="s">
        <v>1523</v>
      </c>
      <c r="D40" s="79" t="s">
        <v>283</v>
      </c>
      <c r="E40" s="13">
        <v>44443</v>
      </c>
      <c r="F40" s="77" t="s">
        <v>779</v>
      </c>
      <c r="G40" s="13">
        <v>44447</v>
      </c>
      <c r="H40" s="78" t="s">
        <v>1692</v>
      </c>
      <c r="I40" s="16">
        <v>50</v>
      </c>
      <c r="J40" s="16">
        <v>40</v>
      </c>
      <c r="K40" s="16">
        <v>32</v>
      </c>
      <c r="L40" s="16">
        <v>9</v>
      </c>
      <c r="M40" s="82">
        <v>16</v>
      </c>
      <c r="N40" s="73">
        <v>16</v>
      </c>
      <c r="O40" s="65">
        <v>3000</v>
      </c>
      <c r="P40" s="66">
        <f>Table224578910112345678910111213141516[[#This Row],[PEMBULATAN]]*O40</f>
        <v>48000</v>
      </c>
    </row>
    <row r="41" spans="1:16" ht="26.25" customHeight="1" x14ac:dyDescent="0.2">
      <c r="A41" s="14"/>
      <c r="B41" s="14"/>
      <c r="C41" s="74" t="s">
        <v>1524</v>
      </c>
      <c r="D41" s="79" t="s">
        <v>283</v>
      </c>
      <c r="E41" s="13">
        <v>44443</v>
      </c>
      <c r="F41" s="77" t="s">
        <v>779</v>
      </c>
      <c r="G41" s="13">
        <v>44447</v>
      </c>
      <c r="H41" s="78" t="s">
        <v>1692</v>
      </c>
      <c r="I41" s="16">
        <v>55</v>
      </c>
      <c r="J41" s="16">
        <v>54</v>
      </c>
      <c r="K41" s="16">
        <v>25</v>
      </c>
      <c r="L41" s="16">
        <v>6</v>
      </c>
      <c r="M41" s="82">
        <v>18.5625</v>
      </c>
      <c r="N41" s="73">
        <v>19</v>
      </c>
      <c r="O41" s="65">
        <v>3000</v>
      </c>
      <c r="P41" s="66">
        <f>Table224578910112345678910111213141516[[#This Row],[PEMBULATAN]]*O41</f>
        <v>57000</v>
      </c>
    </row>
    <row r="42" spans="1:16" ht="26.25" customHeight="1" x14ac:dyDescent="0.2">
      <c r="A42" s="14"/>
      <c r="B42" s="14"/>
      <c r="C42" s="74" t="s">
        <v>1525</v>
      </c>
      <c r="D42" s="79" t="s">
        <v>283</v>
      </c>
      <c r="E42" s="13">
        <v>44443</v>
      </c>
      <c r="F42" s="77" t="s">
        <v>779</v>
      </c>
      <c r="G42" s="13">
        <v>44447</v>
      </c>
      <c r="H42" s="78" t="s">
        <v>1692</v>
      </c>
      <c r="I42" s="16">
        <v>80</v>
      </c>
      <c r="J42" s="16">
        <v>55</v>
      </c>
      <c r="K42" s="16">
        <v>15</v>
      </c>
      <c r="L42" s="16">
        <v>7</v>
      </c>
      <c r="M42" s="82">
        <v>16.5</v>
      </c>
      <c r="N42" s="73">
        <v>17</v>
      </c>
      <c r="O42" s="65">
        <v>3000</v>
      </c>
      <c r="P42" s="66">
        <f>Table224578910112345678910111213141516[[#This Row],[PEMBULATAN]]*O42</f>
        <v>51000</v>
      </c>
    </row>
    <row r="43" spans="1:16" ht="26.25" customHeight="1" x14ac:dyDescent="0.2">
      <c r="A43" s="14"/>
      <c r="B43" s="14"/>
      <c r="C43" s="74" t="s">
        <v>1526</v>
      </c>
      <c r="D43" s="79" t="s">
        <v>283</v>
      </c>
      <c r="E43" s="13">
        <v>44443</v>
      </c>
      <c r="F43" s="77" t="s">
        <v>779</v>
      </c>
      <c r="G43" s="13">
        <v>44447</v>
      </c>
      <c r="H43" s="78" t="s">
        <v>1692</v>
      </c>
      <c r="I43" s="16">
        <v>99</v>
      </c>
      <c r="J43" s="16">
        <v>21</v>
      </c>
      <c r="K43" s="16">
        <v>34</v>
      </c>
      <c r="L43" s="16">
        <v>15</v>
      </c>
      <c r="M43" s="82">
        <v>17.671500000000002</v>
      </c>
      <c r="N43" s="73">
        <v>18</v>
      </c>
      <c r="O43" s="65">
        <v>3000</v>
      </c>
      <c r="P43" s="66">
        <f>Table224578910112345678910111213141516[[#This Row],[PEMBULATAN]]*O43</f>
        <v>54000</v>
      </c>
    </row>
    <row r="44" spans="1:16" ht="26.25" customHeight="1" x14ac:dyDescent="0.2">
      <c r="A44" s="14"/>
      <c r="B44" s="14"/>
      <c r="C44" s="74" t="s">
        <v>1527</v>
      </c>
      <c r="D44" s="79" t="s">
        <v>283</v>
      </c>
      <c r="E44" s="13">
        <v>44443</v>
      </c>
      <c r="F44" s="77" t="s">
        <v>779</v>
      </c>
      <c r="G44" s="13">
        <v>44447</v>
      </c>
      <c r="H44" s="78" t="s">
        <v>1692</v>
      </c>
      <c r="I44" s="16">
        <v>60</v>
      </c>
      <c r="J44" s="16">
        <v>40</v>
      </c>
      <c r="K44" s="16">
        <v>39</v>
      </c>
      <c r="L44" s="16">
        <v>5</v>
      </c>
      <c r="M44" s="82">
        <v>23.4</v>
      </c>
      <c r="N44" s="73">
        <v>24</v>
      </c>
      <c r="O44" s="65">
        <v>3000</v>
      </c>
      <c r="P44" s="66">
        <f>Table224578910112345678910111213141516[[#This Row],[PEMBULATAN]]*O44</f>
        <v>72000</v>
      </c>
    </row>
    <row r="45" spans="1:16" ht="26.25" customHeight="1" x14ac:dyDescent="0.2">
      <c r="A45" s="14"/>
      <c r="B45" s="14"/>
      <c r="C45" s="74" t="s">
        <v>1528</v>
      </c>
      <c r="D45" s="79" t="s">
        <v>283</v>
      </c>
      <c r="E45" s="13">
        <v>44443</v>
      </c>
      <c r="F45" s="77" t="s">
        <v>779</v>
      </c>
      <c r="G45" s="13">
        <v>44447</v>
      </c>
      <c r="H45" s="78" t="s">
        <v>1692</v>
      </c>
      <c r="I45" s="16">
        <v>80</v>
      </c>
      <c r="J45" s="16">
        <v>50</v>
      </c>
      <c r="K45" s="16">
        <v>20</v>
      </c>
      <c r="L45" s="16">
        <v>7</v>
      </c>
      <c r="M45" s="82">
        <v>20</v>
      </c>
      <c r="N45" s="73">
        <v>20</v>
      </c>
      <c r="O45" s="65">
        <v>3000</v>
      </c>
      <c r="P45" s="66">
        <f>Table224578910112345678910111213141516[[#This Row],[PEMBULATAN]]*O45</f>
        <v>60000</v>
      </c>
    </row>
    <row r="46" spans="1:16" ht="26.25" customHeight="1" x14ac:dyDescent="0.2">
      <c r="A46" s="14"/>
      <c r="B46" s="14"/>
      <c r="C46" s="74" t="s">
        <v>1529</v>
      </c>
      <c r="D46" s="79" t="s">
        <v>283</v>
      </c>
      <c r="E46" s="13">
        <v>44443</v>
      </c>
      <c r="F46" s="77" t="s">
        <v>779</v>
      </c>
      <c r="G46" s="13">
        <v>44447</v>
      </c>
      <c r="H46" s="78" t="s">
        <v>1692</v>
      </c>
      <c r="I46" s="16">
        <v>90</v>
      </c>
      <c r="J46" s="16">
        <v>53</v>
      </c>
      <c r="K46" s="16">
        <v>30</v>
      </c>
      <c r="L46" s="16">
        <v>20</v>
      </c>
      <c r="M46" s="82">
        <v>35.774999999999999</v>
      </c>
      <c r="N46" s="73">
        <v>36</v>
      </c>
      <c r="O46" s="65">
        <v>3000</v>
      </c>
      <c r="P46" s="66">
        <f>Table224578910112345678910111213141516[[#This Row],[PEMBULATAN]]*O46</f>
        <v>108000</v>
      </c>
    </row>
    <row r="47" spans="1:16" ht="26.25" customHeight="1" x14ac:dyDescent="0.2">
      <c r="A47" s="14"/>
      <c r="B47" s="14"/>
      <c r="C47" s="74" t="s">
        <v>1530</v>
      </c>
      <c r="D47" s="79" t="s">
        <v>283</v>
      </c>
      <c r="E47" s="13">
        <v>44443</v>
      </c>
      <c r="F47" s="77" t="s">
        <v>779</v>
      </c>
      <c r="G47" s="13">
        <v>44447</v>
      </c>
      <c r="H47" s="78" t="s">
        <v>1692</v>
      </c>
      <c r="I47" s="16">
        <v>70</v>
      </c>
      <c r="J47" s="16">
        <v>60</v>
      </c>
      <c r="K47" s="16">
        <v>20</v>
      </c>
      <c r="L47" s="16">
        <v>7</v>
      </c>
      <c r="M47" s="82">
        <v>21</v>
      </c>
      <c r="N47" s="73">
        <v>21</v>
      </c>
      <c r="O47" s="65">
        <v>3000</v>
      </c>
      <c r="P47" s="66">
        <f>Table224578910112345678910111213141516[[#This Row],[PEMBULATAN]]*O47</f>
        <v>63000</v>
      </c>
    </row>
    <row r="48" spans="1:16" ht="26.25" customHeight="1" x14ac:dyDescent="0.2">
      <c r="A48" s="14"/>
      <c r="B48" s="14"/>
      <c r="C48" s="74" t="s">
        <v>1531</v>
      </c>
      <c r="D48" s="79" t="s">
        <v>283</v>
      </c>
      <c r="E48" s="13">
        <v>44443</v>
      </c>
      <c r="F48" s="77" t="s">
        <v>779</v>
      </c>
      <c r="G48" s="13">
        <v>44447</v>
      </c>
      <c r="H48" s="78" t="s">
        <v>1692</v>
      </c>
      <c r="I48" s="16">
        <v>46</v>
      </c>
      <c r="J48" s="16">
        <v>29</v>
      </c>
      <c r="K48" s="16">
        <v>20</v>
      </c>
      <c r="L48" s="16">
        <v>2</v>
      </c>
      <c r="M48" s="82">
        <v>6.67</v>
      </c>
      <c r="N48" s="73">
        <v>7</v>
      </c>
      <c r="O48" s="65">
        <v>3000</v>
      </c>
      <c r="P48" s="66">
        <f>Table224578910112345678910111213141516[[#This Row],[PEMBULATAN]]*O48</f>
        <v>21000</v>
      </c>
    </row>
    <row r="49" spans="1:16" ht="26.25" customHeight="1" x14ac:dyDescent="0.2">
      <c r="A49" s="14"/>
      <c r="B49" s="14"/>
      <c r="C49" s="74" t="s">
        <v>1532</v>
      </c>
      <c r="D49" s="79" t="s">
        <v>283</v>
      </c>
      <c r="E49" s="13">
        <v>44443</v>
      </c>
      <c r="F49" s="77" t="s">
        <v>779</v>
      </c>
      <c r="G49" s="13">
        <v>44447</v>
      </c>
      <c r="H49" s="78" t="s">
        <v>1692</v>
      </c>
      <c r="I49" s="16">
        <v>50</v>
      </c>
      <c r="J49" s="16">
        <v>28</v>
      </c>
      <c r="K49" s="16">
        <v>25</v>
      </c>
      <c r="L49" s="16">
        <v>2</v>
      </c>
      <c r="M49" s="82">
        <v>8.75</v>
      </c>
      <c r="N49" s="73">
        <v>9</v>
      </c>
      <c r="O49" s="65">
        <v>3000</v>
      </c>
      <c r="P49" s="66">
        <f>Table224578910112345678910111213141516[[#This Row],[PEMBULATAN]]*O49</f>
        <v>27000</v>
      </c>
    </row>
    <row r="50" spans="1:16" ht="26.25" customHeight="1" x14ac:dyDescent="0.2">
      <c r="A50" s="14"/>
      <c r="B50" s="14"/>
      <c r="C50" s="74" t="s">
        <v>1533</v>
      </c>
      <c r="D50" s="79" t="s">
        <v>283</v>
      </c>
      <c r="E50" s="13">
        <v>44443</v>
      </c>
      <c r="F50" s="77" t="s">
        <v>779</v>
      </c>
      <c r="G50" s="13">
        <v>44447</v>
      </c>
      <c r="H50" s="78" t="s">
        <v>1692</v>
      </c>
      <c r="I50" s="16">
        <v>85</v>
      </c>
      <c r="J50" s="16">
        <v>36</v>
      </c>
      <c r="K50" s="16">
        <v>27</v>
      </c>
      <c r="L50" s="16">
        <v>10</v>
      </c>
      <c r="M50" s="82">
        <v>20.655000000000001</v>
      </c>
      <c r="N50" s="73">
        <v>21</v>
      </c>
      <c r="O50" s="65">
        <v>3000</v>
      </c>
      <c r="P50" s="66">
        <f>Table224578910112345678910111213141516[[#This Row],[PEMBULATAN]]*O50</f>
        <v>63000</v>
      </c>
    </row>
    <row r="51" spans="1:16" ht="26.25" customHeight="1" x14ac:dyDescent="0.2">
      <c r="A51" s="14"/>
      <c r="B51" s="14"/>
      <c r="C51" s="74" t="s">
        <v>1534</v>
      </c>
      <c r="D51" s="79" t="s">
        <v>283</v>
      </c>
      <c r="E51" s="13">
        <v>44443</v>
      </c>
      <c r="F51" s="77" t="s">
        <v>779</v>
      </c>
      <c r="G51" s="13">
        <v>44447</v>
      </c>
      <c r="H51" s="78" t="s">
        <v>1692</v>
      </c>
      <c r="I51" s="16">
        <v>50</v>
      </c>
      <c r="J51" s="16">
        <v>49</v>
      </c>
      <c r="K51" s="16">
        <v>28</v>
      </c>
      <c r="L51" s="16">
        <v>6</v>
      </c>
      <c r="M51" s="82">
        <v>17.149999999999999</v>
      </c>
      <c r="N51" s="73">
        <v>17</v>
      </c>
      <c r="O51" s="65">
        <v>3000</v>
      </c>
      <c r="P51" s="66">
        <f>Table224578910112345678910111213141516[[#This Row],[PEMBULATAN]]*O51</f>
        <v>51000</v>
      </c>
    </row>
    <row r="52" spans="1:16" ht="26.25" customHeight="1" x14ac:dyDescent="0.2">
      <c r="A52" s="14"/>
      <c r="B52" s="14"/>
      <c r="C52" s="74" t="s">
        <v>1535</v>
      </c>
      <c r="D52" s="79" t="s">
        <v>283</v>
      </c>
      <c r="E52" s="13">
        <v>44443</v>
      </c>
      <c r="F52" s="77" t="s">
        <v>779</v>
      </c>
      <c r="G52" s="13">
        <v>44447</v>
      </c>
      <c r="H52" s="78" t="s">
        <v>1692</v>
      </c>
      <c r="I52" s="16">
        <v>70</v>
      </c>
      <c r="J52" s="16">
        <v>50</v>
      </c>
      <c r="K52" s="16">
        <v>21</v>
      </c>
      <c r="L52" s="16">
        <v>6</v>
      </c>
      <c r="M52" s="82">
        <v>18.375</v>
      </c>
      <c r="N52" s="73">
        <v>19</v>
      </c>
      <c r="O52" s="65">
        <v>3000</v>
      </c>
      <c r="P52" s="66">
        <f>Table224578910112345678910111213141516[[#This Row],[PEMBULATAN]]*O52</f>
        <v>57000</v>
      </c>
    </row>
    <row r="53" spans="1:16" ht="26.25" customHeight="1" x14ac:dyDescent="0.2">
      <c r="A53" s="14"/>
      <c r="B53" s="14"/>
      <c r="C53" s="74" t="s">
        <v>1536</v>
      </c>
      <c r="D53" s="79" t="s">
        <v>283</v>
      </c>
      <c r="E53" s="13">
        <v>44443</v>
      </c>
      <c r="F53" s="77" t="s">
        <v>779</v>
      </c>
      <c r="G53" s="13">
        <v>44447</v>
      </c>
      <c r="H53" s="78" t="s">
        <v>1692</v>
      </c>
      <c r="I53" s="16">
        <v>82</v>
      </c>
      <c r="J53" s="16">
        <v>27</v>
      </c>
      <c r="K53" s="16">
        <v>27</v>
      </c>
      <c r="L53" s="16">
        <v>11</v>
      </c>
      <c r="M53" s="82">
        <v>14.9445</v>
      </c>
      <c r="N53" s="73">
        <v>15</v>
      </c>
      <c r="O53" s="65">
        <v>3000</v>
      </c>
      <c r="P53" s="66">
        <f>Table224578910112345678910111213141516[[#This Row],[PEMBULATAN]]*O53</f>
        <v>45000</v>
      </c>
    </row>
    <row r="54" spans="1:16" ht="26.25" customHeight="1" x14ac:dyDescent="0.2">
      <c r="A54" s="14"/>
      <c r="B54" s="14"/>
      <c r="C54" s="74" t="s">
        <v>1537</v>
      </c>
      <c r="D54" s="79" t="s">
        <v>283</v>
      </c>
      <c r="E54" s="13">
        <v>44443</v>
      </c>
      <c r="F54" s="77" t="s">
        <v>779</v>
      </c>
      <c r="G54" s="13">
        <v>44447</v>
      </c>
      <c r="H54" s="78" t="s">
        <v>1692</v>
      </c>
      <c r="I54" s="16">
        <v>33</v>
      </c>
      <c r="J54" s="16">
        <v>25</v>
      </c>
      <c r="K54" s="16">
        <v>23</v>
      </c>
      <c r="L54" s="16">
        <v>7</v>
      </c>
      <c r="M54" s="82">
        <v>4.7437500000000004</v>
      </c>
      <c r="N54" s="73">
        <v>7</v>
      </c>
      <c r="O54" s="65">
        <v>3000</v>
      </c>
      <c r="P54" s="66">
        <f>Table224578910112345678910111213141516[[#This Row],[PEMBULATAN]]*O54</f>
        <v>21000</v>
      </c>
    </row>
    <row r="55" spans="1:16" ht="26.25" customHeight="1" x14ac:dyDescent="0.2">
      <c r="A55" s="14"/>
      <c r="B55" s="14"/>
      <c r="C55" s="74" t="s">
        <v>1538</v>
      </c>
      <c r="D55" s="79" t="s">
        <v>283</v>
      </c>
      <c r="E55" s="13">
        <v>44443</v>
      </c>
      <c r="F55" s="77" t="s">
        <v>779</v>
      </c>
      <c r="G55" s="13">
        <v>44447</v>
      </c>
      <c r="H55" s="78" t="s">
        <v>1692</v>
      </c>
      <c r="I55" s="16">
        <v>50</v>
      </c>
      <c r="J55" s="16">
        <v>42</v>
      </c>
      <c r="K55" s="16">
        <v>30</v>
      </c>
      <c r="L55" s="16">
        <v>10</v>
      </c>
      <c r="M55" s="82">
        <v>15.75</v>
      </c>
      <c r="N55" s="73">
        <v>16</v>
      </c>
      <c r="O55" s="65">
        <v>3000</v>
      </c>
      <c r="P55" s="66">
        <f>Table224578910112345678910111213141516[[#This Row],[PEMBULATAN]]*O55</f>
        <v>48000</v>
      </c>
    </row>
    <row r="56" spans="1:16" ht="26.25" customHeight="1" x14ac:dyDescent="0.2">
      <c r="A56" s="14"/>
      <c r="B56" s="14"/>
      <c r="C56" s="74" t="s">
        <v>1539</v>
      </c>
      <c r="D56" s="79" t="s">
        <v>283</v>
      </c>
      <c r="E56" s="13">
        <v>44443</v>
      </c>
      <c r="F56" s="77" t="s">
        <v>779</v>
      </c>
      <c r="G56" s="13">
        <v>44447</v>
      </c>
      <c r="H56" s="78" t="s">
        <v>1692</v>
      </c>
      <c r="I56" s="16">
        <v>70</v>
      </c>
      <c r="J56" s="16">
        <v>40</v>
      </c>
      <c r="K56" s="16">
        <v>35</v>
      </c>
      <c r="L56" s="16">
        <v>16</v>
      </c>
      <c r="M56" s="82">
        <v>24.5</v>
      </c>
      <c r="N56" s="73">
        <v>25</v>
      </c>
      <c r="O56" s="65">
        <v>3000</v>
      </c>
      <c r="P56" s="66">
        <f>Table224578910112345678910111213141516[[#This Row],[PEMBULATAN]]*O56</f>
        <v>75000</v>
      </c>
    </row>
    <row r="57" spans="1:16" ht="26.25" customHeight="1" x14ac:dyDescent="0.2">
      <c r="A57" s="14"/>
      <c r="B57" s="14"/>
      <c r="C57" s="74" t="s">
        <v>1540</v>
      </c>
      <c r="D57" s="79" t="s">
        <v>283</v>
      </c>
      <c r="E57" s="13">
        <v>44443</v>
      </c>
      <c r="F57" s="77" t="s">
        <v>779</v>
      </c>
      <c r="G57" s="13">
        <v>44447</v>
      </c>
      <c r="H57" s="78" t="s">
        <v>1692</v>
      </c>
      <c r="I57" s="16">
        <v>55</v>
      </c>
      <c r="J57" s="16">
        <v>32</v>
      </c>
      <c r="K57" s="16">
        <v>30</v>
      </c>
      <c r="L57" s="16">
        <v>4</v>
      </c>
      <c r="M57" s="82">
        <v>13.2</v>
      </c>
      <c r="N57" s="73">
        <v>13</v>
      </c>
      <c r="O57" s="65">
        <v>3000</v>
      </c>
      <c r="P57" s="66">
        <f>Table224578910112345678910111213141516[[#This Row],[PEMBULATAN]]*O57</f>
        <v>39000</v>
      </c>
    </row>
    <row r="58" spans="1:16" ht="26.25" customHeight="1" x14ac:dyDescent="0.2">
      <c r="A58" s="14"/>
      <c r="B58" s="14"/>
      <c r="C58" s="74" t="s">
        <v>1541</v>
      </c>
      <c r="D58" s="79" t="s">
        <v>283</v>
      </c>
      <c r="E58" s="13">
        <v>44443</v>
      </c>
      <c r="F58" s="77" t="s">
        <v>779</v>
      </c>
      <c r="G58" s="13">
        <v>44447</v>
      </c>
      <c r="H58" s="78" t="s">
        <v>1692</v>
      </c>
      <c r="I58" s="16">
        <v>56</v>
      </c>
      <c r="J58" s="16">
        <v>37</v>
      </c>
      <c r="K58" s="16">
        <v>30</v>
      </c>
      <c r="L58" s="16">
        <v>15</v>
      </c>
      <c r="M58" s="82">
        <v>15.54</v>
      </c>
      <c r="N58" s="73">
        <v>16</v>
      </c>
      <c r="O58" s="65">
        <v>3000</v>
      </c>
      <c r="P58" s="66">
        <f>Table224578910112345678910111213141516[[#This Row],[PEMBULATAN]]*O58</f>
        <v>48000</v>
      </c>
    </row>
    <row r="59" spans="1:16" ht="26.25" customHeight="1" x14ac:dyDescent="0.2">
      <c r="A59" s="14"/>
      <c r="B59" s="14"/>
      <c r="C59" s="74" t="s">
        <v>1542</v>
      </c>
      <c r="D59" s="79" t="s">
        <v>283</v>
      </c>
      <c r="E59" s="13">
        <v>44443</v>
      </c>
      <c r="F59" s="77" t="s">
        <v>779</v>
      </c>
      <c r="G59" s="13">
        <v>44447</v>
      </c>
      <c r="H59" s="78" t="s">
        <v>1692</v>
      </c>
      <c r="I59" s="16">
        <v>100</v>
      </c>
      <c r="J59" s="16">
        <v>45</v>
      </c>
      <c r="K59" s="16">
        <v>10</v>
      </c>
      <c r="L59" s="16">
        <v>5</v>
      </c>
      <c r="M59" s="82">
        <v>11.25</v>
      </c>
      <c r="N59" s="73">
        <v>11</v>
      </c>
      <c r="O59" s="65">
        <v>3000</v>
      </c>
      <c r="P59" s="66">
        <f>Table224578910112345678910111213141516[[#This Row],[PEMBULATAN]]*O59</f>
        <v>33000</v>
      </c>
    </row>
    <row r="60" spans="1:16" ht="26.25" customHeight="1" x14ac:dyDescent="0.2">
      <c r="A60" s="14"/>
      <c r="B60" s="14"/>
      <c r="C60" s="74" t="s">
        <v>1543</v>
      </c>
      <c r="D60" s="79" t="s">
        <v>283</v>
      </c>
      <c r="E60" s="13">
        <v>44443</v>
      </c>
      <c r="F60" s="77" t="s">
        <v>779</v>
      </c>
      <c r="G60" s="13">
        <v>44447</v>
      </c>
      <c r="H60" s="78" t="s">
        <v>1692</v>
      </c>
      <c r="I60" s="16">
        <v>56</v>
      </c>
      <c r="J60" s="16">
        <v>36</v>
      </c>
      <c r="K60" s="16">
        <v>32</v>
      </c>
      <c r="L60" s="16">
        <v>8</v>
      </c>
      <c r="M60" s="82">
        <v>16.128</v>
      </c>
      <c r="N60" s="73">
        <v>16</v>
      </c>
      <c r="O60" s="65">
        <v>3000</v>
      </c>
      <c r="P60" s="66">
        <f>Table224578910112345678910111213141516[[#This Row],[PEMBULATAN]]*O60</f>
        <v>48000</v>
      </c>
    </row>
    <row r="61" spans="1:16" ht="26.25" customHeight="1" x14ac:dyDescent="0.2">
      <c r="A61" s="14"/>
      <c r="B61" s="14"/>
      <c r="C61" s="74" t="s">
        <v>1544</v>
      </c>
      <c r="D61" s="79" t="s">
        <v>283</v>
      </c>
      <c r="E61" s="13">
        <v>44443</v>
      </c>
      <c r="F61" s="77" t="s">
        <v>779</v>
      </c>
      <c r="G61" s="13">
        <v>44447</v>
      </c>
      <c r="H61" s="78" t="s">
        <v>1692</v>
      </c>
      <c r="I61" s="16">
        <v>96</v>
      </c>
      <c r="J61" s="16">
        <v>50</v>
      </c>
      <c r="K61" s="16">
        <v>40</v>
      </c>
      <c r="L61" s="16">
        <v>17</v>
      </c>
      <c r="M61" s="82">
        <v>48</v>
      </c>
      <c r="N61" s="73">
        <v>48</v>
      </c>
      <c r="O61" s="65">
        <v>3000</v>
      </c>
      <c r="P61" s="66">
        <f>Table224578910112345678910111213141516[[#This Row],[PEMBULATAN]]*O61</f>
        <v>144000</v>
      </c>
    </row>
    <row r="62" spans="1:16" ht="26.25" customHeight="1" x14ac:dyDescent="0.2">
      <c r="A62" s="14"/>
      <c r="B62" s="14"/>
      <c r="C62" s="74" t="s">
        <v>1545</v>
      </c>
      <c r="D62" s="79" t="s">
        <v>283</v>
      </c>
      <c r="E62" s="13">
        <v>44443</v>
      </c>
      <c r="F62" s="77" t="s">
        <v>779</v>
      </c>
      <c r="G62" s="13">
        <v>44447</v>
      </c>
      <c r="H62" s="78" t="s">
        <v>1692</v>
      </c>
      <c r="I62" s="16">
        <v>67</v>
      </c>
      <c r="J62" s="16">
        <v>42</v>
      </c>
      <c r="K62" s="16">
        <v>15</v>
      </c>
      <c r="L62" s="16">
        <v>7</v>
      </c>
      <c r="M62" s="82">
        <v>10.5525</v>
      </c>
      <c r="N62" s="73">
        <v>11</v>
      </c>
      <c r="O62" s="65">
        <v>3000</v>
      </c>
      <c r="P62" s="66">
        <f>Table224578910112345678910111213141516[[#This Row],[PEMBULATAN]]*O62</f>
        <v>33000</v>
      </c>
    </row>
    <row r="63" spans="1:16" ht="26.25" customHeight="1" x14ac:dyDescent="0.2">
      <c r="A63" s="14"/>
      <c r="B63" s="14"/>
      <c r="C63" s="74" t="s">
        <v>1546</v>
      </c>
      <c r="D63" s="79" t="s">
        <v>283</v>
      </c>
      <c r="E63" s="13">
        <v>44443</v>
      </c>
      <c r="F63" s="77" t="s">
        <v>779</v>
      </c>
      <c r="G63" s="13">
        <v>44447</v>
      </c>
      <c r="H63" s="78" t="s">
        <v>1692</v>
      </c>
      <c r="I63" s="16">
        <v>50</v>
      </c>
      <c r="J63" s="16">
        <v>60</v>
      </c>
      <c r="K63" s="16">
        <v>26</v>
      </c>
      <c r="L63" s="16">
        <v>7</v>
      </c>
      <c r="M63" s="82">
        <v>19.5</v>
      </c>
      <c r="N63" s="73">
        <v>20</v>
      </c>
      <c r="O63" s="65">
        <v>3000</v>
      </c>
      <c r="P63" s="66">
        <f>Table224578910112345678910111213141516[[#This Row],[PEMBULATAN]]*O63</f>
        <v>60000</v>
      </c>
    </row>
    <row r="64" spans="1:16" ht="26.25" customHeight="1" x14ac:dyDescent="0.2">
      <c r="A64" s="14"/>
      <c r="B64" s="14"/>
      <c r="C64" s="74" t="s">
        <v>1547</v>
      </c>
      <c r="D64" s="79" t="s">
        <v>283</v>
      </c>
      <c r="E64" s="13">
        <v>44443</v>
      </c>
      <c r="F64" s="77" t="s">
        <v>779</v>
      </c>
      <c r="G64" s="13">
        <v>44447</v>
      </c>
      <c r="H64" s="78" t="s">
        <v>1692</v>
      </c>
      <c r="I64" s="16">
        <v>50</v>
      </c>
      <c r="J64" s="16">
        <v>21</v>
      </c>
      <c r="K64" s="16">
        <v>38</v>
      </c>
      <c r="L64" s="16">
        <v>11</v>
      </c>
      <c r="M64" s="82">
        <v>9.9749999999999996</v>
      </c>
      <c r="N64" s="73">
        <v>11</v>
      </c>
      <c r="O64" s="65">
        <v>3000</v>
      </c>
      <c r="P64" s="66">
        <f>Table224578910112345678910111213141516[[#This Row],[PEMBULATAN]]*O64</f>
        <v>33000</v>
      </c>
    </row>
    <row r="65" spans="1:16" ht="26.25" customHeight="1" x14ac:dyDescent="0.2">
      <c r="A65" s="14"/>
      <c r="B65" s="14"/>
      <c r="C65" s="74" t="s">
        <v>1548</v>
      </c>
      <c r="D65" s="79" t="s">
        <v>283</v>
      </c>
      <c r="E65" s="13">
        <v>44443</v>
      </c>
      <c r="F65" s="77" t="s">
        <v>779</v>
      </c>
      <c r="G65" s="13">
        <v>44447</v>
      </c>
      <c r="H65" s="78" t="s">
        <v>1692</v>
      </c>
      <c r="I65" s="16">
        <v>68</v>
      </c>
      <c r="J65" s="16">
        <v>21</v>
      </c>
      <c r="K65" s="16">
        <v>32</v>
      </c>
      <c r="L65" s="16">
        <v>6</v>
      </c>
      <c r="M65" s="82">
        <v>11.423999999999999</v>
      </c>
      <c r="N65" s="73">
        <v>12</v>
      </c>
      <c r="O65" s="65">
        <v>3000</v>
      </c>
      <c r="P65" s="66">
        <f>Table224578910112345678910111213141516[[#This Row],[PEMBULATAN]]*O65</f>
        <v>36000</v>
      </c>
    </row>
    <row r="66" spans="1:16" ht="26.25" customHeight="1" x14ac:dyDescent="0.2">
      <c r="A66" s="14"/>
      <c r="B66" s="14"/>
      <c r="C66" s="74" t="s">
        <v>1549</v>
      </c>
      <c r="D66" s="79" t="s">
        <v>283</v>
      </c>
      <c r="E66" s="13">
        <v>44443</v>
      </c>
      <c r="F66" s="77" t="s">
        <v>779</v>
      </c>
      <c r="G66" s="13">
        <v>44447</v>
      </c>
      <c r="H66" s="78" t="s">
        <v>1692</v>
      </c>
      <c r="I66" s="16">
        <v>87</v>
      </c>
      <c r="J66" s="16">
        <v>46</v>
      </c>
      <c r="K66" s="16">
        <v>36</v>
      </c>
      <c r="L66" s="16">
        <v>22</v>
      </c>
      <c r="M66" s="82">
        <v>36.018000000000001</v>
      </c>
      <c r="N66" s="73">
        <v>36</v>
      </c>
      <c r="O66" s="65">
        <v>3000</v>
      </c>
      <c r="P66" s="66">
        <f>Table224578910112345678910111213141516[[#This Row],[PEMBULATAN]]*O66</f>
        <v>108000</v>
      </c>
    </row>
    <row r="67" spans="1:16" ht="26.25" customHeight="1" x14ac:dyDescent="0.2">
      <c r="A67" s="14"/>
      <c r="B67" s="14"/>
      <c r="C67" s="74" t="s">
        <v>1550</v>
      </c>
      <c r="D67" s="79" t="s">
        <v>283</v>
      </c>
      <c r="E67" s="13">
        <v>44443</v>
      </c>
      <c r="F67" s="77" t="s">
        <v>779</v>
      </c>
      <c r="G67" s="13">
        <v>44447</v>
      </c>
      <c r="H67" s="78" t="s">
        <v>1692</v>
      </c>
      <c r="I67" s="16">
        <v>79</v>
      </c>
      <c r="J67" s="16">
        <v>51</v>
      </c>
      <c r="K67" s="16">
        <v>30</v>
      </c>
      <c r="L67" s="16">
        <v>7</v>
      </c>
      <c r="M67" s="82">
        <v>30.217500000000001</v>
      </c>
      <c r="N67" s="73">
        <v>30</v>
      </c>
      <c r="O67" s="65">
        <v>3000</v>
      </c>
      <c r="P67" s="66">
        <f>Table224578910112345678910111213141516[[#This Row],[PEMBULATAN]]*O67</f>
        <v>90000</v>
      </c>
    </row>
    <row r="68" spans="1:16" ht="26.25" customHeight="1" x14ac:dyDescent="0.2">
      <c r="A68" s="14"/>
      <c r="B68" s="14"/>
      <c r="C68" s="74" t="s">
        <v>1551</v>
      </c>
      <c r="D68" s="79" t="s">
        <v>283</v>
      </c>
      <c r="E68" s="13">
        <v>44443</v>
      </c>
      <c r="F68" s="77" t="s">
        <v>779</v>
      </c>
      <c r="G68" s="13">
        <v>44447</v>
      </c>
      <c r="H68" s="78" t="s">
        <v>1692</v>
      </c>
      <c r="I68" s="16">
        <v>128</v>
      </c>
      <c r="J68" s="16">
        <v>10</v>
      </c>
      <c r="K68" s="16">
        <v>10</v>
      </c>
      <c r="L68" s="16">
        <v>2</v>
      </c>
      <c r="M68" s="82">
        <v>3.2</v>
      </c>
      <c r="N68" s="73">
        <v>3</v>
      </c>
      <c r="O68" s="65">
        <v>3000</v>
      </c>
      <c r="P68" s="66">
        <f>Table224578910112345678910111213141516[[#This Row],[PEMBULATAN]]*O68</f>
        <v>9000</v>
      </c>
    </row>
    <row r="69" spans="1:16" ht="26.25" customHeight="1" x14ac:dyDescent="0.2">
      <c r="A69" s="14"/>
      <c r="B69" s="14"/>
      <c r="C69" s="74" t="s">
        <v>1552</v>
      </c>
      <c r="D69" s="79" t="s">
        <v>283</v>
      </c>
      <c r="E69" s="13">
        <v>44443</v>
      </c>
      <c r="F69" s="77" t="s">
        <v>779</v>
      </c>
      <c r="G69" s="13">
        <v>44447</v>
      </c>
      <c r="H69" s="78" t="s">
        <v>1692</v>
      </c>
      <c r="I69" s="16">
        <v>125</v>
      </c>
      <c r="J69" s="16">
        <v>10</v>
      </c>
      <c r="K69" s="16">
        <v>10</v>
      </c>
      <c r="L69" s="16">
        <v>2</v>
      </c>
      <c r="M69" s="82">
        <v>3.125</v>
      </c>
      <c r="N69" s="73">
        <v>3</v>
      </c>
      <c r="O69" s="65">
        <v>3000</v>
      </c>
      <c r="P69" s="66">
        <f>Table224578910112345678910111213141516[[#This Row],[PEMBULATAN]]*O69</f>
        <v>9000</v>
      </c>
    </row>
    <row r="70" spans="1:16" ht="26.25" customHeight="1" x14ac:dyDescent="0.2">
      <c r="A70" s="14"/>
      <c r="B70" s="14"/>
      <c r="C70" s="74" t="s">
        <v>1553</v>
      </c>
      <c r="D70" s="79" t="s">
        <v>283</v>
      </c>
      <c r="E70" s="13">
        <v>44443</v>
      </c>
      <c r="F70" s="77" t="s">
        <v>779</v>
      </c>
      <c r="G70" s="13">
        <v>44447</v>
      </c>
      <c r="H70" s="78" t="s">
        <v>1692</v>
      </c>
      <c r="I70" s="16">
        <v>80</v>
      </c>
      <c r="J70" s="16">
        <v>50</v>
      </c>
      <c r="K70" s="16">
        <v>30</v>
      </c>
      <c r="L70" s="16">
        <v>13</v>
      </c>
      <c r="M70" s="82">
        <v>30</v>
      </c>
      <c r="N70" s="73">
        <v>30</v>
      </c>
      <c r="O70" s="65">
        <v>3000</v>
      </c>
      <c r="P70" s="66">
        <f>Table224578910112345678910111213141516[[#This Row],[PEMBULATAN]]*O70</f>
        <v>90000</v>
      </c>
    </row>
    <row r="71" spans="1:16" ht="26.25" customHeight="1" x14ac:dyDescent="0.2">
      <c r="A71" s="14"/>
      <c r="B71" s="14"/>
      <c r="C71" s="74" t="s">
        <v>1554</v>
      </c>
      <c r="D71" s="79" t="s">
        <v>283</v>
      </c>
      <c r="E71" s="13">
        <v>44443</v>
      </c>
      <c r="F71" s="77" t="s">
        <v>779</v>
      </c>
      <c r="G71" s="13">
        <v>44447</v>
      </c>
      <c r="H71" s="78" t="s">
        <v>1692</v>
      </c>
      <c r="I71" s="16">
        <v>49</v>
      </c>
      <c r="J71" s="16">
        <v>40</v>
      </c>
      <c r="K71" s="16">
        <v>25</v>
      </c>
      <c r="L71" s="16">
        <v>5</v>
      </c>
      <c r="M71" s="82">
        <v>12.25</v>
      </c>
      <c r="N71" s="73">
        <v>12</v>
      </c>
      <c r="O71" s="65">
        <v>3000</v>
      </c>
      <c r="P71" s="66">
        <f>Table224578910112345678910111213141516[[#This Row],[PEMBULATAN]]*O71</f>
        <v>36000</v>
      </c>
    </row>
    <row r="72" spans="1:16" ht="26.25" customHeight="1" x14ac:dyDescent="0.2">
      <c r="A72" s="14"/>
      <c r="B72" s="14"/>
      <c r="C72" s="74" t="s">
        <v>1555</v>
      </c>
      <c r="D72" s="79" t="s">
        <v>283</v>
      </c>
      <c r="E72" s="13">
        <v>44443</v>
      </c>
      <c r="F72" s="77" t="s">
        <v>779</v>
      </c>
      <c r="G72" s="13">
        <v>44447</v>
      </c>
      <c r="H72" s="78" t="s">
        <v>1692</v>
      </c>
      <c r="I72" s="16">
        <v>44</v>
      </c>
      <c r="J72" s="16">
        <v>34</v>
      </c>
      <c r="K72" s="16">
        <v>45</v>
      </c>
      <c r="L72" s="16">
        <v>12</v>
      </c>
      <c r="M72" s="82">
        <v>16.829999999999998</v>
      </c>
      <c r="N72" s="73">
        <v>17</v>
      </c>
      <c r="O72" s="65">
        <v>3000</v>
      </c>
      <c r="P72" s="66">
        <f>Table224578910112345678910111213141516[[#This Row],[PEMBULATAN]]*O72</f>
        <v>51000</v>
      </c>
    </row>
    <row r="73" spans="1:16" ht="26.25" customHeight="1" x14ac:dyDescent="0.2">
      <c r="A73" s="14"/>
      <c r="B73" s="14"/>
      <c r="C73" s="74" t="s">
        <v>1556</v>
      </c>
      <c r="D73" s="79" t="s">
        <v>283</v>
      </c>
      <c r="E73" s="13">
        <v>44443</v>
      </c>
      <c r="F73" s="77" t="s">
        <v>779</v>
      </c>
      <c r="G73" s="13">
        <v>44447</v>
      </c>
      <c r="H73" s="78" t="s">
        <v>1692</v>
      </c>
      <c r="I73" s="16">
        <v>70</v>
      </c>
      <c r="J73" s="16">
        <v>40</v>
      </c>
      <c r="K73" s="16">
        <v>15</v>
      </c>
      <c r="L73" s="16">
        <v>5</v>
      </c>
      <c r="M73" s="82">
        <v>10.5</v>
      </c>
      <c r="N73" s="73">
        <v>11</v>
      </c>
      <c r="O73" s="65">
        <v>3000</v>
      </c>
      <c r="P73" s="66">
        <f>Table224578910112345678910111213141516[[#This Row],[PEMBULATAN]]*O73</f>
        <v>33000</v>
      </c>
    </row>
    <row r="74" spans="1:16" ht="26.25" customHeight="1" x14ac:dyDescent="0.2">
      <c r="A74" s="14"/>
      <c r="B74" s="14"/>
      <c r="C74" s="74" t="s">
        <v>1557</v>
      </c>
      <c r="D74" s="79" t="s">
        <v>283</v>
      </c>
      <c r="E74" s="13">
        <v>44443</v>
      </c>
      <c r="F74" s="77" t="s">
        <v>779</v>
      </c>
      <c r="G74" s="13">
        <v>44447</v>
      </c>
      <c r="H74" s="78" t="s">
        <v>1692</v>
      </c>
      <c r="I74" s="16">
        <v>70</v>
      </c>
      <c r="J74" s="16">
        <v>50</v>
      </c>
      <c r="K74" s="16">
        <v>35</v>
      </c>
      <c r="L74" s="16">
        <v>6</v>
      </c>
      <c r="M74" s="82">
        <v>30.625</v>
      </c>
      <c r="N74" s="73">
        <v>31</v>
      </c>
      <c r="O74" s="65">
        <v>3000</v>
      </c>
      <c r="P74" s="66">
        <f>Table224578910112345678910111213141516[[#This Row],[PEMBULATAN]]*O74</f>
        <v>93000</v>
      </c>
    </row>
    <row r="75" spans="1:16" ht="26.25" customHeight="1" x14ac:dyDescent="0.2">
      <c r="A75" s="14"/>
      <c r="B75" s="14"/>
      <c r="C75" s="74" t="s">
        <v>1558</v>
      </c>
      <c r="D75" s="79" t="s">
        <v>283</v>
      </c>
      <c r="E75" s="13">
        <v>44443</v>
      </c>
      <c r="F75" s="77" t="s">
        <v>779</v>
      </c>
      <c r="G75" s="13">
        <v>44447</v>
      </c>
      <c r="H75" s="78" t="s">
        <v>1692</v>
      </c>
      <c r="I75" s="16">
        <v>110</v>
      </c>
      <c r="J75" s="16">
        <v>30</v>
      </c>
      <c r="K75" s="16">
        <v>25</v>
      </c>
      <c r="L75" s="16">
        <v>13</v>
      </c>
      <c r="M75" s="82">
        <v>20.625</v>
      </c>
      <c r="N75" s="73">
        <v>21</v>
      </c>
      <c r="O75" s="65">
        <v>3000</v>
      </c>
      <c r="P75" s="66">
        <f>Table224578910112345678910111213141516[[#This Row],[PEMBULATAN]]*O75</f>
        <v>63000</v>
      </c>
    </row>
    <row r="76" spans="1:16" ht="26.25" customHeight="1" x14ac:dyDescent="0.2">
      <c r="A76" s="14"/>
      <c r="B76" s="14"/>
      <c r="C76" s="74" t="s">
        <v>1559</v>
      </c>
      <c r="D76" s="79" t="s">
        <v>283</v>
      </c>
      <c r="E76" s="13">
        <v>44443</v>
      </c>
      <c r="F76" s="77" t="s">
        <v>779</v>
      </c>
      <c r="G76" s="13">
        <v>44447</v>
      </c>
      <c r="H76" s="78" t="s">
        <v>1692</v>
      </c>
      <c r="I76" s="16">
        <v>64</v>
      </c>
      <c r="J76" s="16">
        <v>36</v>
      </c>
      <c r="K76" s="16">
        <v>20</v>
      </c>
      <c r="L76" s="16">
        <v>4</v>
      </c>
      <c r="M76" s="82">
        <v>11.52</v>
      </c>
      <c r="N76" s="73">
        <v>12</v>
      </c>
      <c r="O76" s="65">
        <v>3000</v>
      </c>
      <c r="P76" s="66">
        <f>Table224578910112345678910111213141516[[#This Row],[PEMBULATAN]]*O76</f>
        <v>36000</v>
      </c>
    </row>
    <row r="77" spans="1:16" ht="26.25" customHeight="1" x14ac:dyDescent="0.2">
      <c r="A77" s="14"/>
      <c r="B77" s="14"/>
      <c r="C77" s="74" t="s">
        <v>1560</v>
      </c>
      <c r="D77" s="79" t="s">
        <v>283</v>
      </c>
      <c r="E77" s="13">
        <v>44443</v>
      </c>
      <c r="F77" s="77" t="s">
        <v>779</v>
      </c>
      <c r="G77" s="13">
        <v>44447</v>
      </c>
      <c r="H77" s="78" t="s">
        <v>1692</v>
      </c>
      <c r="I77" s="16">
        <v>90</v>
      </c>
      <c r="J77" s="16">
        <v>50</v>
      </c>
      <c r="K77" s="16">
        <v>20</v>
      </c>
      <c r="L77" s="16">
        <v>12</v>
      </c>
      <c r="M77" s="82">
        <v>22.5</v>
      </c>
      <c r="N77" s="73">
        <v>23</v>
      </c>
      <c r="O77" s="65">
        <v>3000</v>
      </c>
      <c r="P77" s="66">
        <f>Table224578910112345678910111213141516[[#This Row],[PEMBULATAN]]*O77</f>
        <v>69000</v>
      </c>
    </row>
    <row r="78" spans="1:16" ht="26.25" customHeight="1" x14ac:dyDescent="0.2">
      <c r="A78" s="14"/>
      <c r="B78" s="14"/>
      <c r="C78" s="74" t="s">
        <v>1561</v>
      </c>
      <c r="D78" s="79" t="s">
        <v>283</v>
      </c>
      <c r="E78" s="13">
        <v>44443</v>
      </c>
      <c r="F78" s="77" t="s">
        <v>779</v>
      </c>
      <c r="G78" s="13">
        <v>44447</v>
      </c>
      <c r="H78" s="78" t="s">
        <v>1692</v>
      </c>
      <c r="I78" s="16">
        <v>112</v>
      </c>
      <c r="J78" s="16">
        <v>12</v>
      </c>
      <c r="K78" s="16">
        <v>12</v>
      </c>
      <c r="L78" s="16">
        <v>1</v>
      </c>
      <c r="M78" s="82">
        <v>4.032</v>
      </c>
      <c r="N78" s="73">
        <v>4</v>
      </c>
      <c r="O78" s="65">
        <v>3000</v>
      </c>
      <c r="P78" s="66">
        <f>Table224578910112345678910111213141516[[#This Row],[PEMBULATAN]]*O78</f>
        <v>12000</v>
      </c>
    </row>
    <row r="79" spans="1:16" ht="26.25" customHeight="1" x14ac:dyDescent="0.2">
      <c r="A79" s="14"/>
      <c r="B79" s="14"/>
      <c r="C79" s="74" t="s">
        <v>1562</v>
      </c>
      <c r="D79" s="79" t="s">
        <v>283</v>
      </c>
      <c r="E79" s="13">
        <v>44443</v>
      </c>
      <c r="F79" s="77" t="s">
        <v>779</v>
      </c>
      <c r="G79" s="13">
        <v>44447</v>
      </c>
      <c r="H79" s="78" t="s">
        <v>1692</v>
      </c>
      <c r="I79" s="16">
        <v>88</v>
      </c>
      <c r="J79" s="16">
        <v>59</v>
      </c>
      <c r="K79" s="16">
        <v>20</v>
      </c>
      <c r="L79" s="16">
        <v>2</v>
      </c>
      <c r="M79" s="82">
        <v>25.96</v>
      </c>
      <c r="N79" s="73">
        <v>26</v>
      </c>
      <c r="O79" s="65">
        <v>3000</v>
      </c>
      <c r="P79" s="66">
        <f>Table224578910112345678910111213141516[[#This Row],[PEMBULATAN]]*O79</f>
        <v>78000</v>
      </c>
    </row>
    <row r="80" spans="1:16" ht="26.25" customHeight="1" x14ac:dyDescent="0.2">
      <c r="A80" s="14"/>
      <c r="B80" s="14"/>
      <c r="C80" s="74" t="s">
        <v>1563</v>
      </c>
      <c r="D80" s="79" t="s">
        <v>283</v>
      </c>
      <c r="E80" s="13">
        <v>44443</v>
      </c>
      <c r="F80" s="77" t="s">
        <v>779</v>
      </c>
      <c r="G80" s="13">
        <v>44447</v>
      </c>
      <c r="H80" s="78" t="s">
        <v>1692</v>
      </c>
      <c r="I80" s="16">
        <v>60</v>
      </c>
      <c r="J80" s="16">
        <v>58</v>
      </c>
      <c r="K80" s="16">
        <v>25</v>
      </c>
      <c r="L80" s="16">
        <v>6</v>
      </c>
      <c r="M80" s="82">
        <v>21.75</v>
      </c>
      <c r="N80" s="73">
        <v>22</v>
      </c>
      <c r="O80" s="65">
        <v>3000</v>
      </c>
      <c r="P80" s="66">
        <f>Table224578910112345678910111213141516[[#This Row],[PEMBULATAN]]*O80</f>
        <v>66000</v>
      </c>
    </row>
    <row r="81" spans="1:16" ht="26.25" customHeight="1" x14ac:dyDescent="0.2">
      <c r="A81" s="14"/>
      <c r="B81" s="14"/>
      <c r="C81" s="74" t="s">
        <v>1564</v>
      </c>
      <c r="D81" s="79" t="s">
        <v>283</v>
      </c>
      <c r="E81" s="13">
        <v>44443</v>
      </c>
      <c r="F81" s="77" t="s">
        <v>779</v>
      </c>
      <c r="G81" s="13">
        <v>44447</v>
      </c>
      <c r="H81" s="78" t="s">
        <v>1692</v>
      </c>
      <c r="I81" s="16">
        <v>36</v>
      </c>
      <c r="J81" s="16">
        <v>24</v>
      </c>
      <c r="K81" s="16">
        <v>10</v>
      </c>
      <c r="L81" s="16">
        <v>2</v>
      </c>
      <c r="M81" s="82">
        <v>2.16</v>
      </c>
      <c r="N81" s="73">
        <v>2</v>
      </c>
      <c r="O81" s="65">
        <v>3000</v>
      </c>
      <c r="P81" s="66">
        <f>Table224578910112345678910111213141516[[#This Row],[PEMBULATAN]]*O81</f>
        <v>6000</v>
      </c>
    </row>
    <row r="82" spans="1:16" ht="26.25" customHeight="1" x14ac:dyDescent="0.2">
      <c r="A82" s="14"/>
      <c r="B82" s="14"/>
      <c r="C82" s="74" t="s">
        <v>1565</v>
      </c>
      <c r="D82" s="79" t="s">
        <v>283</v>
      </c>
      <c r="E82" s="13">
        <v>44443</v>
      </c>
      <c r="F82" s="77" t="s">
        <v>779</v>
      </c>
      <c r="G82" s="13">
        <v>44447</v>
      </c>
      <c r="H82" s="78" t="s">
        <v>1692</v>
      </c>
      <c r="I82" s="16">
        <v>90</v>
      </c>
      <c r="J82" s="16">
        <v>50</v>
      </c>
      <c r="K82" s="16">
        <v>40</v>
      </c>
      <c r="L82" s="16">
        <v>32</v>
      </c>
      <c r="M82" s="82">
        <v>45</v>
      </c>
      <c r="N82" s="73">
        <v>45</v>
      </c>
      <c r="O82" s="65">
        <v>3000</v>
      </c>
      <c r="P82" s="66">
        <f>Table224578910112345678910111213141516[[#This Row],[PEMBULATAN]]*O82</f>
        <v>135000</v>
      </c>
    </row>
    <row r="83" spans="1:16" ht="26.25" customHeight="1" x14ac:dyDescent="0.2">
      <c r="A83" s="14"/>
      <c r="B83" s="14"/>
      <c r="C83" s="74" t="s">
        <v>1566</v>
      </c>
      <c r="D83" s="79" t="s">
        <v>283</v>
      </c>
      <c r="E83" s="13">
        <v>44443</v>
      </c>
      <c r="F83" s="77" t="s">
        <v>779</v>
      </c>
      <c r="G83" s="13">
        <v>44447</v>
      </c>
      <c r="H83" s="78" t="s">
        <v>1692</v>
      </c>
      <c r="I83" s="16">
        <v>21</v>
      </c>
      <c r="J83" s="16">
        <v>40</v>
      </c>
      <c r="K83" s="16">
        <v>36</v>
      </c>
      <c r="L83" s="16">
        <v>6</v>
      </c>
      <c r="M83" s="82">
        <v>7.56</v>
      </c>
      <c r="N83" s="73">
        <v>8</v>
      </c>
      <c r="O83" s="65">
        <v>3000</v>
      </c>
      <c r="P83" s="66">
        <f>Table224578910112345678910111213141516[[#This Row],[PEMBULATAN]]*O83</f>
        <v>24000</v>
      </c>
    </row>
    <row r="84" spans="1:16" ht="26.25" customHeight="1" x14ac:dyDescent="0.2">
      <c r="A84" s="14"/>
      <c r="B84" s="14"/>
      <c r="C84" s="74" t="s">
        <v>1567</v>
      </c>
      <c r="D84" s="79" t="s">
        <v>283</v>
      </c>
      <c r="E84" s="13">
        <v>44443</v>
      </c>
      <c r="F84" s="77" t="s">
        <v>779</v>
      </c>
      <c r="G84" s="13">
        <v>44447</v>
      </c>
      <c r="H84" s="78" t="s">
        <v>1692</v>
      </c>
      <c r="I84" s="16">
        <v>94</v>
      </c>
      <c r="J84" s="16">
        <v>30</v>
      </c>
      <c r="K84" s="16">
        <v>7</v>
      </c>
      <c r="L84" s="16">
        <v>3</v>
      </c>
      <c r="M84" s="82">
        <v>4.9349999999999996</v>
      </c>
      <c r="N84" s="73">
        <v>5</v>
      </c>
      <c r="O84" s="65">
        <v>3000</v>
      </c>
      <c r="P84" s="66">
        <f>Table224578910112345678910111213141516[[#This Row],[PEMBULATAN]]*O84</f>
        <v>15000</v>
      </c>
    </row>
    <row r="85" spans="1:16" ht="26.25" customHeight="1" x14ac:dyDescent="0.2">
      <c r="A85" s="14"/>
      <c r="B85" s="14"/>
      <c r="C85" s="74" t="s">
        <v>1568</v>
      </c>
      <c r="D85" s="79" t="s">
        <v>283</v>
      </c>
      <c r="E85" s="13">
        <v>44443</v>
      </c>
      <c r="F85" s="77" t="s">
        <v>779</v>
      </c>
      <c r="G85" s="13">
        <v>44447</v>
      </c>
      <c r="H85" s="78" t="s">
        <v>1692</v>
      </c>
      <c r="I85" s="16">
        <v>100</v>
      </c>
      <c r="J85" s="16">
        <v>60</v>
      </c>
      <c r="K85" s="16">
        <v>32</v>
      </c>
      <c r="L85" s="16">
        <v>25</v>
      </c>
      <c r="M85" s="82">
        <v>48</v>
      </c>
      <c r="N85" s="73">
        <v>48</v>
      </c>
      <c r="O85" s="65">
        <v>3000</v>
      </c>
      <c r="P85" s="66">
        <f>Table224578910112345678910111213141516[[#This Row],[PEMBULATAN]]*O85</f>
        <v>144000</v>
      </c>
    </row>
    <row r="86" spans="1:16" ht="26.25" customHeight="1" x14ac:dyDescent="0.2">
      <c r="A86" s="14"/>
      <c r="B86" s="14"/>
      <c r="C86" s="74" t="s">
        <v>1569</v>
      </c>
      <c r="D86" s="79" t="s">
        <v>283</v>
      </c>
      <c r="E86" s="13">
        <v>44443</v>
      </c>
      <c r="F86" s="77" t="s">
        <v>779</v>
      </c>
      <c r="G86" s="13">
        <v>44447</v>
      </c>
      <c r="H86" s="78" t="s">
        <v>1692</v>
      </c>
      <c r="I86" s="16">
        <v>53</v>
      </c>
      <c r="J86" s="16">
        <v>46</v>
      </c>
      <c r="K86" s="16">
        <v>40</v>
      </c>
      <c r="L86" s="16">
        <v>23</v>
      </c>
      <c r="M86" s="82">
        <v>24.38</v>
      </c>
      <c r="N86" s="73">
        <v>25</v>
      </c>
      <c r="O86" s="65">
        <v>3000</v>
      </c>
      <c r="P86" s="66">
        <f>Table224578910112345678910111213141516[[#This Row],[PEMBULATAN]]*O86</f>
        <v>75000</v>
      </c>
    </row>
    <row r="87" spans="1:16" ht="26.25" customHeight="1" x14ac:dyDescent="0.2">
      <c r="A87" s="14"/>
      <c r="B87" s="14"/>
      <c r="C87" s="74" t="s">
        <v>1570</v>
      </c>
      <c r="D87" s="79" t="s">
        <v>283</v>
      </c>
      <c r="E87" s="13">
        <v>44443</v>
      </c>
      <c r="F87" s="77" t="s">
        <v>779</v>
      </c>
      <c r="G87" s="13">
        <v>44447</v>
      </c>
      <c r="H87" s="78" t="s">
        <v>1692</v>
      </c>
      <c r="I87" s="16">
        <v>90</v>
      </c>
      <c r="J87" s="16">
        <v>56</v>
      </c>
      <c r="K87" s="16">
        <v>51</v>
      </c>
      <c r="L87" s="16">
        <v>11</v>
      </c>
      <c r="M87" s="82">
        <v>64.260000000000005</v>
      </c>
      <c r="N87" s="73">
        <v>64</v>
      </c>
      <c r="O87" s="65">
        <v>3000</v>
      </c>
      <c r="P87" s="66">
        <f>Table224578910112345678910111213141516[[#This Row],[PEMBULATAN]]*O87</f>
        <v>192000</v>
      </c>
    </row>
    <row r="88" spans="1:16" ht="26.25" customHeight="1" x14ac:dyDescent="0.2">
      <c r="A88" s="14"/>
      <c r="B88" s="14"/>
      <c r="C88" s="74" t="s">
        <v>1571</v>
      </c>
      <c r="D88" s="79" t="s">
        <v>283</v>
      </c>
      <c r="E88" s="13">
        <v>44443</v>
      </c>
      <c r="F88" s="77" t="s">
        <v>779</v>
      </c>
      <c r="G88" s="13">
        <v>44447</v>
      </c>
      <c r="H88" s="78" t="s">
        <v>1692</v>
      </c>
      <c r="I88" s="16">
        <v>92</v>
      </c>
      <c r="J88" s="16">
        <v>50</v>
      </c>
      <c r="K88" s="16">
        <v>32</v>
      </c>
      <c r="L88" s="16">
        <v>18</v>
      </c>
      <c r="M88" s="82">
        <v>36.799999999999997</v>
      </c>
      <c r="N88" s="73">
        <v>37</v>
      </c>
      <c r="O88" s="65">
        <v>3000</v>
      </c>
      <c r="P88" s="66">
        <f>Table224578910112345678910111213141516[[#This Row],[PEMBULATAN]]*O88</f>
        <v>111000</v>
      </c>
    </row>
    <row r="89" spans="1:16" ht="26.25" customHeight="1" x14ac:dyDescent="0.2">
      <c r="A89" s="14"/>
      <c r="B89" s="14"/>
      <c r="C89" s="74" t="s">
        <v>1572</v>
      </c>
      <c r="D89" s="79" t="s">
        <v>283</v>
      </c>
      <c r="E89" s="13">
        <v>44443</v>
      </c>
      <c r="F89" s="77" t="s">
        <v>779</v>
      </c>
      <c r="G89" s="13">
        <v>44447</v>
      </c>
      <c r="H89" s="78" t="s">
        <v>1692</v>
      </c>
      <c r="I89" s="16">
        <v>100</v>
      </c>
      <c r="J89" s="16">
        <v>60</v>
      </c>
      <c r="K89" s="16">
        <v>30</v>
      </c>
      <c r="L89" s="16">
        <v>26</v>
      </c>
      <c r="M89" s="82">
        <v>45</v>
      </c>
      <c r="N89" s="73">
        <v>45</v>
      </c>
      <c r="O89" s="65">
        <v>3000</v>
      </c>
      <c r="P89" s="66">
        <f>Table224578910112345678910111213141516[[#This Row],[PEMBULATAN]]*O89</f>
        <v>135000</v>
      </c>
    </row>
    <row r="90" spans="1:16" ht="26.25" customHeight="1" x14ac:dyDescent="0.2">
      <c r="A90" s="14"/>
      <c r="B90" s="14"/>
      <c r="C90" s="74" t="s">
        <v>1573</v>
      </c>
      <c r="D90" s="79" t="s">
        <v>283</v>
      </c>
      <c r="E90" s="13">
        <v>44443</v>
      </c>
      <c r="F90" s="77" t="s">
        <v>779</v>
      </c>
      <c r="G90" s="13">
        <v>44447</v>
      </c>
      <c r="H90" s="78" t="s">
        <v>1692</v>
      </c>
      <c r="I90" s="16">
        <v>90</v>
      </c>
      <c r="J90" s="16">
        <v>50</v>
      </c>
      <c r="K90" s="16">
        <v>46</v>
      </c>
      <c r="L90" s="16">
        <v>19</v>
      </c>
      <c r="M90" s="82">
        <v>51.75</v>
      </c>
      <c r="N90" s="73">
        <v>52</v>
      </c>
      <c r="O90" s="65">
        <v>3000</v>
      </c>
      <c r="P90" s="66">
        <f>Table224578910112345678910111213141516[[#This Row],[PEMBULATAN]]*O90</f>
        <v>156000</v>
      </c>
    </row>
    <row r="91" spans="1:16" ht="26.25" customHeight="1" x14ac:dyDescent="0.2">
      <c r="A91" s="14"/>
      <c r="B91" s="14"/>
      <c r="C91" s="74" t="s">
        <v>1574</v>
      </c>
      <c r="D91" s="79" t="s">
        <v>283</v>
      </c>
      <c r="E91" s="13">
        <v>44443</v>
      </c>
      <c r="F91" s="77" t="s">
        <v>779</v>
      </c>
      <c r="G91" s="13">
        <v>44447</v>
      </c>
      <c r="H91" s="78" t="s">
        <v>1692</v>
      </c>
      <c r="I91" s="16">
        <v>125</v>
      </c>
      <c r="J91" s="16">
        <v>10</v>
      </c>
      <c r="K91" s="16">
        <v>10</v>
      </c>
      <c r="L91" s="16">
        <v>7</v>
      </c>
      <c r="M91" s="82">
        <v>3.125</v>
      </c>
      <c r="N91" s="73">
        <v>7</v>
      </c>
      <c r="O91" s="65">
        <v>3000</v>
      </c>
      <c r="P91" s="66">
        <f>Table224578910112345678910111213141516[[#This Row],[PEMBULATAN]]*O91</f>
        <v>21000</v>
      </c>
    </row>
    <row r="92" spans="1:16" ht="26.25" customHeight="1" x14ac:dyDescent="0.2">
      <c r="A92" s="14"/>
      <c r="B92" s="14"/>
      <c r="C92" s="74" t="s">
        <v>1575</v>
      </c>
      <c r="D92" s="79" t="s">
        <v>283</v>
      </c>
      <c r="E92" s="13">
        <v>44443</v>
      </c>
      <c r="F92" s="77" t="s">
        <v>779</v>
      </c>
      <c r="G92" s="13">
        <v>44447</v>
      </c>
      <c r="H92" s="78" t="s">
        <v>1692</v>
      </c>
      <c r="I92" s="16">
        <v>100</v>
      </c>
      <c r="J92" s="16">
        <v>60</v>
      </c>
      <c r="K92" s="16">
        <v>36</v>
      </c>
      <c r="L92" s="16">
        <v>19</v>
      </c>
      <c r="M92" s="82">
        <v>54</v>
      </c>
      <c r="N92" s="73">
        <v>54</v>
      </c>
      <c r="O92" s="65">
        <v>3000</v>
      </c>
      <c r="P92" s="66">
        <f>Table224578910112345678910111213141516[[#This Row],[PEMBULATAN]]*O92</f>
        <v>162000</v>
      </c>
    </row>
    <row r="93" spans="1:16" ht="26.25" customHeight="1" x14ac:dyDescent="0.2">
      <c r="A93" s="14"/>
      <c r="B93" s="14"/>
      <c r="C93" s="74" t="s">
        <v>1576</v>
      </c>
      <c r="D93" s="79" t="s">
        <v>283</v>
      </c>
      <c r="E93" s="13">
        <v>44443</v>
      </c>
      <c r="F93" s="77" t="s">
        <v>779</v>
      </c>
      <c r="G93" s="13">
        <v>44447</v>
      </c>
      <c r="H93" s="78" t="s">
        <v>1692</v>
      </c>
      <c r="I93" s="16">
        <v>42</v>
      </c>
      <c r="J93" s="16">
        <v>36</v>
      </c>
      <c r="K93" s="16">
        <v>15</v>
      </c>
      <c r="L93" s="16">
        <v>2</v>
      </c>
      <c r="M93" s="82">
        <v>5.67</v>
      </c>
      <c r="N93" s="73">
        <v>6</v>
      </c>
      <c r="O93" s="65">
        <v>3000</v>
      </c>
      <c r="P93" s="66">
        <f>Table224578910112345678910111213141516[[#This Row],[PEMBULATAN]]*O93</f>
        <v>18000</v>
      </c>
    </row>
    <row r="94" spans="1:16" ht="26.25" customHeight="1" x14ac:dyDescent="0.2">
      <c r="A94" s="14"/>
      <c r="B94" s="14"/>
      <c r="C94" s="74" t="s">
        <v>1577</v>
      </c>
      <c r="D94" s="79" t="s">
        <v>283</v>
      </c>
      <c r="E94" s="13">
        <v>44443</v>
      </c>
      <c r="F94" s="77" t="s">
        <v>779</v>
      </c>
      <c r="G94" s="13">
        <v>44447</v>
      </c>
      <c r="H94" s="78" t="s">
        <v>1692</v>
      </c>
      <c r="I94" s="16">
        <v>50</v>
      </c>
      <c r="J94" s="16">
        <v>40</v>
      </c>
      <c r="K94" s="16">
        <v>10</v>
      </c>
      <c r="L94" s="16">
        <v>2</v>
      </c>
      <c r="M94" s="82">
        <v>5</v>
      </c>
      <c r="N94" s="73">
        <v>5</v>
      </c>
      <c r="O94" s="65">
        <v>3000</v>
      </c>
      <c r="P94" s="66">
        <f>Table224578910112345678910111213141516[[#This Row],[PEMBULATAN]]*O94</f>
        <v>15000</v>
      </c>
    </row>
    <row r="95" spans="1:16" ht="26.25" customHeight="1" x14ac:dyDescent="0.2">
      <c r="A95" s="14"/>
      <c r="B95" s="14"/>
      <c r="C95" s="74" t="s">
        <v>1578</v>
      </c>
      <c r="D95" s="79" t="s">
        <v>283</v>
      </c>
      <c r="E95" s="13">
        <v>44443</v>
      </c>
      <c r="F95" s="77" t="s">
        <v>779</v>
      </c>
      <c r="G95" s="13">
        <v>44447</v>
      </c>
      <c r="H95" s="78" t="s">
        <v>1692</v>
      </c>
      <c r="I95" s="16">
        <v>90</v>
      </c>
      <c r="J95" s="16">
        <v>56</v>
      </c>
      <c r="K95" s="16">
        <v>33</v>
      </c>
      <c r="L95" s="16">
        <v>23</v>
      </c>
      <c r="M95" s="82">
        <v>41.58</v>
      </c>
      <c r="N95" s="73">
        <v>42</v>
      </c>
      <c r="O95" s="65">
        <v>3000</v>
      </c>
      <c r="P95" s="66">
        <f>Table224578910112345678910111213141516[[#This Row],[PEMBULATAN]]*O95</f>
        <v>126000</v>
      </c>
    </row>
    <row r="96" spans="1:16" ht="26.25" customHeight="1" x14ac:dyDescent="0.2">
      <c r="A96" s="14"/>
      <c r="B96" s="14"/>
      <c r="C96" s="74" t="s">
        <v>1579</v>
      </c>
      <c r="D96" s="79" t="s">
        <v>283</v>
      </c>
      <c r="E96" s="13">
        <v>44443</v>
      </c>
      <c r="F96" s="77" t="s">
        <v>779</v>
      </c>
      <c r="G96" s="13">
        <v>44447</v>
      </c>
      <c r="H96" s="78" t="s">
        <v>1692</v>
      </c>
      <c r="I96" s="16">
        <v>99</v>
      </c>
      <c r="J96" s="16">
        <v>58</v>
      </c>
      <c r="K96" s="16">
        <v>39</v>
      </c>
      <c r="L96" s="16">
        <v>20</v>
      </c>
      <c r="M96" s="82">
        <v>55.984499999999997</v>
      </c>
      <c r="N96" s="73">
        <v>56</v>
      </c>
      <c r="O96" s="65">
        <v>3000</v>
      </c>
      <c r="P96" s="66">
        <f>Table224578910112345678910111213141516[[#This Row],[PEMBULATAN]]*O96</f>
        <v>168000</v>
      </c>
    </row>
    <row r="97" spans="1:16" ht="26.25" customHeight="1" x14ac:dyDescent="0.2">
      <c r="A97" s="14"/>
      <c r="B97" s="14"/>
      <c r="C97" s="74" t="s">
        <v>1580</v>
      </c>
      <c r="D97" s="79" t="s">
        <v>283</v>
      </c>
      <c r="E97" s="13">
        <v>44443</v>
      </c>
      <c r="F97" s="77" t="s">
        <v>779</v>
      </c>
      <c r="G97" s="13">
        <v>44447</v>
      </c>
      <c r="H97" s="78" t="s">
        <v>1692</v>
      </c>
      <c r="I97" s="16">
        <v>47</v>
      </c>
      <c r="J97" s="16">
        <v>36</v>
      </c>
      <c r="K97" s="16">
        <v>24</v>
      </c>
      <c r="L97" s="16">
        <v>3</v>
      </c>
      <c r="M97" s="82">
        <v>10.151999999999999</v>
      </c>
      <c r="N97" s="73">
        <v>10</v>
      </c>
      <c r="O97" s="65">
        <v>3000</v>
      </c>
      <c r="P97" s="66">
        <f>Table224578910112345678910111213141516[[#This Row],[PEMBULATAN]]*O97</f>
        <v>30000</v>
      </c>
    </row>
    <row r="98" spans="1:16" ht="26.25" customHeight="1" x14ac:dyDescent="0.2">
      <c r="A98" s="14"/>
      <c r="B98" s="14"/>
      <c r="C98" s="74" t="s">
        <v>1581</v>
      </c>
      <c r="D98" s="79" t="s">
        <v>283</v>
      </c>
      <c r="E98" s="13">
        <v>44443</v>
      </c>
      <c r="F98" s="77" t="s">
        <v>779</v>
      </c>
      <c r="G98" s="13">
        <v>44447</v>
      </c>
      <c r="H98" s="78" t="s">
        <v>1692</v>
      </c>
      <c r="I98" s="16">
        <v>130</v>
      </c>
      <c r="J98" s="16">
        <v>20</v>
      </c>
      <c r="K98" s="16">
        <v>15</v>
      </c>
      <c r="L98" s="16">
        <v>4</v>
      </c>
      <c r="M98" s="82">
        <v>9.75</v>
      </c>
      <c r="N98" s="73">
        <v>10</v>
      </c>
      <c r="O98" s="65">
        <v>3000</v>
      </c>
      <c r="P98" s="66">
        <f>Table224578910112345678910111213141516[[#This Row],[PEMBULATAN]]*O98</f>
        <v>30000</v>
      </c>
    </row>
    <row r="99" spans="1:16" ht="26.25" customHeight="1" x14ac:dyDescent="0.2">
      <c r="A99" s="14"/>
      <c r="B99" s="14"/>
      <c r="C99" s="74" t="s">
        <v>1582</v>
      </c>
      <c r="D99" s="79" t="s">
        <v>283</v>
      </c>
      <c r="E99" s="13">
        <v>44443</v>
      </c>
      <c r="F99" s="77" t="s">
        <v>779</v>
      </c>
      <c r="G99" s="13">
        <v>44447</v>
      </c>
      <c r="H99" s="78" t="s">
        <v>1692</v>
      </c>
      <c r="I99" s="16">
        <v>80</v>
      </c>
      <c r="J99" s="16">
        <v>50</v>
      </c>
      <c r="K99" s="16">
        <v>33</v>
      </c>
      <c r="L99" s="16">
        <v>9</v>
      </c>
      <c r="M99" s="82">
        <v>33</v>
      </c>
      <c r="N99" s="73">
        <v>33</v>
      </c>
      <c r="O99" s="65">
        <v>3000</v>
      </c>
      <c r="P99" s="66">
        <f>Table224578910112345678910111213141516[[#This Row],[PEMBULATAN]]*O99</f>
        <v>99000</v>
      </c>
    </row>
    <row r="100" spans="1:16" ht="26.25" customHeight="1" x14ac:dyDescent="0.2">
      <c r="A100" s="14"/>
      <c r="B100" s="14"/>
      <c r="C100" s="74" t="s">
        <v>1583</v>
      </c>
      <c r="D100" s="79" t="s">
        <v>283</v>
      </c>
      <c r="E100" s="13">
        <v>44443</v>
      </c>
      <c r="F100" s="77" t="s">
        <v>779</v>
      </c>
      <c r="G100" s="13">
        <v>44447</v>
      </c>
      <c r="H100" s="78" t="s">
        <v>1692</v>
      </c>
      <c r="I100" s="16">
        <v>60</v>
      </c>
      <c r="J100" s="16">
        <v>40</v>
      </c>
      <c r="K100" s="16">
        <v>20</v>
      </c>
      <c r="L100" s="16">
        <v>3</v>
      </c>
      <c r="M100" s="82">
        <v>12</v>
      </c>
      <c r="N100" s="73">
        <v>12</v>
      </c>
      <c r="O100" s="65">
        <v>3000</v>
      </c>
      <c r="P100" s="66">
        <f>Table224578910112345678910111213141516[[#This Row],[PEMBULATAN]]*O100</f>
        <v>36000</v>
      </c>
    </row>
    <row r="101" spans="1:16" ht="26.25" customHeight="1" x14ac:dyDescent="0.2">
      <c r="A101" s="14"/>
      <c r="B101" s="14"/>
      <c r="C101" s="74" t="s">
        <v>1584</v>
      </c>
      <c r="D101" s="79" t="s">
        <v>283</v>
      </c>
      <c r="E101" s="13">
        <v>44443</v>
      </c>
      <c r="F101" s="77" t="s">
        <v>779</v>
      </c>
      <c r="G101" s="13">
        <v>44447</v>
      </c>
      <c r="H101" s="78" t="s">
        <v>1692</v>
      </c>
      <c r="I101" s="16">
        <v>65</v>
      </c>
      <c r="J101" s="16">
        <v>50</v>
      </c>
      <c r="K101" s="16">
        <v>22</v>
      </c>
      <c r="L101" s="16">
        <v>10</v>
      </c>
      <c r="M101" s="82">
        <v>17.875</v>
      </c>
      <c r="N101" s="73">
        <v>18</v>
      </c>
      <c r="O101" s="65">
        <v>3000</v>
      </c>
      <c r="P101" s="66">
        <f>Table224578910112345678910111213141516[[#This Row],[PEMBULATAN]]*O101</f>
        <v>54000</v>
      </c>
    </row>
    <row r="102" spans="1:16" ht="26.25" customHeight="1" x14ac:dyDescent="0.2">
      <c r="A102" s="14"/>
      <c r="B102" s="14"/>
      <c r="C102" s="74" t="s">
        <v>1585</v>
      </c>
      <c r="D102" s="79" t="s">
        <v>283</v>
      </c>
      <c r="E102" s="13">
        <v>44443</v>
      </c>
      <c r="F102" s="77" t="s">
        <v>779</v>
      </c>
      <c r="G102" s="13">
        <v>44447</v>
      </c>
      <c r="H102" s="78" t="s">
        <v>1692</v>
      </c>
      <c r="I102" s="16">
        <v>34</v>
      </c>
      <c r="J102" s="16">
        <v>28</v>
      </c>
      <c r="K102" s="16">
        <v>22</v>
      </c>
      <c r="L102" s="16">
        <v>10</v>
      </c>
      <c r="M102" s="82">
        <v>5.2359999999999998</v>
      </c>
      <c r="N102" s="73">
        <v>10</v>
      </c>
      <c r="O102" s="65">
        <v>3000</v>
      </c>
      <c r="P102" s="66">
        <f>Table224578910112345678910111213141516[[#This Row],[PEMBULATAN]]*O102</f>
        <v>30000</v>
      </c>
    </row>
    <row r="103" spans="1:16" ht="26.25" customHeight="1" x14ac:dyDescent="0.2">
      <c r="A103" s="14"/>
      <c r="B103" s="14"/>
      <c r="C103" s="74" t="s">
        <v>1586</v>
      </c>
      <c r="D103" s="79" t="s">
        <v>283</v>
      </c>
      <c r="E103" s="13">
        <v>44443</v>
      </c>
      <c r="F103" s="77" t="s">
        <v>779</v>
      </c>
      <c r="G103" s="13">
        <v>44447</v>
      </c>
      <c r="H103" s="78" t="s">
        <v>1692</v>
      </c>
      <c r="I103" s="16">
        <v>50</v>
      </c>
      <c r="J103" s="16">
        <v>29</v>
      </c>
      <c r="K103" s="16">
        <v>31</v>
      </c>
      <c r="L103" s="16">
        <v>7</v>
      </c>
      <c r="M103" s="82">
        <v>11.237500000000001</v>
      </c>
      <c r="N103" s="73">
        <v>11</v>
      </c>
      <c r="O103" s="65">
        <v>3000</v>
      </c>
      <c r="P103" s="66">
        <f>Table224578910112345678910111213141516[[#This Row],[PEMBULATAN]]*O103</f>
        <v>33000</v>
      </c>
    </row>
    <row r="104" spans="1:16" ht="26.25" customHeight="1" x14ac:dyDescent="0.2">
      <c r="A104" s="14"/>
      <c r="B104" s="14"/>
      <c r="C104" s="74" t="s">
        <v>1587</v>
      </c>
      <c r="D104" s="79" t="s">
        <v>283</v>
      </c>
      <c r="E104" s="13">
        <v>44443</v>
      </c>
      <c r="F104" s="77" t="s">
        <v>779</v>
      </c>
      <c r="G104" s="13">
        <v>44447</v>
      </c>
      <c r="H104" s="78" t="s">
        <v>1692</v>
      </c>
      <c r="I104" s="16">
        <v>100</v>
      </c>
      <c r="J104" s="16">
        <v>40</v>
      </c>
      <c r="K104" s="16">
        <v>35</v>
      </c>
      <c r="L104" s="16">
        <v>9</v>
      </c>
      <c r="M104" s="82">
        <v>35</v>
      </c>
      <c r="N104" s="73">
        <v>35</v>
      </c>
      <c r="O104" s="65">
        <v>3000</v>
      </c>
      <c r="P104" s="66">
        <f>Table224578910112345678910111213141516[[#This Row],[PEMBULATAN]]*O104</f>
        <v>105000</v>
      </c>
    </row>
    <row r="105" spans="1:16" ht="26.25" customHeight="1" x14ac:dyDescent="0.2">
      <c r="A105" s="14"/>
      <c r="B105" s="14"/>
      <c r="C105" s="74" t="s">
        <v>1588</v>
      </c>
      <c r="D105" s="79" t="s">
        <v>283</v>
      </c>
      <c r="E105" s="13">
        <v>44443</v>
      </c>
      <c r="F105" s="77" t="s">
        <v>779</v>
      </c>
      <c r="G105" s="13">
        <v>44447</v>
      </c>
      <c r="H105" s="78" t="s">
        <v>1692</v>
      </c>
      <c r="I105" s="16">
        <v>99</v>
      </c>
      <c r="J105" s="16">
        <v>60</v>
      </c>
      <c r="K105" s="16">
        <v>30</v>
      </c>
      <c r="L105" s="16">
        <v>18</v>
      </c>
      <c r="M105" s="82">
        <v>44.55</v>
      </c>
      <c r="N105" s="73">
        <v>45</v>
      </c>
      <c r="O105" s="65">
        <v>3000</v>
      </c>
      <c r="P105" s="66">
        <f>Table224578910112345678910111213141516[[#This Row],[PEMBULATAN]]*O105</f>
        <v>135000</v>
      </c>
    </row>
    <row r="106" spans="1:16" ht="26.25" customHeight="1" x14ac:dyDescent="0.2">
      <c r="A106" s="14"/>
      <c r="B106" s="14"/>
      <c r="C106" s="74" t="s">
        <v>1589</v>
      </c>
      <c r="D106" s="79" t="s">
        <v>283</v>
      </c>
      <c r="E106" s="13">
        <v>44443</v>
      </c>
      <c r="F106" s="77" t="s">
        <v>779</v>
      </c>
      <c r="G106" s="13">
        <v>44447</v>
      </c>
      <c r="H106" s="78" t="s">
        <v>1692</v>
      </c>
      <c r="I106" s="16">
        <v>100</v>
      </c>
      <c r="J106" s="16">
        <v>70</v>
      </c>
      <c r="K106" s="16">
        <v>40</v>
      </c>
      <c r="L106" s="16">
        <v>12</v>
      </c>
      <c r="M106" s="82">
        <v>70</v>
      </c>
      <c r="N106" s="73">
        <v>70</v>
      </c>
      <c r="O106" s="65">
        <v>3000</v>
      </c>
      <c r="P106" s="66">
        <f>Table224578910112345678910111213141516[[#This Row],[PEMBULATAN]]*O106</f>
        <v>210000</v>
      </c>
    </row>
    <row r="107" spans="1:16" ht="26.25" customHeight="1" x14ac:dyDescent="0.2">
      <c r="A107" s="14"/>
      <c r="B107" s="14"/>
      <c r="C107" s="74" t="s">
        <v>1590</v>
      </c>
      <c r="D107" s="79" t="s">
        <v>283</v>
      </c>
      <c r="E107" s="13">
        <v>44443</v>
      </c>
      <c r="F107" s="77" t="s">
        <v>779</v>
      </c>
      <c r="G107" s="13">
        <v>44447</v>
      </c>
      <c r="H107" s="78" t="s">
        <v>1692</v>
      </c>
      <c r="I107" s="16">
        <v>70</v>
      </c>
      <c r="J107" s="16">
        <v>42</v>
      </c>
      <c r="K107" s="16">
        <v>27</v>
      </c>
      <c r="L107" s="16">
        <v>10</v>
      </c>
      <c r="M107" s="82">
        <v>19.844999999999999</v>
      </c>
      <c r="N107" s="73">
        <v>20</v>
      </c>
      <c r="O107" s="65">
        <v>3000</v>
      </c>
      <c r="P107" s="66">
        <f>Table224578910112345678910111213141516[[#This Row],[PEMBULATAN]]*O107</f>
        <v>60000</v>
      </c>
    </row>
    <row r="108" spans="1:16" ht="26.25" customHeight="1" x14ac:dyDescent="0.2">
      <c r="A108" s="14"/>
      <c r="B108" s="14"/>
      <c r="C108" s="74" t="s">
        <v>1591</v>
      </c>
      <c r="D108" s="79" t="s">
        <v>283</v>
      </c>
      <c r="E108" s="13">
        <v>44443</v>
      </c>
      <c r="F108" s="77" t="s">
        <v>779</v>
      </c>
      <c r="G108" s="13">
        <v>44447</v>
      </c>
      <c r="H108" s="78" t="s">
        <v>1692</v>
      </c>
      <c r="I108" s="16">
        <v>88</v>
      </c>
      <c r="J108" s="16">
        <v>56</v>
      </c>
      <c r="K108" s="16">
        <v>20</v>
      </c>
      <c r="L108" s="16">
        <v>11</v>
      </c>
      <c r="M108" s="82">
        <v>24.64</v>
      </c>
      <c r="N108" s="73">
        <v>25</v>
      </c>
      <c r="O108" s="65">
        <v>3000</v>
      </c>
      <c r="P108" s="66">
        <f>Table224578910112345678910111213141516[[#This Row],[PEMBULATAN]]*O108</f>
        <v>75000</v>
      </c>
    </row>
    <row r="109" spans="1:16" ht="26.25" customHeight="1" x14ac:dyDescent="0.2">
      <c r="A109" s="14"/>
      <c r="B109" s="14"/>
      <c r="C109" s="74" t="s">
        <v>1592</v>
      </c>
      <c r="D109" s="79" t="s">
        <v>283</v>
      </c>
      <c r="E109" s="13">
        <v>44443</v>
      </c>
      <c r="F109" s="77" t="s">
        <v>779</v>
      </c>
      <c r="G109" s="13">
        <v>44447</v>
      </c>
      <c r="H109" s="78" t="s">
        <v>1692</v>
      </c>
      <c r="I109" s="16">
        <v>103</v>
      </c>
      <c r="J109" s="16">
        <v>54</v>
      </c>
      <c r="K109" s="16">
        <v>40</v>
      </c>
      <c r="L109" s="16">
        <v>10</v>
      </c>
      <c r="M109" s="82">
        <v>55.62</v>
      </c>
      <c r="N109" s="73">
        <v>56</v>
      </c>
      <c r="O109" s="65">
        <v>3000</v>
      </c>
      <c r="P109" s="66">
        <f>Table224578910112345678910111213141516[[#This Row],[PEMBULATAN]]*O109</f>
        <v>168000</v>
      </c>
    </row>
    <row r="110" spans="1:16" ht="26.25" customHeight="1" x14ac:dyDescent="0.2">
      <c r="A110" s="14"/>
      <c r="B110" s="14"/>
      <c r="C110" s="74" t="s">
        <v>1593</v>
      </c>
      <c r="D110" s="79" t="s">
        <v>283</v>
      </c>
      <c r="E110" s="13">
        <v>44443</v>
      </c>
      <c r="F110" s="77" t="s">
        <v>779</v>
      </c>
      <c r="G110" s="13">
        <v>44447</v>
      </c>
      <c r="H110" s="78" t="s">
        <v>1692</v>
      </c>
      <c r="I110" s="16">
        <v>59</v>
      </c>
      <c r="J110" s="16">
        <v>50</v>
      </c>
      <c r="K110" s="16">
        <v>15</v>
      </c>
      <c r="L110" s="16">
        <v>6</v>
      </c>
      <c r="M110" s="82">
        <v>11.0625</v>
      </c>
      <c r="N110" s="73">
        <v>11</v>
      </c>
      <c r="O110" s="65">
        <v>3000</v>
      </c>
      <c r="P110" s="66">
        <f>Table224578910112345678910111213141516[[#This Row],[PEMBULATAN]]*O110</f>
        <v>33000</v>
      </c>
    </row>
    <row r="111" spans="1:16" ht="26.25" customHeight="1" x14ac:dyDescent="0.2">
      <c r="A111" s="14"/>
      <c r="B111" s="14"/>
      <c r="C111" s="74" t="s">
        <v>1594</v>
      </c>
      <c r="D111" s="79" t="s">
        <v>283</v>
      </c>
      <c r="E111" s="13">
        <v>44443</v>
      </c>
      <c r="F111" s="77" t="s">
        <v>779</v>
      </c>
      <c r="G111" s="13">
        <v>44447</v>
      </c>
      <c r="H111" s="78" t="s">
        <v>1692</v>
      </c>
      <c r="I111" s="16">
        <v>53</v>
      </c>
      <c r="J111" s="16">
        <v>15</v>
      </c>
      <c r="K111" s="16">
        <v>8</v>
      </c>
      <c r="L111" s="16">
        <v>2</v>
      </c>
      <c r="M111" s="82">
        <v>1.59</v>
      </c>
      <c r="N111" s="73">
        <v>2</v>
      </c>
      <c r="O111" s="65">
        <v>3000</v>
      </c>
      <c r="P111" s="66">
        <f>Table224578910112345678910111213141516[[#This Row],[PEMBULATAN]]*O111</f>
        <v>6000</v>
      </c>
    </row>
    <row r="112" spans="1:16" ht="26.25" customHeight="1" x14ac:dyDescent="0.2">
      <c r="A112" s="14"/>
      <c r="B112" s="14"/>
      <c r="C112" s="74" t="s">
        <v>1595</v>
      </c>
      <c r="D112" s="79" t="s">
        <v>283</v>
      </c>
      <c r="E112" s="13">
        <v>44443</v>
      </c>
      <c r="F112" s="77" t="s">
        <v>779</v>
      </c>
      <c r="G112" s="13">
        <v>44447</v>
      </c>
      <c r="H112" s="78" t="s">
        <v>1692</v>
      </c>
      <c r="I112" s="16">
        <v>60</v>
      </c>
      <c r="J112" s="16">
        <v>30</v>
      </c>
      <c r="K112" s="16">
        <v>25</v>
      </c>
      <c r="L112" s="16">
        <v>5</v>
      </c>
      <c r="M112" s="82">
        <v>11.25</v>
      </c>
      <c r="N112" s="73">
        <v>11</v>
      </c>
      <c r="O112" s="65">
        <v>3000</v>
      </c>
      <c r="P112" s="66">
        <f>Table224578910112345678910111213141516[[#This Row],[PEMBULATAN]]*O112</f>
        <v>33000</v>
      </c>
    </row>
    <row r="113" spans="1:16" ht="26.25" customHeight="1" x14ac:dyDescent="0.2">
      <c r="A113" s="14"/>
      <c r="B113" s="14"/>
      <c r="C113" s="74" t="s">
        <v>1596</v>
      </c>
      <c r="D113" s="79" t="s">
        <v>283</v>
      </c>
      <c r="E113" s="13">
        <v>44443</v>
      </c>
      <c r="F113" s="77" t="s">
        <v>779</v>
      </c>
      <c r="G113" s="13">
        <v>44447</v>
      </c>
      <c r="H113" s="78" t="s">
        <v>1692</v>
      </c>
      <c r="I113" s="16">
        <v>60</v>
      </c>
      <c r="J113" s="16">
        <v>32</v>
      </c>
      <c r="K113" s="16">
        <v>25</v>
      </c>
      <c r="L113" s="16">
        <v>5</v>
      </c>
      <c r="M113" s="82">
        <v>12</v>
      </c>
      <c r="N113" s="73">
        <v>12</v>
      </c>
      <c r="O113" s="65">
        <v>3000</v>
      </c>
      <c r="P113" s="66">
        <f>Table224578910112345678910111213141516[[#This Row],[PEMBULATAN]]*O113</f>
        <v>36000</v>
      </c>
    </row>
    <row r="114" spans="1:16" ht="26.25" customHeight="1" x14ac:dyDescent="0.2">
      <c r="A114" s="14"/>
      <c r="B114" s="14"/>
      <c r="C114" s="74" t="s">
        <v>1597</v>
      </c>
      <c r="D114" s="79" t="s">
        <v>283</v>
      </c>
      <c r="E114" s="13">
        <v>44443</v>
      </c>
      <c r="F114" s="77" t="s">
        <v>779</v>
      </c>
      <c r="G114" s="13">
        <v>44447</v>
      </c>
      <c r="H114" s="78" t="s">
        <v>1692</v>
      </c>
      <c r="I114" s="16">
        <v>36</v>
      </c>
      <c r="J114" s="16">
        <v>50</v>
      </c>
      <c r="K114" s="16">
        <v>30</v>
      </c>
      <c r="L114" s="16">
        <v>12</v>
      </c>
      <c r="M114" s="82">
        <v>13.5</v>
      </c>
      <c r="N114" s="73">
        <v>14</v>
      </c>
      <c r="O114" s="65">
        <v>3000</v>
      </c>
      <c r="P114" s="66">
        <f>Table224578910112345678910111213141516[[#This Row],[PEMBULATAN]]*O114</f>
        <v>42000</v>
      </c>
    </row>
    <row r="115" spans="1:16" ht="26.25" customHeight="1" x14ac:dyDescent="0.2">
      <c r="A115" s="14"/>
      <c r="B115" s="14"/>
      <c r="C115" s="74" t="s">
        <v>1598</v>
      </c>
      <c r="D115" s="79" t="s">
        <v>283</v>
      </c>
      <c r="E115" s="13">
        <v>44443</v>
      </c>
      <c r="F115" s="77" t="s">
        <v>779</v>
      </c>
      <c r="G115" s="13">
        <v>44447</v>
      </c>
      <c r="H115" s="78" t="s">
        <v>1692</v>
      </c>
      <c r="I115" s="16">
        <v>99</v>
      </c>
      <c r="J115" s="16">
        <v>70</v>
      </c>
      <c r="K115" s="16">
        <v>20</v>
      </c>
      <c r="L115" s="16">
        <v>18</v>
      </c>
      <c r="M115" s="82">
        <v>34.65</v>
      </c>
      <c r="N115" s="73">
        <v>35</v>
      </c>
      <c r="O115" s="65">
        <v>3000</v>
      </c>
      <c r="P115" s="66">
        <f>Table224578910112345678910111213141516[[#This Row],[PEMBULATAN]]*O115</f>
        <v>105000</v>
      </c>
    </row>
    <row r="116" spans="1:16" ht="26.25" customHeight="1" x14ac:dyDescent="0.2">
      <c r="A116" s="14"/>
      <c r="B116" s="14"/>
      <c r="C116" s="74" t="s">
        <v>1599</v>
      </c>
      <c r="D116" s="79" t="s">
        <v>283</v>
      </c>
      <c r="E116" s="13">
        <v>44443</v>
      </c>
      <c r="F116" s="77" t="s">
        <v>779</v>
      </c>
      <c r="G116" s="13">
        <v>44447</v>
      </c>
      <c r="H116" s="78" t="s">
        <v>1692</v>
      </c>
      <c r="I116" s="16">
        <v>100</v>
      </c>
      <c r="J116" s="16">
        <v>22</v>
      </c>
      <c r="K116" s="16">
        <v>15</v>
      </c>
      <c r="L116" s="16">
        <v>5</v>
      </c>
      <c r="M116" s="82">
        <v>8.25</v>
      </c>
      <c r="N116" s="73">
        <v>8</v>
      </c>
      <c r="O116" s="65">
        <v>3000</v>
      </c>
      <c r="P116" s="66">
        <f>Table224578910112345678910111213141516[[#This Row],[PEMBULATAN]]*O116</f>
        <v>24000</v>
      </c>
    </row>
    <row r="117" spans="1:16" ht="26.25" customHeight="1" x14ac:dyDescent="0.2">
      <c r="A117" s="14"/>
      <c r="B117" s="14"/>
      <c r="C117" s="74" t="s">
        <v>1600</v>
      </c>
      <c r="D117" s="79" t="s">
        <v>283</v>
      </c>
      <c r="E117" s="13">
        <v>44443</v>
      </c>
      <c r="F117" s="77" t="s">
        <v>779</v>
      </c>
      <c r="G117" s="13">
        <v>44447</v>
      </c>
      <c r="H117" s="78" t="s">
        <v>1692</v>
      </c>
      <c r="I117" s="16">
        <v>75</v>
      </c>
      <c r="J117" s="16">
        <v>55</v>
      </c>
      <c r="K117" s="16">
        <v>15</v>
      </c>
      <c r="L117" s="16">
        <v>9</v>
      </c>
      <c r="M117" s="82">
        <v>15.46875</v>
      </c>
      <c r="N117" s="73">
        <v>16</v>
      </c>
      <c r="O117" s="65">
        <v>3000</v>
      </c>
      <c r="P117" s="66">
        <f>Table224578910112345678910111213141516[[#This Row],[PEMBULATAN]]*O117</f>
        <v>48000</v>
      </c>
    </row>
    <row r="118" spans="1:16" ht="26.25" customHeight="1" x14ac:dyDescent="0.2">
      <c r="A118" s="14"/>
      <c r="B118" s="14"/>
      <c r="C118" s="74" t="s">
        <v>1601</v>
      </c>
      <c r="D118" s="79" t="s">
        <v>283</v>
      </c>
      <c r="E118" s="13">
        <v>44443</v>
      </c>
      <c r="F118" s="77" t="s">
        <v>779</v>
      </c>
      <c r="G118" s="13">
        <v>44447</v>
      </c>
      <c r="H118" s="78" t="s">
        <v>1692</v>
      </c>
      <c r="I118" s="16">
        <v>105</v>
      </c>
      <c r="J118" s="16">
        <v>30</v>
      </c>
      <c r="K118" s="16">
        <v>20</v>
      </c>
      <c r="L118" s="16">
        <v>10</v>
      </c>
      <c r="M118" s="82">
        <v>15.75</v>
      </c>
      <c r="N118" s="73">
        <v>16</v>
      </c>
      <c r="O118" s="65">
        <v>3000</v>
      </c>
      <c r="P118" s="66">
        <f>Table224578910112345678910111213141516[[#This Row],[PEMBULATAN]]*O118</f>
        <v>48000</v>
      </c>
    </row>
    <row r="119" spans="1:16" ht="26.25" customHeight="1" x14ac:dyDescent="0.2">
      <c r="A119" s="14"/>
      <c r="B119" s="14"/>
      <c r="C119" s="74" t="s">
        <v>1602</v>
      </c>
      <c r="D119" s="79" t="s">
        <v>283</v>
      </c>
      <c r="E119" s="13">
        <v>44443</v>
      </c>
      <c r="F119" s="77" t="s">
        <v>779</v>
      </c>
      <c r="G119" s="13">
        <v>44447</v>
      </c>
      <c r="H119" s="78" t="s">
        <v>1692</v>
      </c>
      <c r="I119" s="16">
        <v>115</v>
      </c>
      <c r="J119" s="16">
        <v>22</v>
      </c>
      <c r="K119" s="16">
        <v>10</v>
      </c>
      <c r="L119" s="16">
        <v>3</v>
      </c>
      <c r="M119" s="82">
        <v>6.3250000000000002</v>
      </c>
      <c r="N119" s="73">
        <v>7</v>
      </c>
      <c r="O119" s="65">
        <v>3000</v>
      </c>
      <c r="P119" s="66">
        <f>Table224578910112345678910111213141516[[#This Row],[PEMBULATAN]]*O119</f>
        <v>21000</v>
      </c>
    </row>
    <row r="120" spans="1:16" ht="26.25" customHeight="1" x14ac:dyDescent="0.2">
      <c r="A120" s="14"/>
      <c r="B120" s="14"/>
      <c r="C120" s="74" t="s">
        <v>1603</v>
      </c>
      <c r="D120" s="79" t="s">
        <v>283</v>
      </c>
      <c r="E120" s="13">
        <v>44443</v>
      </c>
      <c r="F120" s="77" t="s">
        <v>779</v>
      </c>
      <c r="G120" s="13">
        <v>44447</v>
      </c>
      <c r="H120" s="78" t="s">
        <v>1692</v>
      </c>
      <c r="I120" s="16">
        <v>70</v>
      </c>
      <c r="J120" s="16">
        <v>54</v>
      </c>
      <c r="K120" s="16">
        <v>40</v>
      </c>
      <c r="L120" s="16">
        <v>12</v>
      </c>
      <c r="M120" s="82">
        <v>37.799999999999997</v>
      </c>
      <c r="N120" s="73">
        <v>38</v>
      </c>
      <c r="O120" s="65">
        <v>3000</v>
      </c>
      <c r="P120" s="66">
        <f>Table224578910112345678910111213141516[[#This Row],[PEMBULATAN]]*O120</f>
        <v>114000</v>
      </c>
    </row>
    <row r="121" spans="1:16" ht="26.25" customHeight="1" x14ac:dyDescent="0.2">
      <c r="A121" s="14"/>
      <c r="B121" s="14"/>
      <c r="C121" s="74" t="s">
        <v>1604</v>
      </c>
      <c r="D121" s="79" t="s">
        <v>283</v>
      </c>
      <c r="E121" s="13">
        <v>44443</v>
      </c>
      <c r="F121" s="77" t="s">
        <v>779</v>
      </c>
      <c r="G121" s="13">
        <v>44447</v>
      </c>
      <c r="H121" s="78" t="s">
        <v>1692</v>
      </c>
      <c r="I121" s="16">
        <v>90</v>
      </c>
      <c r="J121" s="16">
        <v>51</v>
      </c>
      <c r="K121" s="16">
        <v>15</v>
      </c>
      <c r="L121" s="16">
        <v>13</v>
      </c>
      <c r="M121" s="82">
        <v>17.212499999999999</v>
      </c>
      <c r="N121" s="73">
        <v>17</v>
      </c>
      <c r="O121" s="65">
        <v>3000</v>
      </c>
      <c r="P121" s="66">
        <f>Table224578910112345678910111213141516[[#This Row],[PEMBULATAN]]*O121</f>
        <v>51000</v>
      </c>
    </row>
    <row r="122" spans="1:16" ht="26.25" customHeight="1" x14ac:dyDescent="0.2">
      <c r="A122" s="14"/>
      <c r="B122" s="14"/>
      <c r="C122" s="74" t="s">
        <v>1605</v>
      </c>
      <c r="D122" s="79" t="s">
        <v>283</v>
      </c>
      <c r="E122" s="13">
        <v>44443</v>
      </c>
      <c r="F122" s="77" t="s">
        <v>779</v>
      </c>
      <c r="G122" s="13">
        <v>44447</v>
      </c>
      <c r="H122" s="78" t="s">
        <v>1692</v>
      </c>
      <c r="I122" s="16">
        <v>122</v>
      </c>
      <c r="J122" s="16">
        <v>20</v>
      </c>
      <c r="K122" s="16">
        <v>10</v>
      </c>
      <c r="L122" s="16">
        <v>3</v>
      </c>
      <c r="M122" s="82">
        <v>6.1</v>
      </c>
      <c r="N122" s="73">
        <v>6</v>
      </c>
      <c r="O122" s="65">
        <v>3000</v>
      </c>
      <c r="P122" s="66">
        <f>Table224578910112345678910111213141516[[#This Row],[PEMBULATAN]]*O122</f>
        <v>18000</v>
      </c>
    </row>
    <row r="123" spans="1:16" ht="26.25" customHeight="1" x14ac:dyDescent="0.2">
      <c r="A123" s="14"/>
      <c r="B123" s="14"/>
      <c r="C123" s="74" t="s">
        <v>1606</v>
      </c>
      <c r="D123" s="79" t="s">
        <v>283</v>
      </c>
      <c r="E123" s="13">
        <v>44443</v>
      </c>
      <c r="F123" s="77" t="s">
        <v>779</v>
      </c>
      <c r="G123" s="13">
        <v>44447</v>
      </c>
      <c r="H123" s="78" t="s">
        <v>1692</v>
      </c>
      <c r="I123" s="16">
        <v>64</v>
      </c>
      <c r="J123" s="16">
        <v>50</v>
      </c>
      <c r="K123" s="16">
        <v>20</v>
      </c>
      <c r="L123" s="16">
        <v>14</v>
      </c>
      <c r="M123" s="82">
        <v>16</v>
      </c>
      <c r="N123" s="73">
        <v>16</v>
      </c>
      <c r="O123" s="65">
        <v>3000</v>
      </c>
      <c r="P123" s="66">
        <f>Table224578910112345678910111213141516[[#This Row],[PEMBULATAN]]*O123</f>
        <v>48000</v>
      </c>
    </row>
    <row r="124" spans="1:16" ht="26.25" customHeight="1" x14ac:dyDescent="0.2">
      <c r="A124" s="14"/>
      <c r="B124" s="14"/>
      <c r="C124" s="74" t="s">
        <v>1607</v>
      </c>
      <c r="D124" s="79" t="s">
        <v>283</v>
      </c>
      <c r="E124" s="13">
        <v>44443</v>
      </c>
      <c r="F124" s="77" t="s">
        <v>779</v>
      </c>
      <c r="G124" s="13">
        <v>44447</v>
      </c>
      <c r="H124" s="78" t="s">
        <v>1692</v>
      </c>
      <c r="I124" s="16">
        <v>170</v>
      </c>
      <c r="J124" s="16">
        <v>90</v>
      </c>
      <c r="K124" s="16">
        <v>26</v>
      </c>
      <c r="L124" s="16">
        <v>40</v>
      </c>
      <c r="M124" s="82">
        <v>99.45</v>
      </c>
      <c r="N124" s="73">
        <v>100</v>
      </c>
      <c r="O124" s="65">
        <v>3000</v>
      </c>
      <c r="P124" s="66">
        <f>Table224578910112345678910111213141516[[#This Row],[PEMBULATAN]]*O124</f>
        <v>300000</v>
      </c>
    </row>
    <row r="125" spans="1:16" ht="26.25" customHeight="1" x14ac:dyDescent="0.2">
      <c r="A125" s="14"/>
      <c r="B125" s="14"/>
      <c r="C125" s="74" t="s">
        <v>1608</v>
      </c>
      <c r="D125" s="79" t="s">
        <v>283</v>
      </c>
      <c r="E125" s="13">
        <v>44443</v>
      </c>
      <c r="F125" s="77" t="s">
        <v>779</v>
      </c>
      <c r="G125" s="13">
        <v>44447</v>
      </c>
      <c r="H125" s="78" t="s">
        <v>1692</v>
      </c>
      <c r="I125" s="16">
        <v>94</v>
      </c>
      <c r="J125" s="16">
        <v>63</v>
      </c>
      <c r="K125" s="16">
        <v>40</v>
      </c>
      <c r="L125" s="16">
        <v>30</v>
      </c>
      <c r="M125" s="82">
        <v>59.22</v>
      </c>
      <c r="N125" s="73">
        <v>59</v>
      </c>
      <c r="O125" s="65">
        <v>3000</v>
      </c>
      <c r="P125" s="66">
        <f>Table224578910112345678910111213141516[[#This Row],[PEMBULATAN]]*O125</f>
        <v>177000</v>
      </c>
    </row>
    <row r="126" spans="1:16" ht="26.25" customHeight="1" x14ac:dyDescent="0.2">
      <c r="A126" s="14"/>
      <c r="B126" s="14"/>
      <c r="C126" s="74" t="s">
        <v>1609</v>
      </c>
      <c r="D126" s="79" t="s">
        <v>283</v>
      </c>
      <c r="E126" s="13">
        <v>44443</v>
      </c>
      <c r="F126" s="77" t="s">
        <v>779</v>
      </c>
      <c r="G126" s="13">
        <v>44447</v>
      </c>
      <c r="H126" s="78" t="s">
        <v>1692</v>
      </c>
      <c r="I126" s="16">
        <v>99</v>
      </c>
      <c r="J126" s="16">
        <v>62</v>
      </c>
      <c r="K126" s="16">
        <v>36</v>
      </c>
      <c r="L126" s="16">
        <v>30</v>
      </c>
      <c r="M126" s="82">
        <v>55.241999999999997</v>
      </c>
      <c r="N126" s="73">
        <v>55</v>
      </c>
      <c r="O126" s="65">
        <v>3000</v>
      </c>
      <c r="P126" s="66">
        <f>Table224578910112345678910111213141516[[#This Row],[PEMBULATAN]]*O126</f>
        <v>165000</v>
      </c>
    </row>
    <row r="127" spans="1:16" ht="26.25" customHeight="1" x14ac:dyDescent="0.2">
      <c r="A127" s="14"/>
      <c r="B127" s="14"/>
      <c r="C127" s="74" t="s">
        <v>1610</v>
      </c>
      <c r="D127" s="79" t="s">
        <v>283</v>
      </c>
      <c r="E127" s="13">
        <v>44443</v>
      </c>
      <c r="F127" s="77" t="s">
        <v>779</v>
      </c>
      <c r="G127" s="13">
        <v>44447</v>
      </c>
      <c r="H127" s="78" t="s">
        <v>1692</v>
      </c>
      <c r="I127" s="16">
        <v>93</v>
      </c>
      <c r="J127" s="16">
        <v>50</v>
      </c>
      <c r="K127" s="16">
        <v>40</v>
      </c>
      <c r="L127" s="16">
        <v>50</v>
      </c>
      <c r="M127" s="82">
        <v>46.5</v>
      </c>
      <c r="N127" s="73">
        <v>50</v>
      </c>
      <c r="O127" s="65">
        <v>3000</v>
      </c>
      <c r="P127" s="66">
        <f>Table224578910112345678910111213141516[[#This Row],[PEMBULATAN]]*O127</f>
        <v>150000</v>
      </c>
    </row>
    <row r="128" spans="1:16" ht="26.25" customHeight="1" x14ac:dyDescent="0.2">
      <c r="A128" s="14"/>
      <c r="B128" s="14"/>
      <c r="C128" s="74" t="s">
        <v>1611</v>
      </c>
      <c r="D128" s="79" t="s">
        <v>283</v>
      </c>
      <c r="E128" s="13">
        <v>44443</v>
      </c>
      <c r="F128" s="77" t="s">
        <v>779</v>
      </c>
      <c r="G128" s="13">
        <v>44447</v>
      </c>
      <c r="H128" s="78" t="s">
        <v>1692</v>
      </c>
      <c r="I128" s="16">
        <v>99</v>
      </c>
      <c r="J128" s="16">
        <v>50</v>
      </c>
      <c r="K128" s="16">
        <v>40</v>
      </c>
      <c r="L128" s="16">
        <v>25</v>
      </c>
      <c r="M128" s="82">
        <v>49.5</v>
      </c>
      <c r="N128" s="73">
        <v>50</v>
      </c>
      <c r="O128" s="65">
        <v>3000</v>
      </c>
      <c r="P128" s="66">
        <f>Table224578910112345678910111213141516[[#This Row],[PEMBULATAN]]*O128</f>
        <v>150000</v>
      </c>
    </row>
    <row r="129" spans="1:16" ht="26.25" customHeight="1" x14ac:dyDescent="0.2">
      <c r="A129" s="14"/>
      <c r="B129" s="14"/>
      <c r="C129" s="74" t="s">
        <v>1612</v>
      </c>
      <c r="D129" s="79" t="s">
        <v>283</v>
      </c>
      <c r="E129" s="13">
        <v>44443</v>
      </c>
      <c r="F129" s="77" t="s">
        <v>779</v>
      </c>
      <c r="G129" s="13">
        <v>44447</v>
      </c>
      <c r="H129" s="78" t="s">
        <v>1692</v>
      </c>
      <c r="I129" s="16">
        <v>55</v>
      </c>
      <c r="J129" s="16">
        <v>50</v>
      </c>
      <c r="K129" s="16">
        <v>40</v>
      </c>
      <c r="L129" s="16">
        <v>8</v>
      </c>
      <c r="M129" s="82">
        <v>27.5</v>
      </c>
      <c r="N129" s="73">
        <v>28</v>
      </c>
      <c r="O129" s="65">
        <v>3000</v>
      </c>
      <c r="P129" s="66">
        <f>Table224578910112345678910111213141516[[#This Row],[PEMBULATAN]]*O129</f>
        <v>84000</v>
      </c>
    </row>
    <row r="130" spans="1:16" ht="26.25" customHeight="1" x14ac:dyDescent="0.2">
      <c r="A130" s="14"/>
      <c r="B130" s="14"/>
      <c r="C130" s="74" t="s">
        <v>1613</v>
      </c>
      <c r="D130" s="79" t="s">
        <v>283</v>
      </c>
      <c r="E130" s="13">
        <v>44443</v>
      </c>
      <c r="F130" s="77" t="s">
        <v>779</v>
      </c>
      <c r="G130" s="13">
        <v>44447</v>
      </c>
      <c r="H130" s="78" t="s">
        <v>1692</v>
      </c>
      <c r="I130" s="16">
        <v>62</v>
      </c>
      <c r="J130" s="16">
        <v>33</v>
      </c>
      <c r="K130" s="16">
        <v>17</v>
      </c>
      <c r="L130" s="16">
        <v>6</v>
      </c>
      <c r="M130" s="82">
        <v>8.6954999999999991</v>
      </c>
      <c r="N130" s="73">
        <v>9</v>
      </c>
      <c r="O130" s="65">
        <v>3000</v>
      </c>
      <c r="P130" s="66">
        <f>Table224578910112345678910111213141516[[#This Row],[PEMBULATAN]]*O130</f>
        <v>27000</v>
      </c>
    </row>
    <row r="131" spans="1:16" ht="26.25" customHeight="1" x14ac:dyDescent="0.2">
      <c r="A131" s="14"/>
      <c r="B131" s="14"/>
      <c r="C131" s="74" t="s">
        <v>1614</v>
      </c>
      <c r="D131" s="79" t="s">
        <v>283</v>
      </c>
      <c r="E131" s="13">
        <v>44443</v>
      </c>
      <c r="F131" s="77" t="s">
        <v>779</v>
      </c>
      <c r="G131" s="13">
        <v>44447</v>
      </c>
      <c r="H131" s="78" t="s">
        <v>1692</v>
      </c>
      <c r="I131" s="16">
        <v>88</v>
      </c>
      <c r="J131" s="16">
        <v>70</v>
      </c>
      <c r="K131" s="16">
        <v>46</v>
      </c>
      <c r="L131" s="16">
        <v>22</v>
      </c>
      <c r="M131" s="82">
        <v>70.84</v>
      </c>
      <c r="N131" s="73">
        <v>71</v>
      </c>
      <c r="O131" s="65">
        <v>3000</v>
      </c>
      <c r="P131" s="66">
        <f>Table224578910112345678910111213141516[[#This Row],[PEMBULATAN]]*O131</f>
        <v>213000</v>
      </c>
    </row>
    <row r="132" spans="1:16" ht="26.25" customHeight="1" x14ac:dyDescent="0.2">
      <c r="A132" s="14"/>
      <c r="B132" s="14"/>
      <c r="C132" s="74" t="s">
        <v>1615</v>
      </c>
      <c r="D132" s="79" t="s">
        <v>283</v>
      </c>
      <c r="E132" s="13">
        <v>44443</v>
      </c>
      <c r="F132" s="77" t="s">
        <v>779</v>
      </c>
      <c r="G132" s="13">
        <v>44447</v>
      </c>
      <c r="H132" s="78" t="s">
        <v>1692</v>
      </c>
      <c r="I132" s="16">
        <v>63</v>
      </c>
      <c r="J132" s="16">
        <v>16</v>
      </c>
      <c r="K132" s="16">
        <v>52</v>
      </c>
      <c r="L132" s="16">
        <v>7</v>
      </c>
      <c r="M132" s="82">
        <v>13.103999999999999</v>
      </c>
      <c r="N132" s="73">
        <v>13</v>
      </c>
      <c r="O132" s="65">
        <v>3000</v>
      </c>
      <c r="P132" s="66">
        <f>Table224578910112345678910111213141516[[#This Row],[PEMBULATAN]]*O132</f>
        <v>39000</v>
      </c>
    </row>
    <row r="133" spans="1:16" ht="26.25" customHeight="1" x14ac:dyDescent="0.2">
      <c r="A133" s="14"/>
      <c r="B133" s="14"/>
      <c r="C133" s="74" t="s">
        <v>1616</v>
      </c>
      <c r="D133" s="79" t="s">
        <v>283</v>
      </c>
      <c r="E133" s="13">
        <v>44443</v>
      </c>
      <c r="F133" s="77" t="s">
        <v>779</v>
      </c>
      <c r="G133" s="13">
        <v>44447</v>
      </c>
      <c r="H133" s="78" t="s">
        <v>1692</v>
      </c>
      <c r="I133" s="16">
        <v>85</v>
      </c>
      <c r="J133" s="16">
        <v>30</v>
      </c>
      <c r="K133" s="16">
        <v>30</v>
      </c>
      <c r="L133" s="16">
        <v>10</v>
      </c>
      <c r="M133" s="82">
        <v>19.125</v>
      </c>
      <c r="N133" s="73">
        <v>19</v>
      </c>
      <c r="O133" s="65">
        <v>3000</v>
      </c>
      <c r="P133" s="66">
        <f>Table224578910112345678910111213141516[[#This Row],[PEMBULATAN]]*O133</f>
        <v>57000</v>
      </c>
    </row>
    <row r="134" spans="1:16" ht="26.25" customHeight="1" x14ac:dyDescent="0.2">
      <c r="A134" s="14"/>
      <c r="B134" s="14"/>
      <c r="C134" s="74" t="s">
        <v>1617</v>
      </c>
      <c r="D134" s="79" t="s">
        <v>283</v>
      </c>
      <c r="E134" s="13">
        <v>44443</v>
      </c>
      <c r="F134" s="77" t="s">
        <v>779</v>
      </c>
      <c r="G134" s="13">
        <v>44447</v>
      </c>
      <c r="H134" s="78" t="s">
        <v>1692</v>
      </c>
      <c r="I134" s="16">
        <v>66</v>
      </c>
      <c r="J134" s="16">
        <v>25</v>
      </c>
      <c r="K134" s="16">
        <v>23</v>
      </c>
      <c r="L134" s="16">
        <v>14</v>
      </c>
      <c r="M134" s="82">
        <v>9.4875000000000007</v>
      </c>
      <c r="N134" s="73">
        <v>14</v>
      </c>
      <c r="O134" s="65">
        <v>3000</v>
      </c>
      <c r="P134" s="66">
        <f>Table224578910112345678910111213141516[[#This Row],[PEMBULATAN]]*O134</f>
        <v>42000</v>
      </c>
    </row>
    <row r="135" spans="1:16" ht="26.25" customHeight="1" x14ac:dyDescent="0.2">
      <c r="A135" s="14"/>
      <c r="B135" s="14"/>
      <c r="C135" s="74" t="s">
        <v>1618</v>
      </c>
      <c r="D135" s="79" t="s">
        <v>283</v>
      </c>
      <c r="E135" s="13">
        <v>44443</v>
      </c>
      <c r="F135" s="77" t="s">
        <v>779</v>
      </c>
      <c r="G135" s="13">
        <v>44447</v>
      </c>
      <c r="H135" s="78" t="s">
        <v>1692</v>
      </c>
      <c r="I135" s="16">
        <v>90</v>
      </c>
      <c r="J135" s="16">
        <v>56</v>
      </c>
      <c r="K135" s="16">
        <v>36</v>
      </c>
      <c r="L135" s="16">
        <v>27</v>
      </c>
      <c r="M135" s="82">
        <v>45.36</v>
      </c>
      <c r="N135" s="73">
        <v>46</v>
      </c>
      <c r="O135" s="65">
        <v>3000</v>
      </c>
      <c r="P135" s="66">
        <f>Table224578910112345678910111213141516[[#This Row],[PEMBULATAN]]*O135</f>
        <v>138000</v>
      </c>
    </row>
    <row r="136" spans="1:16" ht="26.25" customHeight="1" x14ac:dyDescent="0.2">
      <c r="A136" s="14"/>
      <c r="B136" s="14"/>
      <c r="C136" s="74" t="s">
        <v>1619</v>
      </c>
      <c r="D136" s="79" t="s">
        <v>283</v>
      </c>
      <c r="E136" s="13">
        <v>44443</v>
      </c>
      <c r="F136" s="77" t="s">
        <v>779</v>
      </c>
      <c r="G136" s="13">
        <v>44447</v>
      </c>
      <c r="H136" s="78" t="s">
        <v>1692</v>
      </c>
      <c r="I136" s="16">
        <v>96</v>
      </c>
      <c r="J136" s="16">
        <v>25</v>
      </c>
      <c r="K136" s="16">
        <v>58</v>
      </c>
      <c r="L136" s="16">
        <v>20</v>
      </c>
      <c r="M136" s="82">
        <v>34.799999999999997</v>
      </c>
      <c r="N136" s="73">
        <v>35</v>
      </c>
      <c r="O136" s="65">
        <v>3000</v>
      </c>
      <c r="P136" s="66">
        <f>Table224578910112345678910111213141516[[#This Row],[PEMBULATAN]]*O136</f>
        <v>105000</v>
      </c>
    </row>
    <row r="137" spans="1:16" ht="26.25" customHeight="1" x14ac:dyDescent="0.2">
      <c r="A137" s="14"/>
      <c r="B137" s="14"/>
      <c r="C137" s="74" t="s">
        <v>1620</v>
      </c>
      <c r="D137" s="79" t="s">
        <v>283</v>
      </c>
      <c r="E137" s="13">
        <v>44443</v>
      </c>
      <c r="F137" s="77" t="s">
        <v>779</v>
      </c>
      <c r="G137" s="13">
        <v>44447</v>
      </c>
      <c r="H137" s="78" t="s">
        <v>1692</v>
      </c>
      <c r="I137" s="16">
        <v>40</v>
      </c>
      <c r="J137" s="16">
        <v>32</v>
      </c>
      <c r="K137" s="16">
        <v>30</v>
      </c>
      <c r="L137" s="16">
        <v>2</v>
      </c>
      <c r="M137" s="82">
        <v>9.6</v>
      </c>
      <c r="N137" s="73">
        <v>10</v>
      </c>
      <c r="O137" s="65">
        <v>3000</v>
      </c>
      <c r="P137" s="66">
        <f>Table224578910112345678910111213141516[[#This Row],[PEMBULATAN]]*O137</f>
        <v>30000</v>
      </c>
    </row>
    <row r="138" spans="1:16" ht="26.25" customHeight="1" x14ac:dyDescent="0.2">
      <c r="A138" s="14"/>
      <c r="B138" s="14"/>
      <c r="C138" s="74" t="s">
        <v>1621</v>
      </c>
      <c r="D138" s="79" t="s">
        <v>283</v>
      </c>
      <c r="E138" s="13">
        <v>44443</v>
      </c>
      <c r="F138" s="77" t="s">
        <v>779</v>
      </c>
      <c r="G138" s="13">
        <v>44447</v>
      </c>
      <c r="H138" s="78" t="s">
        <v>1692</v>
      </c>
      <c r="I138" s="16">
        <v>105</v>
      </c>
      <c r="J138" s="16">
        <v>28</v>
      </c>
      <c r="K138" s="16">
        <v>5</v>
      </c>
      <c r="L138" s="16">
        <v>5</v>
      </c>
      <c r="M138" s="82">
        <v>3.6749999999999998</v>
      </c>
      <c r="N138" s="73">
        <v>5</v>
      </c>
      <c r="O138" s="65">
        <v>3000</v>
      </c>
      <c r="P138" s="66">
        <f>Table224578910112345678910111213141516[[#This Row],[PEMBULATAN]]*O138</f>
        <v>15000</v>
      </c>
    </row>
    <row r="139" spans="1:16" ht="26.25" customHeight="1" x14ac:dyDescent="0.2">
      <c r="A139" s="14"/>
      <c r="B139" s="14"/>
      <c r="C139" s="74" t="s">
        <v>1622</v>
      </c>
      <c r="D139" s="79" t="s">
        <v>283</v>
      </c>
      <c r="E139" s="13">
        <v>44443</v>
      </c>
      <c r="F139" s="77" t="s">
        <v>779</v>
      </c>
      <c r="G139" s="13">
        <v>44447</v>
      </c>
      <c r="H139" s="78" t="s">
        <v>1692</v>
      </c>
      <c r="I139" s="16">
        <v>105</v>
      </c>
      <c r="J139" s="16">
        <v>32</v>
      </c>
      <c r="K139" s="16">
        <v>5</v>
      </c>
      <c r="L139" s="16">
        <v>2</v>
      </c>
      <c r="M139" s="82">
        <v>4.2</v>
      </c>
      <c r="N139" s="73">
        <v>4</v>
      </c>
      <c r="O139" s="65">
        <v>3000</v>
      </c>
      <c r="P139" s="66">
        <f>Table224578910112345678910111213141516[[#This Row],[PEMBULATAN]]*O139</f>
        <v>12000</v>
      </c>
    </row>
    <row r="140" spans="1:16" ht="26.25" customHeight="1" x14ac:dyDescent="0.2">
      <c r="A140" s="14"/>
      <c r="B140" s="14"/>
      <c r="C140" s="74" t="s">
        <v>1623</v>
      </c>
      <c r="D140" s="79" t="s">
        <v>283</v>
      </c>
      <c r="E140" s="13">
        <v>44443</v>
      </c>
      <c r="F140" s="77" t="s">
        <v>779</v>
      </c>
      <c r="G140" s="13">
        <v>44447</v>
      </c>
      <c r="H140" s="78" t="s">
        <v>1692</v>
      </c>
      <c r="I140" s="16">
        <v>42</v>
      </c>
      <c r="J140" s="16">
        <v>34</v>
      </c>
      <c r="K140" s="16">
        <v>15</v>
      </c>
      <c r="L140" s="16">
        <v>2</v>
      </c>
      <c r="M140" s="82">
        <v>5.3550000000000004</v>
      </c>
      <c r="N140" s="73">
        <v>6</v>
      </c>
      <c r="O140" s="65">
        <v>3000</v>
      </c>
      <c r="P140" s="66">
        <f>Table224578910112345678910111213141516[[#This Row],[PEMBULATAN]]*O140</f>
        <v>18000</v>
      </c>
    </row>
    <row r="141" spans="1:16" ht="26.25" customHeight="1" x14ac:dyDescent="0.2">
      <c r="A141" s="14"/>
      <c r="B141" s="14"/>
      <c r="C141" s="74" t="s">
        <v>1624</v>
      </c>
      <c r="D141" s="79" t="s">
        <v>283</v>
      </c>
      <c r="E141" s="13">
        <v>44443</v>
      </c>
      <c r="F141" s="77" t="s">
        <v>779</v>
      </c>
      <c r="G141" s="13">
        <v>44447</v>
      </c>
      <c r="H141" s="78" t="s">
        <v>1692</v>
      </c>
      <c r="I141" s="16">
        <v>36</v>
      </c>
      <c r="J141" s="16">
        <v>29</v>
      </c>
      <c r="K141" s="16">
        <v>10</v>
      </c>
      <c r="L141" s="16">
        <v>2</v>
      </c>
      <c r="M141" s="82">
        <v>2.61</v>
      </c>
      <c r="N141" s="73">
        <v>3</v>
      </c>
      <c r="O141" s="65">
        <v>3000</v>
      </c>
      <c r="P141" s="66">
        <f>Table224578910112345678910111213141516[[#This Row],[PEMBULATAN]]*O141</f>
        <v>9000</v>
      </c>
    </row>
    <row r="142" spans="1:16" ht="26.25" customHeight="1" x14ac:dyDescent="0.2">
      <c r="A142" s="14"/>
      <c r="B142" s="14"/>
      <c r="C142" s="74" t="s">
        <v>1625</v>
      </c>
      <c r="D142" s="79" t="s">
        <v>283</v>
      </c>
      <c r="E142" s="13">
        <v>44443</v>
      </c>
      <c r="F142" s="77" t="s">
        <v>779</v>
      </c>
      <c r="G142" s="13">
        <v>44447</v>
      </c>
      <c r="H142" s="78" t="s">
        <v>1692</v>
      </c>
      <c r="I142" s="16">
        <v>117</v>
      </c>
      <c r="J142" s="16">
        <v>21</v>
      </c>
      <c r="K142" s="16">
        <v>20</v>
      </c>
      <c r="L142" s="16">
        <v>17</v>
      </c>
      <c r="M142" s="82">
        <v>12.285</v>
      </c>
      <c r="N142" s="73">
        <v>17</v>
      </c>
      <c r="O142" s="65">
        <v>3000</v>
      </c>
      <c r="P142" s="66">
        <f>Table224578910112345678910111213141516[[#This Row],[PEMBULATAN]]*O142</f>
        <v>51000</v>
      </c>
    </row>
    <row r="143" spans="1:16" ht="26.25" customHeight="1" x14ac:dyDescent="0.2">
      <c r="A143" s="14"/>
      <c r="B143" s="14"/>
      <c r="C143" s="74" t="s">
        <v>1626</v>
      </c>
      <c r="D143" s="79" t="s">
        <v>283</v>
      </c>
      <c r="E143" s="13">
        <v>44443</v>
      </c>
      <c r="F143" s="77" t="s">
        <v>779</v>
      </c>
      <c r="G143" s="13">
        <v>44447</v>
      </c>
      <c r="H143" s="78" t="s">
        <v>1692</v>
      </c>
      <c r="I143" s="16">
        <v>94</v>
      </c>
      <c r="J143" s="16">
        <v>54</v>
      </c>
      <c r="K143" s="16">
        <v>38</v>
      </c>
      <c r="L143" s="16">
        <v>34</v>
      </c>
      <c r="M143" s="82">
        <v>48.222000000000001</v>
      </c>
      <c r="N143" s="73">
        <v>48</v>
      </c>
      <c r="O143" s="65">
        <v>3000</v>
      </c>
      <c r="P143" s="66">
        <f>Table224578910112345678910111213141516[[#This Row],[PEMBULATAN]]*O143</f>
        <v>144000</v>
      </c>
    </row>
    <row r="144" spans="1:16" ht="26.25" customHeight="1" x14ac:dyDescent="0.2">
      <c r="A144" s="14"/>
      <c r="B144" s="14"/>
      <c r="C144" s="74" t="s">
        <v>1627</v>
      </c>
      <c r="D144" s="79" t="s">
        <v>283</v>
      </c>
      <c r="E144" s="13">
        <v>44443</v>
      </c>
      <c r="F144" s="77" t="s">
        <v>779</v>
      </c>
      <c r="G144" s="13">
        <v>44447</v>
      </c>
      <c r="H144" s="78" t="s">
        <v>1692</v>
      </c>
      <c r="I144" s="16">
        <v>40</v>
      </c>
      <c r="J144" s="16">
        <v>31</v>
      </c>
      <c r="K144" s="16">
        <v>32</v>
      </c>
      <c r="L144" s="16">
        <v>2</v>
      </c>
      <c r="M144" s="82">
        <v>9.92</v>
      </c>
      <c r="N144" s="73">
        <v>10</v>
      </c>
      <c r="O144" s="65">
        <v>3000</v>
      </c>
      <c r="P144" s="66">
        <f>Table224578910112345678910111213141516[[#This Row],[PEMBULATAN]]*O144</f>
        <v>30000</v>
      </c>
    </row>
    <row r="145" spans="1:16" ht="26.25" customHeight="1" x14ac:dyDescent="0.2">
      <c r="A145" s="14"/>
      <c r="B145" s="14"/>
      <c r="C145" s="74" t="s">
        <v>1628</v>
      </c>
      <c r="D145" s="79" t="s">
        <v>283</v>
      </c>
      <c r="E145" s="13">
        <v>44443</v>
      </c>
      <c r="F145" s="77" t="s">
        <v>779</v>
      </c>
      <c r="G145" s="13">
        <v>44447</v>
      </c>
      <c r="H145" s="78" t="s">
        <v>1692</v>
      </c>
      <c r="I145" s="16">
        <v>88</v>
      </c>
      <c r="J145" s="16">
        <v>57</v>
      </c>
      <c r="K145" s="16">
        <v>36</v>
      </c>
      <c r="L145" s="16">
        <v>10</v>
      </c>
      <c r="M145" s="82">
        <v>45.143999999999998</v>
      </c>
      <c r="N145" s="73">
        <v>45</v>
      </c>
      <c r="O145" s="65">
        <v>3000</v>
      </c>
      <c r="P145" s="66">
        <f>Table224578910112345678910111213141516[[#This Row],[PEMBULATAN]]*O145</f>
        <v>135000</v>
      </c>
    </row>
    <row r="146" spans="1:16" ht="26.25" customHeight="1" x14ac:dyDescent="0.2">
      <c r="A146" s="14"/>
      <c r="B146" s="14"/>
      <c r="C146" s="74" t="s">
        <v>1629</v>
      </c>
      <c r="D146" s="79" t="s">
        <v>283</v>
      </c>
      <c r="E146" s="13">
        <v>44443</v>
      </c>
      <c r="F146" s="77" t="s">
        <v>779</v>
      </c>
      <c r="G146" s="13">
        <v>44447</v>
      </c>
      <c r="H146" s="78" t="s">
        <v>1692</v>
      </c>
      <c r="I146" s="16">
        <v>60</v>
      </c>
      <c r="J146" s="16">
        <v>40</v>
      </c>
      <c r="K146" s="16">
        <v>30</v>
      </c>
      <c r="L146" s="16">
        <v>6</v>
      </c>
      <c r="M146" s="82">
        <v>18</v>
      </c>
      <c r="N146" s="73">
        <v>18</v>
      </c>
      <c r="O146" s="65">
        <v>3000</v>
      </c>
      <c r="P146" s="66">
        <f>Table224578910112345678910111213141516[[#This Row],[PEMBULATAN]]*O146</f>
        <v>54000</v>
      </c>
    </row>
    <row r="147" spans="1:16" ht="26.25" customHeight="1" x14ac:dyDescent="0.2">
      <c r="A147" s="14"/>
      <c r="B147" s="14"/>
      <c r="C147" s="74" t="s">
        <v>1630</v>
      </c>
      <c r="D147" s="79" t="s">
        <v>283</v>
      </c>
      <c r="E147" s="13">
        <v>44443</v>
      </c>
      <c r="F147" s="77" t="s">
        <v>779</v>
      </c>
      <c r="G147" s="13">
        <v>44447</v>
      </c>
      <c r="H147" s="78" t="s">
        <v>1692</v>
      </c>
      <c r="I147" s="16">
        <v>90</v>
      </c>
      <c r="J147" s="16">
        <v>40</v>
      </c>
      <c r="K147" s="16">
        <v>30</v>
      </c>
      <c r="L147" s="16">
        <v>8</v>
      </c>
      <c r="M147" s="82">
        <v>27</v>
      </c>
      <c r="N147" s="73">
        <v>27</v>
      </c>
      <c r="O147" s="65">
        <v>3000</v>
      </c>
      <c r="P147" s="66">
        <f>Table224578910112345678910111213141516[[#This Row],[PEMBULATAN]]*O147</f>
        <v>81000</v>
      </c>
    </row>
    <row r="148" spans="1:16" ht="26.25" customHeight="1" x14ac:dyDescent="0.2">
      <c r="A148" s="14"/>
      <c r="B148" s="14"/>
      <c r="C148" s="74" t="s">
        <v>1631</v>
      </c>
      <c r="D148" s="79" t="s">
        <v>283</v>
      </c>
      <c r="E148" s="13">
        <v>44443</v>
      </c>
      <c r="F148" s="77" t="s">
        <v>779</v>
      </c>
      <c r="G148" s="13">
        <v>44447</v>
      </c>
      <c r="H148" s="78" t="s">
        <v>1692</v>
      </c>
      <c r="I148" s="16">
        <v>57</v>
      </c>
      <c r="J148" s="16">
        <v>50</v>
      </c>
      <c r="K148" s="16">
        <v>30</v>
      </c>
      <c r="L148" s="16">
        <v>7</v>
      </c>
      <c r="M148" s="82">
        <v>21.375</v>
      </c>
      <c r="N148" s="73">
        <v>22</v>
      </c>
      <c r="O148" s="65">
        <v>3000</v>
      </c>
      <c r="P148" s="66">
        <f>Table224578910112345678910111213141516[[#This Row],[PEMBULATAN]]*O148</f>
        <v>66000</v>
      </c>
    </row>
    <row r="149" spans="1:16" ht="26.25" customHeight="1" x14ac:dyDescent="0.2">
      <c r="A149" s="14"/>
      <c r="B149" s="14"/>
      <c r="C149" s="74" t="s">
        <v>1632</v>
      </c>
      <c r="D149" s="79" t="s">
        <v>283</v>
      </c>
      <c r="E149" s="13">
        <v>44443</v>
      </c>
      <c r="F149" s="77" t="s">
        <v>779</v>
      </c>
      <c r="G149" s="13">
        <v>44447</v>
      </c>
      <c r="H149" s="78" t="s">
        <v>1692</v>
      </c>
      <c r="I149" s="16">
        <v>70</v>
      </c>
      <c r="J149" s="16">
        <v>50</v>
      </c>
      <c r="K149" s="16">
        <v>36</v>
      </c>
      <c r="L149" s="16">
        <v>8</v>
      </c>
      <c r="M149" s="82">
        <v>31.5</v>
      </c>
      <c r="N149" s="73">
        <v>32</v>
      </c>
      <c r="O149" s="65">
        <v>3000</v>
      </c>
      <c r="P149" s="66">
        <f>Table224578910112345678910111213141516[[#This Row],[PEMBULATAN]]*O149</f>
        <v>96000</v>
      </c>
    </row>
    <row r="150" spans="1:16" ht="26.25" customHeight="1" x14ac:dyDescent="0.2">
      <c r="A150" s="14"/>
      <c r="B150" s="14"/>
      <c r="C150" s="74" t="s">
        <v>1633</v>
      </c>
      <c r="D150" s="79" t="s">
        <v>283</v>
      </c>
      <c r="E150" s="13">
        <v>44443</v>
      </c>
      <c r="F150" s="77" t="s">
        <v>779</v>
      </c>
      <c r="G150" s="13">
        <v>44447</v>
      </c>
      <c r="H150" s="78" t="s">
        <v>1692</v>
      </c>
      <c r="I150" s="16">
        <v>57</v>
      </c>
      <c r="J150" s="16">
        <v>52</v>
      </c>
      <c r="K150" s="16">
        <v>30</v>
      </c>
      <c r="L150" s="16">
        <v>8</v>
      </c>
      <c r="M150" s="82">
        <v>22.23</v>
      </c>
      <c r="N150" s="73">
        <v>22</v>
      </c>
      <c r="O150" s="65">
        <v>3000</v>
      </c>
      <c r="P150" s="66">
        <f>Table224578910112345678910111213141516[[#This Row],[PEMBULATAN]]*O150</f>
        <v>66000</v>
      </c>
    </row>
    <row r="151" spans="1:16" ht="26.25" customHeight="1" x14ac:dyDescent="0.2">
      <c r="A151" s="14"/>
      <c r="B151" s="14"/>
      <c r="C151" s="74" t="s">
        <v>1634</v>
      </c>
      <c r="D151" s="79" t="s">
        <v>283</v>
      </c>
      <c r="E151" s="13">
        <v>44443</v>
      </c>
      <c r="F151" s="77" t="s">
        <v>779</v>
      </c>
      <c r="G151" s="13">
        <v>44447</v>
      </c>
      <c r="H151" s="78" t="s">
        <v>1692</v>
      </c>
      <c r="I151" s="16">
        <v>57</v>
      </c>
      <c r="J151" s="16">
        <v>44</v>
      </c>
      <c r="K151" s="16">
        <v>23</v>
      </c>
      <c r="L151" s="16">
        <v>9</v>
      </c>
      <c r="M151" s="82">
        <v>14.420999999999999</v>
      </c>
      <c r="N151" s="73">
        <v>15</v>
      </c>
      <c r="O151" s="65">
        <v>3000</v>
      </c>
      <c r="P151" s="66">
        <f>Table224578910112345678910111213141516[[#This Row],[PEMBULATAN]]*O151</f>
        <v>45000</v>
      </c>
    </row>
    <row r="152" spans="1:16" ht="26.25" customHeight="1" x14ac:dyDescent="0.2">
      <c r="A152" s="14"/>
      <c r="B152" s="14"/>
      <c r="C152" s="74" t="s">
        <v>1635</v>
      </c>
      <c r="D152" s="79" t="s">
        <v>283</v>
      </c>
      <c r="E152" s="13">
        <v>44443</v>
      </c>
      <c r="F152" s="77" t="s">
        <v>779</v>
      </c>
      <c r="G152" s="13">
        <v>44447</v>
      </c>
      <c r="H152" s="78" t="s">
        <v>1692</v>
      </c>
      <c r="I152" s="16">
        <v>73</v>
      </c>
      <c r="J152" s="16">
        <v>55</v>
      </c>
      <c r="K152" s="16">
        <v>13</v>
      </c>
      <c r="L152" s="16">
        <v>7</v>
      </c>
      <c r="M152" s="82">
        <v>13.04875</v>
      </c>
      <c r="N152" s="73">
        <v>13</v>
      </c>
      <c r="O152" s="65">
        <v>3000</v>
      </c>
      <c r="P152" s="66">
        <f>Table224578910112345678910111213141516[[#This Row],[PEMBULATAN]]*O152</f>
        <v>39000</v>
      </c>
    </row>
    <row r="153" spans="1:16" ht="26.25" customHeight="1" x14ac:dyDescent="0.2">
      <c r="A153" s="14"/>
      <c r="B153" s="14"/>
      <c r="C153" s="74" t="s">
        <v>1636</v>
      </c>
      <c r="D153" s="79" t="s">
        <v>283</v>
      </c>
      <c r="E153" s="13">
        <v>44443</v>
      </c>
      <c r="F153" s="77" t="s">
        <v>779</v>
      </c>
      <c r="G153" s="13">
        <v>44447</v>
      </c>
      <c r="H153" s="78" t="s">
        <v>1692</v>
      </c>
      <c r="I153" s="16">
        <v>60</v>
      </c>
      <c r="J153" s="16">
        <v>40</v>
      </c>
      <c r="K153" s="16">
        <v>24</v>
      </c>
      <c r="L153" s="16">
        <v>4</v>
      </c>
      <c r="M153" s="82">
        <v>14.4</v>
      </c>
      <c r="N153" s="73">
        <v>15</v>
      </c>
      <c r="O153" s="65">
        <v>3000</v>
      </c>
      <c r="P153" s="66">
        <f>Table224578910112345678910111213141516[[#This Row],[PEMBULATAN]]*O153</f>
        <v>45000</v>
      </c>
    </row>
    <row r="154" spans="1:16" ht="26.25" customHeight="1" x14ac:dyDescent="0.2">
      <c r="A154" s="14"/>
      <c r="B154" s="14"/>
      <c r="C154" s="74" t="s">
        <v>1637</v>
      </c>
      <c r="D154" s="79" t="s">
        <v>283</v>
      </c>
      <c r="E154" s="13">
        <v>44443</v>
      </c>
      <c r="F154" s="77" t="s">
        <v>779</v>
      </c>
      <c r="G154" s="13">
        <v>44447</v>
      </c>
      <c r="H154" s="78" t="s">
        <v>1692</v>
      </c>
      <c r="I154" s="16">
        <v>64</v>
      </c>
      <c r="J154" s="16">
        <v>43</v>
      </c>
      <c r="K154" s="16">
        <v>10</v>
      </c>
      <c r="L154" s="16">
        <v>6</v>
      </c>
      <c r="M154" s="82">
        <v>6.88</v>
      </c>
      <c r="N154" s="73">
        <v>7</v>
      </c>
      <c r="O154" s="65">
        <v>3000</v>
      </c>
      <c r="P154" s="66">
        <f>Table224578910112345678910111213141516[[#This Row],[PEMBULATAN]]*O154</f>
        <v>21000</v>
      </c>
    </row>
    <row r="155" spans="1:16" ht="26.25" customHeight="1" x14ac:dyDescent="0.2">
      <c r="A155" s="14"/>
      <c r="B155" s="14"/>
      <c r="C155" s="74" t="s">
        <v>1638</v>
      </c>
      <c r="D155" s="79" t="s">
        <v>283</v>
      </c>
      <c r="E155" s="13">
        <v>44443</v>
      </c>
      <c r="F155" s="77" t="s">
        <v>779</v>
      </c>
      <c r="G155" s="13">
        <v>44447</v>
      </c>
      <c r="H155" s="78" t="s">
        <v>1692</v>
      </c>
      <c r="I155" s="16">
        <v>50</v>
      </c>
      <c r="J155" s="16">
        <v>41</v>
      </c>
      <c r="K155" s="16">
        <v>25</v>
      </c>
      <c r="L155" s="16">
        <v>3</v>
      </c>
      <c r="M155" s="82">
        <v>12.8125</v>
      </c>
      <c r="N155" s="73">
        <v>13</v>
      </c>
      <c r="O155" s="65">
        <v>3000</v>
      </c>
      <c r="P155" s="66">
        <f>Table224578910112345678910111213141516[[#This Row],[PEMBULATAN]]*O155</f>
        <v>39000</v>
      </c>
    </row>
    <row r="156" spans="1:16" ht="26.25" customHeight="1" x14ac:dyDescent="0.2">
      <c r="A156" s="14"/>
      <c r="B156" s="14"/>
      <c r="C156" s="74" t="s">
        <v>1639</v>
      </c>
      <c r="D156" s="79" t="s">
        <v>283</v>
      </c>
      <c r="E156" s="13">
        <v>44443</v>
      </c>
      <c r="F156" s="77" t="s">
        <v>779</v>
      </c>
      <c r="G156" s="13">
        <v>44447</v>
      </c>
      <c r="H156" s="78" t="s">
        <v>1692</v>
      </c>
      <c r="I156" s="16">
        <v>40</v>
      </c>
      <c r="J156" s="16">
        <v>41</v>
      </c>
      <c r="K156" s="16">
        <v>40</v>
      </c>
      <c r="L156" s="16">
        <v>4</v>
      </c>
      <c r="M156" s="82">
        <v>16.399999999999999</v>
      </c>
      <c r="N156" s="73">
        <v>17</v>
      </c>
      <c r="O156" s="65">
        <v>3000</v>
      </c>
      <c r="P156" s="66">
        <f>Table224578910112345678910111213141516[[#This Row],[PEMBULATAN]]*O156</f>
        <v>51000</v>
      </c>
    </row>
    <row r="157" spans="1:16" ht="26.25" customHeight="1" x14ac:dyDescent="0.2">
      <c r="A157" s="14"/>
      <c r="B157" s="14"/>
      <c r="C157" s="74" t="s">
        <v>1640</v>
      </c>
      <c r="D157" s="79" t="s">
        <v>283</v>
      </c>
      <c r="E157" s="13">
        <v>44443</v>
      </c>
      <c r="F157" s="77" t="s">
        <v>779</v>
      </c>
      <c r="G157" s="13">
        <v>44447</v>
      </c>
      <c r="H157" s="78" t="s">
        <v>1692</v>
      </c>
      <c r="I157" s="16">
        <v>90</v>
      </c>
      <c r="J157" s="16">
        <v>50</v>
      </c>
      <c r="K157" s="16">
        <v>30</v>
      </c>
      <c r="L157" s="16">
        <v>10</v>
      </c>
      <c r="M157" s="82">
        <v>33.75</v>
      </c>
      <c r="N157" s="73">
        <v>34</v>
      </c>
      <c r="O157" s="65">
        <v>3000</v>
      </c>
      <c r="P157" s="66">
        <f>Table224578910112345678910111213141516[[#This Row],[PEMBULATAN]]*O157</f>
        <v>102000</v>
      </c>
    </row>
    <row r="158" spans="1:16" ht="26.25" customHeight="1" x14ac:dyDescent="0.2">
      <c r="A158" s="14"/>
      <c r="B158" s="14"/>
      <c r="C158" s="74" t="s">
        <v>1641</v>
      </c>
      <c r="D158" s="79" t="s">
        <v>283</v>
      </c>
      <c r="E158" s="13">
        <v>44443</v>
      </c>
      <c r="F158" s="77" t="s">
        <v>779</v>
      </c>
      <c r="G158" s="13">
        <v>44447</v>
      </c>
      <c r="H158" s="78" t="s">
        <v>1692</v>
      </c>
      <c r="I158" s="16">
        <v>52</v>
      </c>
      <c r="J158" s="16">
        <v>35</v>
      </c>
      <c r="K158" s="16">
        <v>20</v>
      </c>
      <c r="L158" s="16">
        <v>5</v>
      </c>
      <c r="M158" s="82">
        <v>9.1</v>
      </c>
      <c r="N158" s="73">
        <v>9</v>
      </c>
      <c r="O158" s="65">
        <v>3000</v>
      </c>
      <c r="P158" s="66">
        <f>Table224578910112345678910111213141516[[#This Row],[PEMBULATAN]]*O158</f>
        <v>27000</v>
      </c>
    </row>
    <row r="159" spans="1:16" ht="26.25" customHeight="1" x14ac:dyDescent="0.2">
      <c r="A159" s="14"/>
      <c r="B159" s="14"/>
      <c r="C159" s="74" t="s">
        <v>1642</v>
      </c>
      <c r="D159" s="79" t="s">
        <v>283</v>
      </c>
      <c r="E159" s="13">
        <v>44443</v>
      </c>
      <c r="F159" s="77" t="s">
        <v>779</v>
      </c>
      <c r="G159" s="13">
        <v>44447</v>
      </c>
      <c r="H159" s="78" t="s">
        <v>1692</v>
      </c>
      <c r="I159" s="16">
        <v>99</v>
      </c>
      <c r="J159" s="16">
        <v>62</v>
      </c>
      <c r="K159" s="16">
        <v>36</v>
      </c>
      <c r="L159" s="16">
        <v>30</v>
      </c>
      <c r="M159" s="82">
        <v>55.241999999999997</v>
      </c>
      <c r="N159" s="73">
        <v>55</v>
      </c>
      <c r="O159" s="65">
        <v>3000</v>
      </c>
      <c r="P159" s="66">
        <f>Table224578910112345678910111213141516[[#This Row],[PEMBULATAN]]*O159</f>
        <v>165000</v>
      </c>
    </row>
    <row r="160" spans="1:16" ht="26.25" customHeight="1" x14ac:dyDescent="0.2">
      <c r="A160" s="14"/>
      <c r="B160" s="14"/>
      <c r="C160" s="74" t="s">
        <v>1643</v>
      </c>
      <c r="D160" s="79" t="s">
        <v>283</v>
      </c>
      <c r="E160" s="13">
        <v>44443</v>
      </c>
      <c r="F160" s="77" t="s">
        <v>779</v>
      </c>
      <c r="G160" s="13">
        <v>44447</v>
      </c>
      <c r="H160" s="78" t="s">
        <v>1692</v>
      </c>
      <c r="I160" s="16">
        <v>67</v>
      </c>
      <c r="J160" s="16">
        <v>57</v>
      </c>
      <c r="K160" s="16">
        <v>40</v>
      </c>
      <c r="L160" s="16">
        <v>20</v>
      </c>
      <c r="M160" s="82">
        <v>38.19</v>
      </c>
      <c r="N160" s="73">
        <v>38</v>
      </c>
      <c r="O160" s="65">
        <v>3000</v>
      </c>
      <c r="P160" s="66">
        <f>Table224578910112345678910111213141516[[#This Row],[PEMBULATAN]]*O160</f>
        <v>114000</v>
      </c>
    </row>
    <row r="161" spans="1:16" ht="26.25" customHeight="1" x14ac:dyDescent="0.2">
      <c r="A161" s="14"/>
      <c r="B161" s="14"/>
      <c r="C161" s="74" t="s">
        <v>1644</v>
      </c>
      <c r="D161" s="79" t="s">
        <v>283</v>
      </c>
      <c r="E161" s="13">
        <v>44443</v>
      </c>
      <c r="F161" s="77" t="s">
        <v>779</v>
      </c>
      <c r="G161" s="13">
        <v>44447</v>
      </c>
      <c r="H161" s="78" t="s">
        <v>1692</v>
      </c>
      <c r="I161" s="16">
        <v>42</v>
      </c>
      <c r="J161" s="16">
        <v>36</v>
      </c>
      <c r="K161" s="16">
        <v>10</v>
      </c>
      <c r="L161" s="16">
        <v>5</v>
      </c>
      <c r="M161" s="82">
        <v>3.78</v>
      </c>
      <c r="N161" s="73">
        <v>5</v>
      </c>
      <c r="O161" s="65">
        <v>3000</v>
      </c>
      <c r="P161" s="66">
        <f>Table224578910112345678910111213141516[[#This Row],[PEMBULATAN]]*O161</f>
        <v>15000</v>
      </c>
    </row>
    <row r="162" spans="1:16" ht="26.25" customHeight="1" x14ac:dyDescent="0.2">
      <c r="A162" s="14"/>
      <c r="B162" s="14"/>
      <c r="C162" s="74" t="s">
        <v>1645</v>
      </c>
      <c r="D162" s="79" t="s">
        <v>283</v>
      </c>
      <c r="E162" s="13">
        <v>44443</v>
      </c>
      <c r="F162" s="77" t="s">
        <v>779</v>
      </c>
      <c r="G162" s="13">
        <v>44447</v>
      </c>
      <c r="H162" s="78" t="s">
        <v>1692</v>
      </c>
      <c r="I162" s="16">
        <v>43</v>
      </c>
      <c r="J162" s="16">
        <v>40</v>
      </c>
      <c r="K162" s="16">
        <v>25</v>
      </c>
      <c r="L162" s="16">
        <v>7</v>
      </c>
      <c r="M162" s="82">
        <v>10.75</v>
      </c>
      <c r="N162" s="73">
        <v>11</v>
      </c>
      <c r="O162" s="65">
        <v>3000</v>
      </c>
      <c r="P162" s="66">
        <f>Table224578910112345678910111213141516[[#This Row],[PEMBULATAN]]*O162</f>
        <v>33000</v>
      </c>
    </row>
    <row r="163" spans="1:16" ht="26.25" customHeight="1" x14ac:dyDescent="0.2">
      <c r="A163" s="14"/>
      <c r="B163" s="14"/>
      <c r="C163" s="74" t="s">
        <v>1646</v>
      </c>
      <c r="D163" s="79" t="s">
        <v>283</v>
      </c>
      <c r="E163" s="13">
        <v>44443</v>
      </c>
      <c r="F163" s="77" t="s">
        <v>779</v>
      </c>
      <c r="G163" s="13">
        <v>44447</v>
      </c>
      <c r="H163" s="78" t="s">
        <v>1692</v>
      </c>
      <c r="I163" s="16">
        <v>54</v>
      </c>
      <c r="J163" s="16">
        <v>40</v>
      </c>
      <c r="K163" s="16">
        <v>46</v>
      </c>
      <c r="L163" s="16">
        <v>2</v>
      </c>
      <c r="M163" s="82">
        <v>24.84</v>
      </c>
      <c r="N163" s="73">
        <v>25</v>
      </c>
      <c r="O163" s="65">
        <v>3000</v>
      </c>
      <c r="P163" s="66">
        <f>Table224578910112345678910111213141516[[#This Row],[PEMBULATAN]]*O163</f>
        <v>75000</v>
      </c>
    </row>
    <row r="164" spans="1:16" ht="26.25" customHeight="1" x14ac:dyDescent="0.2">
      <c r="A164" s="14"/>
      <c r="B164" s="14"/>
      <c r="C164" s="74" t="s">
        <v>1647</v>
      </c>
      <c r="D164" s="79" t="s">
        <v>283</v>
      </c>
      <c r="E164" s="13">
        <v>44443</v>
      </c>
      <c r="F164" s="77" t="s">
        <v>779</v>
      </c>
      <c r="G164" s="13">
        <v>44447</v>
      </c>
      <c r="H164" s="78" t="s">
        <v>1692</v>
      </c>
      <c r="I164" s="16">
        <v>117</v>
      </c>
      <c r="J164" s="16">
        <v>25</v>
      </c>
      <c r="K164" s="16">
        <v>12</v>
      </c>
      <c r="L164" s="16">
        <v>7</v>
      </c>
      <c r="M164" s="82">
        <v>8.7750000000000004</v>
      </c>
      <c r="N164" s="73">
        <v>9</v>
      </c>
      <c r="O164" s="65">
        <v>3000</v>
      </c>
      <c r="P164" s="66">
        <f>Table224578910112345678910111213141516[[#This Row],[PEMBULATAN]]*O164</f>
        <v>27000</v>
      </c>
    </row>
    <row r="165" spans="1:16" ht="26.25" customHeight="1" x14ac:dyDescent="0.2">
      <c r="A165" s="14"/>
      <c r="B165" s="14"/>
      <c r="C165" s="74" t="s">
        <v>1648</v>
      </c>
      <c r="D165" s="79" t="s">
        <v>283</v>
      </c>
      <c r="E165" s="13">
        <v>44443</v>
      </c>
      <c r="F165" s="77" t="s">
        <v>779</v>
      </c>
      <c r="G165" s="13">
        <v>44447</v>
      </c>
      <c r="H165" s="78" t="s">
        <v>1692</v>
      </c>
      <c r="I165" s="16">
        <v>107</v>
      </c>
      <c r="J165" s="16">
        <v>38</v>
      </c>
      <c r="K165" s="16">
        <v>17</v>
      </c>
      <c r="L165" s="16">
        <v>11</v>
      </c>
      <c r="M165" s="82">
        <v>17.2805</v>
      </c>
      <c r="N165" s="73">
        <v>17</v>
      </c>
      <c r="O165" s="65">
        <v>3000</v>
      </c>
      <c r="P165" s="66">
        <f>Table224578910112345678910111213141516[[#This Row],[PEMBULATAN]]*O165</f>
        <v>51000</v>
      </c>
    </row>
    <row r="166" spans="1:16" ht="26.25" customHeight="1" x14ac:dyDescent="0.2">
      <c r="A166" s="14"/>
      <c r="B166" s="14"/>
      <c r="C166" s="74" t="s">
        <v>1649</v>
      </c>
      <c r="D166" s="79" t="s">
        <v>283</v>
      </c>
      <c r="E166" s="13">
        <v>44443</v>
      </c>
      <c r="F166" s="77" t="s">
        <v>779</v>
      </c>
      <c r="G166" s="13">
        <v>44447</v>
      </c>
      <c r="H166" s="78" t="s">
        <v>1692</v>
      </c>
      <c r="I166" s="16">
        <v>62</v>
      </c>
      <c r="J166" s="16">
        <v>40</v>
      </c>
      <c r="K166" s="16">
        <v>12</v>
      </c>
      <c r="L166" s="16">
        <v>6</v>
      </c>
      <c r="M166" s="82">
        <v>7.44</v>
      </c>
      <c r="N166" s="73">
        <v>8</v>
      </c>
      <c r="O166" s="65">
        <v>3000</v>
      </c>
      <c r="P166" s="66">
        <f>Table224578910112345678910111213141516[[#This Row],[PEMBULATAN]]*O166</f>
        <v>24000</v>
      </c>
    </row>
    <row r="167" spans="1:16" ht="26.25" customHeight="1" x14ac:dyDescent="0.2">
      <c r="A167" s="14"/>
      <c r="B167" s="14"/>
      <c r="C167" s="74" t="s">
        <v>1650</v>
      </c>
      <c r="D167" s="79" t="s">
        <v>283</v>
      </c>
      <c r="E167" s="13">
        <v>44443</v>
      </c>
      <c r="F167" s="77" t="s">
        <v>779</v>
      </c>
      <c r="G167" s="13">
        <v>44447</v>
      </c>
      <c r="H167" s="78" t="s">
        <v>1692</v>
      </c>
      <c r="I167" s="16">
        <v>61</v>
      </c>
      <c r="J167" s="16">
        <v>41</v>
      </c>
      <c r="K167" s="16">
        <v>30</v>
      </c>
      <c r="L167" s="16">
        <v>2</v>
      </c>
      <c r="M167" s="82">
        <v>18.7575</v>
      </c>
      <c r="N167" s="73">
        <v>19</v>
      </c>
      <c r="O167" s="65">
        <v>3000</v>
      </c>
      <c r="P167" s="66">
        <f>Table224578910112345678910111213141516[[#This Row],[PEMBULATAN]]*O167</f>
        <v>57000</v>
      </c>
    </row>
    <row r="168" spans="1:16" ht="26.25" customHeight="1" x14ac:dyDescent="0.2">
      <c r="A168" s="14"/>
      <c r="B168" s="14"/>
      <c r="C168" s="74" t="s">
        <v>1651</v>
      </c>
      <c r="D168" s="79" t="s">
        <v>283</v>
      </c>
      <c r="E168" s="13">
        <v>44443</v>
      </c>
      <c r="F168" s="77" t="s">
        <v>779</v>
      </c>
      <c r="G168" s="13">
        <v>44447</v>
      </c>
      <c r="H168" s="78" t="s">
        <v>1692</v>
      </c>
      <c r="I168" s="16">
        <v>102</v>
      </c>
      <c r="J168" s="16">
        <v>60</v>
      </c>
      <c r="K168" s="16">
        <v>27</v>
      </c>
      <c r="L168" s="16">
        <v>33</v>
      </c>
      <c r="M168" s="82">
        <v>41.31</v>
      </c>
      <c r="N168" s="73">
        <v>42</v>
      </c>
      <c r="O168" s="65">
        <v>3000</v>
      </c>
      <c r="P168" s="66">
        <f>Table224578910112345678910111213141516[[#This Row],[PEMBULATAN]]*O168</f>
        <v>126000</v>
      </c>
    </row>
    <row r="169" spans="1:16" ht="26.25" customHeight="1" x14ac:dyDescent="0.2">
      <c r="A169" s="14"/>
      <c r="B169" s="14"/>
      <c r="C169" s="74" t="s">
        <v>1652</v>
      </c>
      <c r="D169" s="79" t="s">
        <v>283</v>
      </c>
      <c r="E169" s="13">
        <v>44443</v>
      </c>
      <c r="F169" s="77" t="s">
        <v>779</v>
      </c>
      <c r="G169" s="13">
        <v>44447</v>
      </c>
      <c r="H169" s="78" t="s">
        <v>1692</v>
      </c>
      <c r="I169" s="16">
        <v>86</v>
      </c>
      <c r="J169" s="16">
        <v>60</v>
      </c>
      <c r="K169" s="16">
        <v>40</v>
      </c>
      <c r="L169" s="16">
        <v>13</v>
      </c>
      <c r="M169" s="82">
        <v>51.6</v>
      </c>
      <c r="N169" s="73">
        <v>52</v>
      </c>
      <c r="O169" s="65">
        <v>3000</v>
      </c>
      <c r="P169" s="66">
        <f>Table224578910112345678910111213141516[[#This Row],[PEMBULATAN]]*O169</f>
        <v>156000</v>
      </c>
    </row>
    <row r="170" spans="1:16" ht="26.25" customHeight="1" x14ac:dyDescent="0.2">
      <c r="A170" s="14"/>
      <c r="B170" s="14"/>
      <c r="C170" s="74" t="s">
        <v>1653</v>
      </c>
      <c r="D170" s="79" t="s">
        <v>283</v>
      </c>
      <c r="E170" s="13">
        <v>44443</v>
      </c>
      <c r="F170" s="77" t="s">
        <v>779</v>
      </c>
      <c r="G170" s="13">
        <v>44447</v>
      </c>
      <c r="H170" s="78" t="s">
        <v>1692</v>
      </c>
      <c r="I170" s="16">
        <v>55</v>
      </c>
      <c r="J170" s="16">
        <v>40</v>
      </c>
      <c r="K170" s="16">
        <v>32</v>
      </c>
      <c r="L170" s="16">
        <v>6</v>
      </c>
      <c r="M170" s="82">
        <v>17.600000000000001</v>
      </c>
      <c r="N170" s="73">
        <v>18</v>
      </c>
      <c r="O170" s="65">
        <v>3000</v>
      </c>
      <c r="P170" s="66">
        <f>Table224578910112345678910111213141516[[#This Row],[PEMBULATAN]]*O170</f>
        <v>54000</v>
      </c>
    </row>
    <row r="171" spans="1:16" ht="26.25" customHeight="1" x14ac:dyDescent="0.2">
      <c r="A171" s="14"/>
      <c r="B171" s="14"/>
      <c r="C171" s="74" t="s">
        <v>1654</v>
      </c>
      <c r="D171" s="79" t="s">
        <v>283</v>
      </c>
      <c r="E171" s="13">
        <v>44443</v>
      </c>
      <c r="F171" s="77" t="s">
        <v>779</v>
      </c>
      <c r="G171" s="13">
        <v>44447</v>
      </c>
      <c r="H171" s="78" t="s">
        <v>1692</v>
      </c>
      <c r="I171" s="16">
        <v>40</v>
      </c>
      <c r="J171" s="16">
        <v>46</v>
      </c>
      <c r="K171" s="16">
        <v>32</v>
      </c>
      <c r="L171" s="16">
        <v>7</v>
      </c>
      <c r="M171" s="82">
        <v>14.72</v>
      </c>
      <c r="N171" s="73">
        <v>15</v>
      </c>
      <c r="O171" s="65">
        <v>3000</v>
      </c>
      <c r="P171" s="66">
        <f>Table224578910112345678910111213141516[[#This Row],[PEMBULATAN]]*O171</f>
        <v>45000</v>
      </c>
    </row>
    <row r="172" spans="1:16" ht="26.25" customHeight="1" x14ac:dyDescent="0.2">
      <c r="A172" s="14"/>
      <c r="B172" s="14"/>
      <c r="C172" s="74" t="s">
        <v>1655</v>
      </c>
      <c r="D172" s="79" t="s">
        <v>283</v>
      </c>
      <c r="E172" s="13">
        <v>44443</v>
      </c>
      <c r="F172" s="77" t="s">
        <v>779</v>
      </c>
      <c r="G172" s="13">
        <v>44447</v>
      </c>
      <c r="H172" s="78" t="s">
        <v>1692</v>
      </c>
      <c r="I172" s="16">
        <v>79</v>
      </c>
      <c r="J172" s="16">
        <v>54</v>
      </c>
      <c r="K172" s="16">
        <v>33</v>
      </c>
      <c r="L172" s="16">
        <v>9</v>
      </c>
      <c r="M172" s="82">
        <v>35.194499999999998</v>
      </c>
      <c r="N172" s="73">
        <v>35</v>
      </c>
      <c r="O172" s="65">
        <v>3000</v>
      </c>
      <c r="P172" s="66">
        <f>Table224578910112345678910111213141516[[#This Row],[PEMBULATAN]]*O172</f>
        <v>105000</v>
      </c>
    </row>
    <row r="173" spans="1:16" ht="26.25" customHeight="1" x14ac:dyDescent="0.2">
      <c r="A173" s="14"/>
      <c r="B173" s="14"/>
      <c r="C173" s="74" t="s">
        <v>1656</v>
      </c>
      <c r="D173" s="79" t="s">
        <v>283</v>
      </c>
      <c r="E173" s="13">
        <v>44443</v>
      </c>
      <c r="F173" s="77" t="s">
        <v>779</v>
      </c>
      <c r="G173" s="13">
        <v>44447</v>
      </c>
      <c r="H173" s="78" t="s">
        <v>1692</v>
      </c>
      <c r="I173" s="16">
        <v>90</v>
      </c>
      <c r="J173" s="16">
        <v>50</v>
      </c>
      <c r="K173" s="16">
        <v>34</v>
      </c>
      <c r="L173" s="16">
        <v>7</v>
      </c>
      <c r="M173" s="82">
        <v>38.25</v>
      </c>
      <c r="N173" s="73">
        <v>38</v>
      </c>
      <c r="O173" s="65">
        <v>3000</v>
      </c>
      <c r="P173" s="66">
        <f>Table224578910112345678910111213141516[[#This Row],[PEMBULATAN]]*O173</f>
        <v>114000</v>
      </c>
    </row>
    <row r="174" spans="1:16" ht="26.25" customHeight="1" x14ac:dyDescent="0.2">
      <c r="A174" s="14"/>
      <c r="B174" s="14"/>
      <c r="C174" s="74" t="s">
        <v>1657</v>
      </c>
      <c r="D174" s="79" t="s">
        <v>283</v>
      </c>
      <c r="E174" s="13">
        <v>44443</v>
      </c>
      <c r="F174" s="77" t="s">
        <v>779</v>
      </c>
      <c r="G174" s="13">
        <v>44447</v>
      </c>
      <c r="H174" s="78" t="s">
        <v>1692</v>
      </c>
      <c r="I174" s="16">
        <v>51</v>
      </c>
      <c r="J174" s="16">
        <v>60</v>
      </c>
      <c r="K174" s="16">
        <v>20</v>
      </c>
      <c r="L174" s="16">
        <v>9</v>
      </c>
      <c r="M174" s="82">
        <v>15.3</v>
      </c>
      <c r="N174" s="73">
        <v>16</v>
      </c>
      <c r="O174" s="65">
        <v>3000</v>
      </c>
      <c r="P174" s="66">
        <f>Table224578910112345678910111213141516[[#This Row],[PEMBULATAN]]*O174</f>
        <v>48000</v>
      </c>
    </row>
    <row r="175" spans="1:16" ht="26.25" customHeight="1" x14ac:dyDescent="0.2">
      <c r="A175" s="14"/>
      <c r="B175" s="14"/>
      <c r="C175" s="74" t="s">
        <v>1658</v>
      </c>
      <c r="D175" s="79" t="s">
        <v>283</v>
      </c>
      <c r="E175" s="13">
        <v>44443</v>
      </c>
      <c r="F175" s="77" t="s">
        <v>779</v>
      </c>
      <c r="G175" s="13">
        <v>44447</v>
      </c>
      <c r="H175" s="78" t="s">
        <v>1692</v>
      </c>
      <c r="I175" s="16">
        <v>60</v>
      </c>
      <c r="J175" s="16">
        <v>15</v>
      </c>
      <c r="K175" s="16">
        <v>8</v>
      </c>
      <c r="L175" s="16">
        <v>4</v>
      </c>
      <c r="M175" s="82">
        <v>1.8</v>
      </c>
      <c r="N175" s="73">
        <v>4</v>
      </c>
      <c r="O175" s="65">
        <v>3000</v>
      </c>
      <c r="P175" s="66">
        <f>Table224578910112345678910111213141516[[#This Row],[PEMBULATAN]]*O175</f>
        <v>12000</v>
      </c>
    </row>
    <row r="176" spans="1:16" ht="26.25" customHeight="1" x14ac:dyDescent="0.2">
      <c r="A176" s="14"/>
      <c r="B176" s="14"/>
      <c r="C176" s="74" t="s">
        <v>1659</v>
      </c>
      <c r="D176" s="79" t="s">
        <v>283</v>
      </c>
      <c r="E176" s="13">
        <v>44443</v>
      </c>
      <c r="F176" s="77" t="s">
        <v>779</v>
      </c>
      <c r="G176" s="13">
        <v>44447</v>
      </c>
      <c r="H176" s="78" t="s">
        <v>1692</v>
      </c>
      <c r="I176" s="16">
        <v>100</v>
      </c>
      <c r="J176" s="16">
        <v>30</v>
      </c>
      <c r="K176" s="16">
        <v>60</v>
      </c>
      <c r="L176" s="16">
        <v>22</v>
      </c>
      <c r="M176" s="82">
        <v>45</v>
      </c>
      <c r="N176" s="73">
        <v>45</v>
      </c>
      <c r="O176" s="65">
        <v>3000</v>
      </c>
      <c r="P176" s="66">
        <f>Table224578910112345678910111213141516[[#This Row],[PEMBULATAN]]*O176</f>
        <v>135000</v>
      </c>
    </row>
    <row r="177" spans="1:16" ht="26.25" customHeight="1" x14ac:dyDescent="0.2">
      <c r="A177" s="14"/>
      <c r="B177" s="14"/>
      <c r="C177" s="74" t="s">
        <v>1660</v>
      </c>
      <c r="D177" s="79" t="s">
        <v>283</v>
      </c>
      <c r="E177" s="13">
        <v>44443</v>
      </c>
      <c r="F177" s="77" t="s">
        <v>779</v>
      </c>
      <c r="G177" s="13">
        <v>44447</v>
      </c>
      <c r="H177" s="78" t="s">
        <v>1692</v>
      </c>
      <c r="I177" s="16">
        <v>50</v>
      </c>
      <c r="J177" s="16">
        <v>40</v>
      </c>
      <c r="K177" s="16">
        <v>25</v>
      </c>
      <c r="L177" s="16">
        <v>5</v>
      </c>
      <c r="M177" s="82">
        <v>12.5</v>
      </c>
      <c r="N177" s="73">
        <v>13</v>
      </c>
      <c r="O177" s="65">
        <v>3000</v>
      </c>
      <c r="P177" s="66">
        <f>Table224578910112345678910111213141516[[#This Row],[PEMBULATAN]]*O177</f>
        <v>39000</v>
      </c>
    </row>
    <row r="178" spans="1:16" ht="26.25" customHeight="1" x14ac:dyDescent="0.2">
      <c r="A178" s="14"/>
      <c r="B178" s="14"/>
      <c r="C178" s="74" t="s">
        <v>1661</v>
      </c>
      <c r="D178" s="79" t="s">
        <v>283</v>
      </c>
      <c r="E178" s="13">
        <v>44443</v>
      </c>
      <c r="F178" s="77" t="s">
        <v>779</v>
      </c>
      <c r="G178" s="13">
        <v>44447</v>
      </c>
      <c r="H178" s="78" t="s">
        <v>1692</v>
      </c>
      <c r="I178" s="16">
        <v>90</v>
      </c>
      <c r="J178" s="16">
        <v>60</v>
      </c>
      <c r="K178" s="16">
        <v>30</v>
      </c>
      <c r="L178" s="16">
        <v>12</v>
      </c>
      <c r="M178" s="82">
        <v>40.5</v>
      </c>
      <c r="N178" s="73">
        <v>41</v>
      </c>
      <c r="O178" s="65">
        <v>3000</v>
      </c>
      <c r="P178" s="66">
        <f>Table224578910112345678910111213141516[[#This Row],[PEMBULATAN]]*O178</f>
        <v>123000</v>
      </c>
    </row>
    <row r="179" spans="1:16" ht="26.25" customHeight="1" x14ac:dyDescent="0.2">
      <c r="A179" s="14"/>
      <c r="B179" s="14"/>
      <c r="C179" s="74" t="s">
        <v>1662</v>
      </c>
      <c r="D179" s="79" t="s">
        <v>283</v>
      </c>
      <c r="E179" s="13">
        <v>44443</v>
      </c>
      <c r="F179" s="77" t="s">
        <v>779</v>
      </c>
      <c r="G179" s="13">
        <v>44447</v>
      </c>
      <c r="H179" s="78" t="s">
        <v>1692</v>
      </c>
      <c r="I179" s="16">
        <v>75</v>
      </c>
      <c r="J179" s="16">
        <v>50</v>
      </c>
      <c r="K179" s="16">
        <v>30</v>
      </c>
      <c r="L179" s="16">
        <v>7</v>
      </c>
      <c r="M179" s="82">
        <v>28.125</v>
      </c>
      <c r="N179" s="73">
        <v>28</v>
      </c>
      <c r="O179" s="65">
        <v>3000</v>
      </c>
      <c r="P179" s="66">
        <f>Table224578910112345678910111213141516[[#This Row],[PEMBULATAN]]*O179</f>
        <v>84000</v>
      </c>
    </row>
    <row r="180" spans="1:16" ht="26.25" customHeight="1" x14ac:dyDescent="0.2">
      <c r="A180" s="14"/>
      <c r="B180" s="14"/>
      <c r="C180" s="74" t="s">
        <v>1663</v>
      </c>
      <c r="D180" s="79" t="s">
        <v>283</v>
      </c>
      <c r="E180" s="13">
        <v>44443</v>
      </c>
      <c r="F180" s="77" t="s">
        <v>779</v>
      </c>
      <c r="G180" s="13">
        <v>44447</v>
      </c>
      <c r="H180" s="78" t="s">
        <v>1692</v>
      </c>
      <c r="I180" s="16">
        <v>96</v>
      </c>
      <c r="J180" s="16">
        <v>56</v>
      </c>
      <c r="K180" s="16">
        <v>36</v>
      </c>
      <c r="L180" s="16">
        <v>30</v>
      </c>
      <c r="M180" s="82">
        <v>48.384</v>
      </c>
      <c r="N180" s="73">
        <v>49</v>
      </c>
      <c r="O180" s="65">
        <v>3000</v>
      </c>
      <c r="P180" s="66">
        <f>Table224578910112345678910111213141516[[#This Row],[PEMBULATAN]]*O180</f>
        <v>147000</v>
      </c>
    </row>
    <row r="181" spans="1:16" ht="26.25" customHeight="1" x14ac:dyDescent="0.2">
      <c r="A181" s="14"/>
      <c r="B181" s="14"/>
      <c r="C181" s="74" t="s">
        <v>1664</v>
      </c>
      <c r="D181" s="79" t="s">
        <v>283</v>
      </c>
      <c r="E181" s="13">
        <v>44443</v>
      </c>
      <c r="F181" s="77" t="s">
        <v>779</v>
      </c>
      <c r="G181" s="13">
        <v>44447</v>
      </c>
      <c r="H181" s="78" t="s">
        <v>1692</v>
      </c>
      <c r="I181" s="16">
        <v>60</v>
      </c>
      <c r="J181" s="16">
        <v>50</v>
      </c>
      <c r="K181" s="16">
        <v>25</v>
      </c>
      <c r="L181" s="16">
        <v>8</v>
      </c>
      <c r="M181" s="82">
        <v>18.75</v>
      </c>
      <c r="N181" s="73">
        <v>19</v>
      </c>
      <c r="O181" s="65">
        <v>3000</v>
      </c>
      <c r="P181" s="66">
        <f>Table224578910112345678910111213141516[[#This Row],[PEMBULATAN]]*O181</f>
        <v>57000</v>
      </c>
    </row>
    <row r="182" spans="1:16" ht="26.25" customHeight="1" x14ac:dyDescent="0.2">
      <c r="A182" s="14"/>
      <c r="B182" s="14"/>
      <c r="C182" s="74" t="s">
        <v>1665</v>
      </c>
      <c r="D182" s="79" t="s">
        <v>283</v>
      </c>
      <c r="E182" s="13">
        <v>44443</v>
      </c>
      <c r="F182" s="77" t="s">
        <v>779</v>
      </c>
      <c r="G182" s="13">
        <v>44447</v>
      </c>
      <c r="H182" s="78" t="s">
        <v>1692</v>
      </c>
      <c r="I182" s="16">
        <v>60</v>
      </c>
      <c r="J182" s="16">
        <v>65</v>
      </c>
      <c r="K182" s="16">
        <v>20</v>
      </c>
      <c r="L182" s="16">
        <v>5</v>
      </c>
      <c r="M182" s="82">
        <v>19.5</v>
      </c>
      <c r="N182" s="73">
        <v>20</v>
      </c>
      <c r="O182" s="65">
        <v>3000</v>
      </c>
      <c r="P182" s="66">
        <f>Table224578910112345678910111213141516[[#This Row],[PEMBULATAN]]*O182</f>
        <v>60000</v>
      </c>
    </row>
    <row r="183" spans="1:16" ht="26.25" customHeight="1" x14ac:dyDescent="0.2">
      <c r="A183" s="14"/>
      <c r="B183" s="14"/>
      <c r="C183" s="74" t="s">
        <v>1666</v>
      </c>
      <c r="D183" s="79" t="s">
        <v>283</v>
      </c>
      <c r="E183" s="13">
        <v>44443</v>
      </c>
      <c r="F183" s="77" t="s">
        <v>779</v>
      </c>
      <c r="G183" s="13">
        <v>44447</v>
      </c>
      <c r="H183" s="78" t="s">
        <v>1692</v>
      </c>
      <c r="I183" s="16">
        <v>55</v>
      </c>
      <c r="J183" s="16">
        <v>40</v>
      </c>
      <c r="K183" s="16">
        <v>21</v>
      </c>
      <c r="L183" s="16">
        <v>5</v>
      </c>
      <c r="M183" s="82">
        <v>11.55</v>
      </c>
      <c r="N183" s="73">
        <v>12</v>
      </c>
      <c r="O183" s="65">
        <v>3000</v>
      </c>
      <c r="P183" s="66">
        <f>Table224578910112345678910111213141516[[#This Row],[PEMBULATAN]]*O183</f>
        <v>36000</v>
      </c>
    </row>
    <row r="184" spans="1:16" ht="26.25" customHeight="1" x14ac:dyDescent="0.2">
      <c r="A184" s="14"/>
      <c r="B184" s="14"/>
      <c r="C184" s="74" t="s">
        <v>1667</v>
      </c>
      <c r="D184" s="79" t="s">
        <v>283</v>
      </c>
      <c r="E184" s="13">
        <v>44443</v>
      </c>
      <c r="F184" s="77" t="s">
        <v>779</v>
      </c>
      <c r="G184" s="13">
        <v>44447</v>
      </c>
      <c r="H184" s="78" t="s">
        <v>1692</v>
      </c>
      <c r="I184" s="16">
        <v>55</v>
      </c>
      <c r="J184" s="16">
        <v>40</v>
      </c>
      <c r="K184" s="16">
        <v>50</v>
      </c>
      <c r="L184" s="16">
        <v>11</v>
      </c>
      <c r="M184" s="82">
        <v>27.5</v>
      </c>
      <c r="N184" s="73">
        <v>28</v>
      </c>
      <c r="O184" s="65">
        <v>3000</v>
      </c>
      <c r="P184" s="66">
        <f>Table224578910112345678910111213141516[[#This Row],[PEMBULATAN]]*O184</f>
        <v>84000</v>
      </c>
    </row>
    <row r="185" spans="1:16" ht="26.25" customHeight="1" x14ac:dyDescent="0.2">
      <c r="A185" s="14"/>
      <c r="B185" s="14"/>
      <c r="C185" s="74" t="s">
        <v>1668</v>
      </c>
      <c r="D185" s="79" t="s">
        <v>283</v>
      </c>
      <c r="E185" s="13">
        <v>44443</v>
      </c>
      <c r="F185" s="77" t="s">
        <v>779</v>
      </c>
      <c r="G185" s="13">
        <v>44447</v>
      </c>
      <c r="H185" s="78" t="s">
        <v>1692</v>
      </c>
      <c r="I185" s="16">
        <v>68</v>
      </c>
      <c r="J185" s="16">
        <v>60</v>
      </c>
      <c r="K185" s="16">
        <v>20</v>
      </c>
      <c r="L185" s="16">
        <v>5</v>
      </c>
      <c r="M185" s="82">
        <v>20.399999999999999</v>
      </c>
      <c r="N185" s="73">
        <v>21</v>
      </c>
      <c r="O185" s="65">
        <v>3000</v>
      </c>
      <c r="P185" s="66">
        <f>Table224578910112345678910111213141516[[#This Row],[PEMBULATAN]]*O185</f>
        <v>63000</v>
      </c>
    </row>
    <row r="186" spans="1:16" ht="26.25" customHeight="1" x14ac:dyDescent="0.2">
      <c r="A186" s="14"/>
      <c r="B186" s="14"/>
      <c r="C186" s="74" t="s">
        <v>1669</v>
      </c>
      <c r="D186" s="79" t="s">
        <v>283</v>
      </c>
      <c r="E186" s="13">
        <v>44443</v>
      </c>
      <c r="F186" s="77" t="s">
        <v>779</v>
      </c>
      <c r="G186" s="13">
        <v>44447</v>
      </c>
      <c r="H186" s="78" t="s">
        <v>1692</v>
      </c>
      <c r="I186" s="16">
        <v>60</v>
      </c>
      <c r="J186" s="16">
        <v>50</v>
      </c>
      <c r="K186" s="16">
        <v>35</v>
      </c>
      <c r="L186" s="16">
        <v>6</v>
      </c>
      <c r="M186" s="82">
        <v>26.25</v>
      </c>
      <c r="N186" s="73">
        <v>26</v>
      </c>
      <c r="O186" s="65">
        <v>3000</v>
      </c>
      <c r="P186" s="66">
        <f>Table224578910112345678910111213141516[[#This Row],[PEMBULATAN]]*O186</f>
        <v>78000</v>
      </c>
    </row>
    <row r="187" spans="1:16" ht="26.25" customHeight="1" x14ac:dyDescent="0.2">
      <c r="A187" s="14"/>
      <c r="B187" s="14"/>
      <c r="C187" s="74" t="s">
        <v>1670</v>
      </c>
      <c r="D187" s="79" t="s">
        <v>283</v>
      </c>
      <c r="E187" s="13">
        <v>44443</v>
      </c>
      <c r="F187" s="77" t="s">
        <v>779</v>
      </c>
      <c r="G187" s="13">
        <v>44447</v>
      </c>
      <c r="H187" s="78" t="s">
        <v>1692</v>
      </c>
      <c r="I187" s="16">
        <v>104</v>
      </c>
      <c r="J187" s="16">
        <v>57</v>
      </c>
      <c r="K187" s="16">
        <v>32</v>
      </c>
      <c r="L187" s="16">
        <v>38</v>
      </c>
      <c r="M187" s="82">
        <v>47.423999999999999</v>
      </c>
      <c r="N187" s="73">
        <v>48</v>
      </c>
      <c r="O187" s="65">
        <v>3000</v>
      </c>
      <c r="P187" s="66">
        <f>Table224578910112345678910111213141516[[#This Row],[PEMBULATAN]]*O187</f>
        <v>144000</v>
      </c>
    </row>
    <row r="188" spans="1:16" ht="26.25" customHeight="1" x14ac:dyDescent="0.2">
      <c r="A188" s="14"/>
      <c r="B188" s="14"/>
      <c r="C188" s="74" t="s">
        <v>1671</v>
      </c>
      <c r="D188" s="79" t="s">
        <v>283</v>
      </c>
      <c r="E188" s="13">
        <v>44443</v>
      </c>
      <c r="F188" s="77" t="s">
        <v>779</v>
      </c>
      <c r="G188" s="13">
        <v>44447</v>
      </c>
      <c r="H188" s="78" t="s">
        <v>1692</v>
      </c>
      <c r="I188" s="16">
        <v>40</v>
      </c>
      <c r="J188" s="16">
        <v>20</v>
      </c>
      <c r="K188" s="16">
        <v>15</v>
      </c>
      <c r="L188" s="16">
        <v>2</v>
      </c>
      <c r="M188" s="82">
        <v>3</v>
      </c>
      <c r="N188" s="73">
        <v>3</v>
      </c>
      <c r="O188" s="65">
        <v>3000</v>
      </c>
      <c r="P188" s="66">
        <f>Table224578910112345678910111213141516[[#This Row],[PEMBULATAN]]*O188</f>
        <v>9000</v>
      </c>
    </row>
    <row r="189" spans="1:16" ht="26.25" customHeight="1" x14ac:dyDescent="0.2">
      <c r="A189" s="14"/>
      <c r="B189" s="14"/>
      <c r="C189" s="74" t="s">
        <v>1672</v>
      </c>
      <c r="D189" s="79" t="s">
        <v>283</v>
      </c>
      <c r="E189" s="13">
        <v>44443</v>
      </c>
      <c r="F189" s="77" t="s">
        <v>779</v>
      </c>
      <c r="G189" s="13">
        <v>44447</v>
      </c>
      <c r="H189" s="78" t="s">
        <v>1692</v>
      </c>
      <c r="I189" s="16">
        <v>58</v>
      </c>
      <c r="J189" s="16">
        <v>40</v>
      </c>
      <c r="K189" s="16">
        <v>15</v>
      </c>
      <c r="L189" s="16">
        <v>4</v>
      </c>
      <c r="M189" s="82">
        <v>8.6999999999999993</v>
      </c>
      <c r="N189" s="73">
        <v>9</v>
      </c>
      <c r="O189" s="65">
        <v>3000</v>
      </c>
      <c r="P189" s="66">
        <f>Table224578910112345678910111213141516[[#This Row],[PEMBULATAN]]*O189</f>
        <v>27000</v>
      </c>
    </row>
    <row r="190" spans="1:16" ht="26.25" customHeight="1" x14ac:dyDescent="0.2">
      <c r="A190" s="14"/>
      <c r="B190" s="14"/>
      <c r="C190" s="74" t="s">
        <v>1673</v>
      </c>
      <c r="D190" s="79" t="s">
        <v>283</v>
      </c>
      <c r="E190" s="13">
        <v>44443</v>
      </c>
      <c r="F190" s="77" t="s">
        <v>779</v>
      </c>
      <c r="G190" s="13">
        <v>44447</v>
      </c>
      <c r="H190" s="78" t="s">
        <v>1692</v>
      </c>
      <c r="I190" s="16">
        <v>99</v>
      </c>
      <c r="J190" s="16">
        <v>50</v>
      </c>
      <c r="K190" s="16">
        <v>30</v>
      </c>
      <c r="L190" s="16">
        <v>20</v>
      </c>
      <c r="M190" s="82">
        <v>37.125</v>
      </c>
      <c r="N190" s="73">
        <v>37</v>
      </c>
      <c r="O190" s="65">
        <v>3000</v>
      </c>
      <c r="P190" s="66">
        <f>Table224578910112345678910111213141516[[#This Row],[PEMBULATAN]]*O190</f>
        <v>111000</v>
      </c>
    </row>
    <row r="191" spans="1:16" ht="26.25" customHeight="1" x14ac:dyDescent="0.2">
      <c r="A191" s="14"/>
      <c r="B191" s="14"/>
      <c r="C191" s="74" t="s">
        <v>1674</v>
      </c>
      <c r="D191" s="79" t="s">
        <v>283</v>
      </c>
      <c r="E191" s="13">
        <v>44443</v>
      </c>
      <c r="F191" s="77" t="s">
        <v>779</v>
      </c>
      <c r="G191" s="13">
        <v>44447</v>
      </c>
      <c r="H191" s="78" t="s">
        <v>1692</v>
      </c>
      <c r="I191" s="16">
        <v>90</v>
      </c>
      <c r="J191" s="16">
        <v>54</v>
      </c>
      <c r="K191" s="16">
        <v>29</v>
      </c>
      <c r="L191" s="16">
        <v>26</v>
      </c>
      <c r="M191" s="82">
        <v>35.234999999999999</v>
      </c>
      <c r="N191" s="73">
        <v>35</v>
      </c>
      <c r="O191" s="65">
        <v>3000</v>
      </c>
      <c r="P191" s="66">
        <f>Table224578910112345678910111213141516[[#This Row],[PEMBULATAN]]*O191</f>
        <v>105000</v>
      </c>
    </row>
    <row r="192" spans="1:16" ht="26.25" customHeight="1" x14ac:dyDescent="0.2">
      <c r="A192" s="14"/>
      <c r="B192" s="14"/>
      <c r="C192" s="74" t="s">
        <v>1675</v>
      </c>
      <c r="D192" s="79" t="s">
        <v>283</v>
      </c>
      <c r="E192" s="13">
        <v>44443</v>
      </c>
      <c r="F192" s="77" t="s">
        <v>779</v>
      </c>
      <c r="G192" s="13">
        <v>44447</v>
      </c>
      <c r="H192" s="78" t="s">
        <v>1692</v>
      </c>
      <c r="I192" s="16">
        <v>56</v>
      </c>
      <c r="J192" s="16">
        <v>42</v>
      </c>
      <c r="K192" s="16">
        <v>17</v>
      </c>
      <c r="L192" s="16">
        <v>8</v>
      </c>
      <c r="M192" s="82">
        <v>9.9960000000000004</v>
      </c>
      <c r="N192" s="73">
        <v>10</v>
      </c>
      <c r="O192" s="65">
        <v>3000</v>
      </c>
      <c r="P192" s="66">
        <f>Table224578910112345678910111213141516[[#This Row],[PEMBULATAN]]*O192</f>
        <v>30000</v>
      </c>
    </row>
    <row r="193" spans="1:16" ht="26.25" customHeight="1" x14ac:dyDescent="0.2">
      <c r="A193" s="14"/>
      <c r="B193" s="14"/>
      <c r="C193" s="74" t="s">
        <v>1676</v>
      </c>
      <c r="D193" s="79" t="s">
        <v>283</v>
      </c>
      <c r="E193" s="13">
        <v>44443</v>
      </c>
      <c r="F193" s="77" t="s">
        <v>779</v>
      </c>
      <c r="G193" s="13">
        <v>44447</v>
      </c>
      <c r="H193" s="78" t="s">
        <v>1692</v>
      </c>
      <c r="I193" s="16">
        <v>80</v>
      </c>
      <c r="J193" s="16">
        <v>50</v>
      </c>
      <c r="K193" s="16">
        <v>38</v>
      </c>
      <c r="L193" s="16">
        <v>6</v>
      </c>
      <c r="M193" s="82">
        <v>38</v>
      </c>
      <c r="N193" s="73">
        <v>38</v>
      </c>
      <c r="O193" s="65">
        <v>3000</v>
      </c>
      <c r="P193" s="66">
        <f>Table224578910112345678910111213141516[[#This Row],[PEMBULATAN]]*O193</f>
        <v>114000</v>
      </c>
    </row>
    <row r="194" spans="1:16" ht="26.25" customHeight="1" x14ac:dyDescent="0.2">
      <c r="A194" s="14"/>
      <c r="B194" s="14"/>
      <c r="C194" s="74" t="s">
        <v>1677</v>
      </c>
      <c r="D194" s="79" t="s">
        <v>283</v>
      </c>
      <c r="E194" s="13">
        <v>44443</v>
      </c>
      <c r="F194" s="77" t="s">
        <v>779</v>
      </c>
      <c r="G194" s="13">
        <v>44447</v>
      </c>
      <c r="H194" s="78" t="s">
        <v>1692</v>
      </c>
      <c r="I194" s="16">
        <v>80</v>
      </c>
      <c r="J194" s="16">
        <v>60</v>
      </c>
      <c r="K194" s="16">
        <v>30</v>
      </c>
      <c r="L194" s="16">
        <v>17</v>
      </c>
      <c r="M194" s="82">
        <v>36</v>
      </c>
      <c r="N194" s="73">
        <v>36</v>
      </c>
      <c r="O194" s="65">
        <v>3000</v>
      </c>
      <c r="P194" s="66">
        <f>Table224578910112345678910111213141516[[#This Row],[PEMBULATAN]]*O194</f>
        <v>108000</v>
      </c>
    </row>
    <row r="195" spans="1:16" ht="26.25" customHeight="1" x14ac:dyDescent="0.2">
      <c r="A195" s="14"/>
      <c r="B195" s="14"/>
      <c r="C195" s="74" t="s">
        <v>1678</v>
      </c>
      <c r="D195" s="79" t="s">
        <v>283</v>
      </c>
      <c r="E195" s="13">
        <v>44443</v>
      </c>
      <c r="F195" s="77" t="s">
        <v>779</v>
      </c>
      <c r="G195" s="13">
        <v>44447</v>
      </c>
      <c r="H195" s="78" t="s">
        <v>1692</v>
      </c>
      <c r="I195" s="16">
        <v>50</v>
      </c>
      <c r="J195" s="16">
        <v>42</v>
      </c>
      <c r="K195" s="16">
        <v>15</v>
      </c>
      <c r="L195" s="16">
        <v>9</v>
      </c>
      <c r="M195" s="82">
        <v>7.875</v>
      </c>
      <c r="N195" s="73">
        <v>9</v>
      </c>
      <c r="O195" s="65">
        <v>3000</v>
      </c>
      <c r="P195" s="66">
        <f>Table224578910112345678910111213141516[[#This Row],[PEMBULATAN]]*O195</f>
        <v>27000</v>
      </c>
    </row>
    <row r="196" spans="1:16" ht="26.25" customHeight="1" x14ac:dyDescent="0.2">
      <c r="A196" s="14"/>
      <c r="B196" s="14"/>
      <c r="C196" s="74" t="s">
        <v>1679</v>
      </c>
      <c r="D196" s="79" t="s">
        <v>283</v>
      </c>
      <c r="E196" s="13">
        <v>44443</v>
      </c>
      <c r="F196" s="77" t="s">
        <v>779</v>
      </c>
      <c r="G196" s="13">
        <v>44447</v>
      </c>
      <c r="H196" s="78" t="s">
        <v>1692</v>
      </c>
      <c r="I196" s="16">
        <v>100</v>
      </c>
      <c r="J196" s="16">
        <v>40</v>
      </c>
      <c r="K196" s="16">
        <v>30</v>
      </c>
      <c r="L196" s="16">
        <v>9</v>
      </c>
      <c r="M196" s="82">
        <v>30</v>
      </c>
      <c r="N196" s="73">
        <v>30</v>
      </c>
      <c r="O196" s="65">
        <v>3000</v>
      </c>
      <c r="P196" s="66">
        <f>Table224578910112345678910111213141516[[#This Row],[PEMBULATAN]]*O196</f>
        <v>90000</v>
      </c>
    </row>
    <row r="197" spans="1:16" ht="26.25" customHeight="1" x14ac:dyDescent="0.2">
      <c r="A197" s="14"/>
      <c r="B197" s="14"/>
      <c r="C197" s="74" t="s">
        <v>1680</v>
      </c>
      <c r="D197" s="79" t="s">
        <v>283</v>
      </c>
      <c r="E197" s="13">
        <v>44443</v>
      </c>
      <c r="F197" s="77" t="s">
        <v>779</v>
      </c>
      <c r="G197" s="13">
        <v>44447</v>
      </c>
      <c r="H197" s="78" t="s">
        <v>1692</v>
      </c>
      <c r="I197" s="16">
        <v>40</v>
      </c>
      <c r="J197" s="16">
        <v>40</v>
      </c>
      <c r="K197" s="16">
        <v>10</v>
      </c>
      <c r="L197" s="16">
        <v>7</v>
      </c>
      <c r="M197" s="82">
        <v>4</v>
      </c>
      <c r="N197" s="73">
        <v>7</v>
      </c>
      <c r="O197" s="65">
        <v>3000</v>
      </c>
      <c r="P197" s="66">
        <f>Table224578910112345678910111213141516[[#This Row],[PEMBULATAN]]*O197</f>
        <v>21000</v>
      </c>
    </row>
    <row r="198" spans="1:16" ht="26.25" customHeight="1" x14ac:dyDescent="0.2">
      <c r="A198" s="14"/>
      <c r="B198" s="14"/>
      <c r="C198" s="74" t="s">
        <v>1681</v>
      </c>
      <c r="D198" s="79" t="s">
        <v>283</v>
      </c>
      <c r="E198" s="13">
        <v>44443</v>
      </c>
      <c r="F198" s="77" t="s">
        <v>779</v>
      </c>
      <c r="G198" s="13">
        <v>44447</v>
      </c>
      <c r="H198" s="78" t="s">
        <v>1692</v>
      </c>
      <c r="I198" s="16">
        <v>99</v>
      </c>
      <c r="J198" s="16">
        <v>60</v>
      </c>
      <c r="K198" s="16">
        <v>33</v>
      </c>
      <c r="L198" s="16">
        <v>8</v>
      </c>
      <c r="M198" s="82">
        <v>49.005000000000003</v>
      </c>
      <c r="N198" s="73">
        <v>49</v>
      </c>
      <c r="O198" s="65">
        <v>3000</v>
      </c>
      <c r="P198" s="66">
        <f>Table224578910112345678910111213141516[[#This Row],[PEMBULATAN]]*O198</f>
        <v>147000</v>
      </c>
    </row>
    <row r="199" spans="1:16" ht="26.25" customHeight="1" x14ac:dyDescent="0.2">
      <c r="A199" s="14"/>
      <c r="B199" s="14"/>
      <c r="C199" s="74" t="s">
        <v>1682</v>
      </c>
      <c r="D199" s="79" t="s">
        <v>283</v>
      </c>
      <c r="E199" s="13">
        <v>44443</v>
      </c>
      <c r="F199" s="77" t="s">
        <v>779</v>
      </c>
      <c r="G199" s="13">
        <v>44447</v>
      </c>
      <c r="H199" s="78" t="s">
        <v>1692</v>
      </c>
      <c r="I199" s="16">
        <v>60</v>
      </c>
      <c r="J199" s="16">
        <v>58</v>
      </c>
      <c r="K199" s="16">
        <v>25</v>
      </c>
      <c r="L199" s="16">
        <v>9</v>
      </c>
      <c r="M199" s="82">
        <v>21.75</v>
      </c>
      <c r="N199" s="73">
        <v>22</v>
      </c>
      <c r="O199" s="65">
        <v>3000</v>
      </c>
      <c r="P199" s="66">
        <f>Table224578910112345678910111213141516[[#This Row],[PEMBULATAN]]*O199</f>
        <v>66000</v>
      </c>
    </row>
    <row r="200" spans="1:16" ht="26.25" customHeight="1" x14ac:dyDescent="0.2">
      <c r="A200" s="14"/>
      <c r="B200" s="14"/>
      <c r="C200" s="74" t="s">
        <v>1683</v>
      </c>
      <c r="D200" s="79" t="s">
        <v>283</v>
      </c>
      <c r="E200" s="13">
        <v>44443</v>
      </c>
      <c r="F200" s="77" t="s">
        <v>779</v>
      </c>
      <c r="G200" s="13">
        <v>44447</v>
      </c>
      <c r="H200" s="78" t="s">
        <v>1692</v>
      </c>
      <c r="I200" s="16">
        <v>80</v>
      </c>
      <c r="J200" s="16">
        <v>50</v>
      </c>
      <c r="K200" s="16">
        <v>30</v>
      </c>
      <c r="L200" s="16">
        <v>11</v>
      </c>
      <c r="M200" s="82">
        <v>30</v>
      </c>
      <c r="N200" s="73">
        <v>30</v>
      </c>
      <c r="O200" s="65">
        <v>3000</v>
      </c>
      <c r="P200" s="66">
        <f>Table224578910112345678910111213141516[[#This Row],[PEMBULATAN]]*O200</f>
        <v>90000</v>
      </c>
    </row>
    <row r="201" spans="1:16" ht="26.25" customHeight="1" x14ac:dyDescent="0.2">
      <c r="A201" s="14"/>
      <c r="B201" s="14"/>
      <c r="C201" s="74" t="s">
        <v>1684</v>
      </c>
      <c r="D201" s="79" t="s">
        <v>283</v>
      </c>
      <c r="E201" s="13">
        <v>44443</v>
      </c>
      <c r="F201" s="77" t="s">
        <v>779</v>
      </c>
      <c r="G201" s="13">
        <v>44447</v>
      </c>
      <c r="H201" s="78" t="s">
        <v>1692</v>
      </c>
      <c r="I201" s="16">
        <v>80</v>
      </c>
      <c r="J201" s="16">
        <v>21</v>
      </c>
      <c r="K201" s="16">
        <v>33</v>
      </c>
      <c r="L201" s="16">
        <v>10</v>
      </c>
      <c r="M201" s="82">
        <v>13.86</v>
      </c>
      <c r="N201" s="73">
        <v>14</v>
      </c>
      <c r="O201" s="65">
        <v>3000</v>
      </c>
      <c r="P201" s="66">
        <f>Table224578910112345678910111213141516[[#This Row],[PEMBULATAN]]*O201</f>
        <v>42000</v>
      </c>
    </row>
    <row r="202" spans="1:16" ht="26.25" customHeight="1" x14ac:dyDescent="0.2">
      <c r="A202" s="14"/>
      <c r="B202" s="14"/>
      <c r="C202" s="74" t="s">
        <v>1685</v>
      </c>
      <c r="D202" s="79" t="s">
        <v>283</v>
      </c>
      <c r="E202" s="13">
        <v>44443</v>
      </c>
      <c r="F202" s="77" t="s">
        <v>779</v>
      </c>
      <c r="G202" s="13">
        <v>44447</v>
      </c>
      <c r="H202" s="78" t="s">
        <v>1692</v>
      </c>
      <c r="I202" s="16">
        <v>88</v>
      </c>
      <c r="J202" s="16">
        <v>63</v>
      </c>
      <c r="K202" s="16">
        <v>30</v>
      </c>
      <c r="L202" s="16">
        <v>27</v>
      </c>
      <c r="M202" s="82">
        <v>41.58</v>
      </c>
      <c r="N202" s="73">
        <v>42</v>
      </c>
      <c r="O202" s="65">
        <v>3000</v>
      </c>
      <c r="P202" s="66">
        <f>Table224578910112345678910111213141516[[#This Row],[PEMBULATAN]]*O202</f>
        <v>126000</v>
      </c>
    </row>
    <row r="203" spans="1:16" ht="26.25" customHeight="1" x14ac:dyDescent="0.2">
      <c r="A203" s="14"/>
      <c r="B203" s="14"/>
      <c r="C203" s="74" t="s">
        <v>1686</v>
      </c>
      <c r="D203" s="79" t="s">
        <v>283</v>
      </c>
      <c r="E203" s="13">
        <v>44443</v>
      </c>
      <c r="F203" s="77" t="s">
        <v>779</v>
      </c>
      <c r="G203" s="13">
        <v>44447</v>
      </c>
      <c r="H203" s="78" t="s">
        <v>1692</v>
      </c>
      <c r="I203" s="16">
        <v>100</v>
      </c>
      <c r="J203" s="16">
        <v>43</v>
      </c>
      <c r="K203" s="16">
        <v>36</v>
      </c>
      <c r="L203" s="16">
        <v>21</v>
      </c>
      <c r="M203" s="82">
        <v>38.700000000000003</v>
      </c>
      <c r="N203" s="73">
        <v>39</v>
      </c>
      <c r="O203" s="65">
        <v>3000</v>
      </c>
      <c r="P203" s="66">
        <f>Table224578910112345678910111213141516[[#This Row],[PEMBULATAN]]*O203</f>
        <v>117000</v>
      </c>
    </row>
    <row r="204" spans="1:16" ht="26.25" customHeight="1" x14ac:dyDescent="0.2">
      <c r="A204" s="14"/>
      <c r="B204" s="14"/>
      <c r="C204" s="74" t="s">
        <v>1687</v>
      </c>
      <c r="D204" s="79" t="s">
        <v>283</v>
      </c>
      <c r="E204" s="13">
        <v>44443</v>
      </c>
      <c r="F204" s="77" t="s">
        <v>779</v>
      </c>
      <c r="G204" s="13">
        <v>44447</v>
      </c>
      <c r="H204" s="78" t="s">
        <v>1692</v>
      </c>
      <c r="I204" s="16">
        <v>28</v>
      </c>
      <c r="J204" s="16">
        <v>20</v>
      </c>
      <c r="K204" s="16">
        <v>10</v>
      </c>
      <c r="L204" s="16">
        <v>1</v>
      </c>
      <c r="M204" s="82">
        <v>1.4</v>
      </c>
      <c r="N204" s="73">
        <v>2</v>
      </c>
      <c r="O204" s="65">
        <v>3000</v>
      </c>
      <c r="P204" s="66">
        <f>Table224578910112345678910111213141516[[#This Row],[PEMBULATAN]]*O204</f>
        <v>6000</v>
      </c>
    </row>
    <row r="205" spans="1:16" ht="26.25" customHeight="1" x14ac:dyDescent="0.2">
      <c r="A205" s="14"/>
      <c r="B205" s="14"/>
      <c r="C205" s="74" t="s">
        <v>1688</v>
      </c>
      <c r="D205" s="79" t="s">
        <v>283</v>
      </c>
      <c r="E205" s="13">
        <v>44443</v>
      </c>
      <c r="F205" s="77" t="s">
        <v>779</v>
      </c>
      <c r="G205" s="13">
        <v>44447</v>
      </c>
      <c r="H205" s="78" t="s">
        <v>1692</v>
      </c>
      <c r="I205" s="16">
        <v>60</v>
      </c>
      <c r="J205" s="16">
        <v>50</v>
      </c>
      <c r="K205" s="16">
        <v>15</v>
      </c>
      <c r="L205" s="16">
        <v>8</v>
      </c>
      <c r="M205" s="82">
        <v>11.25</v>
      </c>
      <c r="N205" s="73">
        <v>11</v>
      </c>
      <c r="O205" s="65">
        <v>3000</v>
      </c>
      <c r="P205" s="66">
        <f>Table224578910112345678910111213141516[[#This Row],[PEMBULATAN]]*O205</f>
        <v>33000</v>
      </c>
    </row>
    <row r="206" spans="1:16" ht="26.25" customHeight="1" x14ac:dyDescent="0.2">
      <c r="A206" s="14"/>
      <c r="B206" s="14"/>
      <c r="C206" s="74" t="s">
        <v>1689</v>
      </c>
      <c r="D206" s="79" t="s">
        <v>283</v>
      </c>
      <c r="E206" s="13">
        <v>44443</v>
      </c>
      <c r="F206" s="77" t="s">
        <v>779</v>
      </c>
      <c r="G206" s="13">
        <v>44447</v>
      </c>
      <c r="H206" s="78" t="s">
        <v>1692</v>
      </c>
      <c r="I206" s="16">
        <v>112</v>
      </c>
      <c r="J206" s="16">
        <v>64</v>
      </c>
      <c r="K206" s="16">
        <v>40</v>
      </c>
      <c r="L206" s="16">
        <v>13</v>
      </c>
      <c r="M206" s="82">
        <v>71.680000000000007</v>
      </c>
      <c r="N206" s="73">
        <v>72</v>
      </c>
      <c r="O206" s="65">
        <v>3000</v>
      </c>
      <c r="P206" s="66">
        <f>Table224578910112345678910111213141516[[#This Row],[PEMBULATAN]]*O206</f>
        <v>216000</v>
      </c>
    </row>
    <row r="207" spans="1:16" ht="26.25" customHeight="1" x14ac:dyDescent="0.2">
      <c r="A207" s="14"/>
      <c r="B207" s="14"/>
      <c r="C207" s="74" t="s">
        <v>1690</v>
      </c>
      <c r="D207" s="79" t="s">
        <v>283</v>
      </c>
      <c r="E207" s="13">
        <v>44443</v>
      </c>
      <c r="F207" s="77" t="s">
        <v>779</v>
      </c>
      <c r="G207" s="13">
        <v>44447</v>
      </c>
      <c r="H207" s="78" t="s">
        <v>1692</v>
      </c>
      <c r="I207" s="16">
        <v>90</v>
      </c>
      <c r="J207" s="16">
        <v>60</v>
      </c>
      <c r="K207" s="16">
        <v>20</v>
      </c>
      <c r="L207" s="16">
        <v>9</v>
      </c>
      <c r="M207" s="82">
        <v>27</v>
      </c>
      <c r="N207" s="73">
        <v>27</v>
      </c>
      <c r="O207" s="65">
        <v>3000</v>
      </c>
      <c r="P207" s="66">
        <f>Table224578910112345678910111213141516[[#This Row],[PEMBULATAN]]*O207</f>
        <v>81000</v>
      </c>
    </row>
    <row r="208" spans="1:16" ht="26.25" customHeight="1" x14ac:dyDescent="0.2">
      <c r="A208" s="14"/>
      <c r="B208" s="14"/>
      <c r="C208" s="74" t="s">
        <v>1691</v>
      </c>
      <c r="D208" s="79" t="s">
        <v>283</v>
      </c>
      <c r="E208" s="13">
        <v>44443</v>
      </c>
      <c r="F208" s="77" t="s">
        <v>779</v>
      </c>
      <c r="G208" s="13">
        <v>44447</v>
      </c>
      <c r="H208" s="78" t="s">
        <v>1692</v>
      </c>
      <c r="I208" s="16">
        <v>66</v>
      </c>
      <c r="J208" s="16">
        <v>61</v>
      </c>
      <c r="K208" s="16">
        <v>30</v>
      </c>
      <c r="L208" s="16">
        <v>17</v>
      </c>
      <c r="M208" s="82">
        <v>30.195</v>
      </c>
      <c r="N208" s="73">
        <v>30</v>
      </c>
      <c r="O208" s="65">
        <v>3000</v>
      </c>
      <c r="P208" s="66">
        <f>Table224578910112345678910111213141516[[#This Row],[PEMBULATAN]]*O208</f>
        <v>90000</v>
      </c>
    </row>
    <row r="209" spans="1:16" ht="22.5" customHeight="1" x14ac:dyDescent="0.2">
      <c r="A209" s="117" t="s">
        <v>30</v>
      </c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9"/>
      <c r="M209" s="80">
        <f>SUBTOTAL(109,Table224578910112345678910111213141516[KG VOLUME])</f>
        <v>4789.057749999999</v>
      </c>
      <c r="N209" s="69">
        <f>SUM(N3:N208)</f>
        <v>4966</v>
      </c>
      <c r="O209" s="120">
        <f>SUM(P3:P208)</f>
        <v>14898000</v>
      </c>
      <c r="P209" s="121"/>
    </row>
    <row r="210" spans="1:16" ht="18" customHeight="1" x14ac:dyDescent="0.2">
      <c r="A210" s="87"/>
      <c r="B210" s="57" t="s">
        <v>42</v>
      </c>
      <c r="C210" s="56"/>
      <c r="D210" s="58" t="s">
        <v>43</v>
      </c>
      <c r="E210" s="87"/>
      <c r="F210" s="87"/>
      <c r="G210" s="87"/>
      <c r="H210" s="87"/>
      <c r="I210" s="87"/>
      <c r="J210" s="87"/>
      <c r="K210" s="87"/>
      <c r="L210" s="87"/>
      <c r="M210" s="88"/>
      <c r="N210" s="89" t="s">
        <v>51</v>
      </c>
      <c r="O210" s="90"/>
      <c r="P210" s="90">
        <v>0</v>
      </c>
    </row>
    <row r="211" spans="1:16" ht="18" customHeight="1" thickBot="1" x14ac:dyDescent="0.25">
      <c r="A211" s="87"/>
      <c r="B211" s="57"/>
      <c r="C211" s="56"/>
      <c r="D211" s="58"/>
      <c r="E211" s="87"/>
      <c r="F211" s="87"/>
      <c r="G211" s="87"/>
      <c r="H211" s="87"/>
      <c r="I211" s="87"/>
      <c r="J211" s="87"/>
      <c r="K211" s="87"/>
      <c r="L211" s="87"/>
      <c r="M211" s="88"/>
      <c r="N211" s="91" t="s">
        <v>52</v>
      </c>
      <c r="O211" s="92"/>
      <c r="P211" s="92">
        <f>O209-P210</f>
        <v>14898000</v>
      </c>
    </row>
    <row r="212" spans="1:16" ht="18" customHeight="1" x14ac:dyDescent="0.2">
      <c r="A212" s="11"/>
      <c r="H212" s="64"/>
      <c r="N212" s="63" t="s">
        <v>31</v>
      </c>
      <c r="P212" s="70">
        <f>P211*1%</f>
        <v>148980</v>
      </c>
    </row>
    <row r="213" spans="1:16" ht="18" customHeight="1" thickBot="1" x14ac:dyDescent="0.25">
      <c r="A213" s="11"/>
      <c r="H213" s="64"/>
      <c r="N213" s="63" t="s">
        <v>53</v>
      </c>
      <c r="P213" s="72">
        <f>P211*2%</f>
        <v>297960</v>
      </c>
    </row>
    <row r="214" spans="1:16" ht="18" customHeight="1" x14ac:dyDescent="0.2">
      <c r="A214" s="11"/>
      <c r="H214" s="64"/>
      <c r="N214" s="67" t="s">
        <v>32</v>
      </c>
      <c r="O214" s="68"/>
      <c r="P214" s="71">
        <f>P211+P212-P213</f>
        <v>14749020</v>
      </c>
    </row>
    <row r="216" spans="1:16" x14ac:dyDescent="0.2">
      <c r="A216" s="11"/>
      <c r="H216" s="64"/>
      <c r="P216" s="72"/>
    </row>
    <row r="217" spans="1:16" x14ac:dyDescent="0.2">
      <c r="A217" s="11"/>
      <c r="H217" s="64"/>
      <c r="O217" s="59"/>
      <c r="P217" s="72"/>
    </row>
    <row r="218" spans="1:16" s="3" customFormat="1" x14ac:dyDescent="0.25">
      <c r="A218" s="11"/>
      <c r="B218" s="2"/>
      <c r="C218" s="2"/>
      <c r="E218" s="12"/>
      <c r="H218" s="64"/>
      <c r="N218" s="15"/>
      <c r="O218" s="15"/>
      <c r="P218" s="15"/>
    </row>
    <row r="219" spans="1:16" s="3" customFormat="1" x14ac:dyDescent="0.25">
      <c r="A219" s="11"/>
      <c r="B219" s="2"/>
      <c r="C219" s="2"/>
      <c r="E219" s="12"/>
      <c r="H219" s="64"/>
      <c r="N219" s="15"/>
      <c r="O219" s="15"/>
      <c r="P219" s="15"/>
    </row>
    <row r="220" spans="1:16" s="3" customFormat="1" x14ac:dyDescent="0.25">
      <c r="A220" s="11"/>
      <c r="B220" s="2"/>
      <c r="C220" s="2"/>
      <c r="E220" s="12"/>
      <c r="H220" s="64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4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4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4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4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4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4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4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4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4"/>
      <c r="N229" s="15"/>
      <c r="O229" s="15"/>
      <c r="P229" s="15"/>
    </row>
  </sheetData>
  <mergeCells count="2">
    <mergeCell ref="A209:L209"/>
    <mergeCell ref="O209:P209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:B208">
    <cfRule type="duplicateValues" dxfId="49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1949</v>
      </c>
      <c r="B3" s="75" t="s">
        <v>1694</v>
      </c>
      <c r="C3" s="9" t="s">
        <v>1695</v>
      </c>
      <c r="D3" s="77" t="s">
        <v>283</v>
      </c>
      <c r="E3" s="13">
        <v>44443</v>
      </c>
      <c r="F3" s="77" t="s">
        <v>779</v>
      </c>
      <c r="G3" s="13">
        <v>44447</v>
      </c>
      <c r="H3" s="10" t="s">
        <v>1692</v>
      </c>
      <c r="I3" s="1">
        <v>53</v>
      </c>
      <c r="J3" s="1">
        <v>48</v>
      </c>
      <c r="K3" s="1">
        <v>80</v>
      </c>
      <c r="L3" s="1">
        <v>25</v>
      </c>
      <c r="M3" s="81">
        <v>50.88</v>
      </c>
      <c r="N3" s="8">
        <v>51</v>
      </c>
      <c r="O3" s="65">
        <v>3000</v>
      </c>
      <c r="P3" s="66">
        <f>Table22457891011234567891011121314151617[[#This Row],[PEMBULATAN]]*O3</f>
        <v>153000</v>
      </c>
    </row>
    <row r="4" spans="1:16" ht="22.5" customHeight="1" x14ac:dyDescent="0.2">
      <c r="A4" s="117" t="s">
        <v>30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80">
        <f>SUBTOTAL(109,Table22457891011234567891011121314151617[KG VOLUME])</f>
        <v>50.88</v>
      </c>
      <c r="N4" s="69">
        <f>SUM(N3:N3)</f>
        <v>51</v>
      </c>
      <c r="O4" s="120">
        <f>SUM(P3:P3)</f>
        <v>153000</v>
      </c>
      <c r="P4" s="121"/>
    </row>
    <row r="5" spans="1:16" ht="18" customHeight="1" x14ac:dyDescent="0.2">
      <c r="A5" s="87"/>
      <c r="B5" s="57" t="s">
        <v>42</v>
      </c>
      <c r="C5" s="56"/>
      <c r="D5" s="58" t="s">
        <v>43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51</v>
      </c>
      <c r="O5" s="90"/>
      <c r="P5" s="90">
        <v>0</v>
      </c>
    </row>
    <row r="6" spans="1:16" ht="18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52</v>
      </c>
      <c r="O6" s="92"/>
      <c r="P6" s="92">
        <f>O4-P5</f>
        <v>153000</v>
      </c>
    </row>
    <row r="7" spans="1:16" ht="18" customHeight="1" x14ac:dyDescent="0.2">
      <c r="A7" s="11"/>
      <c r="H7" s="64"/>
      <c r="N7" s="63" t="s">
        <v>31</v>
      </c>
      <c r="P7" s="70">
        <f>P6*1%</f>
        <v>1530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3060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151470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2"/>
  <sheetViews>
    <sheetView zoomScale="110" zoomScaleNormal="110" workbookViewId="0">
      <pane xSplit="3" ySplit="2" topLeftCell="D224" activePane="bottomRight" state="frozen"/>
      <selection pane="topRight" activeCell="B1" sqref="B1"/>
      <selection pane="bottomLeft" activeCell="A3" sqref="A3"/>
      <selection pane="bottomRight" activeCell="N3" sqref="N3:N2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1950</v>
      </c>
      <c r="B3" s="75" t="s">
        <v>1696</v>
      </c>
      <c r="C3" s="9" t="s">
        <v>1697</v>
      </c>
      <c r="D3" s="77" t="s">
        <v>530</v>
      </c>
      <c r="E3" s="13">
        <v>44443</v>
      </c>
      <c r="F3" s="77" t="s">
        <v>779</v>
      </c>
      <c r="G3" s="13">
        <v>44447</v>
      </c>
      <c r="H3" s="10" t="s">
        <v>1692</v>
      </c>
      <c r="I3" s="1">
        <v>75</v>
      </c>
      <c r="J3" s="1">
        <v>60</v>
      </c>
      <c r="K3" s="1">
        <v>25</v>
      </c>
      <c r="L3" s="1">
        <v>15</v>
      </c>
      <c r="M3" s="81">
        <v>28.125</v>
      </c>
      <c r="N3" s="8">
        <v>28</v>
      </c>
      <c r="O3" s="65">
        <v>3000</v>
      </c>
      <c r="P3" s="66">
        <f>Table2245789101123456789101112131415161718[[#This Row],[PEMBULATAN]]*O3</f>
        <v>84000</v>
      </c>
    </row>
    <row r="4" spans="1:16" ht="26.25" customHeight="1" x14ac:dyDescent="0.2">
      <c r="A4" s="14"/>
      <c r="B4" s="76"/>
      <c r="C4" s="9" t="s">
        <v>1698</v>
      </c>
      <c r="D4" s="77" t="s">
        <v>530</v>
      </c>
      <c r="E4" s="13">
        <v>44443</v>
      </c>
      <c r="F4" s="77" t="s">
        <v>779</v>
      </c>
      <c r="G4" s="13">
        <v>44447</v>
      </c>
      <c r="H4" s="10" t="s">
        <v>1692</v>
      </c>
      <c r="I4" s="1">
        <v>60</v>
      </c>
      <c r="J4" s="1">
        <v>30</v>
      </c>
      <c r="K4" s="1">
        <v>16</v>
      </c>
      <c r="L4" s="1">
        <v>6</v>
      </c>
      <c r="M4" s="81">
        <v>7.2</v>
      </c>
      <c r="N4" s="8">
        <v>7</v>
      </c>
      <c r="O4" s="65">
        <v>3000</v>
      </c>
      <c r="P4" s="66">
        <f>Table2245789101123456789101112131415161718[[#This Row],[PEMBULATAN]]*O4</f>
        <v>21000</v>
      </c>
    </row>
    <row r="5" spans="1:16" ht="26.25" customHeight="1" x14ac:dyDescent="0.2">
      <c r="A5" s="14"/>
      <c r="B5" s="14"/>
      <c r="C5" s="9" t="s">
        <v>1699</v>
      </c>
      <c r="D5" s="77" t="s">
        <v>530</v>
      </c>
      <c r="E5" s="13">
        <v>44443</v>
      </c>
      <c r="F5" s="77" t="s">
        <v>779</v>
      </c>
      <c r="G5" s="13">
        <v>44447</v>
      </c>
      <c r="H5" s="10" t="s">
        <v>1692</v>
      </c>
      <c r="I5" s="1">
        <v>74</v>
      </c>
      <c r="J5" s="1">
        <v>43</v>
      </c>
      <c r="K5" s="1">
        <v>8</v>
      </c>
      <c r="L5" s="1">
        <v>5</v>
      </c>
      <c r="M5" s="81">
        <v>6.3639999999999999</v>
      </c>
      <c r="N5" s="8">
        <v>7</v>
      </c>
      <c r="O5" s="65">
        <v>3000</v>
      </c>
      <c r="P5" s="66">
        <f>Table2245789101123456789101112131415161718[[#This Row],[PEMBULATAN]]*O5</f>
        <v>21000</v>
      </c>
    </row>
    <row r="6" spans="1:16" ht="26.25" customHeight="1" x14ac:dyDescent="0.2">
      <c r="A6" s="14"/>
      <c r="B6" s="97"/>
      <c r="C6" s="74" t="s">
        <v>1700</v>
      </c>
      <c r="D6" s="79" t="s">
        <v>530</v>
      </c>
      <c r="E6" s="13">
        <v>44443</v>
      </c>
      <c r="F6" s="77" t="s">
        <v>779</v>
      </c>
      <c r="G6" s="13">
        <v>44447</v>
      </c>
      <c r="H6" s="78" t="s">
        <v>1692</v>
      </c>
      <c r="I6" s="16">
        <v>80</v>
      </c>
      <c r="J6" s="16">
        <v>50</v>
      </c>
      <c r="K6" s="16">
        <v>30</v>
      </c>
      <c r="L6" s="16">
        <v>13</v>
      </c>
      <c r="M6" s="82">
        <v>30</v>
      </c>
      <c r="N6" s="73">
        <v>30</v>
      </c>
      <c r="O6" s="65">
        <v>3000</v>
      </c>
      <c r="P6" s="66">
        <f>Table2245789101123456789101112131415161718[[#This Row],[PEMBULATAN]]*O6</f>
        <v>90000</v>
      </c>
    </row>
    <row r="7" spans="1:16" ht="26.25" customHeight="1" x14ac:dyDescent="0.2">
      <c r="A7" s="14"/>
      <c r="B7" s="14" t="s">
        <v>1701</v>
      </c>
      <c r="C7" s="74" t="s">
        <v>1702</v>
      </c>
      <c r="D7" s="79" t="s">
        <v>530</v>
      </c>
      <c r="E7" s="13">
        <v>44443</v>
      </c>
      <c r="F7" s="77" t="s">
        <v>779</v>
      </c>
      <c r="G7" s="13">
        <v>44447</v>
      </c>
      <c r="H7" s="78" t="s">
        <v>1692</v>
      </c>
      <c r="I7" s="16">
        <v>60</v>
      </c>
      <c r="J7" s="16">
        <v>47</v>
      </c>
      <c r="K7" s="16">
        <v>20</v>
      </c>
      <c r="L7" s="16">
        <v>7</v>
      </c>
      <c r="M7" s="82">
        <v>14.1</v>
      </c>
      <c r="N7" s="73">
        <v>14</v>
      </c>
      <c r="O7" s="65">
        <v>3000</v>
      </c>
      <c r="P7" s="66">
        <f>Table2245789101123456789101112131415161718[[#This Row],[PEMBULATAN]]*O7</f>
        <v>42000</v>
      </c>
    </row>
    <row r="8" spans="1:16" ht="26.25" customHeight="1" x14ac:dyDescent="0.2">
      <c r="A8" s="14"/>
      <c r="B8" s="14"/>
      <c r="C8" s="74" t="s">
        <v>1703</v>
      </c>
      <c r="D8" s="79" t="s">
        <v>530</v>
      </c>
      <c r="E8" s="13">
        <v>44443</v>
      </c>
      <c r="F8" s="77" t="s">
        <v>779</v>
      </c>
      <c r="G8" s="13">
        <v>44447</v>
      </c>
      <c r="H8" s="78" t="s">
        <v>1692</v>
      </c>
      <c r="I8" s="16">
        <v>60</v>
      </c>
      <c r="J8" s="16">
        <v>40</v>
      </c>
      <c r="K8" s="16">
        <v>10</v>
      </c>
      <c r="L8" s="16">
        <v>10</v>
      </c>
      <c r="M8" s="82">
        <v>6</v>
      </c>
      <c r="N8" s="73">
        <v>10</v>
      </c>
      <c r="O8" s="65">
        <v>3000</v>
      </c>
      <c r="P8" s="66">
        <f>Table2245789101123456789101112131415161718[[#This Row],[PEMBULATAN]]*O8</f>
        <v>30000</v>
      </c>
    </row>
    <row r="9" spans="1:16" ht="26.25" customHeight="1" x14ac:dyDescent="0.2">
      <c r="A9" s="14"/>
      <c r="B9" s="14"/>
      <c r="C9" s="74" t="s">
        <v>1704</v>
      </c>
      <c r="D9" s="79" t="s">
        <v>530</v>
      </c>
      <c r="E9" s="13">
        <v>44443</v>
      </c>
      <c r="F9" s="77" t="s">
        <v>779</v>
      </c>
      <c r="G9" s="13">
        <v>44447</v>
      </c>
      <c r="H9" s="78" t="s">
        <v>1692</v>
      </c>
      <c r="I9" s="16">
        <v>32</v>
      </c>
      <c r="J9" s="16">
        <v>23</v>
      </c>
      <c r="K9" s="16">
        <v>17</v>
      </c>
      <c r="L9" s="16">
        <v>8</v>
      </c>
      <c r="M9" s="82">
        <v>3.1280000000000001</v>
      </c>
      <c r="N9" s="73">
        <v>8</v>
      </c>
      <c r="O9" s="65">
        <v>3000</v>
      </c>
      <c r="P9" s="66">
        <f>Table2245789101123456789101112131415161718[[#This Row],[PEMBULATAN]]*O9</f>
        <v>24000</v>
      </c>
    </row>
    <row r="10" spans="1:16" ht="26.25" customHeight="1" x14ac:dyDescent="0.2">
      <c r="A10" s="14"/>
      <c r="B10" s="14"/>
      <c r="C10" s="74" t="s">
        <v>1705</v>
      </c>
      <c r="D10" s="79" t="s">
        <v>530</v>
      </c>
      <c r="E10" s="13">
        <v>44443</v>
      </c>
      <c r="F10" s="77" t="s">
        <v>779</v>
      </c>
      <c r="G10" s="13">
        <v>44447</v>
      </c>
      <c r="H10" s="78" t="s">
        <v>1692</v>
      </c>
      <c r="I10" s="16">
        <v>55</v>
      </c>
      <c r="J10" s="16">
        <v>42</v>
      </c>
      <c r="K10" s="16">
        <v>10</v>
      </c>
      <c r="L10" s="16">
        <v>10</v>
      </c>
      <c r="M10" s="82">
        <v>5.7750000000000004</v>
      </c>
      <c r="N10" s="73">
        <v>10</v>
      </c>
      <c r="O10" s="65">
        <v>3000</v>
      </c>
      <c r="P10" s="66">
        <f>Table2245789101123456789101112131415161718[[#This Row],[PEMBULATAN]]*O10</f>
        <v>30000</v>
      </c>
    </row>
    <row r="11" spans="1:16" ht="26.25" customHeight="1" x14ac:dyDescent="0.2">
      <c r="A11" s="14"/>
      <c r="B11" s="14"/>
      <c r="C11" s="74" t="s">
        <v>1706</v>
      </c>
      <c r="D11" s="79" t="s">
        <v>530</v>
      </c>
      <c r="E11" s="13">
        <v>44443</v>
      </c>
      <c r="F11" s="77" t="s">
        <v>779</v>
      </c>
      <c r="G11" s="13">
        <v>44447</v>
      </c>
      <c r="H11" s="78" t="s">
        <v>1692</v>
      </c>
      <c r="I11" s="16">
        <v>64</v>
      </c>
      <c r="J11" s="16">
        <v>49</v>
      </c>
      <c r="K11" s="16">
        <v>15</v>
      </c>
      <c r="L11" s="16">
        <v>10</v>
      </c>
      <c r="M11" s="82">
        <v>11.76</v>
      </c>
      <c r="N11" s="73">
        <v>12</v>
      </c>
      <c r="O11" s="65">
        <v>3000</v>
      </c>
      <c r="P11" s="66">
        <f>Table2245789101123456789101112131415161718[[#This Row],[PEMBULATAN]]*O11</f>
        <v>36000</v>
      </c>
    </row>
    <row r="12" spans="1:16" ht="26.25" customHeight="1" x14ac:dyDescent="0.2">
      <c r="A12" s="14"/>
      <c r="B12" s="14"/>
      <c r="C12" s="74" t="s">
        <v>1707</v>
      </c>
      <c r="D12" s="79" t="s">
        <v>530</v>
      </c>
      <c r="E12" s="13">
        <v>44443</v>
      </c>
      <c r="F12" s="77" t="s">
        <v>779</v>
      </c>
      <c r="G12" s="13">
        <v>44447</v>
      </c>
      <c r="H12" s="78" t="s">
        <v>1692</v>
      </c>
      <c r="I12" s="16">
        <v>32</v>
      </c>
      <c r="J12" s="16">
        <v>23</v>
      </c>
      <c r="K12" s="16">
        <v>17</v>
      </c>
      <c r="L12" s="16">
        <v>8</v>
      </c>
      <c r="M12" s="82">
        <v>3.1280000000000001</v>
      </c>
      <c r="N12" s="73">
        <v>8</v>
      </c>
      <c r="O12" s="65">
        <v>3000</v>
      </c>
      <c r="P12" s="66">
        <f>Table2245789101123456789101112131415161718[[#This Row],[PEMBULATAN]]*O12</f>
        <v>24000</v>
      </c>
    </row>
    <row r="13" spans="1:16" ht="26.25" customHeight="1" x14ac:dyDescent="0.2">
      <c r="A13" s="14"/>
      <c r="B13" s="14"/>
      <c r="C13" s="74" t="s">
        <v>1708</v>
      </c>
      <c r="D13" s="79" t="s">
        <v>530</v>
      </c>
      <c r="E13" s="13">
        <v>44443</v>
      </c>
      <c r="F13" s="77" t="s">
        <v>779</v>
      </c>
      <c r="G13" s="13">
        <v>44447</v>
      </c>
      <c r="H13" s="78" t="s">
        <v>1692</v>
      </c>
      <c r="I13" s="16">
        <v>45</v>
      </c>
      <c r="J13" s="16">
        <v>25</v>
      </c>
      <c r="K13" s="16">
        <v>21</v>
      </c>
      <c r="L13" s="16">
        <v>7</v>
      </c>
      <c r="M13" s="82">
        <v>5.90625</v>
      </c>
      <c r="N13" s="73">
        <v>7</v>
      </c>
      <c r="O13" s="65">
        <v>3000</v>
      </c>
      <c r="P13" s="66">
        <f>Table2245789101123456789101112131415161718[[#This Row],[PEMBULATAN]]*O13</f>
        <v>21000</v>
      </c>
    </row>
    <row r="14" spans="1:16" ht="26.25" customHeight="1" x14ac:dyDescent="0.2">
      <c r="A14" s="14"/>
      <c r="B14" s="14"/>
      <c r="C14" s="74" t="s">
        <v>1709</v>
      </c>
      <c r="D14" s="79" t="s">
        <v>530</v>
      </c>
      <c r="E14" s="13">
        <v>44443</v>
      </c>
      <c r="F14" s="77" t="s">
        <v>779</v>
      </c>
      <c r="G14" s="13">
        <v>44447</v>
      </c>
      <c r="H14" s="78" t="s">
        <v>1692</v>
      </c>
      <c r="I14" s="16">
        <v>35</v>
      </c>
      <c r="J14" s="16">
        <v>35</v>
      </c>
      <c r="K14" s="16">
        <v>18</v>
      </c>
      <c r="L14" s="16">
        <v>12</v>
      </c>
      <c r="M14" s="82">
        <v>5.5125000000000002</v>
      </c>
      <c r="N14" s="73">
        <v>12</v>
      </c>
      <c r="O14" s="65">
        <v>3000</v>
      </c>
      <c r="P14" s="66">
        <f>Table2245789101123456789101112131415161718[[#This Row],[PEMBULATAN]]*O14</f>
        <v>36000</v>
      </c>
    </row>
    <row r="15" spans="1:16" ht="26.25" customHeight="1" x14ac:dyDescent="0.2">
      <c r="A15" s="14"/>
      <c r="B15" s="14"/>
      <c r="C15" s="74" t="s">
        <v>1710</v>
      </c>
      <c r="D15" s="79" t="s">
        <v>530</v>
      </c>
      <c r="E15" s="13">
        <v>44443</v>
      </c>
      <c r="F15" s="77" t="s">
        <v>779</v>
      </c>
      <c r="G15" s="13">
        <v>44447</v>
      </c>
      <c r="H15" s="78" t="s">
        <v>1692</v>
      </c>
      <c r="I15" s="16">
        <v>44</v>
      </c>
      <c r="J15" s="16">
        <v>34</v>
      </c>
      <c r="K15" s="16">
        <v>30</v>
      </c>
      <c r="L15" s="16">
        <v>9</v>
      </c>
      <c r="M15" s="82">
        <v>11.22</v>
      </c>
      <c r="N15" s="73">
        <v>11</v>
      </c>
      <c r="O15" s="65">
        <v>3000</v>
      </c>
      <c r="P15" s="66">
        <f>Table2245789101123456789101112131415161718[[#This Row],[PEMBULATAN]]*O15</f>
        <v>33000</v>
      </c>
    </row>
    <row r="16" spans="1:16" ht="26.25" customHeight="1" x14ac:dyDescent="0.2">
      <c r="A16" s="14"/>
      <c r="B16" s="97"/>
      <c r="C16" s="74" t="s">
        <v>1711</v>
      </c>
      <c r="D16" s="79" t="s">
        <v>530</v>
      </c>
      <c r="E16" s="13">
        <v>44443</v>
      </c>
      <c r="F16" s="77" t="s">
        <v>779</v>
      </c>
      <c r="G16" s="13">
        <v>44447</v>
      </c>
      <c r="H16" s="78" t="s">
        <v>1692</v>
      </c>
      <c r="I16" s="16">
        <v>55</v>
      </c>
      <c r="J16" s="16">
        <v>40</v>
      </c>
      <c r="K16" s="16">
        <v>10</v>
      </c>
      <c r="L16" s="16">
        <v>7</v>
      </c>
      <c r="M16" s="82">
        <v>5.5</v>
      </c>
      <c r="N16" s="73">
        <v>7</v>
      </c>
      <c r="O16" s="65">
        <v>3000</v>
      </c>
      <c r="P16" s="66">
        <f>Table2245789101123456789101112131415161718[[#This Row],[PEMBULATAN]]*O16</f>
        <v>21000</v>
      </c>
    </row>
    <row r="17" spans="1:16" ht="26.25" customHeight="1" x14ac:dyDescent="0.2">
      <c r="A17" s="14"/>
      <c r="B17" s="14" t="s">
        <v>1712</v>
      </c>
      <c r="C17" s="74" t="s">
        <v>1713</v>
      </c>
      <c r="D17" s="79" t="s">
        <v>530</v>
      </c>
      <c r="E17" s="13">
        <v>44443</v>
      </c>
      <c r="F17" s="77" t="s">
        <v>779</v>
      </c>
      <c r="G17" s="13">
        <v>44447</v>
      </c>
      <c r="H17" s="78" t="s">
        <v>1692</v>
      </c>
      <c r="I17" s="16">
        <v>80</v>
      </c>
      <c r="J17" s="16">
        <v>58</v>
      </c>
      <c r="K17" s="16">
        <v>20</v>
      </c>
      <c r="L17" s="16">
        <v>12</v>
      </c>
      <c r="M17" s="82">
        <v>23.2</v>
      </c>
      <c r="N17" s="73">
        <v>23</v>
      </c>
      <c r="O17" s="65">
        <v>3000</v>
      </c>
      <c r="P17" s="66">
        <f>Table2245789101123456789101112131415161718[[#This Row],[PEMBULATAN]]*O17</f>
        <v>69000</v>
      </c>
    </row>
    <row r="18" spans="1:16" ht="26.25" customHeight="1" x14ac:dyDescent="0.2">
      <c r="A18" s="14"/>
      <c r="B18" s="14"/>
      <c r="C18" s="74" t="s">
        <v>1714</v>
      </c>
      <c r="D18" s="79" t="s">
        <v>530</v>
      </c>
      <c r="E18" s="13">
        <v>44443</v>
      </c>
      <c r="F18" s="77" t="s">
        <v>779</v>
      </c>
      <c r="G18" s="13">
        <v>44447</v>
      </c>
      <c r="H18" s="78" t="s">
        <v>1692</v>
      </c>
      <c r="I18" s="16">
        <v>80</v>
      </c>
      <c r="J18" s="16">
        <v>60</v>
      </c>
      <c r="K18" s="16">
        <v>20</v>
      </c>
      <c r="L18" s="16">
        <v>13</v>
      </c>
      <c r="M18" s="82">
        <v>24</v>
      </c>
      <c r="N18" s="73">
        <v>24</v>
      </c>
      <c r="O18" s="65">
        <v>3000</v>
      </c>
      <c r="P18" s="66">
        <f>Table2245789101123456789101112131415161718[[#This Row],[PEMBULATAN]]*O18</f>
        <v>72000</v>
      </c>
    </row>
    <row r="19" spans="1:16" ht="26.25" customHeight="1" x14ac:dyDescent="0.2">
      <c r="A19" s="14"/>
      <c r="B19" s="14"/>
      <c r="C19" s="74" t="s">
        <v>1715</v>
      </c>
      <c r="D19" s="79" t="s">
        <v>530</v>
      </c>
      <c r="E19" s="13">
        <v>44443</v>
      </c>
      <c r="F19" s="77" t="s">
        <v>779</v>
      </c>
      <c r="G19" s="13">
        <v>44447</v>
      </c>
      <c r="H19" s="78" t="s">
        <v>1692</v>
      </c>
      <c r="I19" s="16">
        <v>50</v>
      </c>
      <c r="J19" s="16">
        <v>40</v>
      </c>
      <c r="K19" s="16">
        <v>18</v>
      </c>
      <c r="L19" s="16">
        <v>5</v>
      </c>
      <c r="M19" s="82">
        <v>9</v>
      </c>
      <c r="N19" s="73">
        <v>9</v>
      </c>
      <c r="O19" s="65">
        <v>3000</v>
      </c>
      <c r="P19" s="66">
        <f>Table2245789101123456789101112131415161718[[#This Row],[PEMBULATAN]]*O19</f>
        <v>27000</v>
      </c>
    </row>
    <row r="20" spans="1:16" ht="26.25" customHeight="1" x14ac:dyDescent="0.2">
      <c r="A20" s="14"/>
      <c r="B20" s="14"/>
      <c r="C20" s="74" t="s">
        <v>1716</v>
      </c>
      <c r="D20" s="79" t="s">
        <v>530</v>
      </c>
      <c r="E20" s="13">
        <v>44443</v>
      </c>
      <c r="F20" s="77" t="s">
        <v>779</v>
      </c>
      <c r="G20" s="13">
        <v>44447</v>
      </c>
      <c r="H20" s="78" t="s">
        <v>1692</v>
      </c>
      <c r="I20" s="16">
        <v>59</v>
      </c>
      <c r="J20" s="16">
        <v>39</v>
      </c>
      <c r="K20" s="16">
        <v>38</v>
      </c>
      <c r="L20" s="16">
        <v>20</v>
      </c>
      <c r="M20" s="82">
        <v>21.859500000000001</v>
      </c>
      <c r="N20" s="73">
        <v>22</v>
      </c>
      <c r="O20" s="65">
        <v>3000</v>
      </c>
      <c r="P20" s="66">
        <f>Table2245789101123456789101112131415161718[[#This Row],[PEMBULATAN]]*O20</f>
        <v>66000</v>
      </c>
    </row>
    <row r="21" spans="1:16" ht="26.25" customHeight="1" x14ac:dyDescent="0.2">
      <c r="A21" s="14"/>
      <c r="B21" s="14"/>
      <c r="C21" s="74" t="s">
        <v>1717</v>
      </c>
      <c r="D21" s="79" t="s">
        <v>530</v>
      </c>
      <c r="E21" s="13">
        <v>44443</v>
      </c>
      <c r="F21" s="77" t="s">
        <v>779</v>
      </c>
      <c r="G21" s="13">
        <v>44447</v>
      </c>
      <c r="H21" s="78" t="s">
        <v>1692</v>
      </c>
      <c r="I21" s="16">
        <v>70</v>
      </c>
      <c r="J21" s="16">
        <v>60</v>
      </c>
      <c r="K21" s="16">
        <v>25</v>
      </c>
      <c r="L21" s="16">
        <v>15</v>
      </c>
      <c r="M21" s="82">
        <v>26.25</v>
      </c>
      <c r="N21" s="73">
        <v>26</v>
      </c>
      <c r="O21" s="65">
        <v>3000</v>
      </c>
      <c r="P21" s="66">
        <f>Table2245789101123456789101112131415161718[[#This Row],[PEMBULATAN]]*O21</f>
        <v>78000</v>
      </c>
    </row>
    <row r="22" spans="1:16" ht="26.25" customHeight="1" x14ac:dyDescent="0.2">
      <c r="A22" s="14"/>
      <c r="B22" s="14"/>
      <c r="C22" s="74" t="s">
        <v>1718</v>
      </c>
      <c r="D22" s="79" t="s">
        <v>530</v>
      </c>
      <c r="E22" s="13">
        <v>44443</v>
      </c>
      <c r="F22" s="77" t="s">
        <v>779</v>
      </c>
      <c r="G22" s="13">
        <v>44447</v>
      </c>
      <c r="H22" s="78" t="s">
        <v>1692</v>
      </c>
      <c r="I22" s="16">
        <v>86</v>
      </c>
      <c r="J22" s="16">
        <v>55</v>
      </c>
      <c r="K22" s="16">
        <v>20</v>
      </c>
      <c r="L22" s="16">
        <v>14</v>
      </c>
      <c r="M22" s="82">
        <v>23.65</v>
      </c>
      <c r="N22" s="73">
        <v>24</v>
      </c>
      <c r="O22" s="65">
        <v>3000</v>
      </c>
      <c r="P22" s="66">
        <f>Table2245789101123456789101112131415161718[[#This Row],[PEMBULATAN]]*O22</f>
        <v>72000</v>
      </c>
    </row>
    <row r="23" spans="1:16" ht="26.25" customHeight="1" x14ac:dyDescent="0.2">
      <c r="A23" s="14"/>
      <c r="B23" s="14"/>
      <c r="C23" s="74" t="s">
        <v>1719</v>
      </c>
      <c r="D23" s="79" t="s">
        <v>530</v>
      </c>
      <c r="E23" s="13">
        <v>44443</v>
      </c>
      <c r="F23" s="77" t="s">
        <v>779</v>
      </c>
      <c r="G23" s="13">
        <v>44447</v>
      </c>
      <c r="H23" s="78" t="s">
        <v>1692</v>
      </c>
      <c r="I23" s="16">
        <v>83</v>
      </c>
      <c r="J23" s="16">
        <v>62</v>
      </c>
      <c r="K23" s="16">
        <v>15</v>
      </c>
      <c r="L23" s="16">
        <v>10</v>
      </c>
      <c r="M23" s="82">
        <v>19.297499999999999</v>
      </c>
      <c r="N23" s="73">
        <v>20</v>
      </c>
      <c r="O23" s="65">
        <v>3000</v>
      </c>
      <c r="P23" s="66">
        <f>Table2245789101123456789101112131415161718[[#This Row],[PEMBULATAN]]*O23</f>
        <v>60000</v>
      </c>
    </row>
    <row r="24" spans="1:16" ht="26.25" customHeight="1" x14ac:dyDescent="0.2">
      <c r="A24" s="14"/>
      <c r="B24" s="14"/>
      <c r="C24" s="74" t="s">
        <v>1720</v>
      </c>
      <c r="D24" s="79" t="s">
        <v>530</v>
      </c>
      <c r="E24" s="13">
        <v>44443</v>
      </c>
      <c r="F24" s="77" t="s">
        <v>779</v>
      </c>
      <c r="G24" s="13">
        <v>44447</v>
      </c>
      <c r="H24" s="78" t="s">
        <v>1692</v>
      </c>
      <c r="I24" s="16">
        <v>100</v>
      </c>
      <c r="J24" s="16">
        <v>50</v>
      </c>
      <c r="K24" s="16">
        <v>30</v>
      </c>
      <c r="L24" s="16">
        <v>20</v>
      </c>
      <c r="M24" s="82">
        <v>37.5</v>
      </c>
      <c r="N24" s="73">
        <v>38</v>
      </c>
      <c r="O24" s="65">
        <v>3000</v>
      </c>
      <c r="P24" s="66">
        <f>Table2245789101123456789101112131415161718[[#This Row],[PEMBULATAN]]*O24</f>
        <v>114000</v>
      </c>
    </row>
    <row r="25" spans="1:16" ht="26.25" customHeight="1" x14ac:dyDescent="0.2">
      <c r="A25" s="14"/>
      <c r="B25" s="14"/>
      <c r="C25" s="74" t="s">
        <v>1721</v>
      </c>
      <c r="D25" s="79" t="s">
        <v>530</v>
      </c>
      <c r="E25" s="13">
        <v>44443</v>
      </c>
      <c r="F25" s="77" t="s">
        <v>779</v>
      </c>
      <c r="G25" s="13">
        <v>44447</v>
      </c>
      <c r="H25" s="78" t="s">
        <v>1692</v>
      </c>
      <c r="I25" s="16">
        <v>20</v>
      </c>
      <c r="J25" s="16">
        <v>15</v>
      </c>
      <c r="K25" s="16">
        <v>10</v>
      </c>
      <c r="L25" s="16">
        <v>1</v>
      </c>
      <c r="M25" s="82">
        <v>0.75</v>
      </c>
      <c r="N25" s="73">
        <v>1</v>
      </c>
      <c r="O25" s="65">
        <v>3000</v>
      </c>
      <c r="P25" s="66">
        <f>Table2245789101123456789101112131415161718[[#This Row],[PEMBULATAN]]*O25</f>
        <v>3000</v>
      </c>
    </row>
    <row r="26" spans="1:16" ht="26.25" customHeight="1" x14ac:dyDescent="0.2">
      <c r="A26" s="14"/>
      <c r="B26" s="14"/>
      <c r="C26" s="74" t="s">
        <v>1722</v>
      </c>
      <c r="D26" s="79" t="s">
        <v>530</v>
      </c>
      <c r="E26" s="13">
        <v>44443</v>
      </c>
      <c r="F26" s="77" t="s">
        <v>779</v>
      </c>
      <c r="G26" s="13">
        <v>44447</v>
      </c>
      <c r="H26" s="78" t="s">
        <v>1692</v>
      </c>
      <c r="I26" s="16">
        <v>95</v>
      </c>
      <c r="J26" s="16">
        <v>60</v>
      </c>
      <c r="K26" s="16">
        <v>26</v>
      </c>
      <c r="L26" s="16">
        <v>21</v>
      </c>
      <c r="M26" s="82">
        <v>37.049999999999997</v>
      </c>
      <c r="N26" s="73">
        <v>37</v>
      </c>
      <c r="O26" s="65">
        <v>3000</v>
      </c>
      <c r="P26" s="66">
        <f>Table2245789101123456789101112131415161718[[#This Row],[PEMBULATAN]]*O26</f>
        <v>111000</v>
      </c>
    </row>
    <row r="27" spans="1:16" ht="26.25" customHeight="1" x14ac:dyDescent="0.2">
      <c r="A27" s="14"/>
      <c r="B27" s="14"/>
      <c r="C27" s="74" t="s">
        <v>1723</v>
      </c>
      <c r="D27" s="79" t="s">
        <v>530</v>
      </c>
      <c r="E27" s="13">
        <v>44443</v>
      </c>
      <c r="F27" s="77" t="s">
        <v>779</v>
      </c>
      <c r="G27" s="13">
        <v>44447</v>
      </c>
      <c r="H27" s="78" t="s">
        <v>1692</v>
      </c>
      <c r="I27" s="16">
        <v>98</v>
      </c>
      <c r="J27" s="16">
        <v>63</v>
      </c>
      <c r="K27" s="16">
        <v>40</v>
      </c>
      <c r="L27" s="16">
        <v>12</v>
      </c>
      <c r="M27" s="82">
        <v>61.74</v>
      </c>
      <c r="N27" s="73">
        <v>62</v>
      </c>
      <c r="O27" s="65">
        <v>3000</v>
      </c>
      <c r="P27" s="66">
        <f>Table2245789101123456789101112131415161718[[#This Row],[PEMBULATAN]]*O27</f>
        <v>186000</v>
      </c>
    </row>
    <row r="28" spans="1:16" ht="26.25" customHeight="1" x14ac:dyDescent="0.2">
      <c r="A28" s="14"/>
      <c r="B28" s="14"/>
      <c r="C28" s="74" t="s">
        <v>1724</v>
      </c>
      <c r="D28" s="79" t="s">
        <v>530</v>
      </c>
      <c r="E28" s="13">
        <v>44443</v>
      </c>
      <c r="F28" s="77" t="s">
        <v>779</v>
      </c>
      <c r="G28" s="13">
        <v>44447</v>
      </c>
      <c r="H28" s="78" t="s">
        <v>1692</v>
      </c>
      <c r="I28" s="16">
        <v>48</v>
      </c>
      <c r="J28" s="16">
        <v>38</v>
      </c>
      <c r="K28" s="16">
        <v>29</v>
      </c>
      <c r="L28" s="16">
        <v>3</v>
      </c>
      <c r="M28" s="82">
        <v>13.224</v>
      </c>
      <c r="N28" s="73">
        <v>13</v>
      </c>
      <c r="O28" s="65">
        <v>3000</v>
      </c>
      <c r="P28" s="66">
        <f>Table2245789101123456789101112131415161718[[#This Row],[PEMBULATAN]]*O28</f>
        <v>39000</v>
      </c>
    </row>
    <row r="29" spans="1:16" ht="26.25" customHeight="1" x14ac:dyDescent="0.2">
      <c r="A29" s="14"/>
      <c r="B29" s="14"/>
      <c r="C29" s="74" t="s">
        <v>1725</v>
      </c>
      <c r="D29" s="79" t="s">
        <v>530</v>
      </c>
      <c r="E29" s="13">
        <v>44443</v>
      </c>
      <c r="F29" s="77" t="s">
        <v>779</v>
      </c>
      <c r="G29" s="13">
        <v>44447</v>
      </c>
      <c r="H29" s="78" t="s">
        <v>1692</v>
      </c>
      <c r="I29" s="16">
        <v>105</v>
      </c>
      <c r="J29" s="16">
        <v>45</v>
      </c>
      <c r="K29" s="16">
        <v>30</v>
      </c>
      <c r="L29" s="16">
        <v>21</v>
      </c>
      <c r="M29" s="82">
        <v>35.4375</v>
      </c>
      <c r="N29" s="73">
        <v>36</v>
      </c>
      <c r="O29" s="65">
        <v>3000</v>
      </c>
      <c r="P29" s="66">
        <f>Table2245789101123456789101112131415161718[[#This Row],[PEMBULATAN]]*O29</f>
        <v>108000</v>
      </c>
    </row>
    <row r="30" spans="1:16" ht="26.25" customHeight="1" x14ac:dyDescent="0.2">
      <c r="A30" s="14"/>
      <c r="B30" s="14"/>
      <c r="C30" s="74" t="s">
        <v>1726</v>
      </c>
      <c r="D30" s="79" t="s">
        <v>530</v>
      </c>
      <c r="E30" s="13">
        <v>44443</v>
      </c>
      <c r="F30" s="77" t="s">
        <v>779</v>
      </c>
      <c r="G30" s="13">
        <v>44447</v>
      </c>
      <c r="H30" s="78" t="s">
        <v>1692</v>
      </c>
      <c r="I30" s="16">
        <v>125</v>
      </c>
      <c r="J30" s="16">
        <v>5</v>
      </c>
      <c r="K30" s="16">
        <v>5</v>
      </c>
      <c r="L30" s="16">
        <v>1</v>
      </c>
      <c r="M30" s="82">
        <v>0.78125</v>
      </c>
      <c r="N30" s="73">
        <v>1</v>
      </c>
      <c r="O30" s="65">
        <v>3000</v>
      </c>
      <c r="P30" s="66">
        <f>Table2245789101123456789101112131415161718[[#This Row],[PEMBULATAN]]*O30</f>
        <v>3000</v>
      </c>
    </row>
    <row r="31" spans="1:16" ht="26.25" customHeight="1" x14ac:dyDescent="0.2">
      <c r="A31" s="14"/>
      <c r="B31" s="14"/>
      <c r="C31" s="74" t="s">
        <v>1727</v>
      </c>
      <c r="D31" s="79" t="s">
        <v>530</v>
      </c>
      <c r="E31" s="13">
        <v>44443</v>
      </c>
      <c r="F31" s="77" t="s">
        <v>779</v>
      </c>
      <c r="G31" s="13">
        <v>44447</v>
      </c>
      <c r="H31" s="78" t="s">
        <v>1692</v>
      </c>
      <c r="I31" s="16">
        <v>95</v>
      </c>
      <c r="J31" s="16">
        <v>61</v>
      </c>
      <c r="K31" s="16">
        <v>30</v>
      </c>
      <c r="L31" s="16">
        <v>15</v>
      </c>
      <c r="M31" s="82">
        <v>43.462499999999999</v>
      </c>
      <c r="N31" s="73">
        <v>44</v>
      </c>
      <c r="O31" s="65">
        <v>3000</v>
      </c>
      <c r="P31" s="66">
        <f>Table2245789101123456789101112131415161718[[#This Row],[PEMBULATAN]]*O31</f>
        <v>132000</v>
      </c>
    </row>
    <row r="32" spans="1:16" ht="26.25" customHeight="1" x14ac:dyDescent="0.2">
      <c r="A32" s="14"/>
      <c r="B32" s="14"/>
      <c r="C32" s="74" t="s">
        <v>1728</v>
      </c>
      <c r="D32" s="79" t="s">
        <v>530</v>
      </c>
      <c r="E32" s="13">
        <v>44443</v>
      </c>
      <c r="F32" s="77" t="s">
        <v>779</v>
      </c>
      <c r="G32" s="13">
        <v>44447</v>
      </c>
      <c r="H32" s="78" t="s">
        <v>1692</v>
      </c>
      <c r="I32" s="16">
        <v>95</v>
      </c>
      <c r="J32" s="16">
        <v>59</v>
      </c>
      <c r="K32" s="16">
        <v>30</v>
      </c>
      <c r="L32" s="16">
        <v>16</v>
      </c>
      <c r="M32" s="82">
        <v>42.037500000000001</v>
      </c>
      <c r="N32" s="73">
        <v>42</v>
      </c>
      <c r="O32" s="65">
        <v>3000</v>
      </c>
      <c r="P32" s="66">
        <f>Table2245789101123456789101112131415161718[[#This Row],[PEMBULATAN]]*O32</f>
        <v>126000</v>
      </c>
    </row>
    <row r="33" spans="1:16" ht="26.25" customHeight="1" x14ac:dyDescent="0.2">
      <c r="A33" s="14"/>
      <c r="B33" s="14"/>
      <c r="C33" s="74" t="s">
        <v>1729</v>
      </c>
      <c r="D33" s="79" t="s">
        <v>530</v>
      </c>
      <c r="E33" s="13">
        <v>44443</v>
      </c>
      <c r="F33" s="77" t="s">
        <v>779</v>
      </c>
      <c r="G33" s="13">
        <v>44447</v>
      </c>
      <c r="H33" s="78" t="s">
        <v>1692</v>
      </c>
      <c r="I33" s="16">
        <v>165</v>
      </c>
      <c r="J33" s="16">
        <v>5</v>
      </c>
      <c r="K33" s="16">
        <v>5</v>
      </c>
      <c r="L33" s="16">
        <v>3</v>
      </c>
      <c r="M33" s="82">
        <v>1.03125</v>
      </c>
      <c r="N33" s="73">
        <v>3</v>
      </c>
      <c r="O33" s="65">
        <v>3000</v>
      </c>
      <c r="P33" s="66">
        <f>Table2245789101123456789101112131415161718[[#This Row],[PEMBULATAN]]*O33</f>
        <v>9000</v>
      </c>
    </row>
    <row r="34" spans="1:16" ht="26.25" customHeight="1" x14ac:dyDescent="0.2">
      <c r="A34" s="14"/>
      <c r="B34" s="14"/>
      <c r="C34" s="74" t="s">
        <v>1730</v>
      </c>
      <c r="D34" s="79" t="s">
        <v>530</v>
      </c>
      <c r="E34" s="13">
        <v>44443</v>
      </c>
      <c r="F34" s="77" t="s">
        <v>779</v>
      </c>
      <c r="G34" s="13">
        <v>44447</v>
      </c>
      <c r="H34" s="78" t="s">
        <v>1692</v>
      </c>
      <c r="I34" s="16">
        <v>90</v>
      </c>
      <c r="J34" s="16">
        <v>60</v>
      </c>
      <c r="K34" s="16">
        <v>30</v>
      </c>
      <c r="L34" s="16">
        <v>19</v>
      </c>
      <c r="M34" s="82">
        <v>40.5</v>
      </c>
      <c r="N34" s="73">
        <v>41</v>
      </c>
      <c r="O34" s="65">
        <v>3000</v>
      </c>
      <c r="P34" s="66">
        <f>Table2245789101123456789101112131415161718[[#This Row],[PEMBULATAN]]*O34</f>
        <v>123000</v>
      </c>
    </row>
    <row r="35" spans="1:16" ht="26.25" customHeight="1" x14ac:dyDescent="0.2">
      <c r="A35" s="14"/>
      <c r="B35" s="14"/>
      <c r="C35" s="74" t="s">
        <v>1731</v>
      </c>
      <c r="D35" s="79" t="s">
        <v>530</v>
      </c>
      <c r="E35" s="13">
        <v>44443</v>
      </c>
      <c r="F35" s="77" t="s">
        <v>779</v>
      </c>
      <c r="G35" s="13">
        <v>44447</v>
      </c>
      <c r="H35" s="78" t="s">
        <v>1692</v>
      </c>
      <c r="I35" s="16">
        <v>57</v>
      </c>
      <c r="J35" s="16">
        <v>30</v>
      </c>
      <c r="K35" s="16">
        <v>25</v>
      </c>
      <c r="L35" s="16">
        <v>15</v>
      </c>
      <c r="M35" s="82">
        <v>10.6875</v>
      </c>
      <c r="N35" s="73">
        <v>15</v>
      </c>
      <c r="O35" s="65">
        <v>3000</v>
      </c>
      <c r="P35" s="66">
        <f>Table2245789101123456789101112131415161718[[#This Row],[PEMBULATAN]]*O35</f>
        <v>45000</v>
      </c>
    </row>
    <row r="36" spans="1:16" ht="26.25" customHeight="1" x14ac:dyDescent="0.2">
      <c r="A36" s="14"/>
      <c r="B36" s="14"/>
      <c r="C36" s="74" t="s">
        <v>1732</v>
      </c>
      <c r="D36" s="79" t="s">
        <v>530</v>
      </c>
      <c r="E36" s="13">
        <v>44443</v>
      </c>
      <c r="F36" s="77" t="s">
        <v>779</v>
      </c>
      <c r="G36" s="13">
        <v>44447</v>
      </c>
      <c r="H36" s="78" t="s">
        <v>1692</v>
      </c>
      <c r="I36" s="16">
        <v>85</v>
      </c>
      <c r="J36" s="16">
        <v>60</v>
      </c>
      <c r="K36" s="16">
        <v>26</v>
      </c>
      <c r="L36" s="16">
        <v>19</v>
      </c>
      <c r="M36" s="82">
        <v>33.15</v>
      </c>
      <c r="N36" s="73">
        <v>33</v>
      </c>
      <c r="O36" s="65">
        <v>3000</v>
      </c>
      <c r="P36" s="66">
        <f>Table2245789101123456789101112131415161718[[#This Row],[PEMBULATAN]]*O36</f>
        <v>99000</v>
      </c>
    </row>
    <row r="37" spans="1:16" ht="26.25" customHeight="1" x14ac:dyDescent="0.2">
      <c r="A37" s="14"/>
      <c r="B37" s="14"/>
      <c r="C37" s="74" t="s">
        <v>1733</v>
      </c>
      <c r="D37" s="79" t="s">
        <v>530</v>
      </c>
      <c r="E37" s="13">
        <v>44443</v>
      </c>
      <c r="F37" s="77" t="s">
        <v>779</v>
      </c>
      <c r="G37" s="13">
        <v>44447</v>
      </c>
      <c r="H37" s="78" t="s">
        <v>1692</v>
      </c>
      <c r="I37" s="16">
        <v>92</v>
      </c>
      <c r="J37" s="16">
        <v>60</v>
      </c>
      <c r="K37" s="16">
        <v>25</v>
      </c>
      <c r="L37" s="16">
        <v>12</v>
      </c>
      <c r="M37" s="82">
        <v>34.5</v>
      </c>
      <c r="N37" s="73">
        <v>35</v>
      </c>
      <c r="O37" s="65">
        <v>3000</v>
      </c>
      <c r="P37" s="66">
        <f>Table2245789101123456789101112131415161718[[#This Row],[PEMBULATAN]]*O37</f>
        <v>105000</v>
      </c>
    </row>
    <row r="38" spans="1:16" ht="26.25" customHeight="1" x14ac:dyDescent="0.2">
      <c r="A38" s="14"/>
      <c r="B38" s="14"/>
      <c r="C38" s="74" t="s">
        <v>1734</v>
      </c>
      <c r="D38" s="79" t="s">
        <v>530</v>
      </c>
      <c r="E38" s="13">
        <v>44443</v>
      </c>
      <c r="F38" s="77" t="s">
        <v>779</v>
      </c>
      <c r="G38" s="13">
        <v>44447</v>
      </c>
      <c r="H38" s="78" t="s">
        <v>1692</v>
      </c>
      <c r="I38" s="16">
        <v>90</v>
      </c>
      <c r="J38" s="16">
        <v>58</v>
      </c>
      <c r="K38" s="16">
        <v>27</v>
      </c>
      <c r="L38" s="16">
        <v>10</v>
      </c>
      <c r="M38" s="82">
        <v>35.234999999999999</v>
      </c>
      <c r="N38" s="73">
        <v>35</v>
      </c>
      <c r="O38" s="65">
        <v>3000</v>
      </c>
      <c r="P38" s="66">
        <f>Table2245789101123456789101112131415161718[[#This Row],[PEMBULATAN]]*O38</f>
        <v>105000</v>
      </c>
    </row>
    <row r="39" spans="1:16" ht="26.25" customHeight="1" x14ac:dyDescent="0.2">
      <c r="A39" s="14"/>
      <c r="B39" s="14"/>
      <c r="C39" s="74" t="s">
        <v>1735</v>
      </c>
      <c r="D39" s="79" t="s">
        <v>530</v>
      </c>
      <c r="E39" s="13">
        <v>44443</v>
      </c>
      <c r="F39" s="77" t="s">
        <v>779</v>
      </c>
      <c r="G39" s="13">
        <v>44447</v>
      </c>
      <c r="H39" s="78" t="s">
        <v>1692</v>
      </c>
      <c r="I39" s="16">
        <v>100</v>
      </c>
      <c r="J39" s="16">
        <v>65</v>
      </c>
      <c r="K39" s="16">
        <v>25</v>
      </c>
      <c r="L39" s="16">
        <v>24</v>
      </c>
      <c r="M39" s="82">
        <v>40.625</v>
      </c>
      <c r="N39" s="73">
        <v>41</v>
      </c>
      <c r="O39" s="65">
        <v>3000</v>
      </c>
      <c r="P39" s="66">
        <f>Table2245789101123456789101112131415161718[[#This Row],[PEMBULATAN]]*O39</f>
        <v>123000</v>
      </c>
    </row>
    <row r="40" spans="1:16" ht="26.25" customHeight="1" x14ac:dyDescent="0.2">
      <c r="A40" s="14"/>
      <c r="B40" s="14"/>
      <c r="C40" s="74" t="s">
        <v>1736</v>
      </c>
      <c r="D40" s="79" t="s">
        <v>530</v>
      </c>
      <c r="E40" s="13">
        <v>44443</v>
      </c>
      <c r="F40" s="77" t="s">
        <v>779</v>
      </c>
      <c r="G40" s="13">
        <v>44447</v>
      </c>
      <c r="H40" s="78" t="s">
        <v>1692</v>
      </c>
      <c r="I40" s="16">
        <v>95</v>
      </c>
      <c r="J40" s="16">
        <v>20</v>
      </c>
      <c r="K40" s="16">
        <v>20</v>
      </c>
      <c r="L40" s="16">
        <v>2</v>
      </c>
      <c r="M40" s="82">
        <v>9.5</v>
      </c>
      <c r="N40" s="73">
        <v>10</v>
      </c>
      <c r="O40" s="65">
        <v>3000</v>
      </c>
      <c r="P40" s="66">
        <f>Table2245789101123456789101112131415161718[[#This Row],[PEMBULATAN]]*O40</f>
        <v>30000</v>
      </c>
    </row>
    <row r="41" spans="1:16" ht="26.25" customHeight="1" x14ac:dyDescent="0.2">
      <c r="A41" s="14"/>
      <c r="B41" s="14"/>
      <c r="C41" s="74" t="s">
        <v>1737</v>
      </c>
      <c r="D41" s="79" t="s">
        <v>530</v>
      </c>
      <c r="E41" s="13">
        <v>44443</v>
      </c>
      <c r="F41" s="77" t="s">
        <v>779</v>
      </c>
      <c r="G41" s="13">
        <v>44447</v>
      </c>
      <c r="H41" s="78" t="s">
        <v>1692</v>
      </c>
      <c r="I41" s="16">
        <v>70</v>
      </c>
      <c r="J41" s="16">
        <v>67</v>
      </c>
      <c r="K41" s="16">
        <v>5</v>
      </c>
      <c r="L41" s="16">
        <v>2</v>
      </c>
      <c r="M41" s="82">
        <v>5.8624999999999998</v>
      </c>
      <c r="N41" s="73">
        <v>6</v>
      </c>
      <c r="O41" s="65">
        <v>3000</v>
      </c>
      <c r="P41" s="66">
        <f>Table2245789101123456789101112131415161718[[#This Row],[PEMBULATAN]]*O41</f>
        <v>18000</v>
      </c>
    </row>
    <row r="42" spans="1:16" ht="26.25" customHeight="1" x14ac:dyDescent="0.2">
      <c r="A42" s="14"/>
      <c r="B42" s="14"/>
      <c r="C42" s="74" t="s">
        <v>1738</v>
      </c>
      <c r="D42" s="79" t="s">
        <v>530</v>
      </c>
      <c r="E42" s="13">
        <v>44443</v>
      </c>
      <c r="F42" s="77" t="s">
        <v>779</v>
      </c>
      <c r="G42" s="13">
        <v>44447</v>
      </c>
      <c r="H42" s="78" t="s">
        <v>1692</v>
      </c>
      <c r="I42" s="16">
        <v>40</v>
      </c>
      <c r="J42" s="16">
        <v>30</v>
      </c>
      <c r="K42" s="16">
        <v>20</v>
      </c>
      <c r="L42" s="16">
        <v>4</v>
      </c>
      <c r="M42" s="82">
        <v>6</v>
      </c>
      <c r="N42" s="73">
        <v>6</v>
      </c>
      <c r="O42" s="65">
        <v>3000</v>
      </c>
      <c r="P42" s="66">
        <f>Table2245789101123456789101112131415161718[[#This Row],[PEMBULATAN]]*O42</f>
        <v>18000</v>
      </c>
    </row>
    <row r="43" spans="1:16" ht="26.25" customHeight="1" x14ac:dyDescent="0.2">
      <c r="A43" s="14"/>
      <c r="B43" s="14"/>
      <c r="C43" s="74" t="s">
        <v>1739</v>
      </c>
      <c r="D43" s="79" t="s">
        <v>530</v>
      </c>
      <c r="E43" s="13">
        <v>44443</v>
      </c>
      <c r="F43" s="77" t="s">
        <v>779</v>
      </c>
      <c r="G43" s="13">
        <v>44447</v>
      </c>
      <c r="H43" s="78" t="s">
        <v>1692</v>
      </c>
      <c r="I43" s="16">
        <v>59</v>
      </c>
      <c r="J43" s="16">
        <v>48</v>
      </c>
      <c r="K43" s="16">
        <v>18</v>
      </c>
      <c r="L43" s="16">
        <v>5</v>
      </c>
      <c r="M43" s="82">
        <v>12.744</v>
      </c>
      <c r="N43" s="73">
        <v>13</v>
      </c>
      <c r="O43" s="65">
        <v>3000</v>
      </c>
      <c r="P43" s="66">
        <f>Table2245789101123456789101112131415161718[[#This Row],[PEMBULATAN]]*O43</f>
        <v>39000</v>
      </c>
    </row>
    <row r="44" spans="1:16" ht="26.25" customHeight="1" x14ac:dyDescent="0.2">
      <c r="A44" s="14"/>
      <c r="B44" s="14"/>
      <c r="C44" s="74" t="s">
        <v>1740</v>
      </c>
      <c r="D44" s="79" t="s">
        <v>530</v>
      </c>
      <c r="E44" s="13">
        <v>44443</v>
      </c>
      <c r="F44" s="77" t="s">
        <v>779</v>
      </c>
      <c r="G44" s="13">
        <v>44447</v>
      </c>
      <c r="H44" s="78" t="s">
        <v>1692</v>
      </c>
      <c r="I44" s="16">
        <v>107</v>
      </c>
      <c r="J44" s="16">
        <v>36</v>
      </c>
      <c r="K44" s="16">
        <v>15</v>
      </c>
      <c r="L44" s="16">
        <v>10</v>
      </c>
      <c r="M44" s="82">
        <v>14.445</v>
      </c>
      <c r="N44" s="73">
        <v>15</v>
      </c>
      <c r="O44" s="65">
        <v>3000</v>
      </c>
      <c r="P44" s="66">
        <f>Table2245789101123456789101112131415161718[[#This Row],[PEMBULATAN]]*O44</f>
        <v>45000</v>
      </c>
    </row>
    <row r="45" spans="1:16" ht="26.25" customHeight="1" x14ac:dyDescent="0.2">
      <c r="A45" s="14"/>
      <c r="B45" s="14"/>
      <c r="C45" s="74" t="s">
        <v>1741</v>
      </c>
      <c r="D45" s="79" t="s">
        <v>530</v>
      </c>
      <c r="E45" s="13">
        <v>44443</v>
      </c>
      <c r="F45" s="77" t="s">
        <v>779</v>
      </c>
      <c r="G45" s="13">
        <v>44447</v>
      </c>
      <c r="H45" s="78" t="s">
        <v>1692</v>
      </c>
      <c r="I45" s="16">
        <v>94</v>
      </c>
      <c r="J45" s="16">
        <v>60</v>
      </c>
      <c r="K45" s="16">
        <v>35</v>
      </c>
      <c r="L45" s="16">
        <v>15</v>
      </c>
      <c r="M45" s="82">
        <v>49.35</v>
      </c>
      <c r="N45" s="73">
        <v>50</v>
      </c>
      <c r="O45" s="65">
        <v>3000</v>
      </c>
      <c r="P45" s="66">
        <f>Table2245789101123456789101112131415161718[[#This Row],[PEMBULATAN]]*O45</f>
        <v>150000</v>
      </c>
    </row>
    <row r="46" spans="1:16" ht="26.25" customHeight="1" x14ac:dyDescent="0.2">
      <c r="A46" s="14"/>
      <c r="B46" s="14"/>
      <c r="C46" s="74" t="s">
        <v>1742</v>
      </c>
      <c r="D46" s="79" t="s">
        <v>530</v>
      </c>
      <c r="E46" s="13">
        <v>44443</v>
      </c>
      <c r="F46" s="77" t="s">
        <v>779</v>
      </c>
      <c r="G46" s="13">
        <v>44447</v>
      </c>
      <c r="H46" s="78" t="s">
        <v>1692</v>
      </c>
      <c r="I46" s="16">
        <v>93</v>
      </c>
      <c r="J46" s="16">
        <v>57</v>
      </c>
      <c r="K46" s="16">
        <v>15</v>
      </c>
      <c r="L46" s="16">
        <v>12</v>
      </c>
      <c r="M46" s="82">
        <v>19.87875</v>
      </c>
      <c r="N46" s="73">
        <v>20</v>
      </c>
      <c r="O46" s="65">
        <v>3000</v>
      </c>
      <c r="P46" s="66">
        <f>Table2245789101123456789101112131415161718[[#This Row],[PEMBULATAN]]*O46</f>
        <v>60000</v>
      </c>
    </row>
    <row r="47" spans="1:16" ht="26.25" customHeight="1" x14ac:dyDescent="0.2">
      <c r="A47" s="14"/>
      <c r="B47" s="14"/>
      <c r="C47" s="74" t="s">
        <v>1743</v>
      </c>
      <c r="D47" s="79" t="s">
        <v>530</v>
      </c>
      <c r="E47" s="13">
        <v>44443</v>
      </c>
      <c r="F47" s="77" t="s">
        <v>779</v>
      </c>
      <c r="G47" s="13">
        <v>44447</v>
      </c>
      <c r="H47" s="78" t="s">
        <v>1692</v>
      </c>
      <c r="I47" s="16">
        <v>100</v>
      </c>
      <c r="J47" s="16">
        <v>60</v>
      </c>
      <c r="K47" s="16">
        <v>30</v>
      </c>
      <c r="L47" s="16">
        <v>25</v>
      </c>
      <c r="M47" s="82">
        <v>45</v>
      </c>
      <c r="N47" s="73">
        <v>45</v>
      </c>
      <c r="O47" s="65">
        <v>3000</v>
      </c>
      <c r="P47" s="66">
        <f>Table2245789101123456789101112131415161718[[#This Row],[PEMBULATAN]]*O47</f>
        <v>135000</v>
      </c>
    </row>
    <row r="48" spans="1:16" ht="26.25" customHeight="1" x14ac:dyDescent="0.2">
      <c r="A48" s="14"/>
      <c r="B48" s="14"/>
      <c r="C48" s="74" t="s">
        <v>1744</v>
      </c>
      <c r="D48" s="79" t="s">
        <v>530</v>
      </c>
      <c r="E48" s="13">
        <v>44443</v>
      </c>
      <c r="F48" s="77" t="s">
        <v>779</v>
      </c>
      <c r="G48" s="13">
        <v>44447</v>
      </c>
      <c r="H48" s="78" t="s">
        <v>1692</v>
      </c>
      <c r="I48" s="16">
        <v>98</v>
      </c>
      <c r="J48" s="16">
        <v>65</v>
      </c>
      <c r="K48" s="16">
        <v>27</v>
      </c>
      <c r="L48" s="16">
        <v>27</v>
      </c>
      <c r="M48" s="82">
        <v>42.997500000000002</v>
      </c>
      <c r="N48" s="73">
        <v>43</v>
      </c>
      <c r="O48" s="65">
        <v>3000</v>
      </c>
      <c r="P48" s="66">
        <f>Table2245789101123456789101112131415161718[[#This Row],[PEMBULATAN]]*O48</f>
        <v>129000</v>
      </c>
    </row>
    <row r="49" spans="1:16" ht="26.25" customHeight="1" x14ac:dyDescent="0.2">
      <c r="A49" s="14"/>
      <c r="B49" s="14"/>
      <c r="C49" s="74" t="s">
        <v>1745</v>
      </c>
      <c r="D49" s="79" t="s">
        <v>530</v>
      </c>
      <c r="E49" s="13">
        <v>44443</v>
      </c>
      <c r="F49" s="77" t="s">
        <v>779</v>
      </c>
      <c r="G49" s="13">
        <v>44447</v>
      </c>
      <c r="H49" s="78" t="s">
        <v>1692</v>
      </c>
      <c r="I49" s="16">
        <v>110</v>
      </c>
      <c r="J49" s="16">
        <v>70</v>
      </c>
      <c r="K49" s="16">
        <v>30</v>
      </c>
      <c r="L49" s="16">
        <v>20</v>
      </c>
      <c r="M49" s="82">
        <v>57.75</v>
      </c>
      <c r="N49" s="73">
        <v>58</v>
      </c>
      <c r="O49" s="65">
        <v>3000</v>
      </c>
      <c r="P49" s="66">
        <f>Table2245789101123456789101112131415161718[[#This Row],[PEMBULATAN]]*O49</f>
        <v>174000</v>
      </c>
    </row>
    <row r="50" spans="1:16" ht="26.25" customHeight="1" x14ac:dyDescent="0.2">
      <c r="A50" s="14"/>
      <c r="B50" s="14"/>
      <c r="C50" s="74" t="s">
        <v>1746</v>
      </c>
      <c r="D50" s="79" t="s">
        <v>530</v>
      </c>
      <c r="E50" s="13">
        <v>44443</v>
      </c>
      <c r="F50" s="77" t="s">
        <v>779</v>
      </c>
      <c r="G50" s="13">
        <v>44447</v>
      </c>
      <c r="H50" s="78" t="s">
        <v>1692</v>
      </c>
      <c r="I50" s="16">
        <v>95</v>
      </c>
      <c r="J50" s="16">
        <v>60</v>
      </c>
      <c r="K50" s="16">
        <v>50</v>
      </c>
      <c r="L50" s="16">
        <v>8</v>
      </c>
      <c r="M50" s="82">
        <v>71.25</v>
      </c>
      <c r="N50" s="73">
        <v>71</v>
      </c>
      <c r="O50" s="65">
        <v>3000</v>
      </c>
      <c r="P50" s="66">
        <f>Table2245789101123456789101112131415161718[[#This Row],[PEMBULATAN]]*O50</f>
        <v>213000</v>
      </c>
    </row>
    <row r="51" spans="1:16" ht="26.25" customHeight="1" x14ac:dyDescent="0.2">
      <c r="A51" s="14"/>
      <c r="B51" s="14"/>
      <c r="C51" s="74" t="s">
        <v>1747</v>
      </c>
      <c r="D51" s="79" t="s">
        <v>530</v>
      </c>
      <c r="E51" s="13">
        <v>44443</v>
      </c>
      <c r="F51" s="77" t="s">
        <v>779</v>
      </c>
      <c r="G51" s="13">
        <v>44447</v>
      </c>
      <c r="H51" s="78" t="s">
        <v>1692</v>
      </c>
      <c r="I51" s="16">
        <v>53</v>
      </c>
      <c r="J51" s="16">
        <v>23</v>
      </c>
      <c r="K51" s="16">
        <v>15</v>
      </c>
      <c r="L51" s="16">
        <v>3</v>
      </c>
      <c r="M51" s="82">
        <v>4.57125</v>
      </c>
      <c r="N51" s="73">
        <v>5</v>
      </c>
      <c r="O51" s="65">
        <v>3000</v>
      </c>
      <c r="P51" s="66">
        <f>Table2245789101123456789101112131415161718[[#This Row],[PEMBULATAN]]*O51</f>
        <v>15000</v>
      </c>
    </row>
    <row r="52" spans="1:16" ht="26.25" customHeight="1" x14ac:dyDescent="0.2">
      <c r="A52" s="14"/>
      <c r="B52" s="14"/>
      <c r="C52" s="74" t="s">
        <v>1748</v>
      </c>
      <c r="D52" s="79" t="s">
        <v>530</v>
      </c>
      <c r="E52" s="13">
        <v>44443</v>
      </c>
      <c r="F52" s="77" t="s">
        <v>779</v>
      </c>
      <c r="G52" s="13">
        <v>44447</v>
      </c>
      <c r="H52" s="78" t="s">
        <v>1692</v>
      </c>
      <c r="I52" s="16">
        <v>43</v>
      </c>
      <c r="J52" s="16">
        <v>22</v>
      </c>
      <c r="K52" s="16">
        <v>30</v>
      </c>
      <c r="L52" s="16">
        <v>5</v>
      </c>
      <c r="M52" s="82">
        <v>7.0949999999999998</v>
      </c>
      <c r="N52" s="73">
        <v>7</v>
      </c>
      <c r="O52" s="65">
        <v>3000</v>
      </c>
      <c r="P52" s="66">
        <f>Table2245789101123456789101112131415161718[[#This Row],[PEMBULATAN]]*O52</f>
        <v>21000</v>
      </c>
    </row>
    <row r="53" spans="1:16" ht="26.25" customHeight="1" x14ac:dyDescent="0.2">
      <c r="A53" s="14"/>
      <c r="B53" s="14"/>
      <c r="C53" s="74" t="s">
        <v>1749</v>
      </c>
      <c r="D53" s="79" t="s">
        <v>530</v>
      </c>
      <c r="E53" s="13">
        <v>44443</v>
      </c>
      <c r="F53" s="77" t="s">
        <v>779</v>
      </c>
      <c r="G53" s="13">
        <v>44447</v>
      </c>
      <c r="H53" s="78" t="s">
        <v>1692</v>
      </c>
      <c r="I53" s="16">
        <v>94</v>
      </c>
      <c r="J53" s="16">
        <v>11</v>
      </c>
      <c r="K53" s="16">
        <v>12</v>
      </c>
      <c r="L53" s="16">
        <v>2</v>
      </c>
      <c r="M53" s="82">
        <v>3.1019999999999999</v>
      </c>
      <c r="N53" s="73">
        <v>3</v>
      </c>
      <c r="O53" s="65">
        <v>3000</v>
      </c>
      <c r="P53" s="66">
        <f>Table2245789101123456789101112131415161718[[#This Row],[PEMBULATAN]]*O53</f>
        <v>9000</v>
      </c>
    </row>
    <row r="54" spans="1:16" ht="26.25" customHeight="1" x14ac:dyDescent="0.2">
      <c r="A54" s="14"/>
      <c r="B54" s="14"/>
      <c r="C54" s="74" t="s">
        <v>1750</v>
      </c>
      <c r="D54" s="79" t="s">
        <v>530</v>
      </c>
      <c r="E54" s="13">
        <v>44443</v>
      </c>
      <c r="F54" s="77" t="s">
        <v>779</v>
      </c>
      <c r="G54" s="13">
        <v>44447</v>
      </c>
      <c r="H54" s="78" t="s">
        <v>1692</v>
      </c>
      <c r="I54" s="16">
        <v>90</v>
      </c>
      <c r="J54" s="16">
        <v>55</v>
      </c>
      <c r="K54" s="16">
        <v>32</v>
      </c>
      <c r="L54" s="16">
        <v>30</v>
      </c>
      <c r="M54" s="82">
        <v>39.6</v>
      </c>
      <c r="N54" s="73">
        <v>40</v>
      </c>
      <c r="O54" s="65">
        <v>3000</v>
      </c>
      <c r="P54" s="66">
        <f>Table2245789101123456789101112131415161718[[#This Row],[PEMBULATAN]]*O54</f>
        <v>120000</v>
      </c>
    </row>
    <row r="55" spans="1:16" ht="26.25" customHeight="1" x14ac:dyDescent="0.2">
      <c r="A55" s="14"/>
      <c r="B55" s="14"/>
      <c r="C55" s="74" t="s">
        <v>1751</v>
      </c>
      <c r="D55" s="79" t="s">
        <v>530</v>
      </c>
      <c r="E55" s="13">
        <v>44443</v>
      </c>
      <c r="F55" s="77" t="s">
        <v>779</v>
      </c>
      <c r="G55" s="13">
        <v>44447</v>
      </c>
      <c r="H55" s="78" t="s">
        <v>1692</v>
      </c>
      <c r="I55" s="16">
        <v>105</v>
      </c>
      <c r="J55" s="16">
        <v>15</v>
      </c>
      <c r="K55" s="16">
        <v>15</v>
      </c>
      <c r="L55" s="16">
        <v>3</v>
      </c>
      <c r="M55" s="82">
        <v>5.90625</v>
      </c>
      <c r="N55" s="73">
        <v>6</v>
      </c>
      <c r="O55" s="65">
        <v>3000</v>
      </c>
      <c r="P55" s="66">
        <f>Table2245789101123456789101112131415161718[[#This Row],[PEMBULATAN]]*O55</f>
        <v>18000</v>
      </c>
    </row>
    <row r="56" spans="1:16" ht="26.25" customHeight="1" x14ac:dyDescent="0.2">
      <c r="A56" s="14"/>
      <c r="B56" s="14"/>
      <c r="C56" s="74" t="s">
        <v>1752</v>
      </c>
      <c r="D56" s="79" t="s">
        <v>530</v>
      </c>
      <c r="E56" s="13">
        <v>44443</v>
      </c>
      <c r="F56" s="77" t="s">
        <v>779</v>
      </c>
      <c r="G56" s="13">
        <v>44447</v>
      </c>
      <c r="H56" s="78" t="s">
        <v>1692</v>
      </c>
      <c r="I56" s="16">
        <v>37</v>
      </c>
      <c r="J56" s="16">
        <v>29</v>
      </c>
      <c r="K56" s="16">
        <v>26</v>
      </c>
      <c r="L56" s="16">
        <v>17</v>
      </c>
      <c r="M56" s="82">
        <v>6.9744999999999999</v>
      </c>
      <c r="N56" s="73">
        <v>17</v>
      </c>
      <c r="O56" s="65">
        <v>3000</v>
      </c>
      <c r="P56" s="66">
        <f>Table2245789101123456789101112131415161718[[#This Row],[PEMBULATAN]]*O56</f>
        <v>51000</v>
      </c>
    </row>
    <row r="57" spans="1:16" ht="26.25" customHeight="1" x14ac:dyDescent="0.2">
      <c r="A57" s="14"/>
      <c r="B57" s="14"/>
      <c r="C57" s="74" t="s">
        <v>1753</v>
      </c>
      <c r="D57" s="79" t="s">
        <v>530</v>
      </c>
      <c r="E57" s="13">
        <v>44443</v>
      </c>
      <c r="F57" s="77" t="s">
        <v>779</v>
      </c>
      <c r="G57" s="13">
        <v>44447</v>
      </c>
      <c r="H57" s="78" t="s">
        <v>1692</v>
      </c>
      <c r="I57" s="16">
        <v>50</v>
      </c>
      <c r="J57" s="16">
        <v>20</v>
      </c>
      <c r="K57" s="16">
        <v>15</v>
      </c>
      <c r="L57" s="16">
        <v>4</v>
      </c>
      <c r="M57" s="82">
        <v>3.75</v>
      </c>
      <c r="N57" s="73">
        <v>4</v>
      </c>
      <c r="O57" s="65">
        <v>3000</v>
      </c>
      <c r="P57" s="66">
        <f>Table2245789101123456789101112131415161718[[#This Row],[PEMBULATAN]]*O57</f>
        <v>12000</v>
      </c>
    </row>
    <row r="58" spans="1:16" ht="26.25" customHeight="1" x14ac:dyDescent="0.2">
      <c r="A58" s="14"/>
      <c r="B58" s="14"/>
      <c r="C58" s="74" t="s">
        <v>1754</v>
      </c>
      <c r="D58" s="79" t="s">
        <v>530</v>
      </c>
      <c r="E58" s="13">
        <v>44443</v>
      </c>
      <c r="F58" s="77" t="s">
        <v>779</v>
      </c>
      <c r="G58" s="13">
        <v>44447</v>
      </c>
      <c r="H58" s="78" t="s">
        <v>1692</v>
      </c>
      <c r="I58" s="16">
        <v>80</v>
      </c>
      <c r="J58" s="16">
        <v>60</v>
      </c>
      <c r="K58" s="16">
        <v>25</v>
      </c>
      <c r="L58" s="16">
        <v>11</v>
      </c>
      <c r="M58" s="82">
        <v>30</v>
      </c>
      <c r="N58" s="73">
        <v>30</v>
      </c>
      <c r="O58" s="65">
        <v>3000</v>
      </c>
      <c r="P58" s="66">
        <f>Table2245789101123456789101112131415161718[[#This Row],[PEMBULATAN]]*O58</f>
        <v>90000</v>
      </c>
    </row>
    <row r="59" spans="1:16" ht="26.25" customHeight="1" x14ac:dyDescent="0.2">
      <c r="A59" s="14"/>
      <c r="B59" s="14"/>
      <c r="C59" s="74" t="s">
        <v>1755</v>
      </c>
      <c r="D59" s="79" t="s">
        <v>530</v>
      </c>
      <c r="E59" s="13">
        <v>44443</v>
      </c>
      <c r="F59" s="77" t="s">
        <v>779</v>
      </c>
      <c r="G59" s="13">
        <v>44447</v>
      </c>
      <c r="H59" s="78" t="s">
        <v>1692</v>
      </c>
      <c r="I59" s="16">
        <v>65</v>
      </c>
      <c r="J59" s="16">
        <v>32</v>
      </c>
      <c r="K59" s="16">
        <v>36</v>
      </c>
      <c r="L59" s="16">
        <v>10</v>
      </c>
      <c r="M59" s="82">
        <v>18.72</v>
      </c>
      <c r="N59" s="73">
        <v>19</v>
      </c>
      <c r="O59" s="65">
        <v>3000</v>
      </c>
      <c r="P59" s="66">
        <f>Table2245789101123456789101112131415161718[[#This Row],[PEMBULATAN]]*O59</f>
        <v>57000</v>
      </c>
    </row>
    <row r="60" spans="1:16" ht="26.25" customHeight="1" x14ac:dyDescent="0.2">
      <c r="A60" s="14"/>
      <c r="B60" s="14"/>
      <c r="C60" s="74" t="s">
        <v>1756</v>
      </c>
      <c r="D60" s="79" t="s">
        <v>530</v>
      </c>
      <c r="E60" s="13">
        <v>44443</v>
      </c>
      <c r="F60" s="77" t="s">
        <v>779</v>
      </c>
      <c r="G60" s="13">
        <v>44447</v>
      </c>
      <c r="H60" s="78" t="s">
        <v>1692</v>
      </c>
      <c r="I60" s="16">
        <v>60</v>
      </c>
      <c r="J60" s="16">
        <v>55</v>
      </c>
      <c r="K60" s="16">
        <v>20</v>
      </c>
      <c r="L60" s="16">
        <v>6</v>
      </c>
      <c r="M60" s="82">
        <v>16.5</v>
      </c>
      <c r="N60" s="73">
        <v>17</v>
      </c>
      <c r="O60" s="65">
        <v>3000</v>
      </c>
      <c r="P60" s="66">
        <f>Table2245789101123456789101112131415161718[[#This Row],[PEMBULATAN]]*O60</f>
        <v>51000</v>
      </c>
    </row>
    <row r="61" spans="1:16" ht="26.25" customHeight="1" x14ac:dyDescent="0.2">
      <c r="A61" s="14"/>
      <c r="B61" s="14"/>
      <c r="C61" s="74" t="s">
        <v>1757</v>
      </c>
      <c r="D61" s="79" t="s">
        <v>530</v>
      </c>
      <c r="E61" s="13">
        <v>44443</v>
      </c>
      <c r="F61" s="77" t="s">
        <v>779</v>
      </c>
      <c r="G61" s="13">
        <v>44447</v>
      </c>
      <c r="H61" s="78" t="s">
        <v>1692</v>
      </c>
      <c r="I61" s="16">
        <v>50</v>
      </c>
      <c r="J61" s="16">
        <v>40</v>
      </c>
      <c r="K61" s="16">
        <v>23</v>
      </c>
      <c r="L61" s="16">
        <v>7</v>
      </c>
      <c r="M61" s="82">
        <v>11.5</v>
      </c>
      <c r="N61" s="73">
        <v>12</v>
      </c>
      <c r="O61" s="65">
        <v>3000</v>
      </c>
      <c r="P61" s="66">
        <f>Table2245789101123456789101112131415161718[[#This Row],[PEMBULATAN]]*O61</f>
        <v>36000</v>
      </c>
    </row>
    <row r="62" spans="1:16" ht="26.25" customHeight="1" x14ac:dyDescent="0.2">
      <c r="A62" s="14"/>
      <c r="B62" s="14"/>
      <c r="C62" s="74" t="s">
        <v>1758</v>
      </c>
      <c r="D62" s="79" t="s">
        <v>530</v>
      </c>
      <c r="E62" s="13">
        <v>44443</v>
      </c>
      <c r="F62" s="77" t="s">
        <v>779</v>
      </c>
      <c r="G62" s="13">
        <v>44447</v>
      </c>
      <c r="H62" s="78" t="s">
        <v>1692</v>
      </c>
      <c r="I62" s="16">
        <v>63</v>
      </c>
      <c r="J62" s="16">
        <v>45</v>
      </c>
      <c r="K62" s="16">
        <v>12</v>
      </c>
      <c r="L62" s="16">
        <v>2</v>
      </c>
      <c r="M62" s="82">
        <v>8.5050000000000008</v>
      </c>
      <c r="N62" s="73">
        <v>9</v>
      </c>
      <c r="O62" s="65">
        <v>3000</v>
      </c>
      <c r="P62" s="66">
        <f>Table2245789101123456789101112131415161718[[#This Row],[PEMBULATAN]]*O62</f>
        <v>27000</v>
      </c>
    </row>
    <row r="63" spans="1:16" ht="26.25" customHeight="1" x14ac:dyDescent="0.2">
      <c r="A63" s="14"/>
      <c r="B63" s="14"/>
      <c r="C63" s="74" t="s">
        <v>1759</v>
      </c>
      <c r="D63" s="79" t="s">
        <v>530</v>
      </c>
      <c r="E63" s="13">
        <v>44443</v>
      </c>
      <c r="F63" s="77" t="s">
        <v>779</v>
      </c>
      <c r="G63" s="13">
        <v>44447</v>
      </c>
      <c r="H63" s="78" t="s">
        <v>1692</v>
      </c>
      <c r="I63" s="16">
        <v>49</v>
      </c>
      <c r="J63" s="16">
        <v>20</v>
      </c>
      <c r="K63" s="16">
        <v>29</v>
      </c>
      <c r="L63" s="16">
        <v>9</v>
      </c>
      <c r="M63" s="82">
        <v>7.1050000000000004</v>
      </c>
      <c r="N63" s="73">
        <v>9</v>
      </c>
      <c r="O63" s="65">
        <v>3000</v>
      </c>
      <c r="P63" s="66">
        <f>Table2245789101123456789101112131415161718[[#This Row],[PEMBULATAN]]*O63</f>
        <v>27000</v>
      </c>
    </row>
    <row r="64" spans="1:16" ht="26.25" customHeight="1" x14ac:dyDescent="0.2">
      <c r="A64" s="14"/>
      <c r="B64" s="14"/>
      <c r="C64" s="74" t="s">
        <v>1760</v>
      </c>
      <c r="D64" s="79" t="s">
        <v>530</v>
      </c>
      <c r="E64" s="13">
        <v>44443</v>
      </c>
      <c r="F64" s="77" t="s">
        <v>779</v>
      </c>
      <c r="G64" s="13">
        <v>44447</v>
      </c>
      <c r="H64" s="78" t="s">
        <v>1692</v>
      </c>
      <c r="I64" s="16">
        <v>49</v>
      </c>
      <c r="J64" s="16">
        <v>29</v>
      </c>
      <c r="K64" s="16">
        <v>26</v>
      </c>
      <c r="L64" s="16">
        <v>2</v>
      </c>
      <c r="M64" s="82">
        <v>9.2364999999999995</v>
      </c>
      <c r="N64" s="73">
        <v>9</v>
      </c>
      <c r="O64" s="65">
        <v>3000</v>
      </c>
      <c r="P64" s="66">
        <f>Table2245789101123456789101112131415161718[[#This Row],[PEMBULATAN]]*O64</f>
        <v>27000</v>
      </c>
    </row>
    <row r="65" spans="1:16" ht="26.25" customHeight="1" x14ac:dyDescent="0.2">
      <c r="A65" s="14"/>
      <c r="B65" s="14"/>
      <c r="C65" s="74" t="s">
        <v>1761</v>
      </c>
      <c r="D65" s="79" t="s">
        <v>530</v>
      </c>
      <c r="E65" s="13">
        <v>44443</v>
      </c>
      <c r="F65" s="77" t="s">
        <v>779</v>
      </c>
      <c r="G65" s="13">
        <v>44447</v>
      </c>
      <c r="H65" s="78" t="s">
        <v>1692</v>
      </c>
      <c r="I65" s="16">
        <v>105</v>
      </c>
      <c r="J65" s="16">
        <v>60</v>
      </c>
      <c r="K65" s="16">
        <v>27</v>
      </c>
      <c r="L65" s="16">
        <v>16</v>
      </c>
      <c r="M65" s="82">
        <v>42.524999999999999</v>
      </c>
      <c r="N65" s="73">
        <v>43</v>
      </c>
      <c r="O65" s="65">
        <v>3000</v>
      </c>
      <c r="P65" s="66">
        <f>Table2245789101123456789101112131415161718[[#This Row],[PEMBULATAN]]*O65</f>
        <v>129000</v>
      </c>
    </row>
    <row r="66" spans="1:16" ht="26.25" customHeight="1" x14ac:dyDescent="0.2">
      <c r="A66" s="14"/>
      <c r="B66" s="14"/>
      <c r="C66" s="74" t="s">
        <v>1762</v>
      </c>
      <c r="D66" s="79" t="s">
        <v>530</v>
      </c>
      <c r="E66" s="13">
        <v>44443</v>
      </c>
      <c r="F66" s="77" t="s">
        <v>779</v>
      </c>
      <c r="G66" s="13">
        <v>44447</v>
      </c>
      <c r="H66" s="78" t="s">
        <v>1692</v>
      </c>
      <c r="I66" s="16">
        <v>90</v>
      </c>
      <c r="J66" s="16">
        <v>64</v>
      </c>
      <c r="K66" s="16">
        <v>20</v>
      </c>
      <c r="L66" s="16">
        <v>9</v>
      </c>
      <c r="M66" s="82">
        <v>28.8</v>
      </c>
      <c r="N66" s="73">
        <v>29</v>
      </c>
      <c r="O66" s="65">
        <v>3000</v>
      </c>
      <c r="P66" s="66">
        <f>Table2245789101123456789101112131415161718[[#This Row],[PEMBULATAN]]*O66</f>
        <v>87000</v>
      </c>
    </row>
    <row r="67" spans="1:16" ht="26.25" customHeight="1" x14ac:dyDescent="0.2">
      <c r="A67" s="14"/>
      <c r="B67" s="14"/>
      <c r="C67" s="74" t="s">
        <v>1763</v>
      </c>
      <c r="D67" s="79" t="s">
        <v>530</v>
      </c>
      <c r="E67" s="13">
        <v>44443</v>
      </c>
      <c r="F67" s="77" t="s">
        <v>779</v>
      </c>
      <c r="G67" s="13">
        <v>44447</v>
      </c>
      <c r="H67" s="78" t="s">
        <v>1692</v>
      </c>
      <c r="I67" s="16">
        <v>50</v>
      </c>
      <c r="J67" s="16">
        <v>46</v>
      </c>
      <c r="K67" s="16">
        <v>20</v>
      </c>
      <c r="L67" s="16">
        <v>8</v>
      </c>
      <c r="M67" s="82">
        <v>11.5</v>
      </c>
      <c r="N67" s="73">
        <v>12</v>
      </c>
      <c r="O67" s="65">
        <v>3000</v>
      </c>
      <c r="P67" s="66">
        <f>Table2245789101123456789101112131415161718[[#This Row],[PEMBULATAN]]*O67</f>
        <v>36000</v>
      </c>
    </row>
    <row r="68" spans="1:16" ht="26.25" customHeight="1" x14ac:dyDescent="0.2">
      <c r="A68" s="14"/>
      <c r="B68" s="14"/>
      <c r="C68" s="74" t="s">
        <v>1764</v>
      </c>
      <c r="D68" s="79" t="s">
        <v>530</v>
      </c>
      <c r="E68" s="13">
        <v>44443</v>
      </c>
      <c r="F68" s="77" t="s">
        <v>779</v>
      </c>
      <c r="G68" s="13">
        <v>44447</v>
      </c>
      <c r="H68" s="78" t="s">
        <v>1692</v>
      </c>
      <c r="I68" s="16">
        <v>120</v>
      </c>
      <c r="J68" s="16">
        <v>9</v>
      </c>
      <c r="K68" s="16">
        <v>9</v>
      </c>
      <c r="L68" s="16">
        <v>3</v>
      </c>
      <c r="M68" s="82">
        <v>2.4300000000000002</v>
      </c>
      <c r="N68" s="73">
        <v>3</v>
      </c>
      <c r="O68" s="65">
        <v>3000</v>
      </c>
      <c r="P68" s="66">
        <f>Table2245789101123456789101112131415161718[[#This Row],[PEMBULATAN]]*O68</f>
        <v>9000</v>
      </c>
    </row>
    <row r="69" spans="1:16" ht="26.25" customHeight="1" x14ac:dyDescent="0.2">
      <c r="A69" s="14"/>
      <c r="B69" s="14"/>
      <c r="C69" s="74" t="s">
        <v>1765</v>
      </c>
      <c r="D69" s="79" t="s">
        <v>530</v>
      </c>
      <c r="E69" s="13">
        <v>44443</v>
      </c>
      <c r="F69" s="77" t="s">
        <v>779</v>
      </c>
      <c r="G69" s="13">
        <v>44447</v>
      </c>
      <c r="H69" s="78" t="s">
        <v>1692</v>
      </c>
      <c r="I69" s="16">
        <v>105</v>
      </c>
      <c r="J69" s="16">
        <v>15</v>
      </c>
      <c r="K69" s="16">
        <v>15</v>
      </c>
      <c r="L69" s="16">
        <v>2</v>
      </c>
      <c r="M69" s="82">
        <v>5.90625</v>
      </c>
      <c r="N69" s="73">
        <v>6</v>
      </c>
      <c r="O69" s="65">
        <v>3000</v>
      </c>
      <c r="P69" s="66">
        <f>Table2245789101123456789101112131415161718[[#This Row],[PEMBULATAN]]*O69</f>
        <v>18000</v>
      </c>
    </row>
    <row r="70" spans="1:16" ht="26.25" customHeight="1" x14ac:dyDescent="0.2">
      <c r="A70" s="14"/>
      <c r="B70" s="14"/>
      <c r="C70" s="74" t="s">
        <v>1766</v>
      </c>
      <c r="D70" s="79" t="s">
        <v>530</v>
      </c>
      <c r="E70" s="13">
        <v>44443</v>
      </c>
      <c r="F70" s="77" t="s">
        <v>779</v>
      </c>
      <c r="G70" s="13">
        <v>44447</v>
      </c>
      <c r="H70" s="78" t="s">
        <v>1692</v>
      </c>
      <c r="I70" s="16">
        <v>100</v>
      </c>
      <c r="J70" s="16">
        <v>61</v>
      </c>
      <c r="K70" s="16">
        <v>27</v>
      </c>
      <c r="L70" s="16">
        <v>26</v>
      </c>
      <c r="M70" s="82">
        <v>41.174999999999997</v>
      </c>
      <c r="N70" s="73">
        <v>41</v>
      </c>
      <c r="O70" s="65">
        <v>3000</v>
      </c>
      <c r="P70" s="66">
        <f>Table2245789101123456789101112131415161718[[#This Row],[PEMBULATAN]]*O70</f>
        <v>123000</v>
      </c>
    </row>
    <row r="71" spans="1:16" ht="26.25" customHeight="1" x14ac:dyDescent="0.2">
      <c r="A71" s="14"/>
      <c r="B71" s="14"/>
      <c r="C71" s="74" t="s">
        <v>1767</v>
      </c>
      <c r="D71" s="79" t="s">
        <v>530</v>
      </c>
      <c r="E71" s="13">
        <v>44443</v>
      </c>
      <c r="F71" s="77" t="s">
        <v>779</v>
      </c>
      <c r="G71" s="13">
        <v>44447</v>
      </c>
      <c r="H71" s="78" t="s">
        <v>1692</v>
      </c>
      <c r="I71" s="16">
        <v>80</v>
      </c>
      <c r="J71" s="16">
        <v>52</v>
      </c>
      <c r="K71" s="16">
        <v>30</v>
      </c>
      <c r="L71" s="16">
        <v>14</v>
      </c>
      <c r="M71" s="82">
        <v>31.2</v>
      </c>
      <c r="N71" s="73">
        <v>31</v>
      </c>
      <c r="O71" s="65">
        <v>3000</v>
      </c>
      <c r="P71" s="66">
        <f>Table2245789101123456789101112131415161718[[#This Row],[PEMBULATAN]]*O71</f>
        <v>93000</v>
      </c>
    </row>
    <row r="72" spans="1:16" ht="26.25" customHeight="1" x14ac:dyDescent="0.2">
      <c r="A72" s="14"/>
      <c r="B72" s="14"/>
      <c r="C72" s="74" t="s">
        <v>1768</v>
      </c>
      <c r="D72" s="79" t="s">
        <v>530</v>
      </c>
      <c r="E72" s="13">
        <v>44443</v>
      </c>
      <c r="F72" s="77" t="s">
        <v>779</v>
      </c>
      <c r="G72" s="13">
        <v>44447</v>
      </c>
      <c r="H72" s="78" t="s">
        <v>1692</v>
      </c>
      <c r="I72" s="16">
        <v>49</v>
      </c>
      <c r="J72" s="16">
        <v>26</v>
      </c>
      <c r="K72" s="16">
        <v>18</v>
      </c>
      <c r="L72" s="16">
        <v>15</v>
      </c>
      <c r="M72" s="82">
        <v>5.7329999999999997</v>
      </c>
      <c r="N72" s="73">
        <v>15</v>
      </c>
      <c r="O72" s="65">
        <v>3000</v>
      </c>
      <c r="P72" s="66">
        <f>Table2245789101123456789101112131415161718[[#This Row],[PEMBULATAN]]*O72</f>
        <v>45000</v>
      </c>
    </row>
    <row r="73" spans="1:16" ht="26.25" customHeight="1" x14ac:dyDescent="0.2">
      <c r="A73" s="14"/>
      <c r="B73" s="14"/>
      <c r="C73" s="74" t="s">
        <v>1769</v>
      </c>
      <c r="D73" s="79" t="s">
        <v>530</v>
      </c>
      <c r="E73" s="13">
        <v>44443</v>
      </c>
      <c r="F73" s="77" t="s">
        <v>779</v>
      </c>
      <c r="G73" s="13">
        <v>44447</v>
      </c>
      <c r="H73" s="78" t="s">
        <v>1692</v>
      </c>
      <c r="I73" s="16">
        <v>50</v>
      </c>
      <c r="J73" s="16">
        <v>36</v>
      </c>
      <c r="K73" s="16">
        <v>15</v>
      </c>
      <c r="L73" s="16">
        <v>3</v>
      </c>
      <c r="M73" s="82">
        <v>6.75</v>
      </c>
      <c r="N73" s="73">
        <v>7</v>
      </c>
      <c r="O73" s="65">
        <v>3000</v>
      </c>
      <c r="P73" s="66">
        <f>Table2245789101123456789101112131415161718[[#This Row],[PEMBULATAN]]*O73</f>
        <v>21000</v>
      </c>
    </row>
    <row r="74" spans="1:16" ht="26.25" customHeight="1" x14ac:dyDescent="0.2">
      <c r="A74" s="14"/>
      <c r="B74" s="14"/>
      <c r="C74" s="74" t="s">
        <v>1770</v>
      </c>
      <c r="D74" s="79" t="s">
        <v>530</v>
      </c>
      <c r="E74" s="13">
        <v>44443</v>
      </c>
      <c r="F74" s="77" t="s">
        <v>779</v>
      </c>
      <c r="G74" s="13">
        <v>44447</v>
      </c>
      <c r="H74" s="78" t="s">
        <v>1692</v>
      </c>
      <c r="I74" s="16">
        <v>102</v>
      </c>
      <c r="J74" s="16">
        <v>65</v>
      </c>
      <c r="K74" s="16">
        <v>34</v>
      </c>
      <c r="L74" s="16">
        <v>15</v>
      </c>
      <c r="M74" s="82">
        <v>56.354999999999997</v>
      </c>
      <c r="N74" s="73">
        <v>57</v>
      </c>
      <c r="O74" s="65">
        <v>3000</v>
      </c>
      <c r="P74" s="66">
        <f>Table2245789101123456789101112131415161718[[#This Row],[PEMBULATAN]]*O74</f>
        <v>171000</v>
      </c>
    </row>
    <row r="75" spans="1:16" ht="26.25" customHeight="1" x14ac:dyDescent="0.2">
      <c r="A75" s="14"/>
      <c r="B75" s="14"/>
      <c r="C75" s="74" t="s">
        <v>1771</v>
      </c>
      <c r="D75" s="79" t="s">
        <v>530</v>
      </c>
      <c r="E75" s="13">
        <v>44443</v>
      </c>
      <c r="F75" s="77" t="s">
        <v>779</v>
      </c>
      <c r="G75" s="13">
        <v>44447</v>
      </c>
      <c r="H75" s="78" t="s">
        <v>1692</v>
      </c>
      <c r="I75" s="16">
        <v>69</v>
      </c>
      <c r="J75" s="16">
        <v>32</v>
      </c>
      <c r="K75" s="16">
        <v>5</v>
      </c>
      <c r="L75" s="16">
        <v>1</v>
      </c>
      <c r="M75" s="82">
        <v>2.76</v>
      </c>
      <c r="N75" s="73">
        <v>3</v>
      </c>
      <c r="O75" s="65">
        <v>3000</v>
      </c>
      <c r="P75" s="66">
        <f>Table2245789101123456789101112131415161718[[#This Row],[PEMBULATAN]]*O75</f>
        <v>9000</v>
      </c>
    </row>
    <row r="76" spans="1:16" ht="26.25" customHeight="1" x14ac:dyDescent="0.2">
      <c r="A76" s="14"/>
      <c r="B76" s="14"/>
      <c r="C76" s="74" t="s">
        <v>1772</v>
      </c>
      <c r="D76" s="79" t="s">
        <v>530</v>
      </c>
      <c r="E76" s="13">
        <v>44443</v>
      </c>
      <c r="F76" s="77" t="s">
        <v>779</v>
      </c>
      <c r="G76" s="13">
        <v>44447</v>
      </c>
      <c r="H76" s="78" t="s">
        <v>1692</v>
      </c>
      <c r="I76" s="16">
        <v>48</v>
      </c>
      <c r="J76" s="16">
        <v>37</v>
      </c>
      <c r="K76" s="16">
        <v>30</v>
      </c>
      <c r="L76" s="16">
        <v>6</v>
      </c>
      <c r="M76" s="82">
        <v>13.32</v>
      </c>
      <c r="N76" s="73">
        <v>14</v>
      </c>
      <c r="O76" s="65">
        <v>3000</v>
      </c>
      <c r="P76" s="66">
        <f>Table2245789101123456789101112131415161718[[#This Row],[PEMBULATAN]]*O76</f>
        <v>42000</v>
      </c>
    </row>
    <row r="77" spans="1:16" ht="26.25" customHeight="1" x14ac:dyDescent="0.2">
      <c r="A77" s="14"/>
      <c r="B77" s="14"/>
      <c r="C77" s="74" t="s">
        <v>1773</v>
      </c>
      <c r="D77" s="79" t="s">
        <v>530</v>
      </c>
      <c r="E77" s="13">
        <v>44443</v>
      </c>
      <c r="F77" s="77" t="s">
        <v>779</v>
      </c>
      <c r="G77" s="13">
        <v>44447</v>
      </c>
      <c r="H77" s="78" t="s">
        <v>1692</v>
      </c>
      <c r="I77" s="16">
        <v>50</v>
      </c>
      <c r="J77" s="16">
        <v>36</v>
      </c>
      <c r="K77" s="16">
        <v>36</v>
      </c>
      <c r="L77" s="16">
        <v>6</v>
      </c>
      <c r="M77" s="82">
        <v>16.2</v>
      </c>
      <c r="N77" s="73">
        <v>16</v>
      </c>
      <c r="O77" s="65">
        <v>3000</v>
      </c>
      <c r="P77" s="66">
        <f>Table2245789101123456789101112131415161718[[#This Row],[PEMBULATAN]]*O77</f>
        <v>48000</v>
      </c>
    </row>
    <row r="78" spans="1:16" ht="26.25" customHeight="1" x14ac:dyDescent="0.2">
      <c r="A78" s="14"/>
      <c r="B78" s="14"/>
      <c r="C78" s="74" t="s">
        <v>1774</v>
      </c>
      <c r="D78" s="79" t="s">
        <v>530</v>
      </c>
      <c r="E78" s="13">
        <v>44443</v>
      </c>
      <c r="F78" s="77" t="s">
        <v>779</v>
      </c>
      <c r="G78" s="13">
        <v>44447</v>
      </c>
      <c r="H78" s="78" t="s">
        <v>1692</v>
      </c>
      <c r="I78" s="16">
        <v>95</v>
      </c>
      <c r="J78" s="16">
        <v>60</v>
      </c>
      <c r="K78" s="16">
        <v>40</v>
      </c>
      <c r="L78" s="16">
        <v>20</v>
      </c>
      <c r="M78" s="82">
        <v>57</v>
      </c>
      <c r="N78" s="73">
        <v>57</v>
      </c>
      <c r="O78" s="65">
        <v>3000</v>
      </c>
      <c r="P78" s="66">
        <f>Table2245789101123456789101112131415161718[[#This Row],[PEMBULATAN]]*O78</f>
        <v>171000</v>
      </c>
    </row>
    <row r="79" spans="1:16" ht="26.25" customHeight="1" x14ac:dyDescent="0.2">
      <c r="A79" s="14"/>
      <c r="B79" s="14"/>
      <c r="C79" s="74" t="s">
        <v>1775</v>
      </c>
      <c r="D79" s="79" t="s">
        <v>530</v>
      </c>
      <c r="E79" s="13">
        <v>44443</v>
      </c>
      <c r="F79" s="77" t="s">
        <v>779</v>
      </c>
      <c r="G79" s="13">
        <v>44447</v>
      </c>
      <c r="H79" s="78" t="s">
        <v>1692</v>
      </c>
      <c r="I79" s="16">
        <v>98</v>
      </c>
      <c r="J79" s="16">
        <v>61</v>
      </c>
      <c r="K79" s="16">
        <v>22</v>
      </c>
      <c r="L79" s="16">
        <v>27</v>
      </c>
      <c r="M79" s="82">
        <v>32.878999999999998</v>
      </c>
      <c r="N79" s="73">
        <v>33</v>
      </c>
      <c r="O79" s="65">
        <v>3000</v>
      </c>
      <c r="P79" s="66">
        <f>Table2245789101123456789101112131415161718[[#This Row],[PEMBULATAN]]*O79</f>
        <v>99000</v>
      </c>
    </row>
    <row r="80" spans="1:16" ht="26.25" customHeight="1" x14ac:dyDescent="0.2">
      <c r="A80" s="14"/>
      <c r="B80" s="14"/>
      <c r="C80" s="74" t="s">
        <v>1776</v>
      </c>
      <c r="D80" s="79" t="s">
        <v>530</v>
      </c>
      <c r="E80" s="13">
        <v>44443</v>
      </c>
      <c r="F80" s="77" t="s">
        <v>779</v>
      </c>
      <c r="G80" s="13">
        <v>44447</v>
      </c>
      <c r="H80" s="78" t="s">
        <v>1692</v>
      </c>
      <c r="I80" s="16">
        <v>100</v>
      </c>
      <c r="J80" s="16">
        <v>65</v>
      </c>
      <c r="K80" s="16">
        <v>30</v>
      </c>
      <c r="L80" s="16">
        <v>24</v>
      </c>
      <c r="M80" s="82">
        <v>48.75</v>
      </c>
      <c r="N80" s="73">
        <v>49</v>
      </c>
      <c r="O80" s="65">
        <v>3000</v>
      </c>
      <c r="P80" s="66">
        <f>Table2245789101123456789101112131415161718[[#This Row],[PEMBULATAN]]*O80</f>
        <v>147000</v>
      </c>
    </row>
    <row r="81" spans="1:16" ht="26.25" customHeight="1" x14ac:dyDescent="0.2">
      <c r="A81" s="14"/>
      <c r="B81" s="14"/>
      <c r="C81" s="74" t="s">
        <v>1777</v>
      </c>
      <c r="D81" s="79" t="s">
        <v>530</v>
      </c>
      <c r="E81" s="13">
        <v>44443</v>
      </c>
      <c r="F81" s="77" t="s">
        <v>779</v>
      </c>
      <c r="G81" s="13">
        <v>44447</v>
      </c>
      <c r="H81" s="78" t="s">
        <v>1692</v>
      </c>
      <c r="I81" s="16">
        <v>100</v>
      </c>
      <c r="J81" s="16">
        <v>58</v>
      </c>
      <c r="K81" s="16">
        <v>20</v>
      </c>
      <c r="L81" s="16">
        <v>9</v>
      </c>
      <c r="M81" s="82">
        <v>29</v>
      </c>
      <c r="N81" s="73">
        <v>29</v>
      </c>
      <c r="O81" s="65">
        <v>3000</v>
      </c>
      <c r="P81" s="66">
        <f>Table2245789101123456789101112131415161718[[#This Row],[PEMBULATAN]]*O81</f>
        <v>87000</v>
      </c>
    </row>
    <row r="82" spans="1:16" ht="26.25" customHeight="1" x14ac:dyDescent="0.2">
      <c r="A82" s="14"/>
      <c r="B82" s="14"/>
      <c r="C82" s="74" t="s">
        <v>1778</v>
      </c>
      <c r="D82" s="79" t="s">
        <v>530</v>
      </c>
      <c r="E82" s="13">
        <v>44443</v>
      </c>
      <c r="F82" s="77" t="s">
        <v>779</v>
      </c>
      <c r="G82" s="13">
        <v>44447</v>
      </c>
      <c r="H82" s="78" t="s">
        <v>1692</v>
      </c>
      <c r="I82" s="16">
        <v>85</v>
      </c>
      <c r="J82" s="16">
        <v>60</v>
      </c>
      <c r="K82" s="16">
        <v>20</v>
      </c>
      <c r="L82" s="16">
        <v>9</v>
      </c>
      <c r="M82" s="82">
        <v>25.5</v>
      </c>
      <c r="N82" s="73">
        <v>26</v>
      </c>
      <c r="O82" s="65">
        <v>3000</v>
      </c>
      <c r="P82" s="66">
        <f>Table2245789101123456789101112131415161718[[#This Row],[PEMBULATAN]]*O82</f>
        <v>78000</v>
      </c>
    </row>
    <row r="83" spans="1:16" ht="26.25" customHeight="1" x14ac:dyDescent="0.2">
      <c r="A83" s="14"/>
      <c r="B83" s="14"/>
      <c r="C83" s="74" t="s">
        <v>1779</v>
      </c>
      <c r="D83" s="79" t="s">
        <v>530</v>
      </c>
      <c r="E83" s="13">
        <v>44443</v>
      </c>
      <c r="F83" s="77" t="s">
        <v>779</v>
      </c>
      <c r="G83" s="13">
        <v>44447</v>
      </c>
      <c r="H83" s="78" t="s">
        <v>1692</v>
      </c>
      <c r="I83" s="16">
        <v>105</v>
      </c>
      <c r="J83" s="16">
        <v>65</v>
      </c>
      <c r="K83" s="16">
        <v>25</v>
      </c>
      <c r="L83" s="16">
        <v>28</v>
      </c>
      <c r="M83" s="82">
        <v>42.65625</v>
      </c>
      <c r="N83" s="73">
        <v>43</v>
      </c>
      <c r="O83" s="65">
        <v>3000</v>
      </c>
      <c r="P83" s="66">
        <f>Table2245789101123456789101112131415161718[[#This Row],[PEMBULATAN]]*O83</f>
        <v>129000</v>
      </c>
    </row>
    <row r="84" spans="1:16" ht="26.25" customHeight="1" x14ac:dyDescent="0.2">
      <c r="A84" s="14"/>
      <c r="B84" s="14"/>
      <c r="C84" s="74" t="s">
        <v>1780</v>
      </c>
      <c r="D84" s="79" t="s">
        <v>530</v>
      </c>
      <c r="E84" s="13">
        <v>44443</v>
      </c>
      <c r="F84" s="77" t="s">
        <v>779</v>
      </c>
      <c r="G84" s="13">
        <v>44447</v>
      </c>
      <c r="H84" s="78" t="s">
        <v>1692</v>
      </c>
      <c r="I84" s="16">
        <v>86</v>
      </c>
      <c r="J84" s="16">
        <v>60</v>
      </c>
      <c r="K84" s="16">
        <v>40</v>
      </c>
      <c r="L84" s="16">
        <v>8</v>
      </c>
      <c r="M84" s="82">
        <v>51.6</v>
      </c>
      <c r="N84" s="73">
        <v>52</v>
      </c>
      <c r="O84" s="65">
        <v>3000</v>
      </c>
      <c r="P84" s="66">
        <f>Table2245789101123456789101112131415161718[[#This Row],[PEMBULATAN]]*O84</f>
        <v>156000</v>
      </c>
    </row>
    <row r="85" spans="1:16" ht="26.25" customHeight="1" x14ac:dyDescent="0.2">
      <c r="A85" s="14"/>
      <c r="B85" s="14"/>
      <c r="C85" s="74" t="s">
        <v>1781</v>
      </c>
      <c r="D85" s="79" t="s">
        <v>530</v>
      </c>
      <c r="E85" s="13">
        <v>44443</v>
      </c>
      <c r="F85" s="77" t="s">
        <v>779</v>
      </c>
      <c r="G85" s="13">
        <v>44447</v>
      </c>
      <c r="H85" s="78" t="s">
        <v>1692</v>
      </c>
      <c r="I85" s="16">
        <v>47</v>
      </c>
      <c r="J85" s="16">
        <v>20</v>
      </c>
      <c r="K85" s="16">
        <v>20</v>
      </c>
      <c r="L85" s="16">
        <v>2</v>
      </c>
      <c r="M85" s="82">
        <v>4.7</v>
      </c>
      <c r="N85" s="73">
        <v>5</v>
      </c>
      <c r="O85" s="65">
        <v>3000</v>
      </c>
      <c r="P85" s="66">
        <f>Table2245789101123456789101112131415161718[[#This Row],[PEMBULATAN]]*O85</f>
        <v>15000</v>
      </c>
    </row>
    <row r="86" spans="1:16" ht="26.25" customHeight="1" x14ac:dyDescent="0.2">
      <c r="A86" s="14"/>
      <c r="B86" s="14"/>
      <c r="C86" s="74" t="s">
        <v>1782</v>
      </c>
      <c r="D86" s="79" t="s">
        <v>530</v>
      </c>
      <c r="E86" s="13">
        <v>44443</v>
      </c>
      <c r="F86" s="77" t="s">
        <v>779</v>
      </c>
      <c r="G86" s="13">
        <v>44447</v>
      </c>
      <c r="H86" s="78" t="s">
        <v>1692</v>
      </c>
      <c r="I86" s="16">
        <v>95</v>
      </c>
      <c r="J86" s="16">
        <v>45</v>
      </c>
      <c r="K86" s="16">
        <v>5</v>
      </c>
      <c r="L86" s="16">
        <v>1</v>
      </c>
      <c r="M86" s="82">
        <v>5.34375</v>
      </c>
      <c r="N86" s="73">
        <v>6</v>
      </c>
      <c r="O86" s="65">
        <v>3000</v>
      </c>
      <c r="P86" s="66">
        <f>Table2245789101123456789101112131415161718[[#This Row],[PEMBULATAN]]*O86</f>
        <v>18000</v>
      </c>
    </row>
    <row r="87" spans="1:16" ht="26.25" customHeight="1" x14ac:dyDescent="0.2">
      <c r="A87" s="14"/>
      <c r="B87" s="14"/>
      <c r="C87" s="74" t="s">
        <v>1783</v>
      </c>
      <c r="D87" s="79" t="s">
        <v>530</v>
      </c>
      <c r="E87" s="13">
        <v>44443</v>
      </c>
      <c r="F87" s="77" t="s">
        <v>779</v>
      </c>
      <c r="G87" s="13">
        <v>44447</v>
      </c>
      <c r="H87" s="78" t="s">
        <v>1692</v>
      </c>
      <c r="I87" s="16">
        <v>66</v>
      </c>
      <c r="J87" s="16">
        <v>43</v>
      </c>
      <c r="K87" s="16">
        <v>36</v>
      </c>
      <c r="L87" s="16">
        <v>10</v>
      </c>
      <c r="M87" s="82">
        <v>25.542000000000002</v>
      </c>
      <c r="N87" s="73">
        <v>26</v>
      </c>
      <c r="O87" s="65">
        <v>3000</v>
      </c>
      <c r="P87" s="66">
        <f>Table2245789101123456789101112131415161718[[#This Row],[PEMBULATAN]]*O87</f>
        <v>78000</v>
      </c>
    </row>
    <row r="88" spans="1:16" ht="26.25" customHeight="1" x14ac:dyDescent="0.2">
      <c r="A88" s="14"/>
      <c r="B88" s="14"/>
      <c r="C88" s="74" t="s">
        <v>1784</v>
      </c>
      <c r="D88" s="79" t="s">
        <v>530</v>
      </c>
      <c r="E88" s="13">
        <v>44443</v>
      </c>
      <c r="F88" s="77" t="s">
        <v>779</v>
      </c>
      <c r="G88" s="13">
        <v>44447</v>
      </c>
      <c r="H88" s="78" t="s">
        <v>1692</v>
      </c>
      <c r="I88" s="16">
        <v>59</v>
      </c>
      <c r="J88" s="16">
        <v>45</v>
      </c>
      <c r="K88" s="16">
        <v>20</v>
      </c>
      <c r="L88" s="16">
        <v>7</v>
      </c>
      <c r="M88" s="82">
        <v>13.275</v>
      </c>
      <c r="N88" s="73">
        <v>13</v>
      </c>
      <c r="O88" s="65">
        <v>3000</v>
      </c>
      <c r="P88" s="66">
        <f>Table2245789101123456789101112131415161718[[#This Row],[PEMBULATAN]]*O88</f>
        <v>39000</v>
      </c>
    </row>
    <row r="89" spans="1:16" ht="26.25" customHeight="1" x14ac:dyDescent="0.2">
      <c r="A89" s="14"/>
      <c r="B89" s="14"/>
      <c r="C89" s="74" t="s">
        <v>1785</v>
      </c>
      <c r="D89" s="79" t="s">
        <v>530</v>
      </c>
      <c r="E89" s="13">
        <v>44443</v>
      </c>
      <c r="F89" s="77" t="s">
        <v>779</v>
      </c>
      <c r="G89" s="13">
        <v>44447</v>
      </c>
      <c r="H89" s="78" t="s">
        <v>1692</v>
      </c>
      <c r="I89" s="16">
        <v>69</v>
      </c>
      <c r="J89" s="16">
        <v>15</v>
      </c>
      <c r="K89" s="16">
        <v>7</v>
      </c>
      <c r="L89" s="16">
        <v>1</v>
      </c>
      <c r="M89" s="82">
        <v>1.81125</v>
      </c>
      <c r="N89" s="73">
        <v>2</v>
      </c>
      <c r="O89" s="65">
        <v>3000</v>
      </c>
      <c r="P89" s="66">
        <f>Table2245789101123456789101112131415161718[[#This Row],[PEMBULATAN]]*O89</f>
        <v>6000</v>
      </c>
    </row>
    <row r="90" spans="1:16" ht="26.25" customHeight="1" x14ac:dyDescent="0.2">
      <c r="A90" s="14"/>
      <c r="B90" s="14"/>
      <c r="C90" s="74" t="s">
        <v>1786</v>
      </c>
      <c r="D90" s="79" t="s">
        <v>530</v>
      </c>
      <c r="E90" s="13">
        <v>44443</v>
      </c>
      <c r="F90" s="77" t="s">
        <v>779</v>
      </c>
      <c r="G90" s="13">
        <v>44447</v>
      </c>
      <c r="H90" s="78" t="s">
        <v>1692</v>
      </c>
      <c r="I90" s="16">
        <v>50</v>
      </c>
      <c r="J90" s="16">
        <v>42</v>
      </c>
      <c r="K90" s="16">
        <v>20</v>
      </c>
      <c r="L90" s="16">
        <v>4</v>
      </c>
      <c r="M90" s="82">
        <v>10.5</v>
      </c>
      <c r="N90" s="73">
        <v>11</v>
      </c>
      <c r="O90" s="65">
        <v>3000</v>
      </c>
      <c r="P90" s="66">
        <f>Table2245789101123456789101112131415161718[[#This Row],[PEMBULATAN]]*O90</f>
        <v>33000</v>
      </c>
    </row>
    <row r="91" spans="1:16" ht="26.25" customHeight="1" x14ac:dyDescent="0.2">
      <c r="A91" s="14"/>
      <c r="B91" s="14"/>
      <c r="C91" s="74" t="s">
        <v>1787</v>
      </c>
      <c r="D91" s="79" t="s">
        <v>530</v>
      </c>
      <c r="E91" s="13">
        <v>44443</v>
      </c>
      <c r="F91" s="77" t="s">
        <v>779</v>
      </c>
      <c r="G91" s="13">
        <v>44447</v>
      </c>
      <c r="H91" s="78" t="s">
        <v>1692</v>
      </c>
      <c r="I91" s="16">
        <v>99</v>
      </c>
      <c r="J91" s="16">
        <v>25</v>
      </c>
      <c r="K91" s="16">
        <v>22</v>
      </c>
      <c r="L91" s="16">
        <v>7</v>
      </c>
      <c r="M91" s="82">
        <v>13.612500000000001</v>
      </c>
      <c r="N91" s="73">
        <v>14</v>
      </c>
      <c r="O91" s="65">
        <v>3000</v>
      </c>
      <c r="P91" s="66">
        <f>Table2245789101123456789101112131415161718[[#This Row],[PEMBULATAN]]*O91</f>
        <v>42000</v>
      </c>
    </row>
    <row r="92" spans="1:16" ht="26.25" customHeight="1" x14ac:dyDescent="0.2">
      <c r="A92" s="14"/>
      <c r="B92" s="14"/>
      <c r="C92" s="74" t="s">
        <v>1788</v>
      </c>
      <c r="D92" s="79" t="s">
        <v>530</v>
      </c>
      <c r="E92" s="13">
        <v>44443</v>
      </c>
      <c r="F92" s="77" t="s">
        <v>779</v>
      </c>
      <c r="G92" s="13">
        <v>44447</v>
      </c>
      <c r="H92" s="78" t="s">
        <v>1692</v>
      </c>
      <c r="I92" s="16">
        <v>105</v>
      </c>
      <c r="J92" s="16">
        <v>55</v>
      </c>
      <c r="K92" s="16">
        <v>20</v>
      </c>
      <c r="L92" s="16">
        <v>11</v>
      </c>
      <c r="M92" s="82">
        <v>28.875</v>
      </c>
      <c r="N92" s="73">
        <v>29</v>
      </c>
      <c r="O92" s="65">
        <v>3000</v>
      </c>
      <c r="P92" s="66">
        <f>Table2245789101123456789101112131415161718[[#This Row],[PEMBULATAN]]*O92</f>
        <v>87000</v>
      </c>
    </row>
    <row r="93" spans="1:16" ht="26.25" customHeight="1" x14ac:dyDescent="0.2">
      <c r="A93" s="14"/>
      <c r="B93" s="14"/>
      <c r="C93" s="74" t="s">
        <v>1789</v>
      </c>
      <c r="D93" s="79" t="s">
        <v>530</v>
      </c>
      <c r="E93" s="13">
        <v>44443</v>
      </c>
      <c r="F93" s="77" t="s">
        <v>779</v>
      </c>
      <c r="G93" s="13">
        <v>44447</v>
      </c>
      <c r="H93" s="78" t="s">
        <v>1692</v>
      </c>
      <c r="I93" s="16">
        <v>113</v>
      </c>
      <c r="J93" s="16">
        <v>33</v>
      </c>
      <c r="K93" s="16">
        <v>28</v>
      </c>
      <c r="L93" s="16">
        <v>12</v>
      </c>
      <c r="M93" s="82">
        <v>26.103000000000002</v>
      </c>
      <c r="N93" s="73">
        <v>26</v>
      </c>
      <c r="O93" s="65">
        <v>3000</v>
      </c>
      <c r="P93" s="66">
        <f>Table2245789101123456789101112131415161718[[#This Row],[PEMBULATAN]]*O93</f>
        <v>78000</v>
      </c>
    </row>
    <row r="94" spans="1:16" ht="26.25" customHeight="1" x14ac:dyDescent="0.2">
      <c r="A94" s="14"/>
      <c r="B94" s="14"/>
      <c r="C94" s="74" t="s">
        <v>1790</v>
      </c>
      <c r="D94" s="79" t="s">
        <v>530</v>
      </c>
      <c r="E94" s="13">
        <v>44443</v>
      </c>
      <c r="F94" s="77" t="s">
        <v>779</v>
      </c>
      <c r="G94" s="13">
        <v>44447</v>
      </c>
      <c r="H94" s="78" t="s">
        <v>1692</v>
      </c>
      <c r="I94" s="16">
        <v>75</v>
      </c>
      <c r="J94" s="16">
        <v>60</v>
      </c>
      <c r="K94" s="16">
        <v>25</v>
      </c>
      <c r="L94" s="16">
        <v>14</v>
      </c>
      <c r="M94" s="82">
        <v>28.125</v>
      </c>
      <c r="N94" s="73">
        <v>28</v>
      </c>
      <c r="O94" s="65">
        <v>3000</v>
      </c>
      <c r="P94" s="66">
        <f>Table2245789101123456789101112131415161718[[#This Row],[PEMBULATAN]]*O94</f>
        <v>84000</v>
      </c>
    </row>
    <row r="95" spans="1:16" ht="26.25" customHeight="1" x14ac:dyDescent="0.2">
      <c r="A95" s="14"/>
      <c r="B95" s="14"/>
      <c r="C95" s="74" t="s">
        <v>1791</v>
      </c>
      <c r="D95" s="79" t="s">
        <v>530</v>
      </c>
      <c r="E95" s="13">
        <v>44443</v>
      </c>
      <c r="F95" s="77" t="s">
        <v>779</v>
      </c>
      <c r="G95" s="13">
        <v>44447</v>
      </c>
      <c r="H95" s="78" t="s">
        <v>1692</v>
      </c>
      <c r="I95" s="16">
        <v>53</v>
      </c>
      <c r="J95" s="16">
        <v>52</v>
      </c>
      <c r="K95" s="16">
        <v>23</v>
      </c>
      <c r="L95" s="16">
        <v>2</v>
      </c>
      <c r="M95" s="82">
        <v>15.847</v>
      </c>
      <c r="N95" s="73">
        <v>16</v>
      </c>
      <c r="O95" s="65">
        <v>3000</v>
      </c>
      <c r="P95" s="66">
        <f>Table2245789101123456789101112131415161718[[#This Row],[PEMBULATAN]]*O95</f>
        <v>48000</v>
      </c>
    </row>
    <row r="96" spans="1:16" ht="26.25" customHeight="1" x14ac:dyDescent="0.2">
      <c r="A96" s="14"/>
      <c r="B96" s="14"/>
      <c r="C96" s="74" t="s">
        <v>1792</v>
      </c>
      <c r="D96" s="79" t="s">
        <v>530</v>
      </c>
      <c r="E96" s="13">
        <v>44443</v>
      </c>
      <c r="F96" s="77" t="s">
        <v>779</v>
      </c>
      <c r="G96" s="13">
        <v>44447</v>
      </c>
      <c r="H96" s="78" t="s">
        <v>1692</v>
      </c>
      <c r="I96" s="16">
        <v>100</v>
      </c>
      <c r="J96" s="16">
        <v>60</v>
      </c>
      <c r="K96" s="16">
        <v>20</v>
      </c>
      <c r="L96" s="16">
        <v>18</v>
      </c>
      <c r="M96" s="82">
        <v>30</v>
      </c>
      <c r="N96" s="73">
        <v>30</v>
      </c>
      <c r="O96" s="65">
        <v>3000</v>
      </c>
      <c r="P96" s="66">
        <f>Table2245789101123456789101112131415161718[[#This Row],[PEMBULATAN]]*O96</f>
        <v>90000</v>
      </c>
    </row>
    <row r="97" spans="1:16" ht="26.25" customHeight="1" x14ac:dyDescent="0.2">
      <c r="A97" s="14"/>
      <c r="B97" s="14"/>
      <c r="C97" s="74" t="s">
        <v>1793</v>
      </c>
      <c r="D97" s="79" t="s">
        <v>530</v>
      </c>
      <c r="E97" s="13">
        <v>44443</v>
      </c>
      <c r="F97" s="77" t="s">
        <v>779</v>
      </c>
      <c r="G97" s="13">
        <v>44447</v>
      </c>
      <c r="H97" s="78" t="s">
        <v>1692</v>
      </c>
      <c r="I97" s="16">
        <v>70</v>
      </c>
      <c r="J97" s="16">
        <v>60</v>
      </c>
      <c r="K97" s="16">
        <v>10</v>
      </c>
      <c r="L97" s="16">
        <v>8</v>
      </c>
      <c r="M97" s="82">
        <v>10.5</v>
      </c>
      <c r="N97" s="73">
        <v>11</v>
      </c>
      <c r="O97" s="65">
        <v>3000</v>
      </c>
      <c r="P97" s="66">
        <f>Table2245789101123456789101112131415161718[[#This Row],[PEMBULATAN]]*O97</f>
        <v>33000</v>
      </c>
    </row>
    <row r="98" spans="1:16" ht="26.25" customHeight="1" x14ac:dyDescent="0.2">
      <c r="A98" s="14"/>
      <c r="B98" s="14"/>
      <c r="C98" s="74" t="s">
        <v>1794</v>
      </c>
      <c r="D98" s="79" t="s">
        <v>530</v>
      </c>
      <c r="E98" s="13">
        <v>44443</v>
      </c>
      <c r="F98" s="77" t="s">
        <v>779</v>
      </c>
      <c r="G98" s="13">
        <v>44447</v>
      </c>
      <c r="H98" s="78" t="s">
        <v>1692</v>
      </c>
      <c r="I98" s="16">
        <v>90</v>
      </c>
      <c r="J98" s="16">
        <v>62</v>
      </c>
      <c r="K98" s="16">
        <v>20</v>
      </c>
      <c r="L98" s="16">
        <v>33</v>
      </c>
      <c r="M98" s="82">
        <v>27.9</v>
      </c>
      <c r="N98" s="73">
        <v>33</v>
      </c>
      <c r="O98" s="65">
        <v>3000</v>
      </c>
      <c r="P98" s="66">
        <f>Table2245789101123456789101112131415161718[[#This Row],[PEMBULATAN]]*O98</f>
        <v>99000</v>
      </c>
    </row>
    <row r="99" spans="1:16" ht="26.25" customHeight="1" x14ac:dyDescent="0.2">
      <c r="A99" s="14"/>
      <c r="B99" s="14"/>
      <c r="C99" s="74" t="s">
        <v>1795</v>
      </c>
      <c r="D99" s="79" t="s">
        <v>530</v>
      </c>
      <c r="E99" s="13">
        <v>44443</v>
      </c>
      <c r="F99" s="77" t="s">
        <v>779</v>
      </c>
      <c r="G99" s="13">
        <v>44447</v>
      </c>
      <c r="H99" s="78" t="s">
        <v>1692</v>
      </c>
      <c r="I99" s="16">
        <v>50</v>
      </c>
      <c r="J99" s="16">
        <v>36</v>
      </c>
      <c r="K99" s="16">
        <v>15</v>
      </c>
      <c r="L99" s="16">
        <v>4</v>
      </c>
      <c r="M99" s="82">
        <v>6.75</v>
      </c>
      <c r="N99" s="73">
        <v>7</v>
      </c>
      <c r="O99" s="65">
        <v>3000</v>
      </c>
      <c r="P99" s="66">
        <f>Table2245789101123456789101112131415161718[[#This Row],[PEMBULATAN]]*O99</f>
        <v>21000</v>
      </c>
    </row>
    <row r="100" spans="1:16" ht="26.25" customHeight="1" x14ac:dyDescent="0.2">
      <c r="A100" s="14"/>
      <c r="B100" s="14"/>
      <c r="C100" s="74" t="s">
        <v>1796</v>
      </c>
      <c r="D100" s="79" t="s">
        <v>530</v>
      </c>
      <c r="E100" s="13">
        <v>44443</v>
      </c>
      <c r="F100" s="77" t="s">
        <v>779</v>
      </c>
      <c r="G100" s="13">
        <v>44447</v>
      </c>
      <c r="H100" s="78" t="s">
        <v>1692</v>
      </c>
      <c r="I100" s="16">
        <v>96</v>
      </c>
      <c r="J100" s="16">
        <v>46</v>
      </c>
      <c r="K100" s="16">
        <v>5</v>
      </c>
      <c r="L100" s="16">
        <v>2</v>
      </c>
      <c r="M100" s="82">
        <v>5.52</v>
      </c>
      <c r="N100" s="73">
        <v>6</v>
      </c>
      <c r="O100" s="65">
        <v>3000</v>
      </c>
      <c r="P100" s="66">
        <f>Table2245789101123456789101112131415161718[[#This Row],[PEMBULATAN]]*O100</f>
        <v>18000</v>
      </c>
    </row>
    <row r="101" spans="1:16" ht="26.25" customHeight="1" x14ac:dyDescent="0.2">
      <c r="A101" s="14"/>
      <c r="B101" s="14"/>
      <c r="C101" s="74" t="s">
        <v>1797</v>
      </c>
      <c r="D101" s="79" t="s">
        <v>530</v>
      </c>
      <c r="E101" s="13">
        <v>44443</v>
      </c>
      <c r="F101" s="77" t="s">
        <v>779</v>
      </c>
      <c r="G101" s="13">
        <v>44447</v>
      </c>
      <c r="H101" s="78" t="s">
        <v>1692</v>
      </c>
      <c r="I101" s="16">
        <v>90</v>
      </c>
      <c r="J101" s="16">
        <v>45</v>
      </c>
      <c r="K101" s="16">
        <v>15</v>
      </c>
      <c r="L101" s="16">
        <v>5</v>
      </c>
      <c r="M101" s="82">
        <v>15.1875</v>
      </c>
      <c r="N101" s="73">
        <v>15</v>
      </c>
      <c r="O101" s="65">
        <v>3000</v>
      </c>
      <c r="P101" s="66">
        <f>Table2245789101123456789101112131415161718[[#This Row],[PEMBULATAN]]*O101</f>
        <v>45000</v>
      </c>
    </row>
    <row r="102" spans="1:16" ht="26.25" customHeight="1" x14ac:dyDescent="0.2">
      <c r="A102" s="14"/>
      <c r="B102" s="14"/>
      <c r="C102" s="74" t="s">
        <v>1798</v>
      </c>
      <c r="D102" s="79" t="s">
        <v>530</v>
      </c>
      <c r="E102" s="13">
        <v>44443</v>
      </c>
      <c r="F102" s="77" t="s">
        <v>779</v>
      </c>
      <c r="G102" s="13">
        <v>44447</v>
      </c>
      <c r="H102" s="78" t="s">
        <v>1692</v>
      </c>
      <c r="I102" s="16">
        <v>93</v>
      </c>
      <c r="J102" s="16">
        <v>63</v>
      </c>
      <c r="K102" s="16">
        <v>40</v>
      </c>
      <c r="L102" s="16">
        <v>13</v>
      </c>
      <c r="M102" s="82">
        <v>58.59</v>
      </c>
      <c r="N102" s="73">
        <v>59</v>
      </c>
      <c r="O102" s="65">
        <v>3000</v>
      </c>
      <c r="P102" s="66">
        <f>Table2245789101123456789101112131415161718[[#This Row],[PEMBULATAN]]*O102</f>
        <v>177000</v>
      </c>
    </row>
    <row r="103" spans="1:16" ht="26.25" customHeight="1" x14ac:dyDescent="0.2">
      <c r="A103" s="14"/>
      <c r="B103" s="14"/>
      <c r="C103" s="74" t="s">
        <v>1799</v>
      </c>
      <c r="D103" s="79" t="s">
        <v>530</v>
      </c>
      <c r="E103" s="13">
        <v>44443</v>
      </c>
      <c r="F103" s="77" t="s">
        <v>779</v>
      </c>
      <c r="G103" s="13">
        <v>44447</v>
      </c>
      <c r="H103" s="78" t="s">
        <v>1692</v>
      </c>
      <c r="I103" s="16">
        <v>92</v>
      </c>
      <c r="J103" s="16">
        <v>64</v>
      </c>
      <c r="K103" s="16">
        <v>45</v>
      </c>
      <c r="L103" s="16">
        <v>15</v>
      </c>
      <c r="M103" s="82">
        <v>66.239999999999995</v>
      </c>
      <c r="N103" s="73">
        <v>66</v>
      </c>
      <c r="O103" s="65">
        <v>3000</v>
      </c>
      <c r="P103" s="66">
        <f>Table2245789101123456789101112131415161718[[#This Row],[PEMBULATAN]]*O103</f>
        <v>198000</v>
      </c>
    </row>
    <row r="104" spans="1:16" ht="26.25" customHeight="1" x14ac:dyDescent="0.2">
      <c r="A104" s="14"/>
      <c r="B104" s="14"/>
      <c r="C104" s="74" t="s">
        <v>1800</v>
      </c>
      <c r="D104" s="79" t="s">
        <v>530</v>
      </c>
      <c r="E104" s="13">
        <v>44443</v>
      </c>
      <c r="F104" s="77" t="s">
        <v>779</v>
      </c>
      <c r="G104" s="13">
        <v>44447</v>
      </c>
      <c r="H104" s="78" t="s">
        <v>1692</v>
      </c>
      <c r="I104" s="16">
        <v>70</v>
      </c>
      <c r="J104" s="16">
        <v>40</v>
      </c>
      <c r="K104" s="16">
        <v>15</v>
      </c>
      <c r="L104" s="16">
        <v>10</v>
      </c>
      <c r="M104" s="82">
        <v>10.5</v>
      </c>
      <c r="N104" s="73">
        <v>11</v>
      </c>
      <c r="O104" s="65">
        <v>3000</v>
      </c>
      <c r="P104" s="66">
        <f>Table2245789101123456789101112131415161718[[#This Row],[PEMBULATAN]]*O104</f>
        <v>33000</v>
      </c>
    </row>
    <row r="105" spans="1:16" ht="26.25" customHeight="1" x14ac:dyDescent="0.2">
      <c r="A105" s="14"/>
      <c r="B105" s="14"/>
      <c r="C105" s="74" t="s">
        <v>1801</v>
      </c>
      <c r="D105" s="79" t="s">
        <v>530</v>
      </c>
      <c r="E105" s="13">
        <v>44443</v>
      </c>
      <c r="F105" s="77" t="s">
        <v>779</v>
      </c>
      <c r="G105" s="13">
        <v>44447</v>
      </c>
      <c r="H105" s="78" t="s">
        <v>1692</v>
      </c>
      <c r="I105" s="16">
        <v>94</v>
      </c>
      <c r="J105" s="16">
        <v>55</v>
      </c>
      <c r="K105" s="16">
        <v>20</v>
      </c>
      <c r="L105" s="16">
        <v>12</v>
      </c>
      <c r="M105" s="82">
        <v>25.85</v>
      </c>
      <c r="N105" s="73">
        <v>26</v>
      </c>
      <c r="O105" s="65">
        <v>3000</v>
      </c>
      <c r="P105" s="66">
        <f>Table2245789101123456789101112131415161718[[#This Row],[PEMBULATAN]]*O105</f>
        <v>78000</v>
      </c>
    </row>
    <row r="106" spans="1:16" ht="26.25" customHeight="1" x14ac:dyDescent="0.2">
      <c r="A106" s="14"/>
      <c r="B106" s="14"/>
      <c r="C106" s="74" t="s">
        <v>1802</v>
      </c>
      <c r="D106" s="79" t="s">
        <v>530</v>
      </c>
      <c r="E106" s="13">
        <v>44443</v>
      </c>
      <c r="F106" s="77" t="s">
        <v>779</v>
      </c>
      <c r="G106" s="13">
        <v>44447</v>
      </c>
      <c r="H106" s="78" t="s">
        <v>1692</v>
      </c>
      <c r="I106" s="16">
        <v>60</v>
      </c>
      <c r="J106" s="16">
        <v>45</v>
      </c>
      <c r="K106" s="16">
        <v>15</v>
      </c>
      <c r="L106" s="16">
        <v>13</v>
      </c>
      <c r="M106" s="82">
        <v>10.125</v>
      </c>
      <c r="N106" s="73">
        <v>13</v>
      </c>
      <c r="O106" s="65">
        <v>3000</v>
      </c>
      <c r="P106" s="66">
        <f>Table2245789101123456789101112131415161718[[#This Row],[PEMBULATAN]]*O106</f>
        <v>39000</v>
      </c>
    </row>
    <row r="107" spans="1:16" ht="26.25" customHeight="1" x14ac:dyDescent="0.2">
      <c r="A107" s="14"/>
      <c r="B107" s="14"/>
      <c r="C107" s="74" t="s">
        <v>1803</v>
      </c>
      <c r="D107" s="79" t="s">
        <v>530</v>
      </c>
      <c r="E107" s="13">
        <v>44443</v>
      </c>
      <c r="F107" s="77" t="s">
        <v>779</v>
      </c>
      <c r="G107" s="13">
        <v>44447</v>
      </c>
      <c r="H107" s="78" t="s">
        <v>1692</v>
      </c>
      <c r="I107" s="16">
        <v>95</v>
      </c>
      <c r="J107" s="16">
        <v>55</v>
      </c>
      <c r="K107" s="16">
        <v>15</v>
      </c>
      <c r="L107" s="16">
        <v>7</v>
      </c>
      <c r="M107" s="82">
        <v>19.59375</v>
      </c>
      <c r="N107" s="73">
        <v>20</v>
      </c>
      <c r="O107" s="65">
        <v>3000</v>
      </c>
      <c r="P107" s="66">
        <f>Table2245789101123456789101112131415161718[[#This Row],[PEMBULATAN]]*O107</f>
        <v>60000</v>
      </c>
    </row>
    <row r="108" spans="1:16" ht="26.25" customHeight="1" x14ac:dyDescent="0.2">
      <c r="A108" s="14"/>
      <c r="B108" s="14"/>
      <c r="C108" s="74" t="s">
        <v>1804</v>
      </c>
      <c r="D108" s="79" t="s">
        <v>530</v>
      </c>
      <c r="E108" s="13">
        <v>44443</v>
      </c>
      <c r="F108" s="77" t="s">
        <v>779</v>
      </c>
      <c r="G108" s="13">
        <v>44447</v>
      </c>
      <c r="H108" s="78" t="s">
        <v>1692</v>
      </c>
      <c r="I108" s="16">
        <v>80</v>
      </c>
      <c r="J108" s="16">
        <v>70</v>
      </c>
      <c r="K108" s="16">
        <v>30</v>
      </c>
      <c r="L108" s="16">
        <v>15</v>
      </c>
      <c r="M108" s="82">
        <v>42</v>
      </c>
      <c r="N108" s="73">
        <v>42</v>
      </c>
      <c r="O108" s="65">
        <v>3000</v>
      </c>
      <c r="P108" s="66">
        <f>Table2245789101123456789101112131415161718[[#This Row],[PEMBULATAN]]*O108</f>
        <v>126000</v>
      </c>
    </row>
    <row r="109" spans="1:16" ht="26.25" customHeight="1" x14ac:dyDescent="0.2">
      <c r="A109" s="14"/>
      <c r="B109" s="14"/>
      <c r="C109" s="74" t="s">
        <v>1805</v>
      </c>
      <c r="D109" s="79" t="s">
        <v>530</v>
      </c>
      <c r="E109" s="13">
        <v>44443</v>
      </c>
      <c r="F109" s="77" t="s">
        <v>779</v>
      </c>
      <c r="G109" s="13">
        <v>44447</v>
      </c>
      <c r="H109" s="78" t="s">
        <v>1692</v>
      </c>
      <c r="I109" s="16">
        <v>75</v>
      </c>
      <c r="J109" s="16">
        <v>45</v>
      </c>
      <c r="K109" s="16">
        <v>20</v>
      </c>
      <c r="L109" s="16">
        <v>10</v>
      </c>
      <c r="M109" s="82">
        <v>16.875</v>
      </c>
      <c r="N109" s="73">
        <v>17</v>
      </c>
      <c r="O109" s="65">
        <v>3000</v>
      </c>
      <c r="P109" s="66">
        <f>Table2245789101123456789101112131415161718[[#This Row],[PEMBULATAN]]*O109</f>
        <v>51000</v>
      </c>
    </row>
    <row r="110" spans="1:16" ht="26.25" customHeight="1" x14ac:dyDescent="0.2">
      <c r="A110" s="14"/>
      <c r="B110" s="14"/>
      <c r="C110" s="74" t="s">
        <v>1806</v>
      </c>
      <c r="D110" s="79" t="s">
        <v>530</v>
      </c>
      <c r="E110" s="13">
        <v>44443</v>
      </c>
      <c r="F110" s="77" t="s">
        <v>779</v>
      </c>
      <c r="G110" s="13">
        <v>44447</v>
      </c>
      <c r="H110" s="78" t="s">
        <v>1692</v>
      </c>
      <c r="I110" s="16">
        <v>100</v>
      </c>
      <c r="J110" s="16">
        <v>55</v>
      </c>
      <c r="K110" s="16">
        <v>40</v>
      </c>
      <c r="L110" s="16">
        <v>7</v>
      </c>
      <c r="M110" s="82">
        <v>55</v>
      </c>
      <c r="N110" s="73">
        <v>55</v>
      </c>
      <c r="O110" s="65">
        <v>3000</v>
      </c>
      <c r="P110" s="66">
        <f>Table2245789101123456789101112131415161718[[#This Row],[PEMBULATAN]]*O110</f>
        <v>165000</v>
      </c>
    </row>
    <row r="111" spans="1:16" ht="26.25" customHeight="1" x14ac:dyDescent="0.2">
      <c r="A111" s="14"/>
      <c r="B111" s="14"/>
      <c r="C111" s="74" t="s">
        <v>1807</v>
      </c>
      <c r="D111" s="79" t="s">
        <v>530</v>
      </c>
      <c r="E111" s="13">
        <v>44443</v>
      </c>
      <c r="F111" s="77" t="s">
        <v>779</v>
      </c>
      <c r="G111" s="13">
        <v>44447</v>
      </c>
      <c r="H111" s="78" t="s">
        <v>1692</v>
      </c>
      <c r="I111" s="16">
        <v>100</v>
      </c>
      <c r="J111" s="16">
        <v>70</v>
      </c>
      <c r="K111" s="16">
        <v>20</v>
      </c>
      <c r="L111" s="16">
        <v>14</v>
      </c>
      <c r="M111" s="82">
        <v>35</v>
      </c>
      <c r="N111" s="73">
        <v>35</v>
      </c>
      <c r="O111" s="65">
        <v>3000</v>
      </c>
      <c r="P111" s="66">
        <f>Table2245789101123456789101112131415161718[[#This Row],[PEMBULATAN]]*O111</f>
        <v>105000</v>
      </c>
    </row>
    <row r="112" spans="1:16" ht="26.25" customHeight="1" x14ac:dyDescent="0.2">
      <c r="A112" s="14"/>
      <c r="B112" s="14"/>
      <c r="C112" s="74" t="s">
        <v>1808</v>
      </c>
      <c r="D112" s="79" t="s">
        <v>530</v>
      </c>
      <c r="E112" s="13">
        <v>44443</v>
      </c>
      <c r="F112" s="77" t="s">
        <v>779</v>
      </c>
      <c r="G112" s="13">
        <v>44447</v>
      </c>
      <c r="H112" s="78" t="s">
        <v>1692</v>
      </c>
      <c r="I112" s="16">
        <v>80</v>
      </c>
      <c r="J112" s="16">
        <v>50</v>
      </c>
      <c r="K112" s="16">
        <v>28</v>
      </c>
      <c r="L112" s="16">
        <v>12</v>
      </c>
      <c r="M112" s="82">
        <v>28</v>
      </c>
      <c r="N112" s="73">
        <v>28</v>
      </c>
      <c r="O112" s="65">
        <v>3000</v>
      </c>
      <c r="P112" s="66">
        <f>Table2245789101123456789101112131415161718[[#This Row],[PEMBULATAN]]*O112</f>
        <v>84000</v>
      </c>
    </row>
    <row r="113" spans="1:16" ht="26.25" customHeight="1" x14ac:dyDescent="0.2">
      <c r="A113" s="14"/>
      <c r="B113" s="14"/>
      <c r="C113" s="74" t="s">
        <v>1809</v>
      </c>
      <c r="D113" s="79" t="s">
        <v>530</v>
      </c>
      <c r="E113" s="13">
        <v>44443</v>
      </c>
      <c r="F113" s="77" t="s">
        <v>779</v>
      </c>
      <c r="G113" s="13">
        <v>44447</v>
      </c>
      <c r="H113" s="78" t="s">
        <v>1692</v>
      </c>
      <c r="I113" s="16">
        <v>110</v>
      </c>
      <c r="J113" s="16">
        <v>62</v>
      </c>
      <c r="K113" s="16">
        <v>31</v>
      </c>
      <c r="L113" s="16">
        <v>21</v>
      </c>
      <c r="M113" s="82">
        <v>52.854999999999997</v>
      </c>
      <c r="N113" s="73">
        <v>53</v>
      </c>
      <c r="O113" s="65">
        <v>3000</v>
      </c>
      <c r="P113" s="66">
        <f>Table2245789101123456789101112131415161718[[#This Row],[PEMBULATAN]]*O113</f>
        <v>159000</v>
      </c>
    </row>
    <row r="114" spans="1:16" ht="26.25" customHeight="1" x14ac:dyDescent="0.2">
      <c r="A114" s="14"/>
      <c r="B114" s="14"/>
      <c r="C114" s="74" t="s">
        <v>1810</v>
      </c>
      <c r="D114" s="79" t="s">
        <v>530</v>
      </c>
      <c r="E114" s="13">
        <v>44443</v>
      </c>
      <c r="F114" s="77" t="s">
        <v>779</v>
      </c>
      <c r="G114" s="13">
        <v>44447</v>
      </c>
      <c r="H114" s="78" t="s">
        <v>1692</v>
      </c>
      <c r="I114" s="16">
        <v>70</v>
      </c>
      <c r="J114" s="16">
        <v>55</v>
      </c>
      <c r="K114" s="16">
        <v>20</v>
      </c>
      <c r="L114" s="16">
        <v>9</v>
      </c>
      <c r="M114" s="82">
        <v>19.25</v>
      </c>
      <c r="N114" s="73">
        <v>19</v>
      </c>
      <c r="O114" s="65">
        <v>3000</v>
      </c>
      <c r="P114" s="66">
        <f>Table2245789101123456789101112131415161718[[#This Row],[PEMBULATAN]]*O114</f>
        <v>57000</v>
      </c>
    </row>
    <row r="115" spans="1:16" ht="26.25" customHeight="1" x14ac:dyDescent="0.2">
      <c r="A115" s="14"/>
      <c r="B115" s="14"/>
      <c r="C115" s="74" t="s">
        <v>1811</v>
      </c>
      <c r="D115" s="79" t="s">
        <v>530</v>
      </c>
      <c r="E115" s="13">
        <v>44443</v>
      </c>
      <c r="F115" s="77" t="s">
        <v>779</v>
      </c>
      <c r="G115" s="13">
        <v>44447</v>
      </c>
      <c r="H115" s="78" t="s">
        <v>1692</v>
      </c>
      <c r="I115" s="16">
        <v>105</v>
      </c>
      <c r="J115" s="16">
        <v>50</v>
      </c>
      <c r="K115" s="16">
        <v>32</v>
      </c>
      <c r="L115" s="16">
        <v>14</v>
      </c>
      <c r="M115" s="82">
        <v>42</v>
      </c>
      <c r="N115" s="73">
        <v>42</v>
      </c>
      <c r="O115" s="65">
        <v>3000</v>
      </c>
      <c r="P115" s="66">
        <f>Table2245789101123456789101112131415161718[[#This Row],[PEMBULATAN]]*O115</f>
        <v>126000</v>
      </c>
    </row>
    <row r="116" spans="1:16" ht="26.25" customHeight="1" x14ac:dyDescent="0.2">
      <c r="A116" s="14"/>
      <c r="B116" s="14"/>
      <c r="C116" s="74" t="s">
        <v>1812</v>
      </c>
      <c r="D116" s="79" t="s">
        <v>530</v>
      </c>
      <c r="E116" s="13">
        <v>44443</v>
      </c>
      <c r="F116" s="77" t="s">
        <v>779</v>
      </c>
      <c r="G116" s="13">
        <v>44447</v>
      </c>
      <c r="H116" s="78" t="s">
        <v>1692</v>
      </c>
      <c r="I116" s="16">
        <v>100</v>
      </c>
      <c r="J116" s="16">
        <v>68</v>
      </c>
      <c r="K116" s="16">
        <v>27</v>
      </c>
      <c r="L116" s="16">
        <v>25</v>
      </c>
      <c r="M116" s="82">
        <v>45.9</v>
      </c>
      <c r="N116" s="73">
        <v>46</v>
      </c>
      <c r="O116" s="65">
        <v>3000</v>
      </c>
      <c r="P116" s="66">
        <f>Table2245789101123456789101112131415161718[[#This Row],[PEMBULATAN]]*O116</f>
        <v>138000</v>
      </c>
    </row>
    <row r="117" spans="1:16" ht="26.25" customHeight="1" x14ac:dyDescent="0.2">
      <c r="A117" s="14"/>
      <c r="B117" s="14"/>
      <c r="C117" s="74" t="s">
        <v>1813</v>
      </c>
      <c r="D117" s="79" t="s">
        <v>530</v>
      </c>
      <c r="E117" s="13">
        <v>44443</v>
      </c>
      <c r="F117" s="77" t="s">
        <v>779</v>
      </c>
      <c r="G117" s="13">
        <v>44447</v>
      </c>
      <c r="H117" s="78" t="s">
        <v>1692</v>
      </c>
      <c r="I117" s="16">
        <v>84</v>
      </c>
      <c r="J117" s="16">
        <v>60</v>
      </c>
      <c r="K117" s="16">
        <v>20</v>
      </c>
      <c r="L117" s="16">
        <v>17</v>
      </c>
      <c r="M117" s="82">
        <v>25.2</v>
      </c>
      <c r="N117" s="73">
        <v>25</v>
      </c>
      <c r="O117" s="65">
        <v>3000</v>
      </c>
      <c r="P117" s="66">
        <f>Table2245789101123456789101112131415161718[[#This Row],[PEMBULATAN]]*O117</f>
        <v>75000</v>
      </c>
    </row>
    <row r="118" spans="1:16" ht="26.25" customHeight="1" x14ac:dyDescent="0.2">
      <c r="A118" s="14"/>
      <c r="B118" s="14"/>
      <c r="C118" s="74" t="s">
        <v>1814</v>
      </c>
      <c r="D118" s="79" t="s">
        <v>530</v>
      </c>
      <c r="E118" s="13">
        <v>44443</v>
      </c>
      <c r="F118" s="77" t="s">
        <v>779</v>
      </c>
      <c r="G118" s="13">
        <v>44447</v>
      </c>
      <c r="H118" s="78" t="s">
        <v>1692</v>
      </c>
      <c r="I118" s="16">
        <v>100</v>
      </c>
      <c r="J118" s="16">
        <v>60</v>
      </c>
      <c r="K118" s="16">
        <v>24</v>
      </c>
      <c r="L118" s="16">
        <v>12</v>
      </c>
      <c r="M118" s="82">
        <v>36</v>
      </c>
      <c r="N118" s="73">
        <v>36</v>
      </c>
      <c r="O118" s="65">
        <v>3000</v>
      </c>
      <c r="P118" s="66">
        <f>Table2245789101123456789101112131415161718[[#This Row],[PEMBULATAN]]*O118</f>
        <v>108000</v>
      </c>
    </row>
    <row r="119" spans="1:16" ht="26.25" customHeight="1" x14ac:dyDescent="0.2">
      <c r="A119" s="14"/>
      <c r="B119" s="14"/>
      <c r="C119" s="74" t="s">
        <v>1815</v>
      </c>
      <c r="D119" s="79" t="s">
        <v>530</v>
      </c>
      <c r="E119" s="13">
        <v>44443</v>
      </c>
      <c r="F119" s="77" t="s">
        <v>779</v>
      </c>
      <c r="G119" s="13">
        <v>44447</v>
      </c>
      <c r="H119" s="78" t="s">
        <v>1692</v>
      </c>
      <c r="I119" s="16">
        <v>75</v>
      </c>
      <c r="J119" s="16">
        <v>60</v>
      </c>
      <c r="K119" s="16">
        <v>15</v>
      </c>
      <c r="L119" s="16">
        <v>11</v>
      </c>
      <c r="M119" s="82">
        <v>16.875</v>
      </c>
      <c r="N119" s="73">
        <v>17</v>
      </c>
      <c r="O119" s="65">
        <v>3000</v>
      </c>
      <c r="P119" s="66">
        <f>Table2245789101123456789101112131415161718[[#This Row],[PEMBULATAN]]*O119</f>
        <v>51000</v>
      </c>
    </row>
    <row r="120" spans="1:16" ht="26.25" customHeight="1" x14ac:dyDescent="0.2">
      <c r="A120" s="14"/>
      <c r="B120" s="14"/>
      <c r="C120" s="74" t="s">
        <v>1816</v>
      </c>
      <c r="D120" s="79" t="s">
        <v>530</v>
      </c>
      <c r="E120" s="13">
        <v>44443</v>
      </c>
      <c r="F120" s="77" t="s">
        <v>779</v>
      </c>
      <c r="G120" s="13">
        <v>44447</v>
      </c>
      <c r="H120" s="78" t="s">
        <v>1692</v>
      </c>
      <c r="I120" s="16">
        <v>75</v>
      </c>
      <c r="J120" s="16">
        <v>60</v>
      </c>
      <c r="K120" s="16">
        <v>20</v>
      </c>
      <c r="L120" s="16">
        <v>12</v>
      </c>
      <c r="M120" s="82">
        <v>22.5</v>
      </c>
      <c r="N120" s="73">
        <v>23</v>
      </c>
      <c r="O120" s="65">
        <v>3000</v>
      </c>
      <c r="P120" s="66">
        <f>Table2245789101123456789101112131415161718[[#This Row],[PEMBULATAN]]*O120</f>
        <v>69000</v>
      </c>
    </row>
    <row r="121" spans="1:16" ht="26.25" customHeight="1" x14ac:dyDescent="0.2">
      <c r="A121" s="14"/>
      <c r="B121" s="14"/>
      <c r="C121" s="74" t="s">
        <v>1817</v>
      </c>
      <c r="D121" s="79" t="s">
        <v>530</v>
      </c>
      <c r="E121" s="13">
        <v>44443</v>
      </c>
      <c r="F121" s="77" t="s">
        <v>779</v>
      </c>
      <c r="G121" s="13">
        <v>44447</v>
      </c>
      <c r="H121" s="78" t="s">
        <v>1692</v>
      </c>
      <c r="I121" s="16">
        <v>90</v>
      </c>
      <c r="J121" s="16">
        <v>60</v>
      </c>
      <c r="K121" s="16">
        <v>30</v>
      </c>
      <c r="L121" s="16">
        <v>22</v>
      </c>
      <c r="M121" s="82">
        <v>40.5</v>
      </c>
      <c r="N121" s="73">
        <v>41</v>
      </c>
      <c r="O121" s="65">
        <v>3000</v>
      </c>
      <c r="P121" s="66">
        <f>Table2245789101123456789101112131415161718[[#This Row],[PEMBULATAN]]*O121</f>
        <v>123000</v>
      </c>
    </row>
    <row r="122" spans="1:16" ht="26.25" customHeight="1" x14ac:dyDescent="0.2">
      <c r="A122" s="14"/>
      <c r="B122" s="14"/>
      <c r="C122" s="74" t="s">
        <v>1818</v>
      </c>
      <c r="D122" s="79" t="s">
        <v>530</v>
      </c>
      <c r="E122" s="13">
        <v>44443</v>
      </c>
      <c r="F122" s="77" t="s">
        <v>779</v>
      </c>
      <c r="G122" s="13">
        <v>44447</v>
      </c>
      <c r="H122" s="78" t="s">
        <v>1692</v>
      </c>
      <c r="I122" s="16">
        <v>95</v>
      </c>
      <c r="J122" s="16">
        <v>62</v>
      </c>
      <c r="K122" s="16">
        <v>35</v>
      </c>
      <c r="L122" s="16">
        <v>23</v>
      </c>
      <c r="M122" s="82">
        <v>51.537500000000001</v>
      </c>
      <c r="N122" s="73">
        <v>52</v>
      </c>
      <c r="O122" s="65">
        <v>3000</v>
      </c>
      <c r="P122" s="66">
        <f>Table2245789101123456789101112131415161718[[#This Row],[PEMBULATAN]]*O122</f>
        <v>156000</v>
      </c>
    </row>
    <row r="123" spans="1:16" ht="26.25" customHeight="1" x14ac:dyDescent="0.2">
      <c r="A123" s="14"/>
      <c r="B123" s="14"/>
      <c r="C123" s="74" t="s">
        <v>1819</v>
      </c>
      <c r="D123" s="79" t="s">
        <v>530</v>
      </c>
      <c r="E123" s="13">
        <v>44443</v>
      </c>
      <c r="F123" s="77" t="s">
        <v>779</v>
      </c>
      <c r="G123" s="13">
        <v>44447</v>
      </c>
      <c r="H123" s="78" t="s">
        <v>1692</v>
      </c>
      <c r="I123" s="16">
        <v>100</v>
      </c>
      <c r="J123" s="16">
        <v>67</v>
      </c>
      <c r="K123" s="16">
        <v>30</v>
      </c>
      <c r="L123" s="16">
        <v>11</v>
      </c>
      <c r="M123" s="82">
        <v>50.25</v>
      </c>
      <c r="N123" s="73">
        <v>50</v>
      </c>
      <c r="O123" s="65">
        <v>3000</v>
      </c>
      <c r="P123" s="66">
        <f>Table2245789101123456789101112131415161718[[#This Row],[PEMBULATAN]]*O123</f>
        <v>150000</v>
      </c>
    </row>
    <row r="124" spans="1:16" ht="26.25" customHeight="1" x14ac:dyDescent="0.2">
      <c r="A124" s="14"/>
      <c r="B124" s="14"/>
      <c r="C124" s="74" t="s">
        <v>1820</v>
      </c>
      <c r="D124" s="79" t="s">
        <v>530</v>
      </c>
      <c r="E124" s="13">
        <v>44443</v>
      </c>
      <c r="F124" s="77" t="s">
        <v>779</v>
      </c>
      <c r="G124" s="13">
        <v>44447</v>
      </c>
      <c r="H124" s="78" t="s">
        <v>1692</v>
      </c>
      <c r="I124" s="16">
        <v>90</v>
      </c>
      <c r="J124" s="16">
        <v>60</v>
      </c>
      <c r="K124" s="16">
        <v>20</v>
      </c>
      <c r="L124" s="16">
        <v>26</v>
      </c>
      <c r="M124" s="82">
        <v>27</v>
      </c>
      <c r="N124" s="73">
        <v>27</v>
      </c>
      <c r="O124" s="65">
        <v>3000</v>
      </c>
      <c r="P124" s="66">
        <f>Table2245789101123456789101112131415161718[[#This Row],[PEMBULATAN]]*O124</f>
        <v>81000</v>
      </c>
    </row>
    <row r="125" spans="1:16" ht="26.25" customHeight="1" x14ac:dyDescent="0.2">
      <c r="A125" s="14"/>
      <c r="B125" s="14"/>
      <c r="C125" s="74" t="s">
        <v>1821</v>
      </c>
      <c r="D125" s="79" t="s">
        <v>530</v>
      </c>
      <c r="E125" s="13">
        <v>44443</v>
      </c>
      <c r="F125" s="77" t="s">
        <v>779</v>
      </c>
      <c r="G125" s="13">
        <v>44447</v>
      </c>
      <c r="H125" s="78" t="s">
        <v>1692</v>
      </c>
      <c r="I125" s="16">
        <v>90</v>
      </c>
      <c r="J125" s="16">
        <v>69</v>
      </c>
      <c r="K125" s="16">
        <v>28</v>
      </c>
      <c r="L125" s="16">
        <v>17</v>
      </c>
      <c r="M125" s="82">
        <v>43.47</v>
      </c>
      <c r="N125" s="73">
        <v>44</v>
      </c>
      <c r="O125" s="65">
        <v>3000</v>
      </c>
      <c r="P125" s="66">
        <f>Table2245789101123456789101112131415161718[[#This Row],[PEMBULATAN]]*O125</f>
        <v>132000</v>
      </c>
    </row>
    <row r="126" spans="1:16" ht="26.25" customHeight="1" x14ac:dyDescent="0.2">
      <c r="A126" s="14"/>
      <c r="B126" s="14"/>
      <c r="C126" s="74" t="s">
        <v>1822</v>
      </c>
      <c r="D126" s="79" t="s">
        <v>530</v>
      </c>
      <c r="E126" s="13">
        <v>44443</v>
      </c>
      <c r="F126" s="77" t="s">
        <v>779</v>
      </c>
      <c r="G126" s="13">
        <v>44447</v>
      </c>
      <c r="H126" s="78" t="s">
        <v>1692</v>
      </c>
      <c r="I126" s="16">
        <v>100</v>
      </c>
      <c r="J126" s="16">
        <v>60</v>
      </c>
      <c r="K126" s="16">
        <v>40</v>
      </c>
      <c r="L126" s="16">
        <v>18</v>
      </c>
      <c r="M126" s="82">
        <v>60</v>
      </c>
      <c r="N126" s="73">
        <v>60</v>
      </c>
      <c r="O126" s="65">
        <v>3000</v>
      </c>
      <c r="P126" s="66">
        <f>Table2245789101123456789101112131415161718[[#This Row],[PEMBULATAN]]*O126</f>
        <v>180000</v>
      </c>
    </row>
    <row r="127" spans="1:16" ht="26.25" customHeight="1" x14ac:dyDescent="0.2">
      <c r="A127" s="14"/>
      <c r="B127" s="14"/>
      <c r="C127" s="74" t="s">
        <v>1823</v>
      </c>
      <c r="D127" s="79" t="s">
        <v>530</v>
      </c>
      <c r="E127" s="13">
        <v>44443</v>
      </c>
      <c r="F127" s="77" t="s">
        <v>779</v>
      </c>
      <c r="G127" s="13">
        <v>44447</v>
      </c>
      <c r="H127" s="78" t="s">
        <v>1692</v>
      </c>
      <c r="I127" s="16">
        <v>93</v>
      </c>
      <c r="J127" s="16">
        <v>52</v>
      </c>
      <c r="K127" s="16">
        <v>30</v>
      </c>
      <c r="L127" s="16">
        <v>14</v>
      </c>
      <c r="M127" s="82">
        <v>36.270000000000003</v>
      </c>
      <c r="N127" s="73">
        <v>36</v>
      </c>
      <c r="O127" s="65">
        <v>3000</v>
      </c>
      <c r="P127" s="66">
        <f>Table2245789101123456789101112131415161718[[#This Row],[PEMBULATAN]]*O127</f>
        <v>108000</v>
      </c>
    </row>
    <row r="128" spans="1:16" ht="26.25" customHeight="1" x14ac:dyDescent="0.2">
      <c r="A128" s="14"/>
      <c r="B128" s="14"/>
      <c r="C128" s="74" t="s">
        <v>1824</v>
      </c>
      <c r="D128" s="79" t="s">
        <v>530</v>
      </c>
      <c r="E128" s="13">
        <v>44443</v>
      </c>
      <c r="F128" s="77" t="s">
        <v>779</v>
      </c>
      <c r="G128" s="13">
        <v>44447</v>
      </c>
      <c r="H128" s="78" t="s">
        <v>1692</v>
      </c>
      <c r="I128" s="16">
        <v>70</v>
      </c>
      <c r="J128" s="16">
        <v>75</v>
      </c>
      <c r="K128" s="16">
        <v>38</v>
      </c>
      <c r="L128" s="16">
        <v>16</v>
      </c>
      <c r="M128" s="82">
        <v>49.875</v>
      </c>
      <c r="N128" s="73">
        <v>50</v>
      </c>
      <c r="O128" s="65">
        <v>3000</v>
      </c>
      <c r="P128" s="66">
        <f>Table2245789101123456789101112131415161718[[#This Row],[PEMBULATAN]]*O128</f>
        <v>150000</v>
      </c>
    </row>
    <row r="129" spans="1:16" ht="26.25" customHeight="1" x14ac:dyDescent="0.2">
      <c r="A129" s="14"/>
      <c r="B129" s="14"/>
      <c r="C129" s="74" t="s">
        <v>1825</v>
      </c>
      <c r="D129" s="79" t="s">
        <v>530</v>
      </c>
      <c r="E129" s="13">
        <v>44443</v>
      </c>
      <c r="F129" s="77" t="s">
        <v>779</v>
      </c>
      <c r="G129" s="13">
        <v>44447</v>
      </c>
      <c r="H129" s="78" t="s">
        <v>1692</v>
      </c>
      <c r="I129" s="16">
        <v>96</v>
      </c>
      <c r="J129" s="16">
        <v>50</v>
      </c>
      <c r="K129" s="16">
        <v>20</v>
      </c>
      <c r="L129" s="16">
        <v>22</v>
      </c>
      <c r="M129" s="82">
        <v>24</v>
      </c>
      <c r="N129" s="73">
        <v>24</v>
      </c>
      <c r="O129" s="65">
        <v>3000</v>
      </c>
      <c r="P129" s="66">
        <f>Table2245789101123456789101112131415161718[[#This Row],[PEMBULATAN]]*O129</f>
        <v>72000</v>
      </c>
    </row>
    <row r="130" spans="1:16" ht="26.25" customHeight="1" x14ac:dyDescent="0.2">
      <c r="A130" s="14"/>
      <c r="B130" s="14"/>
      <c r="C130" s="74" t="s">
        <v>1826</v>
      </c>
      <c r="D130" s="79" t="s">
        <v>530</v>
      </c>
      <c r="E130" s="13">
        <v>44443</v>
      </c>
      <c r="F130" s="77" t="s">
        <v>779</v>
      </c>
      <c r="G130" s="13">
        <v>44447</v>
      </c>
      <c r="H130" s="78" t="s">
        <v>1692</v>
      </c>
      <c r="I130" s="16">
        <v>75</v>
      </c>
      <c r="J130" s="16">
        <v>50</v>
      </c>
      <c r="K130" s="16">
        <v>30</v>
      </c>
      <c r="L130" s="16">
        <v>13</v>
      </c>
      <c r="M130" s="82">
        <v>28.125</v>
      </c>
      <c r="N130" s="73">
        <v>28</v>
      </c>
      <c r="O130" s="65">
        <v>3000</v>
      </c>
      <c r="P130" s="66">
        <f>Table2245789101123456789101112131415161718[[#This Row],[PEMBULATAN]]*O130</f>
        <v>84000</v>
      </c>
    </row>
    <row r="131" spans="1:16" ht="26.25" customHeight="1" x14ac:dyDescent="0.2">
      <c r="A131" s="14"/>
      <c r="B131" s="14"/>
      <c r="C131" s="74" t="s">
        <v>1827</v>
      </c>
      <c r="D131" s="79" t="s">
        <v>530</v>
      </c>
      <c r="E131" s="13">
        <v>44443</v>
      </c>
      <c r="F131" s="77" t="s">
        <v>779</v>
      </c>
      <c r="G131" s="13">
        <v>44447</v>
      </c>
      <c r="H131" s="78" t="s">
        <v>1692</v>
      </c>
      <c r="I131" s="16">
        <v>90</v>
      </c>
      <c r="J131" s="16">
        <v>50</v>
      </c>
      <c r="K131" s="16">
        <v>30</v>
      </c>
      <c r="L131" s="16">
        <v>21</v>
      </c>
      <c r="M131" s="82">
        <v>33.75</v>
      </c>
      <c r="N131" s="73">
        <v>34</v>
      </c>
      <c r="O131" s="65">
        <v>3000</v>
      </c>
      <c r="P131" s="66">
        <f>Table2245789101123456789101112131415161718[[#This Row],[PEMBULATAN]]*O131</f>
        <v>102000</v>
      </c>
    </row>
    <row r="132" spans="1:16" ht="26.25" customHeight="1" x14ac:dyDescent="0.2">
      <c r="A132" s="14"/>
      <c r="B132" s="14"/>
      <c r="C132" s="74" t="s">
        <v>1828</v>
      </c>
      <c r="D132" s="79" t="s">
        <v>530</v>
      </c>
      <c r="E132" s="13">
        <v>44443</v>
      </c>
      <c r="F132" s="77" t="s">
        <v>779</v>
      </c>
      <c r="G132" s="13">
        <v>44447</v>
      </c>
      <c r="H132" s="78" t="s">
        <v>1692</v>
      </c>
      <c r="I132" s="16">
        <v>95</v>
      </c>
      <c r="J132" s="16">
        <v>42</v>
      </c>
      <c r="K132" s="16">
        <v>25</v>
      </c>
      <c r="L132" s="16">
        <v>14</v>
      </c>
      <c r="M132" s="82">
        <v>24.9375</v>
      </c>
      <c r="N132" s="73">
        <v>25</v>
      </c>
      <c r="O132" s="65">
        <v>3000</v>
      </c>
      <c r="P132" s="66">
        <f>Table2245789101123456789101112131415161718[[#This Row],[PEMBULATAN]]*O132</f>
        <v>75000</v>
      </c>
    </row>
    <row r="133" spans="1:16" ht="26.25" customHeight="1" x14ac:dyDescent="0.2">
      <c r="A133" s="14"/>
      <c r="B133" s="14"/>
      <c r="C133" s="74" t="s">
        <v>1829</v>
      </c>
      <c r="D133" s="79" t="s">
        <v>530</v>
      </c>
      <c r="E133" s="13">
        <v>44443</v>
      </c>
      <c r="F133" s="77" t="s">
        <v>779</v>
      </c>
      <c r="G133" s="13">
        <v>44447</v>
      </c>
      <c r="H133" s="78" t="s">
        <v>1692</v>
      </c>
      <c r="I133" s="16">
        <v>90</v>
      </c>
      <c r="J133" s="16">
        <v>60</v>
      </c>
      <c r="K133" s="16">
        <v>20</v>
      </c>
      <c r="L133" s="16">
        <v>11</v>
      </c>
      <c r="M133" s="82">
        <v>27</v>
      </c>
      <c r="N133" s="73">
        <v>27</v>
      </c>
      <c r="O133" s="65">
        <v>3000</v>
      </c>
      <c r="P133" s="66">
        <f>Table2245789101123456789101112131415161718[[#This Row],[PEMBULATAN]]*O133</f>
        <v>81000</v>
      </c>
    </row>
    <row r="134" spans="1:16" ht="26.25" customHeight="1" x14ac:dyDescent="0.2">
      <c r="A134" s="14"/>
      <c r="B134" s="14"/>
      <c r="C134" s="74" t="s">
        <v>1830</v>
      </c>
      <c r="D134" s="79" t="s">
        <v>530</v>
      </c>
      <c r="E134" s="13">
        <v>44443</v>
      </c>
      <c r="F134" s="77" t="s">
        <v>779</v>
      </c>
      <c r="G134" s="13">
        <v>44447</v>
      </c>
      <c r="H134" s="78" t="s">
        <v>1692</v>
      </c>
      <c r="I134" s="16">
        <v>60</v>
      </c>
      <c r="J134" s="16">
        <v>55</v>
      </c>
      <c r="K134" s="16">
        <v>30</v>
      </c>
      <c r="L134" s="16">
        <v>22</v>
      </c>
      <c r="M134" s="82">
        <v>24.75</v>
      </c>
      <c r="N134" s="73">
        <v>25</v>
      </c>
      <c r="O134" s="65">
        <v>3000</v>
      </c>
      <c r="P134" s="66">
        <f>Table2245789101123456789101112131415161718[[#This Row],[PEMBULATAN]]*O134</f>
        <v>75000</v>
      </c>
    </row>
    <row r="135" spans="1:16" ht="26.25" customHeight="1" x14ac:dyDescent="0.2">
      <c r="A135" s="14"/>
      <c r="B135" s="14"/>
      <c r="C135" s="74" t="s">
        <v>1831</v>
      </c>
      <c r="D135" s="79" t="s">
        <v>530</v>
      </c>
      <c r="E135" s="13">
        <v>44443</v>
      </c>
      <c r="F135" s="77" t="s">
        <v>779</v>
      </c>
      <c r="G135" s="13">
        <v>44447</v>
      </c>
      <c r="H135" s="78" t="s">
        <v>1692</v>
      </c>
      <c r="I135" s="16">
        <v>75</v>
      </c>
      <c r="J135" s="16">
        <v>65</v>
      </c>
      <c r="K135" s="16">
        <v>20</v>
      </c>
      <c r="L135" s="16">
        <v>11</v>
      </c>
      <c r="M135" s="82">
        <v>24.375</v>
      </c>
      <c r="N135" s="73">
        <v>25</v>
      </c>
      <c r="O135" s="65">
        <v>3000</v>
      </c>
      <c r="P135" s="66">
        <f>Table2245789101123456789101112131415161718[[#This Row],[PEMBULATAN]]*O135</f>
        <v>75000</v>
      </c>
    </row>
    <row r="136" spans="1:16" ht="26.25" customHeight="1" x14ac:dyDescent="0.2">
      <c r="A136" s="14"/>
      <c r="B136" s="14"/>
      <c r="C136" s="74" t="s">
        <v>1832</v>
      </c>
      <c r="D136" s="79" t="s">
        <v>530</v>
      </c>
      <c r="E136" s="13">
        <v>44443</v>
      </c>
      <c r="F136" s="77" t="s">
        <v>779</v>
      </c>
      <c r="G136" s="13">
        <v>44447</v>
      </c>
      <c r="H136" s="78" t="s">
        <v>1692</v>
      </c>
      <c r="I136" s="16">
        <v>75</v>
      </c>
      <c r="J136" s="16">
        <v>65</v>
      </c>
      <c r="K136" s="16">
        <v>22</v>
      </c>
      <c r="L136" s="16">
        <v>14</v>
      </c>
      <c r="M136" s="82">
        <v>26.8125</v>
      </c>
      <c r="N136" s="73">
        <v>27</v>
      </c>
      <c r="O136" s="65">
        <v>3000</v>
      </c>
      <c r="P136" s="66">
        <f>Table2245789101123456789101112131415161718[[#This Row],[PEMBULATAN]]*O136</f>
        <v>81000</v>
      </c>
    </row>
    <row r="137" spans="1:16" ht="26.25" customHeight="1" x14ac:dyDescent="0.2">
      <c r="A137" s="14"/>
      <c r="B137" s="14"/>
      <c r="C137" s="74" t="s">
        <v>1833</v>
      </c>
      <c r="D137" s="79" t="s">
        <v>530</v>
      </c>
      <c r="E137" s="13">
        <v>44443</v>
      </c>
      <c r="F137" s="77" t="s">
        <v>779</v>
      </c>
      <c r="G137" s="13">
        <v>44447</v>
      </c>
      <c r="H137" s="78" t="s">
        <v>1692</v>
      </c>
      <c r="I137" s="16">
        <v>70</v>
      </c>
      <c r="J137" s="16">
        <v>55</v>
      </c>
      <c r="K137" s="16">
        <v>22</v>
      </c>
      <c r="L137" s="16">
        <v>6</v>
      </c>
      <c r="M137" s="82">
        <v>21.175000000000001</v>
      </c>
      <c r="N137" s="73">
        <v>21</v>
      </c>
      <c r="O137" s="65">
        <v>3000</v>
      </c>
      <c r="P137" s="66">
        <f>Table2245789101123456789101112131415161718[[#This Row],[PEMBULATAN]]*O137</f>
        <v>63000</v>
      </c>
    </row>
    <row r="138" spans="1:16" ht="26.25" customHeight="1" x14ac:dyDescent="0.2">
      <c r="A138" s="14"/>
      <c r="B138" s="14"/>
      <c r="C138" s="74" t="s">
        <v>1834</v>
      </c>
      <c r="D138" s="79" t="s">
        <v>530</v>
      </c>
      <c r="E138" s="13">
        <v>44443</v>
      </c>
      <c r="F138" s="77" t="s">
        <v>779</v>
      </c>
      <c r="G138" s="13">
        <v>44447</v>
      </c>
      <c r="H138" s="78" t="s">
        <v>1692</v>
      </c>
      <c r="I138" s="16">
        <v>95</v>
      </c>
      <c r="J138" s="16">
        <v>65</v>
      </c>
      <c r="K138" s="16">
        <v>20</v>
      </c>
      <c r="L138" s="16">
        <v>17</v>
      </c>
      <c r="M138" s="82">
        <v>30.875</v>
      </c>
      <c r="N138" s="73">
        <v>31</v>
      </c>
      <c r="O138" s="65">
        <v>3000</v>
      </c>
      <c r="P138" s="66">
        <f>Table2245789101123456789101112131415161718[[#This Row],[PEMBULATAN]]*O138</f>
        <v>93000</v>
      </c>
    </row>
    <row r="139" spans="1:16" ht="26.25" customHeight="1" x14ac:dyDescent="0.2">
      <c r="A139" s="14"/>
      <c r="B139" s="14"/>
      <c r="C139" s="74" t="s">
        <v>1835</v>
      </c>
      <c r="D139" s="79" t="s">
        <v>530</v>
      </c>
      <c r="E139" s="13">
        <v>44443</v>
      </c>
      <c r="F139" s="77" t="s">
        <v>779</v>
      </c>
      <c r="G139" s="13">
        <v>44447</v>
      </c>
      <c r="H139" s="78" t="s">
        <v>1692</v>
      </c>
      <c r="I139" s="16">
        <v>75</v>
      </c>
      <c r="J139" s="16">
        <v>50</v>
      </c>
      <c r="K139" s="16">
        <v>20</v>
      </c>
      <c r="L139" s="16">
        <v>12</v>
      </c>
      <c r="M139" s="82">
        <v>18.75</v>
      </c>
      <c r="N139" s="73">
        <v>19</v>
      </c>
      <c r="O139" s="65">
        <v>3000</v>
      </c>
      <c r="P139" s="66">
        <f>Table2245789101123456789101112131415161718[[#This Row],[PEMBULATAN]]*O139</f>
        <v>57000</v>
      </c>
    </row>
    <row r="140" spans="1:16" ht="26.25" customHeight="1" x14ac:dyDescent="0.2">
      <c r="A140" s="14"/>
      <c r="B140" s="14"/>
      <c r="C140" s="74" t="s">
        <v>1836</v>
      </c>
      <c r="D140" s="79" t="s">
        <v>530</v>
      </c>
      <c r="E140" s="13">
        <v>44443</v>
      </c>
      <c r="F140" s="77" t="s">
        <v>779</v>
      </c>
      <c r="G140" s="13">
        <v>44447</v>
      </c>
      <c r="H140" s="78" t="s">
        <v>1692</v>
      </c>
      <c r="I140" s="16">
        <v>50</v>
      </c>
      <c r="J140" s="16">
        <v>50</v>
      </c>
      <c r="K140" s="16">
        <v>20</v>
      </c>
      <c r="L140" s="16">
        <v>14</v>
      </c>
      <c r="M140" s="82">
        <v>12.5</v>
      </c>
      <c r="N140" s="73">
        <v>14</v>
      </c>
      <c r="O140" s="65">
        <v>3000</v>
      </c>
      <c r="P140" s="66">
        <f>Table2245789101123456789101112131415161718[[#This Row],[PEMBULATAN]]*O140</f>
        <v>42000</v>
      </c>
    </row>
    <row r="141" spans="1:16" ht="26.25" customHeight="1" x14ac:dyDescent="0.2">
      <c r="A141" s="14"/>
      <c r="B141" s="14"/>
      <c r="C141" s="74" t="s">
        <v>1837</v>
      </c>
      <c r="D141" s="79" t="s">
        <v>530</v>
      </c>
      <c r="E141" s="13">
        <v>44443</v>
      </c>
      <c r="F141" s="77" t="s">
        <v>779</v>
      </c>
      <c r="G141" s="13">
        <v>44447</v>
      </c>
      <c r="H141" s="78" t="s">
        <v>1692</v>
      </c>
      <c r="I141" s="16">
        <v>90</v>
      </c>
      <c r="J141" s="16">
        <v>60</v>
      </c>
      <c r="K141" s="16">
        <v>25</v>
      </c>
      <c r="L141" s="16">
        <v>16</v>
      </c>
      <c r="M141" s="82">
        <v>33.75</v>
      </c>
      <c r="N141" s="73">
        <v>34</v>
      </c>
      <c r="O141" s="65">
        <v>3000</v>
      </c>
      <c r="P141" s="66">
        <f>Table2245789101123456789101112131415161718[[#This Row],[PEMBULATAN]]*O141</f>
        <v>102000</v>
      </c>
    </row>
    <row r="142" spans="1:16" ht="26.25" customHeight="1" x14ac:dyDescent="0.2">
      <c r="A142" s="14"/>
      <c r="B142" s="14"/>
      <c r="C142" s="74" t="s">
        <v>1838</v>
      </c>
      <c r="D142" s="79" t="s">
        <v>530</v>
      </c>
      <c r="E142" s="13">
        <v>44443</v>
      </c>
      <c r="F142" s="77" t="s">
        <v>779</v>
      </c>
      <c r="G142" s="13">
        <v>44447</v>
      </c>
      <c r="H142" s="78" t="s">
        <v>1692</v>
      </c>
      <c r="I142" s="16">
        <v>85</v>
      </c>
      <c r="J142" s="16">
        <v>60</v>
      </c>
      <c r="K142" s="16">
        <v>10</v>
      </c>
      <c r="L142" s="16">
        <v>9</v>
      </c>
      <c r="M142" s="82">
        <v>12.75</v>
      </c>
      <c r="N142" s="73">
        <v>13</v>
      </c>
      <c r="O142" s="65">
        <v>3000</v>
      </c>
      <c r="P142" s="66">
        <f>Table2245789101123456789101112131415161718[[#This Row],[PEMBULATAN]]*O142</f>
        <v>39000</v>
      </c>
    </row>
    <row r="143" spans="1:16" ht="26.25" customHeight="1" x14ac:dyDescent="0.2">
      <c r="A143" s="14"/>
      <c r="B143" s="14"/>
      <c r="C143" s="74" t="s">
        <v>1839</v>
      </c>
      <c r="D143" s="79" t="s">
        <v>530</v>
      </c>
      <c r="E143" s="13">
        <v>44443</v>
      </c>
      <c r="F143" s="77" t="s">
        <v>779</v>
      </c>
      <c r="G143" s="13">
        <v>44447</v>
      </c>
      <c r="H143" s="78" t="s">
        <v>1692</v>
      </c>
      <c r="I143" s="16">
        <v>95</v>
      </c>
      <c r="J143" s="16">
        <v>55</v>
      </c>
      <c r="K143" s="16">
        <v>15</v>
      </c>
      <c r="L143" s="16">
        <v>14</v>
      </c>
      <c r="M143" s="82">
        <v>19.59375</v>
      </c>
      <c r="N143" s="73">
        <v>20</v>
      </c>
      <c r="O143" s="65">
        <v>3000</v>
      </c>
      <c r="P143" s="66">
        <f>Table2245789101123456789101112131415161718[[#This Row],[PEMBULATAN]]*O143</f>
        <v>60000</v>
      </c>
    </row>
    <row r="144" spans="1:16" ht="26.25" customHeight="1" x14ac:dyDescent="0.2">
      <c r="A144" s="14"/>
      <c r="B144" s="14"/>
      <c r="C144" s="74" t="s">
        <v>1840</v>
      </c>
      <c r="D144" s="79" t="s">
        <v>530</v>
      </c>
      <c r="E144" s="13">
        <v>44443</v>
      </c>
      <c r="F144" s="77" t="s">
        <v>779</v>
      </c>
      <c r="G144" s="13">
        <v>44447</v>
      </c>
      <c r="H144" s="78" t="s">
        <v>1692</v>
      </c>
      <c r="I144" s="16">
        <v>105</v>
      </c>
      <c r="J144" s="16">
        <v>65</v>
      </c>
      <c r="K144" s="16">
        <v>40</v>
      </c>
      <c r="L144" s="16">
        <v>30</v>
      </c>
      <c r="M144" s="82">
        <v>68.25</v>
      </c>
      <c r="N144" s="73">
        <v>68</v>
      </c>
      <c r="O144" s="65">
        <v>3000</v>
      </c>
      <c r="P144" s="66">
        <f>Table2245789101123456789101112131415161718[[#This Row],[PEMBULATAN]]*O144</f>
        <v>204000</v>
      </c>
    </row>
    <row r="145" spans="1:16" ht="26.25" customHeight="1" x14ac:dyDescent="0.2">
      <c r="A145" s="14"/>
      <c r="B145" s="14"/>
      <c r="C145" s="74" t="s">
        <v>1841</v>
      </c>
      <c r="D145" s="79" t="s">
        <v>530</v>
      </c>
      <c r="E145" s="13">
        <v>44443</v>
      </c>
      <c r="F145" s="77" t="s">
        <v>779</v>
      </c>
      <c r="G145" s="13">
        <v>44447</v>
      </c>
      <c r="H145" s="78" t="s">
        <v>1692</v>
      </c>
      <c r="I145" s="16">
        <v>75</v>
      </c>
      <c r="J145" s="16">
        <v>60</v>
      </c>
      <c r="K145" s="16">
        <v>20</v>
      </c>
      <c r="L145" s="16">
        <v>10</v>
      </c>
      <c r="M145" s="82">
        <v>22.5</v>
      </c>
      <c r="N145" s="73">
        <v>23</v>
      </c>
      <c r="O145" s="65">
        <v>3000</v>
      </c>
      <c r="P145" s="66">
        <f>Table2245789101123456789101112131415161718[[#This Row],[PEMBULATAN]]*O145</f>
        <v>69000</v>
      </c>
    </row>
    <row r="146" spans="1:16" ht="26.25" customHeight="1" x14ac:dyDescent="0.2">
      <c r="A146" s="14"/>
      <c r="B146" s="14"/>
      <c r="C146" s="74" t="s">
        <v>1842</v>
      </c>
      <c r="D146" s="79" t="s">
        <v>530</v>
      </c>
      <c r="E146" s="13">
        <v>44443</v>
      </c>
      <c r="F146" s="77" t="s">
        <v>779</v>
      </c>
      <c r="G146" s="13">
        <v>44447</v>
      </c>
      <c r="H146" s="78" t="s">
        <v>1692</v>
      </c>
      <c r="I146" s="16">
        <v>95</v>
      </c>
      <c r="J146" s="16">
        <v>70</v>
      </c>
      <c r="K146" s="16">
        <v>15</v>
      </c>
      <c r="L146" s="16">
        <v>7</v>
      </c>
      <c r="M146" s="82">
        <v>24.9375</v>
      </c>
      <c r="N146" s="73">
        <v>25</v>
      </c>
      <c r="O146" s="65">
        <v>3000</v>
      </c>
      <c r="P146" s="66">
        <f>Table2245789101123456789101112131415161718[[#This Row],[PEMBULATAN]]*O146</f>
        <v>75000</v>
      </c>
    </row>
    <row r="147" spans="1:16" ht="26.25" customHeight="1" x14ac:dyDescent="0.2">
      <c r="A147" s="14"/>
      <c r="B147" s="14"/>
      <c r="C147" s="74" t="s">
        <v>1843</v>
      </c>
      <c r="D147" s="79" t="s">
        <v>530</v>
      </c>
      <c r="E147" s="13">
        <v>44443</v>
      </c>
      <c r="F147" s="77" t="s">
        <v>779</v>
      </c>
      <c r="G147" s="13">
        <v>44447</v>
      </c>
      <c r="H147" s="78" t="s">
        <v>1692</v>
      </c>
      <c r="I147" s="16">
        <v>50</v>
      </c>
      <c r="J147" s="16">
        <v>50</v>
      </c>
      <c r="K147" s="16">
        <v>20</v>
      </c>
      <c r="L147" s="16">
        <v>5</v>
      </c>
      <c r="M147" s="82">
        <v>12.5</v>
      </c>
      <c r="N147" s="73">
        <v>13</v>
      </c>
      <c r="O147" s="65">
        <v>3000</v>
      </c>
      <c r="P147" s="66">
        <f>Table2245789101123456789101112131415161718[[#This Row],[PEMBULATAN]]*O147</f>
        <v>39000</v>
      </c>
    </row>
    <row r="148" spans="1:16" ht="26.25" customHeight="1" x14ac:dyDescent="0.2">
      <c r="A148" s="14"/>
      <c r="B148" s="14"/>
      <c r="C148" s="74" t="s">
        <v>1844</v>
      </c>
      <c r="D148" s="79" t="s">
        <v>530</v>
      </c>
      <c r="E148" s="13">
        <v>44443</v>
      </c>
      <c r="F148" s="77" t="s">
        <v>779</v>
      </c>
      <c r="G148" s="13">
        <v>44447</v>
      </c>
      <c r="H148" s="78" t="s">
        <v>1692</v>
      </c>
      <c r="I148" s="16">
        <v>80</v>
      </c>
      <c r="J148" s="16">
        <v>55</v>
      </c>
      <c r="K148" s="16">
        <v>24</v>
      </c>
      <c r="L148" s="16">
        <v>3</v>
      </c>
      <c r="M148" s="82">
        <v>26.4</v>
      </c>
      <c r="N148" s="73">
        <v>27</v>
      </c>
      <c r="O148" s="65">
        <v>3000</v>
      </c>
      <c r="P148" s="66">
        <f>Table2245789101123456789101112131415161718[[#This Row],[PEMBULATAN]]*O148</f>
        <v>81000</v>
      </c>
    </row>
    <row r="149" spans="1:16" ht="26.25" customHeight="1" x14ac:dyDescent="0.2">
      <c r="A149" s="14"/>
      <c r="B149" s="14"/>
      <c r="C149" s="74" t="s">
        <v>1845</v>
      </c>
      <c r="D149" s="79" t="s">
        <v>530</v>
      </c>
      <c r="E149" s="13">
        <v>44443</v>
      </c>
      <c r="F149" s="77" t="s">
        <v>779</v>
      </c>
      <c r="G149" s="13">
        <v>44447</v>
      </c>
      <c r="H149" s="78" t="s">
        <v>1692</v>
      </c>
      <c r="I149" s="16">
        <v>85</v>
      </c>
      <c r="J149" s="16">
        <v>50</v>
      </c>
      <c r="K149" s="16">
        <v>20</v>
      </c>
      <c r="L149" s="16">
        <v>19</v>
      </c>
      <c r="M149" s="82">
        <v>21.25</v>
      </c>
      <c r="N149" s="73">
        <v>21</v>
      </c>
      <c r="O149" s="65">
        <v>3000</v>
      </c>
      <c r="P149" s="66">
        <f>Table2245789101123456789101112131415161718[[#This Row],[PEMBULATAN]]*O149</f>
        <v>63000</v>
      </c>
    </row>
    <row r="150" spans="1:16" ht="26.25" customHeight="1" x14ac:dyDescent="0.2">
      <c r="A150" s="14"/>
      <c r="B150" s="14"/>
      <c r="C150" s="74" t="s">
        <v>1846</v>
      </c>
      <c r="D150" s="79" t="s">
        <v>530</v>
      </c>
      <c r="E150" s="13">
        <v>44443</v>
      </c>
      <c r="F150" s="77" t="s">
        <v>779</v>
      </c>
      <c r="G150" s="13">
        <v>44447</v>
      </c>
      <c r="H150" s="78" t="s">
        <v>1692</v>
      </c>
      <c r="I150" s="16">
        <v>90</v>
      </c>
      <c r="J150" s="16">
        <v>46</v>
      </c>
      <c r="K150" s="16">
        <v>30</v>
      </c>
      <c r="L150" s="16">
        <v>20</v>
      </c>
      <c r="M150" s="82">
        <v>31.05</v>
      </c>
      <c r="N150" s="73">
        <v>31</v>
      </c>
      <c r="O150" s="65">
        <v>3000</v>
      </c>
      <c r="P150" s="66">
        <f>Table2245789101123456789101112131415161718[[#This Row],[PEMBULATAN]]*O150</f>
        <v>93000</v>
      </c>
    </row>
    <row r="151" spans="1:16" ht="26.25" customHeight="1" x14ac:dyDescent="0.2">
      <c r="A151" s="14"/>
      <c r="B151" s="14"/>
      <c r="C151" s="74" t="s">
        <v>1847</v>
      </c>
      <c r="D151" s="79" t="s">
        <v>530</v>
      </c>
      <c r="E151" s="13">
        <v>44443</v>
      </c>
      <c r="F151" s="77" t="s">
        <v>779</v>
      </c>
      <c r="G151" s="13">
        <v>44447</v>
      </c>
      <c r="H151" s="78" t="s">
        <v>1692</v>
      </c>
      <c r="I151" s="16">
        <v>90</v>
      </c>
      <c r="J151" s="16">
        <v>60</v>
      </c>
      <c r="K151" s="16">
        <v>15</v>
      </c>
      <c r="L151" s="16">
        <v>16</v>
      </c>
      <c r="M151" s="82">
        <v>20.25</v>
      </c>
      <c r="N151" s="73">
        <v>20</v>
      </c>
      <c r="O151" s="65">
        <v>3000</v>
      </c>
      <c r="P151" s="66">
        <f>Table2245789101123456789101112131415161718[[#This Row],[PEMBULATAN]]*O151</f>
        <v>60000</v>
      </c>
    </row>
    <row r="152" spans="1:16" ht="26.25" customHeight="1" x14ac:dyDescent="0.2">
      <c r="A152" s="14"/>
      <c r="B152" s="14"/>
      <c r="C152" s="74" t="s">
        <v>1848</v>
      </c>
      <c r="D152" s="79" t="s">
        <v>530</v>
      </c>
      <c r="E152" s="13">
        <v>44443</v>
      </c>
      <c r="F152" s="77" t="s">
        <v>779</v>
      </c>
      <c r="G152" s="13">
        <v>44447</v>
      </c>
      <c r="H152" s="78" t="s">
        <v>1692</v>
      </c>
      <c r="I152" s="16">
        <v>80</v>
      </c>
      <c r="J152" s="16">
        <v>60</v>
      </c>
      <c r="K152" s="16">
        <v>25</v>
      </c>
      <c r="L152" s="16">
        <v>21</v>
      </c>
      <c r="M152" s="82">
        <v>30</v>
      </c>
      <c r="N152" s="73">
        <v>30</v>
      </c>
      <c r="O152" s="65">
        <v>3000</v>
      </c>
      <c r="P152" s="66">
        <f>Table2245789101123456789101112131415161718[[#This Row],[PEMBULATAN]]*O152</f>
        <v>90000</v>
      </c>
    </row>
    <row r="153" spans="1:16" ht="26.25" customHeight="1" x14ac:dyDescent="0.2">
      <c r="A153" s="14"/>
      <c r="B153" s="14"/>
      <c r="C153" s="74" t="s">
        <v>1849</v>
      </c>
      <c r="D153" s="79" t="s">
        <v>530</v>
      </c>
      <c r="E153" s="13">
        <v>44443</v>
      </c>
      <c r="F153" s="77" t="s">
        <v>779</v>
      </c>
      <c r="G153" s="13">
        <v>44447</v>
      </c>
      <c r="H153" s="78" t="s">
        <v>1692</v>
      </c>
      <c r="I153" s="16">
        <v>85</v>
      </c>
      <c r="J153" s="16">
        <v>60</v>
      </c>
      <c r="K153" s="16">
        <v>30</v>
      </c>
      <c r="L153" s="16">
        <v>19</v>
      </c>
      <c r="M153" s="82">
        <v>38.25</v>
      </c>
      <c r="N153" s="73">
        <v>38</v>
      </c>
      <c r="O153" s="65">
        <v>3000</v>
      </c>
      <c r="P153" s="66">
        <f>Table2245789101123456789101112131415161718[[#This Row],[PEMBULATAN]]*O153</f>
        <v>114000</v>
      </c>
    </row>
    <row r="154" spans="1:16" ht="26.25" customHeight="1" x14ac:dyDescent="0.2">
      <c r="A154" s="14"/>
      <c r="B154" s="14"/>
      <c r="C154" s="74" t="s">
        <v>1850</v>
      </c>
      <c r="D154" s="79" t="s">
        <v>530</v>
      </c>
      <c r="E154" s="13">
        <v>44443</v>
      </c>
      <c r="F154" s="77" t="s">
        <v>779</v>
      </c>
      <c r="G154" s="13">
        <v>44447</v>
      </c>
      <c r="H154" s="78" t="s">
        <v>1692</v>
      </c>
      <c r="I154" s="16">
        <v>90</v>
      </c>
      <c r="J154" s="16">
        <v>57</v>
      </c>
      <c r="K154" s="16">
        <v>30</v>
      </c>
      <c r="L154" s="16">
        <v>9</v>
      </c>
      <c r="M154" s="82">
        <v>38.475000000000001</v>
      </c>
      <c r="N154" s="73">
        <v>39</v>
      </c>
      <c r="O154" s="65">
        <v>3000</v>
      </c>
      <c r="P154" s="66">
        <f>Table2245789101123456789101112131415161718[[#This Row],[PEMBULATAN]]*O154</f>
        <v>117000</v>
      </c>
    </row>
    <row r="155" spans="1:16" ht="26.25" customHeight="1" x14ac:dyDescent="0.2">
      <c r="A155" s="14"/>
      <c r="B155" s="14"/>
      <c r="C155" s="74" t="s">
        <v>1851</v>
      </c>
      <c r="D155" s="79" t="s">
        <v>530</v>
      </c>
      <c r="E155" s="13">
        <v>44443</v>
      </c>
      <c r="F155" s="77" t="s">
        <v>779</v>
      </c>
      <c r="G155" s="13">
        <v>44447</v>
      </c>
      <c r="H155" s="78" t="s">
        <v>1692</v>
      </c>
      <c r="I155" s="16">
        <v>77</v>
      </c>
      <c r="J155" s="16">
        <v>50</v>
      </c>
      <c r="K155" s="16">
        <v>40</v>
      </c>
      <c r="L155" s="16">
        <v>9</v>
      </c>
      <c r="M155" s="82">
        <v>38.5</v>
      </c>
      <c r="N155" s="73">
        <v>39</v>
      </c>
      <c r="O155" s="65">
        <v>3000</v>
      </c>
      <c r="P155" s="66">
        <f>Table2245789101123456789101112131415161718[[#This Row],[PEMBULATAN]]*O155</f>
        <v>117000</v>
      </c>
    </row>
    <row r="156" spans="1:16" ht="26.25" customHeight="1" x14ac:dyDescent="0.2">
      <c r="A156" s="14"/>
      <c r="B156" s="14"/>
      <c r="C156" s="74" t="s">
        <v>1852</v>
      </c>
      <c r="D156" s="79" t="s">
        <v>530</v>
      </c>
      <c r="E156" s="13">
        <v>44443</v>
      </c>
      <c r="F156" s="77" t="s">
        <v>779</v>
      </c>
      <c r="G156" s="13">
        <v>44447</v>
      </c>
      <c r="H156" s="78" t="s">
        <v>1692</v>
      </c>
      <c r="I156" s="16">
        <v>62</v>
      </c>
      <c r="J156" s="16">
        <v>40</v>
      </c>
      <c r="K156" s="16">
        <v>20</v>
      </c>
      <c r="L156" s="16">
        <v>7</v>
      </c>
      <c r="M156" s="82">
        <v>12.4</v>
      </c>
      <c r="N156" s="73">
        <v>13</v>
      </c>
      <c r="O156" s="65">
        <v>3000</v>
      </c>
      <c r="P156" s="66">
        <f>Table2245789101123456789101112131415161718[[#This Row],[PEMBULATAN]]*O156</f>
        <v>39000</v>
      </c>
    </row>
    <row r="157" spans="1:16" ht="26.25" customHeight="1" x14ac:dyDescent="0.2">
      <c r="A157" s="14"/>
      <c r="B157" s="14"/>
      <c r="C157" s="74" t="s">
        <v>1853</v>
      </c>
      <c r="D157" s="79" t="s">
        <v>530</v>
      </c>
      <c r="E157" s="13">
        <v>44443</v>
      </c>
      <c r="F157" s="77" t="s">
        <v>779</v>
      </c>
      <c r="G157" s="13">
        <v>44447</v>
      </c>
      <c r="H157" s="78" t="s">
        <v>1692</v>
      </c>
      <c r="I157" s="16">
        <v>85</v>
      </c>
      <c r="J157" s="16">
        <v>65</v>
      </c>
      <c r="K157" s="16">
        <v>23</v>
      </c>
      <c r="L157" s="16">
        <v>14</v>
      </c>
      <c r="M157" s="82">
        <v>31.768750000000001</v>
      </c>
      <c r="N157" s="73">
        <v>32</v>
      </c>
      <c r="O157" s="65">
        <v>3000</v>
      </c>
      <c r="P157" s="66">
        <f>Table2245789101123456789101112131415161718[[#This Row],[PEMBULATAN]]*O157</f>
        <v>96000</v>
      </c>
    </row>
    <row r="158" spans="1:16" ht="26.25" customHeight="1" x14ac:dyDescent="0.2">
      <c r="A158" s="14"/>
      <c r="B158" s="14"/>
      <c r="C158" s="74" t="s">
        <v>1854</v>
      </c>
      <c r="D158" s="79" t="s">
        <v>530</v>
      </c>
      <c r="E158" s="13">
        <v>44443</v>
      </c>
      <c r="F158" s="77" t="s">
        <v>779</v>
      </c>
      <c r="G158" s="13">
        <v>44447</v>
      </c>
      <c r="H158" s="78" t="s">
        <v>1692</v>
      </c>
      <c r="I158" s="16">
        <v>50</v>
      </c>
      <c r="J158" s="16">
        <v>40</v>
      </c>
      <c r="K158" s="16">
        <v>25</v>
      </c>
      <c r="L158" s="16">
        <v>7</v>
      </c>
      <c r="M158" s="82">
        <v>12.5</v>
      </c>
      <c r="N158" s="73">
        <v>13</v>
      </c>
      <c r="O158" s="65">
        <v>3000</v>
      </c>
      <c r="P158" s="66">
        <f>Table2245789101123456789101112131415161718[[#This Row],[PEMBULATAN]]*O158</f>
        <v>39000</v>
      </c>
    </row>
    <row r="159" spans="1:16" ht="26.25" customHeight="1" x14ac:dyDescent="0.2">
      <c r="A159" s="14"/>
      <c r="B159" s="14"/>
      <c r="C159" s="74" t="s">
        <v>1855</v>
      </c>
      <c r="D159" s="79" t="s">
        <v>530</v>
      </c>
      <c r="E159" s="13">
        <v>44443</v>
      </c>
      <c r="F159" s="77" t="s">
        <v>779</v>
      </c>
      <c r="G159" s="13">
        <v>44447</v>
      </c>
      <c r="H159" s="78" t="s">
        <v>1692</v>
      </c>
      <c r="I159" s="16">
        <v>50</v>
      </c>
      <c r="J159" s="16">
        <v>30</v>
      </c>
      <c r="K159" s="16">
        <v>15</v>
      </c>
      <c r="L159" s="16">
        <v>5</v>
      </c>
      <c r="M159" s="82">
        <v>5.625</v>
      </c>
      <c r="N159" s="73">
        <v>6</v>
      </c>
      <c r="O159" s="65">
        <v>3000</v>
      </c>
      <c r="P159" s="66">
        <f>Table2245789101123456789101112131415161718[[#This Row],[PEMBULATAN]]*O159</f>
        <v>18000</v>
      </c>
    </row>
    <row r="160" spans="1:16" ht="26.25" customHeight="1" x14ac:dyDescent="0.2">
      <c r="A160" s="14"/>
      <c r="B160" s="14"/>
      <c r="C160" s="74" t="s">
        <v>1856</v>
      </c>
      <c r="D160" s="79" t="s">
        <v>530</v>
      </c>
      <c r="E160" s="13">
        <v>44443</v>
      </c>
      <c r="F160" s="77" t="s">
        <v>779</v>
      </c>
      <c r="G160" s="13">
        <v>44447</v>
      </c>
      <c r="H160" s="78" t="s">
        <v>1692</v>
      </c>
      <c r="I160" s="16">
        <v>90</v>
      </c>
      <c r="J160" s="16">
        <v>65</v>
      </c>
      <c r="K160" s="16">
        <v>30</v>
      </c>
      <c r="L160" s="16">
        <v>14</v>
      </c>
      <c r="M160" s="82">
        <v>43.875</v>
      </c>
      <c r="N160" s="73">
        <v>44</v>
      </c>
      <c r="O160" s="65">
        <v>3000</v>
      </c>
      <c r="P160" s="66">
        <f>Table2245789101123456789101112131415161718[[#This Row],[PEMBULATAN]]*O160</f>
        <v>132000</v>
      </c>
    </row>
    <row r="161" spans="1:16" ht="26.25" customHeight="1" x14ac:dyDescent="0.2">
      <c r="A161" s="14"/>
      <c r="B161" s="14"/>
      <c r="C161" s="74" t="s">
        <v>1857</v>
      </c>
      <c r="D161" s="79" t="s">
        <v>530</v>
      </c>
      <c r="E161" s="13">
        <v>44443</v>
      </c>
      <c r="F161" s="77" t="s">
        <v>779</v>
      </c>
      <c r="G161" s="13">
        <v>44447</v>
      </c>
      <c r="H161" s="78" t="s">
        <v>1692</v>
      </c>
      <c r="I161" s="16">
        <v>90</v>
      </c>
      <c r="J161" s="16">
        <v>55</v>
      </c>
      <c r="K161" s="16">
        <v>27</v>
      </c>
      <c r="L161" s="16">
        <v>17</v>
      </c>
      <c r="M161" s="82">
        <v>33.412500000000001</v>
      </c>
      <c r="N161" s="73">
        <v>34</v>
      </c>
      <c r="O161" s="65">
        <v>3000</v>
      </c>
      <c r="P161" s="66">
        <f>Table2245789101123456789101112131415161718[[#This Row],[PEMBULATAN]]*O161</f>
        <v>102000</v>
      </c>
    </row>
    <row r="162" spans="1:16" ht="26.25" customHeight="1" x14ac:dyDescent="0.2">
      <c r="A162" s="14"/>
      <c r="B162" s="14"/>
      <c r="C162" s="74" t="s">
        <v>1858</v>
      </c>
      <c r="D162" s="79" t="s">
        <v>530</v>
      </c>
      <c r="E162" s="13">
        <v>44443</v>
      </c>
      <c r="F162" s="77" t="s">
        <v>779</v>
      </c>
      <c r="G162" s="13">
        <v>44447</v>
      </c>
      <c r="H162" s="78" t="s">
        <v>1692</v>
      </c>
      <c r="I162" s="16">
        <v>40</v>
      </c>
      <c r="J162" s="16">
        <v>30</v>
      </c>
      <c r="K162" s="16">
        <v>20</v>
      </c>
      <c r="L162" s="16">
        <v>7</v>
      </c>
      <c r="M162" s="82">
        <v>6</v>
      </c>
      <c r="N162" s="73">
        <v>7</v>
      </c>
      <c r="O162" s="65">
        <v>3000</v>
      </c>
      <c r="P162" s="66">
        <f>Table2245789101123456789101112131415161718[[#This Row],[PEMBULATAN]]*O162</f>
        <v>21000</v>
      </c>
    </row>
    <row r="163" spans="1:16" ht="26.25" customHeight="1" x14ac:dyDescent="0.2">
      <c r="A163" s="14"/>
      <c r="B163" s="14"/>
      <c r="C163" s="74" t="s">
        <v>1859</v>
      </c>
      <c r="D163" s="79" t="s">
        <v>530</v>
      </c>
      <c r="E163" s="13">
        <v>44443</v>
      </c>
      <c r="F163" s="77" t="s">
        <v>779</v>
      </c>
      <c r="G163" s="13">
        <v>44447</v>
      </c>
      <c r="H163" s="78" t="s">
        <v>1692</v>
      </c>
      <c r="I163" s="16">
        <v>95</v>
      </c>
      <c r="J163" s="16">
        <v>55</v>
      </c>
      <c r="K163" s="16">
        <v>35</v>
      </c>
      <c r="L163" s="16">
        <v>27</v>
      </c>
      <c r="M163" s="82">
        <v>45.71875</v>
      </c>
      <c r="N163" s="73">
        <v>46</v>
      </c>
      <c r="O163" s="65">
        <v>3000</v>
      </c>
      <c r="P163" s="66">
        <f>Table2245789101123456789101112131415161718[[#This Row],[PEMBULATAN]]*O163</f>
        <v>138000</v>
      </c>
    </row>
    <row r="164" spans="1:16" ht="26.25" customHeight="1" x14ac:dyDescent="0.2">
      <c r="A164" s="14"/>
      <c r="B164" s="14"/>
      <c r="C164" s="74" t="s">
        <v>1860</v>
      </c>
      <c r="D164" s="79" t="s">
        <v>530</v>
      </c>
      <c r="E164" s="13">
        <v>44443</v>
      </c>
      <c r="F164" s="77" t="s">
        <v>779</v>
      </c>
      <c r="G164" s="13">
        <v>44447</v>
      </c>
      <c r="H164" s="78" t="s">
        <v>1692</v>
      </c>
      <c r="I164" s="16">
        <v>70</v>
      </c>
      <c r="J164" s="16">
        <v>40</v>
      </c>
      <c r="K164" s="16">
        <v>25</v>
      </c>
      <c r="L164" s="16">
        <v>7</v>
      </c>
      <c r="M164" s="82">
        <v>17.5</v>
      </c>
      <c r="N164" s="73">
        <v>18</v>
      </c>
      <c r="O164" s="65">
        <v>3000</v>
      </c>
      <c r="P164" s="66">
        <f>Table2245789101123456789101112131415161718[[#This Row],[PEMBULATAN]]*O164</f>
        <v>54000</v>
      </c>
    </row>
    <row r="165" spans="1:16" ht="26.25" customHeight="1" x14ac:dyDescent="0.2">
      <c r="A165" s="14"/>
      <c r="B165" s="14"/>
      <c r="C165" s="74" t="s">
        <v>1861</v>
      </c>
      <c r="D165" s="79" t="s">
        <v>530</v>
      </c>
      <c r="E165" s="13">
        <v>44443</v>
      </c>
      <c r="F165" s="77" t="s">
        <v>779</v>
      </c>
      <c r="G165" s="13">
        <v>44447</v>
      </c>
      <c r="H165" s="78" t="s">
        <v>1692</v>
      </c>
      <c r="I165" s="16">
        <v>60</v>
      </c>
      <c r="J165" s="16">
        <v>30</v>
      </c>
      <c r="K165" s="16">
        <v>30</v>
      </c>
      <c r="L165" s="16">
        <v>5</v>
      </c>
      <c r="M165" s="82">
        <v>13.5</v>
      </c>
      <c r="N165" s="73">
        <v>14</v>
      </c>
      <c r="O165" s="65">
        <v>3000</v>
      </c>
      <c r="P165" s="66">
        <f>Table2245789101123456789101112131415161718[[#This Row],[PEMBULATAN]]*O165</f>
        <v>42000</v>
      </c>
    </row>
    <row r="166" spans="1:16" ht="26.25" customHeight="1" x14ac:dyDescent="0.2">
      <c r="A166" s="14"/>
      <c r="B166" s="14"/>
      <c r="C166" s="74" t="s">
        <v>1862</v>
      </c>
      <c r="D166" s="79" t="s">
        <v>530</v>
      </c>
      <c r="E166" s="13">
        <v>44443</v>
      </c>
      <c r="F166" s="77" t="s">
        <v>779</v>
      </c>
      <c r="G166" s="13">
        <v>44447</v>
      </c>
      <c r="H166" s="78" t="s">
        <v>1692</v>
      </c>
      <c r="I166" s="16">
        <v>100</v>
      </c>
      <c r="J166" s="16">
        <v>55</v>
      </c>
      <c r="K166" s="16">
        <v>27</v>
      </c>
      <c r="L166" s="16">
        <v>22</v>
      </c>
      <c r="M166" s="82">
        <v>37.125</v>
      </c>
      <c r="N166" s="73">
        <v>37</v>
      </c>
      <c r="O166" s="65">
        <v>3000</v>
      </c>
      <c r="P166" s="66">
        <f>Table2245789101123456789101112131415161718[[#This Row],[PEMBULATAN]]*O166</f>
        <v>111000</v>
      </c>
    </row>
    <row r="167" spans="1:16" ht="26.25" customHeight="1" x14ac:dyDescent="0.2">
      <c r="A167" s="14"/>
      <c r="B167" s="14"/>
      <c r="C167" s="74" t="s">
        <v>1863</v>
      </c>
      <c r="D167" s="79" t="s">
        <v>530</v>
      </c>
      <c r="E167" s="13">
        <v>44443</v>
      </c>
      <c r="F167" s="77" t="s">
        <v>779</v>
      </c>
      <c r="G167" s="13">
        <v>44447</v>
      </c>
      <c r="H167" s="78" t="s">
        <v>1692</v>
      </c>
      <c r="I167" s="16">
        <v>60</v>
      </c>
      <c r="J167" s="16">
        <v>40</v>
      </c>
      <c r="K167" s="16">
        <v>26</v>
      </c>
      <c r="L167" s="16">
        <v>10</v>
      </c>
      <c r="M167" s="82">
        <v>15.6</v>
      </c>
      <c r="N167" s="73">
        <v>16</v>
      </c>
      <c r="O167" s="65">
        <v>3000</v>
      </c>
      <c r="P167" s="66">
        <f>Table2245789101123456789101112131415161718[[#This Row],[PEMBULATAN]]*O167</f>
        <v>48000</v>
      </c>
    </row>
    <row r="168" spans="1:16" ht="26.25" customHeight="1" x14ac:dyDescent="0.2">
      <c r="A168" s="14"/>
      <c r="B168" s="14"/>
      <c r="C168" s="74" t="s">
        <v>1864</v>
      </c>
      <c r="D168" s="79" t="s">
        <v>530</v>
      </c>
      <c r="E168" s="13">
        <v>44443</v>
      </c>
      <c r="F168" s="77" t="s">
        <v>779</v>
      </c>
      <c r="G168" s="13">
        <v>44447</v>
      </c>
      <c r="H168" s="78" t="s">
        <v>1692</v>
      </c>
      <c r="I168" s="16">
        <v>91</v>
      </c>
      <c r="J168" s="16">
        <v>44</v>
      </c>
      <c r="K168" s="16">
        <v>30</v>
      </c>
      <c r="L168" s="16">
        <v>22</v>
      </c>
      <c r="M168" s="82">
        <v>30.03</v>
      </c>
      <c r="N168" s="73">
        <v>30</v>
      </c>
      <c r="O168" s="65">
        <v>3000</v>
      </c>
      <c r="P168" s="66">
        <f>Table2245789101123456789101112131415161718[[#This Row],[PEMBULATAN]]*O168</f>
        <v>90000</v>
      </c>
    </row>
    <row r="169" spans="1:16" ht="26.25" customHeight="1" x14ac:dyDescent="0.2">
      <c r="A169" s="14"/>
      <c r="B169" s="14"/>
      <c r="C169" s="74" t="s">
        <v>1865</v>
      </c>
      <c r="D169" s="79" t="s">
        <v>530</v>
      </c>
      <c r="E169" s="13">
        <v>44443</v>
      </c>
      <c r="F169" s="77" t="s">
        <v>779</v>
      </c>
      <c r="G169" s="13">
        <v>44447</v>
      </c>
      <c r="H169" s="78" t="s">
        <v>1692</v>
      </c>
      <c r="I169" s="16">
        <v>100</v>
      </c>
      <c r="J169" s="16">
        <v>60</v>
      </c>
      <c r="K169" s="16">
        <v>30</v>
      </c>
      <c r="L169" s="16">
        <v>26</v>
      </c>
      <c r="M169" s="82">
        <v>45</v>
      </c>
      <c r="N169" s="73">
        <v>45</v>
      </c>
      <c r="O169" s="65">
        <v>3000</v>
      </c>
      <c r="P169" s="66">
        <f>Table2245789101123456789101112131415161718[[#This Row],[PEMBULATAN]]*O169</f>
        <v>135000</v>
      </c>
    </row>
    <row r="170" spans="1:16" ht="26.25" customHeight="1" x14ac:dyDescent="0.2">
      <c r="A170" s="14"/>
      <c r="B170" s="14"/>
      <c r="C170" s="74" t="s">
        <v>1866</v>
      </c>
      <c r="D170" s="79" t="s">
        <v>530</v>
      </c>
      <c r="E170" s="13">
        <v>44443</v>
      </c>
      <c r="F170" s="77" t="s">
        <v>779</v>
      </c>
      <c r="G170" s="13">
        <v>44447</v>
      </c>
      <c r="H170" s="78" t="s">
        <v>1692</v>
      </c>
      <c r="I170" s="16">
        <v>66</v>
      </c>
      <c r="J170" s="16">
        <v>50</v>
      </c>
      <c r="K170" s="16">
        <v>15</v>
      </c>
      <c r="L170" s="16">
        <v>3</v>
      </c>
      <c r="M170" s="82">
        <v>12.375</v>
      </c>
      <c r="N170" s="73">
        <v>13</v>
      </c>
      <c r="O170" s="65">
        <v>3000</v>
      </c>
      <c r="P170" s="66">
        <f>Table2245789101123456789101112131415161718[[#This Row],[PEMBULATAN]]*O170</f>
        <v>39000</v>
      </c>
    </row>
    <row r="171" spans="1:16" ht="26.25" customHeight="1" x14ac:dyDescent="0.2">
      <c r="A171" s="14"/>
      <c r="B171" s="14"/>
      <c r="C171" s="74" t="s">
        <v>1867</v>
      </c>
      <c r="D171" s="79" t="s">
        <v>530</v>
      </c>
      <c r="E171" s="13">
        <v>44443</v>
      </c>
      <c r="F171" s="77" t="s">
        <v>779</v>
      </c>
      <c r="G171" s="13">
        <v>44447</v>
      </c>
      <c r="H171" s="78" t="s">
        <v>1692</v>
      </c>
      <c r="I171" s="16">
        <v>70</v>
      </c>
      <c r="J171" s="16">
        <v>50</v>
      </c>
      <c r="K171" s="16">
        <v>20</v>
      </c>
      <c r="L171" s="16">
        <v>7</v>
      </c>
      <c r="M171" s="82">
        <v>17.5</v>
      </c>
      <c r="N171" s="73">
        <v>18</v>
      </c>
      <c r="O171" s="65">
        <v>3000</v>
      </c>
      <c r="P171" s="66">
        <f>Table2245789101123456789101112131415161718[[#This Row],[PEMBULATAN]]*O171</f>
        <v>54000</v>
      </c>
    </row>
    <row r="172" spans="1:16" ht="26.25" customHeight="1" x14ac:dyDescent="0.2">
      <c r="A172" s="14"/>
      <c r="B172" s="14"/>
      <c r="C172" s="74" t="s">
        <v>1868</v>
      </c>
      <c r="D172" s="79" t="s">
        <v>530</v>
      </c>
      <c r="E172" s="13">
        <v>44443</v>
      </c>
      <c r="F172" s="77" t="s">
        <v>779</v>
      </c>
      <c r="G172" s="13">
        <v>44447</v>
      </c>
      <c r="H172" s="78" t="s">
        <v>1692</v>
      </c>
      <c r="I172" s="16">
        <v>93</v>
      </c>
      <c r="J172" s="16">
        <v>70</v>
      </c>
      <c r="K172" s="16">
        <v>22</v>
      </c>
      <c r="L172" s="16">
        <v>12</v>
      </c>
      <c r="M172" s="82">
        <v>35.805</v>
      </c>
      <c r="N172" s="73">
        <v>36</v>
      </c>
      <c r="O172" s="65">
        <v>3000</v>
      </c>
      <c r="P172" s="66">
        <f>Table2245789101123456789101112131415161718[[#This Row],[PEMBULATAN]]*O172</f>
        <v>108000</v>
      </c>
    </row>
    <row r="173" spans="1:16" ht="26.25" customHeight="1" x14ac:dyDescent="0.2">
      <c r="A173" s="14"/>
      <c r="B173" s="14"/>
      <c r="C173" s="74" t="s">
        <v>1869</v>
      </c>
      <c r="D173" s="79" t="s">
        <v>530</v>
      </c>
      <c r="E173" s="13">
        <v>44443</v>
      </c>
      <c r="F173" s="77" t="s">
        <v>779</v>
      </c>
      <c r="G173" s="13">
        <v>44447</v>
      </c>
      <c r="H173" s="78" t="s">
        <v>1692</v>
      </c>
      <c r="I173" s="16">
        <v>100</v>
      </c>
      <c r="J173" s="16">
        <v>60</v>
      </c>
      <c r="K173" s="16">
        <v>19</v>
      </c>
      <c r="L173" s="16">
        <v>8</v>
      </c>
      <c r="M173" s="82">
        <v>28.5</v>
      </c>
      <c r="N173" s="73">
        <v>29</v>
      </c>
      <c r="O173" s="65">
        <v>3000</v>
      </c>
      <c r="P173" s="66">
        <f>Table2245789101123456789101112131415161718[[#This Row],[PEMBULATAN]]*O173</f>
        <v>87000</v>
      </c>
    </row>
    <row r="174" spans="1:16" ht="26.25" customHeight="1" x14ac:dyDescent="0.2">
      <c r="A174" s="14"/>
      <c r="B174" s="14"/>
      <c r="C174" s="74" t="s">
        <v>1870</v>
      </c>
      <c r="D174" s="79" t="s">
        <v>530</v>
      </c>
      <c r="E174" s="13">
        <v>44443</v>
      </c>
      <c r="F174" s="77" t="s">
        <v>779</v>
      </c>
      <c r="G174" s="13">
        <v>44447</v>
      </c>
      <c r="H174" s="78" t="s">
        <v>1692</v>
      </c>
      <c r="I174" s="16">
        <v>43</v>
      </c>
      <c r="J174" s="16">
        <v>39</v>
      </c>
      <c r="K174" s="16">
        <v>29</v>
      </c>
      <c r="L174" s="16">
        <v>2</v>
      </c>
      <c r="M174" s="82">
        <v>12.158250000000001</v>
      </c>
      <c r="N174" s="73">
        <v>12</v>
      </c>
      <c r="O174" s="65">
        <v>3000</v>
      </c>
      <c r="P174" s="66">
        <f>Table2245789101123456789101112131415161718[[#This Row],[PEMBULATAN]]*O174</f>
        <v>36000</v>
      </c>
    </row>
    <row r="175" spans="1:16" ht="26.25" customHeight="1" x14ac:dyDescent="0.2">
      <c r="A175" s="14"/>
      <c r="B175" s="14"/>
      <c r="C175" s="74" t="s">
        <v>1871</v>
      </c>
      <c r="D175" s="79" t="s">
        <v>530</v>
      </c>
      <c r="E175" s="13">
        <v>44443</v>
      </c>
      <c r="F175" s="77" t="s">
        <v>779</v>
      </c>
      <c r="G175" s="13">
        <v>44447</v>
      </c>
      <c r="H175" s="78" t="s">
        <v>1692</v>
      </c>
      <c r="I175" s="16">
        <v>60</v>
      </c>
      <c r="J175" s="16">
        <v>33</v>
      </c>
      <c r="K175" s="16">
        <v>20</v>
      </c>
      <c r="L175" s="16">
        <v>4</v>
      </c>
      <c r="M175" s="82">
        <v>9.9</v>
      </c>
      <c r="N175" s="73">
        <v>10</v>
      </c>
      <c r="O175" s="65">
        <v>3000</v>
      </c>
      <c r="P175" s="66">
        <f>Table2245789101123456789101112131415161718[[#This Row],[PEMBULATAN]]*O175</f>
        <v>30000</v>
      </c>
    </row>
    <row r="176" spans="1:16" ht="26.25" customHeight="1" x14ac:dyDescent="0.2">
      <c r="A176" s="14"/>
      <c r="B176" s="14"/>
      <c r="C176" s="74" t="s">
        <v>1872</v>
      </c>
      <c r="D176" s="79" t="s">
        <v>530</v>
      </c>
      <c r="E176" s="13">
        <v>44443</v>
      </c>
      <c r="F176" s="77" t="s">
        <v>779</v>
      </c>
      <c r="G176" s="13">
        <v>44447</v>
      </c>
      <c r="H176" s="78" t="s">
        <v>1692</v>
      </c>
      <c r="I176" s="16">
        <v>50</v>
      </c>
      <c r="J176" s="16">
        <v>40</v>
      </c>
      <c r="K176" s="16">
        <v>10</v>
      </c>
      <c r="L176" s="16">
        <v>2</v>
      </c>
      <c r="M176" s="82">
        <v>5</v>
      </c>
      <c r="N176" s="73">
        <v>5</v>
      </c>
      <c r="O176" s="65">
        <v>3000</v>
      </c>
      <c r="P176" s="66">
        <f>Table2245789101123456789101112131415161718[[#This Row],[PEMBULATAN]]*O176</f>
        <v>15000</v>
      </c>
    </row>
    <row r="177" spans="1:16" ht="26.25" customHeight="1" x14ac:dyDescent="0.2">
      <c r="A177" s="14"/>
      <c r="B177" s="14"/>
      <c r="C177" s="74" t="s">
        <v>1873</v>
      </c>
      <c r="D177" s="79" t="s">
        <v>530</v>
      </c>
      <c r="E177" s="13">
        <v>44443</v>
      </c>
      <c r="F177" s="77" t="s">
        <v>779</v>
      </c>
      <c r="G177" s="13">
        <v>44447</v>
      </c>
      <c r="H177" s="78" t="s">
        <v>1692</v>
      </c>
      <c r="I177" s="16">
        <v>70</v>
      </c>
      <c r="J177" s="16">
        <v>40</v>
      </c>
      <c r="K177" s="16">
        <v>20</v>
      </c>
      <c r="L177" s="16">
        <v>4</v>
      </c>
      <c r="M177" s="82">
        <v>14</v>
      </c>
      <c r="N177" s="73">
        <v>14</v>
      </c>
      <c r="O177" s="65">
        <v>3000</v>
      </c>
      <c r="P177" s="66">
        <f>Table2245789101123456789101112131415161718[[#This Row],[PEMBULATAN]]*O177</f>
        <v>42000</v>
      </c>
    </row>
    <row r="178" spans="1:16" ht="26.25" customHeight="1" x14ac:dyDescent="0.2">
      <c r="A178" s="14"/>
      <c r="B178" s="14"/>
      <c r="C178" s="74" t="s">
        <v>1874</v>
      </c>
      <c r="D178" s="79" t="s">
        <v>530</v>
      </c>
      <c r="E178" s="13">
        <v>44443</v>
      </c>
      <c r="F178" s="77" t="s">
        <v>779</v>
      </c>
      <c r="G178" s="13">
        <v>44447</v>
      </c>
      <c r="H178" s="78" t="s">
        <v>1692</v>
      </c>
      <c r="I178" s="16">
        <v>96</v>
      </c>
      <c r="J178" s="16">
        <v>52</v>
      </c>
      <c r="K178" s="16">
        <v>27</v>
      </c>
      <c r="L178" s="16">
        <v>30</v>
      </c>
      <c r="M178" s="82">
        <v>33.695999999999998</v>
      </c>
      <c r="N178" s="73">
        <v>34</v>
      </c>
      <c r="O178" s="65">
        <v>3000</v>
      </c>
      <c r="P178" s="66">
        <f>Table2245789101123456789101112131415161718[[#This Row],[PEMBULATAN]]*O178</f>
        <v>102000</v>
      </c>
    </row>
    <row r="179" spans="1:16" ht="26.25" customHeight="1" x14ac:dyDescent="0.2">
      <c r="A179" s="14"/>
      <c r="B179" s="14"/>
      <c r="C179" s="74" t="s">
        <v>1875</v>
      </c>
      <c r="D179" s="79" t="s">
        <v>530</v>
      </c>
      <c r="E179" s="13">
        <v>44443</v>
      </c>
      <c r="F179" s="77" t="s">
        <v>779</v>
      </c>
      <c r="G179" s="13">
        <v>44447</v>
      </c>
      <c r="H179" s="78" t="s">
        <v>1692</v>
      </c>
      <c r="I179" s="16">
        <v>39</v>
      </c>
      <c r="J179" s="16">
        <v>30</v>
      </c>
      <c r="K179" s="16">
        <v>17</v>
      </c>
      <c r="L179" s="16">
        <v>6</v>
      </c>
      <c r="M179" s="82">
        <v>4.9725000000000001</v>
      </c>
      <c r="N179" s="73">
        <v>6</v>
      </c>
      <c r="O179" s="65">
        <v>3000</v>
      </c>
      <c r="P179" s="66">
        <f>Table2245789101123456789101112131415161718[[#This Row],[PEMBULATAN]]*O179</f>
        <v>18000</v>
      </c>
    </row>
    <row r="180" spans="1:16" ht="26.25" customHeight="1" x14ac:dyDescent="0.2">
      <c r="A180" s="14"/>
      <c r="B180" s="14"/>
      <c r="C180" s="74" t="s">
        <v>1876</v>
      </c>
      <c r="D180" s="79" t="s">
        <v>530</v>
      </c>
      <c r="E180" s="13">
        <v>44443</v>
      </c>
      <c r="F180" s="77" t="s">
        <v>779</v>
      </c>
      <c r="G180" s="13">
        <v>44447</v>
      </c>
      <c r="H180" s="78" t="s">
        <v>1692</v>
      </c>
      <c r="I180" s="16">
        <v>70</v>
      </c>
      <c r="J180" s="16">
        <v>40</v>
      </c>
      <c r="K180" s="16">
        <v>20</v>
      </c>
      <c r="L180" s="16">
        <v>10</v>
      </c>
      <c r="M180" s="82">
        <v>14</v>
      </c>
      <c r="N180" s="73">
        <v>14</v>
      </c>
      <c r="O180" s="65">
        <v>3000</v>
      </c>
      <c r="P180" s="66">
        <f>Table2245789101123456789101112131415161718[[#This Row],[PEMBULATAN]]*O180</f>
        <v>42000</v>
      </c>
    </row>
    <row r="181" spans="1:16" ht="26.25" customHeight="1" x14ac:dyDescent="0.2">
      <c r="A181" s="14"/>
      <c r="B181" s="14"/>
      <c r="C181" s="74" t="s">
        <v>1877</v>
      </c>
      <c r="D181" s="79" t="s">
        <v>530</v>
      </c>
      <c r="E181" s="13">
        <v>44443</v>
      </c>
      <c r="F181" s="77" t="s">
        <v>779</v>
      </c>
      <c r="G181" s="13">
        <v>44447</v>
      </c>
      <c r="H181" s="78" t="s">
        <v>1692</v>
      </c>
      <c r="I181" s="16">
        <v>70</v>
      </c>
      <c r="J181" s="16">
        <v>60</v>
      </c>
      <c r="K181" s="16">
        <v>20</v>
      </c>
      <c r="L181" s="16">
        <v>10</v>
      </c>
      <c r="M181" s="82">
        <v>21</v>
      </c>
      <c r="N181" s="73">
        <v>21</v>
      </c>
      <c r="O181" s="65">
        <v>3000</v>
      </c>
      <c r="P181" s="66">
        <f>Table2245789101123456789101112131415161718[[#This Row],[PEMBULATAN]]*O181</f>
        <v>63000</v>
      </c>
    </row>
    <row r="182" spans="1:16" ht="26.25" customHeight="1" x14ac:dyDescent="0.2">
      <c r="A182" s="14"/>
      <c r="B182" s="14"/>
      <c r="C182" s="74" t="s">
        <v>1878</v>
      </c>
      <c r="D182" s="79" t="s">
        <v>530</v>
      </c>
      <c r="E182" s="13">
        <v>44443</v>
      </c>
      <c r="F182" s="77" t="s">
        <v>779</v>
      </c>
      <c r="G182" s="13">
        <v>44447</v>
      </c>
      <c r="H182" s="78" t="s">
        <v>1692</v>
      </c>
      <c r="I182" s="16">
        <v>91</v>
      </c>
      <c r="J182" s="16">
        <v>65</v>
      </c>
      <c r="K182" s="16">
        <v>25</v>
      </c>
      <c r="L182" s="16">
        <v>20</v>
      </c>
      <c r="M182" s="82">
        <v>36.96875</v>
      </c>
      <c r="N182" s="73">
        <v>37</v>
      </c>
      <c r="O182" s="65">
        <v>3000</v>
      </c>
      <c r="P182" s="66">
        <f>Table2245789101123456789101112131415161718[[#This Row],[PEMBULATAN]]*O182</f>
        <v>111000</v>
      </c>
    </row>
    <row r="183" spans="1:16" ht="26.25" customHeight="1" x14ac:dyDescent="0.2">
      <c r="A183" s="14"/>
      <c r="B183" s="14"/>
      <c r="C183" s="74" t="s">
        <v>1879</v>
      </c>
      <c r="D183" s="79" t="s">
        <v>530</v>
      </c>
      <c r="E183" s="13">
        <v>44443</v>
      </c>
      <c r="F183" s="77" t="s">
        <v>779</v>
      </c>
      <c r="G183" s="13">
        <v>44447</v>
      </c>
      <c r="H183" s="78" t="s">
        <v>1692</v>
      </c>
      <c r="I183" s="16">
        <v>90</v>
      </c>
      <c r="J183" s="16">
        <v>58</v>
      </c>
      <c r="K183" s="16">
        <v>18</v>
      </c>
      <c r="L183" s="16">
        <v>12</v>
      </c>
      <c r="M183" s="82">
        <v>23.49</v>
      </c>
      <c r="N183" s="73">
        <v>24</v>
      </c>
      <c r="O183" s="65">
        <v>3000</v>
      </c>
      <c r="P183" s="66">
        <f>Table2245789101123456789101112131415161718[[#This Row],[PEMBULATAN]]*O183</f>
        <v>72000</v>
      </c>
    </row>
    <row r="184" spans="1:16" ht="26.25" customHeight="1" x14ac:dyDescent="0.2">
      <c r="A184" s="14"/>
      <c r="B184" s="14"/>
      <c r="C184" s="74" t="s">
        <v>1880</v>
      </c>
      <c r="D184" s="79" t="s">
        <v>530</v>
      </c>
      <c r="E184" s="13">
        <v>44443</v>
      </c>
      <c r="F184" s="77" t="s">
        <v>779</v>
      </c>
      <c r="G184" s="13">
        <v>44447</v>
      </c>
      <c r="H184" s="78" t="s">
        <v>1692</v>
      </c>
      <c r="I184" s="16">
        <v>90</v>
      </c>
      <c r="J184" s="16">
        <v>58</v>
      </c>
      <c r="K184" s="16">
        <v>25</v>
      </c>
      <c r="L184" s="16">
        <v>8</v>
      </c>
      <c r="M184" s="82">
        <v>32.625</v>
      </c>
      <c r="N184" s="73">
        <v>33</v>
      </c>
      <c r="O184" s="65">
        <v>3000</v>
      </c>
      <c r="P184" s="66">
        <f>Table2245789101123456789101112131415161718[[#This Row],[PEMBULATAN]]*O184</f>
        <v>99000</v>
      </c>
    </row>
    <row r="185" spans="1:16" ht="26.25" customHeight="1" x14ac:dyDescent="0.2">
      <c r="A185" s="14"/>
      <c r="B185" s="14"/>
      <c r="C185" s="74" t="s">
        <v>1881</v>
      </c>
      <c r="D185" s="79" t="s">
        <v>530</v>
      </c>
      <c r="E185" s="13">
        <v>44443</v>
      </c>
      <c r="F185" s="77" t="s">
        <v>779</v>
      </c>
      <c r="G185" s="13">
        <v>44447</v>
      </c>
      <c r="H185" s="78" t="s">
        <v>1692</v>
      </c>
      <c r="I185" s="16">
        <v>107</v>
      </c>
      <c r="J185" s="16">
        <v>13</v>
      </c>
      <c r="K185" s="16">
        <v>6</v>
      </c>
      <c r="L185" s="16">
        <v>1</v>
      </c>
      <c r="M185" s="82">
        <v>2.0865</v>
      </c>
      <c r="N185" s="73">
        <v>2</v>
      </c>
      <c r="O185" s="65">
        <v>3000</v>
      </c>
      <c r="P185" s="66">
        <f>Table2245789101123456789101112131415161718[[#This Row],[PEMBULATAN]]*O185</f>
        <v>6000</v>
      </c>
    </row>
    <row r="186" spans="1:16" ht="26.25" customHeight="1" x14ac:dyDescent="0.2">
      <c r="A186" s="14"/>
      <c r="B186" s="14"/>
      <c r="C186" s="74" t="s">
        <v>1882</v>
      </c>
      <c r="D186" s="79" t="s">
        <v>530</v>
      </c>
      <c r="E186" s="13">
        <v>44443</v>
      </c>
      <c r="F186" s="77" t="s">
        <v>779</v>
      </c>
      <c r="G186" s="13">
        <v>44447</v>
      </c>
      <c r="H186" s="78" t="s">
        <v>1692</v>
      </c>
      <c r="I186" s="16">
        <v>80</v>
      </c>
      <c r="J186" s="16">
        <v>15</v>
      </c>
      <c r="K186" s="16">
        <v>10</v>
      </c>
      <c r="L186" s="16">
        <v>1</v>
      </c>
      <c r="M186" s="82">
        <v>3</v>
      </c>
      <c r="N186" s="73">
        <v>3</v>
      </c>
      <c r="O186" s="65">
        <v>3000</v>
      </c>
      <c r="P186" s="66">
        <f>Table2245789101123456789101112131415161718[[#This Row],[PEMBULATAN]]*O186</f>
        <v>9000</v>
      </c>
    </row>
    <row r="187" spans="1:16" ht="26.25" customHeight="1" x14ac:dyDescent="0.2">
      <c r="A187" s="14"/>
      <c r="B187" s="14"/>
      <c r="C187" s="74" t="s">
        <v>1883</v>
      </c>
      <c r="D187" s="79" t="s">
        <v>530</v>
      </c>
      <c r="E187" s="13">
        <v>44443</v>
      </c>
      <c r="F187" s="77" t="s">
        <v>779</v>
      </c>
      <c r="G187" s="13">
        <v>44447</v>
      </c>
      <c r="H187" s="78" t="s">
        <v>1692</v>
      </c>
      <c r="I187" s="16">
        <v>90</v>
      </c>
      <c r="J187" s="16">
        <v>60</v>
      </c>
      <c r="K187" s="16">
        <v>30</v>
      </c>
      <c r="L187" s="16">
        <v>8</v>
      </c>
      <c r="M187" s="82">
        <v>40.5</v>
      </c>
      <c r="N187" s="73">
        <v>41</v>
      </c>
      <c r="O187" s="65">
        <v>3000</v>
      </c>
      <c r="P187" s="66">
        <f>Table2245789101123456789101112131415161718[[#This Row],[PEMBULATAN]]*O187</f>
        <v>123000</v>
      </c>
    </row>
    <row r="188" spans="1:16" ht="26.25" customHeight="1" x14ac:dyDescent="0.2">
      <c r="A188" s="14"/>
      <c r="B188" s="14"/>
      <c r="C188" s="74" t="s">
        <v>1884</v>
      </c>
      <c r="D188" s="79" t="s">
        <v>530</v>
      </c>
      <c r="E188" s="13">
        <v>44443</v>
      </c>
      <c r="F188" s="77" t="s">
        <v>779</v>
      </c>
      <c r="G188" s="13">
        <v>44447</v>
      </c>
      <c r="H188" s="78" t="s">
        <v>1692</v>
      </c>
      <c r="I188" s="16">
        <v>70</v>
      </c>
      <c r="J188" s="16">
        <v>50</v>
      </c>
      <c r="K188" s="16">
        <v>20</v>
      </c>
      <c r="L188" s="16">
        <v>3</v>
      </c>
      <c r="M188" s="82">
        <v>17.5</v>
      </c>
      <c r="N188" s="73">
        <v>18</v>
      </c>
      <c r="O188" s="65">
        <v>3000</v>
      </c>
      <c r="P188" s="66">
        <f>Table2245789101123456789101112131415161718[[#This Row],[PEMBULATAN]]*O188</f>
        <v>54000</v>
      </c>
    </row>
    <row r="189" spans="1:16" ht="26.25" customHeight="1" x14ac:dyDescent="0.2">
      <c r="A189" s="14"/>
      <c r="B189" s="14"/>
      <c r="C189" s="74" t="s">
        <v>1885</v>
      </c>
      <c r="D189" s="79" t="s">
        <v>530</v>
      </c>
      <c r="E189" s="13">
        <v>44443</v>
      </c>
      <c r="F189" s="77" t="s">
        <v>779</v>
      </c>
      <c r="G189" s="13">
        <v>44447</v>
      </c>
      <c r="H189" s="78" t="s">
        <v>1692</v>
      </c>
      <c r="I189" s="16">
        <v>95</v>
      </c>
      <c r="J189" s="16">
        <v>52</v>
      </c>
      <c r="K189" s="16">
        <v>32</v>
      </c>
      <c r="L189" s="16">
        <v>14</v>
      </c>
      <c r="M189" s="82">
        <v>39.520000000000003</v>
      </c>
      <c r="N189" s="73">
        <v>40</v>
      </c>
      <c r="O189" s="65">
        <v>3000</v>
      </c>
      <c r="P189" s="66">
        <f>Table2245789101123456789101112131415161718[[#This Row],[PEMBULATAN]]*O189</f>
        <v>120000</v>
      </c>
    </row>
    <row r="190" spans="1:16" ht="26.25" customHeight="1" x14ac:dyDescent="0.2">
      <c r="A190" s="14"/>
      <c r="B190" s="14"/>
      <c r="C190" s="74" t="s">
        <v>1886</v>
      </c>
      <c r="D190" s="79" t="s">
        <v>530</v>
      </c>
      <c r="E190" s="13">
        <v>44443</v>
      </c>
      <c r="F190" s="77" t="s">
        <v>779</v>
      </c>
      <c r="G190" s="13">
        <v>44447</v>
      </c>
      <c r="H190" s="78" t="s">
        <v>1692</v>
      </c>
      <c r="I190" s="16">
        <v>90</v>
      </c>
      <c r="J190" s="16">
        <v>60</v>
      </c>
      <c r="K190" s="16">
        <v>20</v>
      </c>
      <c r="L190" s="16">
        <v>11</v>
      </c>
      <c r="M190" s="82">
        <v>27</v>
      </c>
      <c r="N190" s="73">
        <v>27</v>
      </c>
      <c r="O190" s="65">
        <v>3000</v>
      </c>
      <c r="P190" s="66">
        <f>Table2245789101123456789101112131415161718[[#This Row],[PEMBULATAN]]*O190</f>
        <v>81000</v>
      </c>
    </row>
    <row r="191" spans="1:16" ht="26.25" customHeight="1" x14ac:dyDescent="0.2">
      <c r="A191" s="14"/>
      <c r="B191" s="14"/>
      <c r="C191" s="74" t="s">
        <v>1887</v>
      </c>
      <c r="D191" s="79" t="s">
        <v>530</v>
      </c>
      <c r="E191" s="13">
        <v>44443</v>
      </c>
      <c r="F191" s="77" t="s">
        <v>779</v>
      </c>
      <c r="G191" s="13">
        <v>44447</v>
      </c>
      <c r="H191" s="78" t="s">
        <v>1692</v>
      </c>
      <c r="I191" s="16">
        <v>46</v>
      </c>
      <c r="J191" s="16">
        <v>35</v>
      </c>
      <c r="K191" s="16">
        <v>16</v>
      </c>
      <c r="L191" s="16">
        <v>12</v>
      </c>
      <c r="M191" s="82">
        <v>6.44</v>
      </c>
      <c r="N191" s="73">
        <v>12</v>
      </c>
      <c r="O191" s="65">
        <v>3000</v>
      </c>
      <c r="P191" s="66">
        <f>Table2245789101123456789101112131415161718[[#This Row],[PEMBULATAN]]*O191</f>
        <v>36000</v>
      </c>
    </row>
    <row r="192" spans="1:16" ht="26.25" customHeight="1" x14ac:dyDescent="0.2">
      <c r="A192" s="14"/>
      <c r="B192" s="14"/>
      <c r="C192" s="74" t="s">
        <v>1888</v>
      </c>
      <c r="D192" s="79" t="s">
        <v>530</v>
      </c>
      <c r="E192" s="13">
        <v>44443</v>
      </c>
      <c r="F192" s="77" t="s">
        <v>779</v>
      </c>
      <c r="G192" s="13">
        <v>44447</v>
      </c>
      <c r="H192" s="78" t="s">
        <v>1692</v>
      </c>
      <c r="I192" s="16">
        <v>95</v>
      </c>
      <c r="J192" s="16">
        <v>50</v>
      </c>
      <c r="K192" s="16">
        <v>25</v>
      </c>
      <c r="L192" s="16">
        <v>17</v>
      </c>
      <c r="M192" s="82">
        <v>29.6875</v>
      </c>
      <c r="N192" s="73">
        <v>30</v>
      </c>
      <c r="O192" s="65">
        <v>3000</v>
      </c>
      <c r="P192" s="66">
        <f>Table2245789101123456789101112131415161718[[#This Row],[PEMBULATAN]]*O192</f>
        <v>90000</v>
      </c>
    </row>
    <row r="193" spans="1:16" ht="26.25" customHeight="1" x14ac:dyDescent="0.2">
      <c r="A193" s="14"/>
      <c r="B193" s="14"/>
      <c r="C193" s="74" t="s">
        <v>1889</v>
      </c>
      <c r="D193" s="79" t="s">
        <v>530</v>
      </c>
      <c r="E193" s="13">
        <v>44443</v>
      </c>
      <c r="F193" s="77" t="s">
        <v>779</v>
      </c>
      <c r="G193" s="13">
        <v>44447</v>
      </c>
      <c r="H193" s="78" t="s">
        <v>1692</v>
      </c>
      <c r="I193" s="16">
        <v>100</v>
      </c>
      <c r="J193" s="16">
        <v>60</v>
      </c>
      <c r="K193" s="16">
        <v>25</v>
      </c>
      <c r="L193" s="16">
        <v>13</v>
      </c>
      <c r="M193" s="82">
        <v>37.5</v>
      </c>
      <c r="N193" s="73">
        <v>38</v>
      </c>
      <c r="O193" s="65">
        <v>3000</v>
      </c>
      <c r="P193" s="66">
        <f>Table2245789101123456789101112131415161718[[#This Row],[PEMBULATAN]]*O193</f>
        <v>114000</v>
      </c>
    </row>
    <row r="194" spans="1:16" ht="26.25" customHeight="1" x14ac:dyDescent="0.2">
      <c r="A194" s="14"/>
      <c r="B194" s="14"/>
      <c r="C194" s="74" t="s">
        <v>1890</v>
      </c>
      <c r="D194" s="79" t="s">
        <v>530</v>
      </c>
      <c r="E194" s="13">
        <v>44443</v>
      </c>
      <c r="F194" s="77" t="s">
        <v>779</v>
      </c>
      <c r="G194" s="13">
        <v>44447</v>
      </c>
      <c r="H194" s="78" t="s">
        <v>1692</v>
      </c>
      <c r="I194" s="16">
        <v>55</v>
      </c>
      <c r="J194" s="16">
        <v>55</v>
      </c>
      <c r="K194" s="16">
        <v>20</v>
      </c>
      <c r="L194" s="16">
        <v>10</v>
      </c>
      <c r="M194" s="82">
        <v>15.125</v>
      </c>
      <c r="N194" s="73">
        <v>15</v>
      </c>
      <c r="O194" s="65">
        <v>3000</v>
      </c>
      <c r="P194" s="66">
        <f>Table2245789101123456789101112131415161718[[#This Row],[PEMBULATAN]]*O194</f>
        <v>45000</v>
      </c>
    </row>
    <row r="195" spans="1:16" ht="26.25" customHeight="1" x14ac:dyDescent="0.2">
      <c r="A195" s="14"/>
      <c r="B195" s="14"/>
      <c r="C195" s="74" t="s">
        <v>1891</v>
      </c>
      <c r="D195" s="79" t="s">
        <v>530</v>
      </c>
      <c r="E195" s="13">
        <v>44443</v>
      </c>
      <c r="F195" s="77" t="s">
        <v>779</v>
      </c>
      <c r="G195" s="13">
        <v>44447</v>
      </c>
      <c r="H195" s="78" t="s">
        <v>1692</v>
      </c>
      <c r="I195" s="16">
        <v>75</v>
      </c>
      <c r="J195" s="16">
        <v>58</v>
      </c>
      <c r="K195" s="16">
        <v>30</v>
      </c>
      <c r="L195" s="16">
        <v>16</v>
      </c>
      <c r="M195" s="82">
        <v>32.625</v>
      </c>
      <c r="N195" s="73">
        <v>33</v>
      </c>
      <c r="O195" s="65">
        <v>3000</v>
      </c>
      <c r="P195" s="66">
        <f>Table2245789101123456789101112131415161718[[#This Row],[PEMBULATAN]]*O195</f>
        <v>99000</v>
      </c>
    </row>
    <row r="196" spans="1:16" ht="26.25" customHeight="1" x14ac:dyDescent="0.2">
      <c r="A196" s="14"/>
      <c r="B196" s="14"/>
      <c r="C196" s="74" t="s">
        <v>1892</v>
      </c>
      <c r="D196" s="79" t="s">
        <v>530</v>
      </c>
      <c r="E196" s="13">
        <v>44443</v>
      </c>
      <c r="F196" s="77" t="s">
        <v>779</v>
      </c>
      <c r="G196" s="13">
        <v>44447</v>
      </c>
      <c r="H196" s="78" t="s">
        <v>1692</v>
      </c>
      <c r="I196" s="16">
        <v>100</v>
      </c>
      <c r="J196" s="16">
        <v>55</v>
      </c>
      <c r="K196" s="16">
        <v>30</v>
      </c>
      <c r="L196" s="16">
        <v>24</v>
      </c>
      <c r="M196" s="82">
        <v>41.25</v>
      </c>
      <c r="N196" s="73">
        <v>41</v>
      </c>
      <c r="O196" s="65">
        <v>3000</v>
      </c>
      <c r="P196" s="66">
        <f>Table2245789101123456789101112131415161718[[#This Row],[PEMBULATAN]]*O196</f>
        <v>123000</v>
      </c>
    </row>
    <row r="197" spans="1:16" ht="26.25" customHeight="1" x14ac:dyDescent="0.2">
      <c r="A197" s="14"/>
      <c r="B197" s="14"/>
      <c r="C197" s="74" t="s">
        <v>1893</v>
      </c>
      <c r="D197" s="79" t="s">
        <v>530</v>
      </c>
      <c r="E197" s="13">
        <v>44443</v>
      </c>
      <c r="F197" s="77" t="s">
        <v>779</v>
      </c>
      <c r="G197" s="13">
        <v>44447</v>
      </c>
      <c r="H197" s="78" t="s">
        <v>1692</v>
      </c>
      <c r="I197" s="16">
        <v>100</v>
      </c>
      <c r="J197" s="16">
        <v>60</v>
      </c>
      <c r="K197" s="16">
        <v>25</v>
      </c>
      <c r="L197" s="16">
        <v>21</v>
      </c>
      <c r="M197" s="82">
        <v>37.5</v>
      </c>
      <c r="N197" s="73">
        <v>38</v>
      </c>
      <c r="O197" s="65">
        <v>3000</v>
      </c>
      <c r="P197" s="66">
        <f>Table2245789101123456789101112131415161718[[#This Row],[PEMBULATAN]]*O197</f>
        <v>114000</v>
      </c>
    </row>
    <row r="198" spans="1:16" ht="26.25" customHeight="1" x14ac:dyDescent="0.2">
      <c r="A198" s="14"/>
      <c r="B198" s="14"/>
      <c r="C198" s="74" t="s">
        <v>1894</v>
      </c>
      <c r="D198" s="79" t="s">
        <v>530</v>
      </c>
      <c r="E198" s="13">
        <v>44443</v>
      </c>
      <c r="F198" s="77" t="s">
        <v>779</v>
      </c>
      <c r="G198" s="13">
        <v>44447</v>
      </c>
      <c r="H198" s="78" t="s">
        <v>1692</v>
      </c>
      <c r="I198" s="16">
        <v>115</v>
      </c>
      <c r="J198" s="16">
        <v>75</v>
      </c>
      <c r="K198" s="16">
        <v>30</v>
      </c>
      <c r="L198" s="16">
        <v>23</v>
      </c>
      <c r="M198" s="82">
        <v>64.6875</v>
      </c>
      <c r="N198" s="73">
        <v>65</v>
      </c>
      <c r="O198" s="65">
        <v>3000</v>
      </c>
      <c r="P198" s="66">
        <f>Table2245789101123456789101112131415161718[[#This Row],[PEMBULATAN]]*O198</f>
        <v>195000</v>
      </c>
    </row>
    <row r="199" spans="1:16" ht="26.25" customHeight="1" x14ac:dyDescent="0.2">
      <c r="A199" s="14"/>
      <c r="B199" s="14"/>
      <c r="C199" s="74" t="s">
        <v>1895</v>
      </c>
      <c r="D199" s="79" t="s">
        <v>530</v>
      </c>
      <c r="E199" s="13">
        <v>44443</v>
      </c>
      <c r="F199" s="77" t="s">
        <v>779</v>
      </c>
      <c r="G199" s="13">
        <v>44447</v>
      </c>
      <c r="H199" s="78" t="s">
        <v>1692</v>
      </c>
      <c r="I199" s="16">
        <v>50</v>
      </c>
      <c r="J199" s="16">
        <v>40</v>
      </c>
      <c r="K199" s="16">
        <v>20</v>
      </c>
      <c r="L199" s="16">
        <v>9</v>
      </c>
      <c r="M199" s="82">
        <v>10</v>
      </c>
      <c r="N199" s="73">
        <v>10</v>
      </c>
      <c r="O199" s="65">
        <v>3000</v>
      </c>
      <c r="P199" s="66">
        <f>Table2245789101123456789101112131415161718[[#This Row],[PEMBULATAN]]*O199</f>
        <v>30000</v>
      </c>
    </row>
    <row r="200" spans="1:16" ht="26.25" customHeight="1" x14ac:dyDescent="0.2">
      <c r="A200" s="14"/>
      <c r="B200" s="14"/>
      <c r="C200" s="74" t="s">
        <v>1896</v>
      </c>
      <c r="D200" s="79" t="s">
        <v>530</v>
      </c>
      <c r="E200" s="13">
        <v>44443</v>
      </c>
      <c r="F200" s="77" t="s">
        <v>779</v>
      </c>
      <c r="G200" s="13">
        <v>44447</v>
      </c>
      <c r="H200" s="78" t="s">
        <v>1692</v>
      </c>
      <c r="I200" s="16">
        <v>70</v>
      </c>
      <c r="J200" s="16">
        <v>60</v>
      </c>
      <c r="K200" s="16">
        <v>14</v>
      </c>
      <c r="L200" s="16">
        <v>6</v>
      </c>
      <c r="M200" s="82">
        <v>14.7</v>
      </c>
      <c r="N200" s="73">
        <v>15</v>
      </c>
      <c r="O200" s="65">
        <v>3000</v>
      </c>
      <c r="P200" s="66">
        <f>Table2245789101123456789101112131415161718[[#This Row],[PEMBULATAN]]*O200</f>
        <v>45000</v>
      </c>
    </row>
    <row r="201" spans="1:16" ht="26.25" customHeight="1" x14ac:dyDescent="0.2">
      <c r="A201" s="14"/>
      <c r="B201" s="14"/>
      <c r="C201" s="74" t="s">
        <v>1897</v>
      </c>
      <c r="D201" s="79" t="s">
        <v>530</v>
      </c>
      <c r="E201" s="13">
        <v>44443</v>
      </c>
      <c r="F201" s="77" t="s">
        <v>779</v>
      </c>
      <c r="G201" s="13">
        <v>44447</v>
      </c>
      <c r="H201" s="78" t="s">
        <v>1692</v>
      </c>
      <c r="I201" s="16">
        <v>100</v>
      </c>
      <c r="J201" s="16">
        <v>60</v>
      </c>
      <c r="K201" s="16">
        <v>25</v>
      </c>
      <c r="L201" s="16">
        <v>18</v>
      </c>
      <c r="M201" s="82">
        <v>37.5</v>
      </c>
      <c r="N201" s="73">
        <v>38</v>
      </c>
      <c r="O201" s="65">
        <v>3000</v>
      </c>
      <c r="P201" s="66">
        <f>Table2245789101123456789101112131415161718[[#This Row],[PEMBULATAN]]*O201</f>
        <v>114000</v>
      </c>
    </row>
    <row r="202" spans="1:16" ht="26.25" customHeight="1" x14ac:dyDescent="0.2">
      <c r="A202" s="14"/>
      <c r="B202" s="14"/>
      <c r="C202" s="74" t="s">
        <v>1898</v>
      </c>
      <c r="D202" s="79" t="s">
        <v>530</v>
      </c>
      <c r="E202" s="13">
        <v>44443</v>
      </c>
      <c r="F202" s="77" t="s">
        <v>779</v>
      </c>
      <c r="G202" s="13">
        <v>44447</v>
      </c>
      <c r="H202" s="78" t="s">
        <v>1692</v>
      </c>
      <c r="I202" s="16">
        <v>33</v>
      </c>
      <c r="J202" s="16">
        <v>27</v>
      </c>
      <c r="K202" s="16">
        <v>23</v>
      </c>
      <c r="L202" s="16">
        <v>5</v>
      </c>
      <c r="M202" s="82">
        <v>5.1232499999999996</v>
      </c>
      <c r="N202" s="73">
        <v>5</v>
      </c>
      <c r="O202" s="65">
        <v>3000</v>
      </c>
      <c r="P202" s="66">
        <f>Table2245789101123456789101112131415161718[[#This Row],[PEMBULATAN]]*O202</f>
        <v>15000</v>
      </c>
    </row>
    <row r="203" spans="1:16" ht="26.25" customHeight="1" x14ac:dyDescent="0.2">
      <c r="A203" s="14"/>
      <c r="B203" s="14"/>
      <c r="C203" s="74" t="s">
        <v>1899</v>
      </c>
      <c r="D203" s="79" t="s">
        <v>530</v>
      </c>
      <c r="E203" s="13">
        <v>44443</v>
      </c>
      <c r="F203" s="77" t="s">
        <v>779</v>
      </c>
      <c r="G203" s="13">
        <v>44447</v>
      </c>
      <c r="H203" s="78" t="s">
        <v>1692</v>
      </c>
      <c r="I203" s="16">
        <v>100</v>
      </c>
      <c r="J203" s="16">
        <v>60</v>
      </c>
      <c r="K203" s="16">
        <v>40</v>
      </c>
      <c r="L203" s="16">
        <v>26</v>
      </c>
      <c r="M203" s="82">
        <v>60</v>
      </c>
      <c r="N203" s="73">
        <v>60</v>
      </c>
      <c r="O203" s="65">
        <v>3000</v>
      </c>
      <c r="P203" s="66">
        <f>Table2245789101123456789101112131415161718[[#This Row],[PEMBULATAN]]*O203</f>
        <v>180000</v>
      </c>
    </row>
    <row r="204" spans="1:16" ht="26.25" customHeight="1" x14ac:dyDescent="0.2">
      <c r="A204" s="14"/>
      <c r="B204" s="14"/>
      <c r="C204" s="74" t="s">
        <v>1900</v>
      </c>
      <c r="D204" s="79" t="s">
        <v>530</v>
      </c>
      <c r="E204" s="13">
        <v>44443</v>
      </c>
      <c r="F204" s="77" t="s">
        <v>779</v>
      </c>
      <c r="G204" s="13">
        <v>44447</v>
      </c>
      <c r="H204" s="78" t="s">
        <v>1692</v>
      </c>
      <c r="I204" s="16">
        <v>50</v>
      </c>
      <c r="J204" s="16">
        <v>40</v>
      </c>
      <c r="K204" s="16">
        <v>30</v>
      </c>
      <c r="L204" s="16">
        <v>5</v>
      </c>
      <c r="M204" s="82">
        <v>15</v>
      </c>
      <c r="N204" s="73">
        <v>15</v>
      </c>
      <c r="O204" s="65">
        <v>3000</v>
      </c>
      <c r="P204" s="66">
        <f>Table2245789101123456789101112131415161718[[#This Row],[PEMBULATAN]]*O204</f>
        <v>45000</v>
      </c>
    </row>
    <row r="205" spans="1:16" ht="26.25" customHeight="1" x14ac:dyDescent="0.2">
      <c r="A205" s="14"/>
      <c r="B205" s="14"/>
      <c r="C205" s="74" t="s">
        <v>1901</v>
      </c>
      <c r="D205" s="79" t="s">
        <v>530</v>
      </c>
      <c r="E205" s="13">
        <v>44443</v>
      </c>
      <c r="F205" s="77" t="s">
        <v>779</v>
      </c>
      <c r="G205" s="13">
        <v>44447</v>
      </c>
      <c r="H205" s="78" t="s">
        <v>1692</v>
      </c>
      <c r="I205" s="16">
        <v>75</v>
      </c>
      <c r="J205" s="16">
        <v>52</v>
      </c>
      <c r="K205" s="16">
        <v>25</v>
      </c>
      <c r="L205" s="16">
        <v>6</v>
      </c>
      <c r="M205" s="82">
        <v>24.375</v>
      </c>
      <c r="N205" s="73">
        <v>25</v>
      </c>
      <c r="O205" s="65">
        <v>3000</v>
      </c>
      <c r="P205" s="66">
        <f>Table2245789101123456789101112131415161718[[#This Row],[PEMBULATAN]]*O205</f>
        <v>75000</v>
      </c>
    </row>
    <row r="206" spans="1:16" ht="26.25" customHeight="1" x14ac:dyDescent="0.2">
      <c r="A206" s="14"/>
      <c r="B206" s="14"/>
      <c r="C206" s="74" t="s">
        <v>1902</v>
      </c>
      <c r="D206" s="79" t="s">
        <v>530</v>
      </c>
      <c r="E206" s="13">
        <v>44443</v>
      </c>
      <c r="F206" s="77" t="s">
        <v>779</v>
      </c>
      <c r="G206" s="13">
        <v>44447</v>
      </c>
      <c r="H206" s="78" t="s">
        <v>1692</v>
      </c>
      <c r="I206" s="16">
        <v>96</v>
      </c>
      <c r="J206" s="16">
        <v>60</v>
      </c>
      <c r="K206" s="16">
        <v>24</v>
      </c>
      <c r="L206" s="16">
        <v>9</v>
      </c>
      <c r="M206" s="82">
        <v>34.56</v>
      </c>
      <c r="N206" s="73">
        <v>35</v>
      </c>
      <c r="O206" s="65">
        <v>3000</v>
      </c>
      <c r="P206" s="66">
        <f>Table2245789101123456789101112131415161718[[#This Row],[PEMBULATAN]]*O206</f>
        <v>105000</v>
      </c>
    </row>
    <row r="207" spans="1:16" ht="26.25" customHeight="1" x14ac:dyDescent="0.2">
      <c r="A207" s="14"/>
      <c r="B207" s="14"/>
      <c r="C207" s="74" t="s">
        <v>1903</v>
      </c>
      <c r="D207" s="79" t="s">
        <v>530</v>
      </c>
      <c r="E207" s="13">
        <v>44443</v>
      </c>
      <c r="F207" s="77" t="s">
        <v>779</v>
      </c>
      <c r="G207" s="13">
        <v>44447</v>
      </c>
      <c r="H207" s="78" t="s">
        <v>1692</v>
      </c>
      <c r="I207" s="16">
        <v>80</v>
      </c>
      <c r="J207" s="16">
        <v>55</v>
      </c>
      <c r="K207" s="16">
        <v>21</v>
      </c>
      <c r="L207" s="16">
        <v>9</v>
      </c>
      <c r="M207" s="82">
        <v>23.1</v>
      </c>
      <c r="N207" s="73">
        <v>23</v>
      </c>
      <c r="O207" s="65">
        <v>3000</v>
      </c>
      <c r="P207" s="66">
        <f>Table2245789101123456789101112131415161718[[#This Row],[PEMBULATAN]]*O207</f>
        <v>69000</v>
      </c>
    </row>
    <row r="208" spans="1:16" ht="26.25" customHeight="1" x14ac:dyDescent="0.2">
      <c r="A208" s="14"/>
      <c r="B208" s="14"/>
      <c r="C208" s="74" t="s">
        <v>1904</v>
      </c>
      <c r="D208" s="79" t="s">
        <v>530</v>
      </c>
      <c r="E208" s="13">
        <v>44443</v>
      </c>
      <c r="F208" s="77" t="s">
        <v>779</v>
      </c>
      <c r="G208" s="13">
        <v>44447</v>
      </c>
      <c r="H208" s="78" t="s">
        <v>1692</v>
      </c>
      <c r="I208" s="16">
        <v>95</v>
      </c>
      <c r="J208" s="16">
        <v>60</v>
      </c>
      <c r="K208" s="16">
        <v>24</v>
      </c>
      <c r="L208" s="16">
        <v>8</v>
      </c>
      <c r="M208" s="82">
        <v>34.200000000000003</v>
      </c>
      <c r="N208" s="73">
        <v>34</v>
      </c>
      <c r="O208" s="65">
        <v>3000</v>
      </c>
      <c r="P208" s="66">
        <f>Table2245789101123456789101112131415161718[[#This Row],[PEMBULATAN]]*O208</f>
        <v>102000</v>
      </c>
    </row>
    <row r="209" spans="1:16" ht="26.25" customHeight="1" x14ac:dyDescent="0.2">
      <c r="A209" s="14"/>
      <c r="B209" s="14"/>
      <c r="C209" s="74" t="s">
        <v>1905</v>
      </c>
      <c r="D209" s="79" t="s">
        <v>530</v>
      </c>
      <c r="E209" s="13">
        <v>44443</v>
      </c>
      <c r="F209" s="77" t="s">
        <v>779</v>
      </c>
      <c r="G209" s="13">
        <v>44447</v>
      </c>
      <c r="H209" s="78" t="s">
        <v>1692</v>
      </c>
      <c r="I209" s="16">
        <v>95</v>
      </c>
      <c r="J209" s="16">
        <v>65</v>
      </c>
      <c r="K209" s="16">
        <v>25</v>
      </c>
      <c r="L209" s="16">
        <v>14</v>
      </c>
      <c r="M209" s="82">
        <v>38.59375</v>
      </c>
      <c r="N209" s="73">
        <v>39</v>
      </c>
      <c r="O209" s="65">
        <v>3000</v>
      </c>
      <c r="P209" s="66">
        <f>Table2245789101123456789101112131415161718[[#This Row],[PEMBULATAN]]*O209</f>
        <v>117000</v>
      </c>
    </row>
    <row r="210" spans="1:16" ht="26.25" customHeight="1" x14ac:dyDescent="0.2">
      <c r="A210" s="14"/>
      <c r="B210" s="14"/>
      <c r="C210" s="74" t="s">
        <v>1906</v>
      </c>
      <c r="D210" s="79" t="s">
        <v>530</v>
      </c>
      <c r="E210" s="13">
        <v>44443</v>
      </c>
      <c r="F210" s="77" t="s">
        <v>779</v>
      </c>
      <c r="G210" s="13">
        <v>44447</v>
      </c>
      <c r="H210" s="78" t="s">
        <v>1692</v>
      </c>
      <c r="I210" s="16">
        <v>80</v>
      </c>
      <c r="J210" s="16">
        <v>45</v>
      </c>
      <c r="K210" s="16">
        <v>30</v>
      </c>
      <c r="L210" s="16">
        <v>8</v>
      </c>
      <c r="M210" s="82">
        <v>27</v>
      </c>
      <c r="N210" s="73">
        <v>27</v>
      </c>
      <c r="O210" s="65">
        <v>3000</v>
      </c>
      <c r="P210" s="66">
        <f>Table2245789101123456789101112131415161718[[#This Row],[PEMBULATAN]]*O210</f>
        <v>81000</v>
      </c>
    </row>
    <row r="211" spans="1:16" ht="26.25" customHeight="1" x14ac:dyDescent="0.2">
      <c r="A211" s="14"/>
      <c r="B211" s="14"/>
      <c r="C211" s="74" t="s">
        <v>1907</v>
      </c>
      <c r="D211" s="79" t="s">
        <v>530</v>
      </c>
      <c r="E211" s="13">
        <v>44443</v>
      </c>
      <c r="F211" s="77" t="s">
        <v>779</v>
      </c>
      <c r="G211" s="13">
        <v>44447</v>
      </c>
      <c r="H211" s="78" t="s">
        <v>1692</v>
      </c>
      <c r="I211" s="16">
        <v>98</v>
      </c>
      <c r="J211" s="16">
        <v>36</v>
      </c>
      <c r="K211" s="16">
        <v>10</v>
      </c>
      <c r="L211" s="16">
        <v>2</v>
      </c>
      <c r="M211" s="82">
        <v>8.82</v>
      </c>
      <c r="N211" s="73">
        <v>9</v>
      </c>
      <c r="O211" s="65">
        <v>3000</v>
      </c>
      <c r="P211" s="66">
        <f>Table2245789101123456789101112131415161718[[#This Row],[PEMBULATAN]]*O211</f>
        <v>27000</v>
      </c>
    </row>
    <row r="212" spans="1:16" ht="26.25" customHeight="1" x14ac:dyDescent="0.2">
      <c r="A212" s="14"/>
      <c r="B212" s="14"/>
      <c r="C212" s="74" t="s">
        <v>1908</v>
      </c>
      <c r="D212" s="79" t="s">
        <v>530</v>
      </c>
      <c r="E212" s="13">
        <v>44443</v>
      </c>
      <c r="F212" s="77" t="s">
        <v>779</v>
      </c>
      <c r="G212" s="13">
        <v>44447</v>
      </c>
      <c r="H212" s="78" t="s">
        <v>1692</v>
      </c>
      <c r="I212" s="16">
        <v>96</v>
      </c>
      <c r="J212" s="16">
        <v>49</v>
      </c>
      <c r="K212" s="16">
        <v>10</v>
      </c>
      <c r="L212" s="16">
        <v>14</v>
      </c>
      <c r="M212" s="82">
        <v>11.76</v>
      </c>
      <c r="N212" s="73">
        <v>14</v>
      </c>
      <c r="O212" s="65">
        <v>3000</v>
      </c>
      <c r="P212" s="66">
        <f>Table2245789101123456789101112131415161718[[#This Row],[PEMBULATAN]]*O212</f>
        <v>42000</v>
      </c>
    </row>
    <row r="213" spans="1:16" ht="26.25" customHeight="1" x14ac:dyDescent="0.2">
      <c r="A213" s="14"/>
      <c r="B213" s="14"/>
      <c r="C213" s="74" t="s">
        <v>1909</v>
      </c>
      <c r="D213" s="79" t="s">
        <v>530</v>
      </c>
      <c r="E213" s="13">
        <v>44443</v>
      </c>
      <c r="F213" s="77" t="s">
        <v>779</v>
      </c>
      <c r="G213" s="13">
        <v>44447</v>
      </c>
      <c r="H213" s="78" t="s">
        <v>1692</v>
      </c>
      <c r="I213" s="16">
        <v>90</v>
      </c>
      <c r="J213" s="16">
        <v>68</v>
      </c>
      <c r="K213" s="16">
        <v>24</v>
      </c>
      <c r="L213" s="16">
        <v>15</v>
      </c>
      <c r="M213" s="82">
        <v>36.72</v>
      </c>
      <c r="N213" s="73">
        <v>37</v>
      </c>
      <c r="O213" s="65">
        <v>3000</v>
      </c>
      <c r="P213" s="66">
        <f>Table2245789101123456789101112131415161718[[#This Row],[PEMBULATAN]]*O213</f>
        <v>111000</v>
      </c>
    </row>
    <row r="214" spans="1:16" ht="26.25" customHeight="1" x14ac:dyDescent="0.2">
      <c r="A214" s="14"/>
      <c r="B214" s="14"/>
      <c r="C214" s="74" t="s">
        <v>1910</v>
      </c>
      <c r="D214" s="79" t="s">
        <v>530</v>
      </c>
      <c r="E214" s="13">
        <v>44443</v>
      </c>
      <c r="F214" s="77" t="s">
        <v>779</v>
      </c>
      <c r="G214" s="13">
        <v>44447</v>
      </c>
      <c r="H214" s="78" t="s">
        <v>1692</v>
      </c>
      <c r="I214" s="16">
        <v>102</v>
      </c>
      <c r="J214" s="16">
        <v>60</v>
      </c>
      <c r="K214" s="16">
        <v>20</v>
      </c>
      <c r="L214" s="16">
        <v>12</v>
      </c>
      <c r="M214" s="82">
        <v>30.6</v>
      </c>
      <c r="N214" s="73">
        <v>31</v>
      </c>
      <c r="O214" s="65">
        <v>3000</v>
      </c>
      <c r="P214" s="66">
        <f>Table2245789101123456789101112131415161718[[#This Row],[PEMBULATAN]]*O214</f>
        <v>93000</v>
      </c>
    </row>
    <row r="215" spans="1:16" ht="26.25" customHeight="1" x14ac:dyDescent="0.2">
      <c r="A215" s="14"/>
      <c r="B215" s="14"/>
      <c r="C215" s="74" t="s">
        <v>1911</v>
      </c>
      <c r="D215" s="79" t="s">
        <v>530</v>
      </c>
      <c r="E215" s="13">
        <v>44443</v>
      </c>
      <c r="F215" s="77" t="s">
        <v>779</v>
      </c>
      <c r="G215" s="13">
        <v>44447</v>
      </c>
      <c r="H215" s="78" t="s">
        <v>1692</v>
      </c>
      <c r="I215" s="16">
        <v>125</v>
      </c>
      <c r="J215" s="16">
        <v>64</v>
      </c>
      <c r="K215" s="16">
        <v>26</v>
      </c>
      <c r="L215" s="16">
        <v>14</v>
      </c>
      <c r="M215" s="82">
        <v>52</v>
      </c>
      <c r="N215" s="73">
        <v>52</v>
      </c>
      <c r="O215" s="65">
        <v>3000</v>
      </c>
      <c r="P215" s="66">
        <f>Table2245789101123456789101112131415161718[[#This Row],[PEMBULATAN]]*O215</f>
        <v>156000</v>
      </c>
    </row>
    <row r="216" spans="1:16" ht="26.25" customHeight="1" x14ac:dyDescent="0.2">
      <c r="A216" s="14"/>
      <c r="B216" s="14"/>
      <c r="C216" s="74" t="s">
        <v>1912</v>
      </c>
      <c r="D216" s="79" t="s">
        <v>530</v>
      </c>
      <c r="E216" s="13">
        <v>44443</v>
      </c>
      <c r="F216" s="77" t="s">
        <v>779</v>
      </c>
      <c r="G216" s="13">
        <v>44447</v>
      </c>
      <c r="H216" s="78" t="s">
        <v>1692</v>
      </c>
      <c r="I216" s="16">
        <v>90</v>
      </c>
      <c r="J216" s="16">
        <v>27</v>
      </c>
      <c r="K216" s="16">
        <v>16</v>
      </c>
      <c r="L216" s="16">
        <v>3</v>
      </c>
      <c r="M216" s="82">
        <v>9.7200000000000006</v>
      </c>
      <c r="N216" s="73">
        <v>10</v>
      </c>
      <c r="O216" s="65">
        <v>3000</v>
      </c>
      <c r="P216" s="66">
        <f>Table2245789101123456789101112131415161718[[#This Row],[PEMBULATAN]]*O216</f>
        <v>30000</v>
      </c>
    </row>
    <row r="217" spans="1:16" ht="26.25" customHeight="1" x14ac:dyDescent="0.2">
      <c r="A217" s="14"/>
      <c r="B217" s="14"/>
      <c r="C217" s="74" t="s">
        <v>1913</v>
      </c>
      <c r="D217" s="79" t="s">
        <v>530</v>
      </c>
      <c r="E217" s="13">
        <v>44443</v>
      </c>
      <c r="F217" s="77" t="s">
        <v>779</v>
      </c>
      <c r="G217" s="13">
        <v>44447</v>
      </c>
      <c r="H217" s="78" t="s">
        <v>1692</v>
      </c>
      <c r="I217" s="16">
        <v>95</v>
      </c>
      <c r="J217" s="16">
        <v>60</v>
      </c>
      <c r="K217" s="16">
        <v>27</v>
      </c>
      <c r="L217" s="16">
        <v>19</v>
      </c>
      <c r="M217" s="82">
        <v>38.475000000000001</v>
      </c>
      <c r="N217" s="73">
        <v>39</v>
      </c>
      <c r="O217" s="65">
        <v>3000</v>
      </c>
      <c r="P217" s="66">
        <f>Table2245789101123456789101112131415161718[[#This Row],[PEMBULATAN]]*O217</f>
        <v>117000</v>
      </c>
    </row>
    <row r="218" spans="1:16" ht="26.25" customHeight="1" x14ac:dyDescent="0.2">
      <c r="A218" s="14"/>
      <c r="B218" s="14"/>
      <c r="C218" s="74" t="s">
        <v>1914</v>
      </c>
      <c r="D218" s="79" t="s">
        <v>530</v>
      </c>
      <c r="E218" s="13">
        <v>44443</v>
      </c>
      <c r="F218" s="77" t="s">
        <v>779</v>
      </c>
      <c r="G218" s="13">
        <v>44447</v>
      </c>
      <c r="H218" s="78" t="s">
        <v>1692</v>
      </c>
      <c r="I218" s="16">
        <v>91</v>
      </c>
      <c r="J218" s="16">
        <v>68</v>
      </c>
      <c r="K218" s="16">
        <v>25</v>
      </c>
      <c r="L218" s="16">
        <v>13</v>
      </c>
      <c r="M218" s="82">
        <v>38.674999999999997</v>
      </c>
      <c r="N218" s="73">
        <v>39</v>
      </c>
      <c r="O218" s="65">
        <v>3000</v>
      </c>
      <c r="P218" s="66">
        <f>Table2245789101123456789101112131415161718[[#This Row],[PEMBULATAN]]*O218</f>
        <v>117000</v>
      </c>
    </row>
    <row r="219" spans="1:16" ht="26.25" customHeight="1" x14ac:dyDescent="0.2">
      <c r="A219" s="14"/>
      <c r="B219" s="14"/>
      <c r="C219" s="74" t="s">
        <v>1915</v>
      </c>
      <c r="D219" s="79" t="s">
        <v>530</v>
      </c>
      <c r="E219" s="13">
        <v>44443</v>
      </c>
      <c r="F219" s="77" t="s">
        <v>779</v>
      </c>
      <c r="G219" s="13">
        <v>44447</v>
      </c>
      <c r="H219" s="78" t="s">
        <v>1692</v>
      </c>
      <c r="I219" s="16">
        <v>90</v>
      </c>
      <c r="J219" s="16">
        <v>55</v>
      </c>
      <c r="K219" s="16">
        <v>20</v>
      </c>
      <c r="L219" s="16">
        <v>13</v>
      </c>
      <c r="M219" s="82">
        <v>24.75</v>
      </c>
      <c r="N219" s="73">
        <v>25</v>
      </c>
      <c r="O219" s="65">
        <v>3000</v>
      </c>
      <c r="P219" s="66">
        <f>Table2245789101123456789101112131415161718[[#This Row],[PEMBULATAN]]*O219</f>
        <v>75000</v>
      </c>
    </row>
    <row r="220" spans="1:16" ht="26.25" customHeight="1" x14ac:dyDescent="0.2">
      <c r="A220" s="14"/>
      <c r="B220" s="14"/>
      <c r="C220" s="74" t="s">
        <v>1916</v>
      </c>
      <c r="D220" s="79" t="s">
        <v>530</v>
      </c>
      <c r="E220" s="13">
        <v>44443</v>
      </c>
      <c r="F220" s="77" t="s">
        <v>779</v>
      </c>
      <c r="G220" s="13">
        <v>44447</v>
      </c>
      <c r="H220" s="78" t="s">
        <v>1692</v>
      </c>
      <c r="I220" s="16">
        <v>93</v>
      </c>
      <c r="J220" s="16">
        <v>55</v>
      </c>
      <c r="K220" s="16">
        <v>25</v>
      </c>
      <c r="L220" s="16">
        <v>10</v>
      </c>
      <c r="M220" s="82">
        <v>31.96875</v>
      </c>
      <c r="N220" s="73">
        <v>32</v>
      </c>
      <c r="O220" s="65">
        <v>3000</v>
      </c>
      <c r="P220" s="66">
        <f>Table2245789101123456789101112131415161718[[#This Row],[PEMBULATAN]]*O220</f>
        <v>96000</v>
      </c>
    </row>
    <row r="221" spans="1:16" ht="26.25" customHeight="1" x14ac:dyDescent="0.2">
      <c r="A221" s="14"/>
      <c r="B221" s="14"/>
      <c r="C221" s="74" t="s">
        <v>1917</v>
      </c>
      <c r="D221" s="79" t="s">
        <v>530</v>
      </c>
      <c r="E221" s="13">
        <v>44443</v>
      </c>
      <c r="F221" s="77" t="s">
        <v>779</v>
      </c>
      <c r="G221" s="13">
        <v>44447</v>
      </c>
      <c r="H221" s="78" t="s">
        <v>1692</v>
      </c>
      <c r="I221" s="16">
        <v>88</v>
      </c>
      <c r="J221" s="16">
        <v>59</v>
      </c>
      <c r="K221" s="16">
        <v>20</v>
      </c>
      <c r="L221" s="16">
        <v>16</v>
      </c>
      <c r="M221" s="82">
        <v>25.96</v>
      </c>
      <c r="N221" s="73">
        <v>26</v>
      </c>
      <c r="O221" s="65">
        <v>3000</v>
      </c>
      <c r="P221" s="66">
        <f>Table2245789101123456789101112131415161718[[#This Row],[PEMBULATAN]]*O221</f>
        <v>78000</v>
      </c>
    </row>
    <row r="222" spans="1:16" ht="26.25" customHeight="1" x14ac:dyDescent="0.2">
      <c r="A222" s="14"/>
      <c r="B222" s="14"/>
      <c r="C222" s="74" t="s">
        <v>1918</v>
      </c>
      <c r="D222" s="79" t="s">
        <v>530</v>
      </c>
      <c r="E222" s="13">
        <v>44443</v>
      </c>
      <c r="F222" s="77" t="s">
        <v>779</v>
      </c>
      <c r="G222" s="13">
        <v>44447</v>
      </c>
      <c r="H222" s="78" t="s">
        <v>1692</v>
      </c>
      <c r="I222" s="16">
        <v>92</v>
      </c>
      <c r="J222" s="16">
        <v>60</v>
      </c>
      <c r="K222" s="16">
        <v>30</v>
      </c>
      <c r="L222" s="16">
        <v>22</v>
      </c>
      <c r="M222" s="82">
        <v>41.4</v>
      </c>
      <c r="N222" s="73">
        <v>42</v>
      </c>
      <c r="O222" s="65">
        <v>3000</v>
      </c>
      <c r="P222" s="66">
        <f>Table2245789101123456789101112131415161718[[#This Row],[PEMBULATAN]]*O222</f>
        <v>126000</v>
      </c>
    </row>
    <row r="223" spans="1:16" ht="26.25" customHeight="1" x14ac:dyDescent="0.2">
      <c r="A223" s="14"/>
      <c r="B223" s="14"/>
      <c r="C223" s="74" t="s">
        <v>1919</v>
      </c>
      <c r="D223" s="79" t="s">
        <v>530</v>
      </c>
      <c r="E223" s="13">
        <v>44443</v>
      </c>
      <c r="F223" s="77" t="s">
        <v>779</v>
      </c>
      <c r="G223" s="13">
        <v>44447</v>
      </c>
      <c r="H223" s="78" t="s">
        <v>1692</v>
      </c>
      <c r="I223" s="16">
        <v>50</v>
      </c>
      <c r="J223" s="16">
        <v>50</v>
      </c>
      <c r="K223" s="16">
        <v>20</v>
      </c>
      <c r="L223" s="16">
        <v>8</v>
      </c>
      <c r="M223" s="82">
        <v>12.5</v>
      </c>
      <c r="N223" s="73">
        <v>13</v>
      </c>
      <c r="O223" s="65">
        <v>3000</v>
      </c>
      <c r="P223" s="66">
        <f>Table2245789101123456789101112131415161718[[#This Row],[PEMBULATAN]]*O223</f>
        <v>39000</v>
      </c>
    </row>
    <row r="224" spans="1:16" ht="26.25" customHeight="1" x14ac:dyDescent="0.2">
      <c r="A224" s="14"/>
      <c r="B224" s="14"/>
      <c r="C224" s="74" t="s">
        <v>1920</v>
      </c>
      <c r="D224" s="79" t="s">
        <v>530</v>
      </c>
      <c r="E224" s="13">
        <v>44443</v>
      </c>
      <c r="F224" s="77" t="s">
        <v>779</v>
      </c>
      <c r="G224" s="13">
        <v>44447</v>
      </c>
      <c r="H224" s="78" t="s">
        <v>1692</v>
      </c>
      <c r="I224" s="16">
        <v>90</v>
      </c>
      <c r="J224" s="16">
        <v>60</v>
      </c>
      <c r="K224" s="16">
        <v>30</v>
      </c>
      <c r="L224" s="16">
        <v>10</v>
      </c>
      <c r="M224" s="82">
        <v>40.5</v>
      </c>
      <c r="N224" s="73">
        <v>41</v>
      </c>
      <c r="O224" s="65">
        <v>3000</v>
      </c>
      <c r="P224" s="66">
        <f>Table2245789101123456789101112131415161718[[#This Row],[PEMBULATAN]]*O224</f>
        <v>123000</v>
      </c>
    </row>
    <row r="225" spans="1:16" ht="26.25" customHeight="1" x14ac:dyDescent="0.2">
      <c r="A225" s="14"/>
      <c r="B225" s="14"/>
      <c r="C225" s="74" t="s">
        <v>1921</v>
      </c>
      <c r="D225" s="79" t="s">
        <v>530</v>
      </c>
      <c r="E225" s="13">
        <v>44443</v>
      </c>
      <c r="F225" s="77" t="s">
        <v>779</v>
      </c>
      <c r="G225" s="13">
        <v>44447</v>
      </c>
      <c r="H225" s="78" t="s">
        <v>1692</v>
      </c>
      <c r="I225" s="16">
        <v>100</v>
      </c>
      <c r="J225" s="16">
        <v>60</v>
      </c>
      <c r="K225" s="16">
        <v>30</v>
      </c>
      <c r="L225" s="16">
        <v>22</v>
      </c>
      <c r="M225" s="82">
        <v>45</v>
      </c>
      <c r="N225" s="73">
        <v>45</v>
      </c>
      <c r="O225" s="65">
        <v>3000</v>
      </c>
      <c r="P225" s="66">
        <f>Table2245789101123456789101112131415161718[[#This Row],[PEMBULATAN]]*O225</f>
        <v>135000</v>
      </c>
    </row>
    <row r="226" spans="1:16" ht="26.25" customHeight="1" x14ac:dyDescent="0.2">
      <c r="A226" s="14"/>
      <c r="B226" s="14"/>
      <c r="C226" s="74" t="s">
        <v>1922</v>
      </c>
      <c r="D226" s="79" t="s">
        <v>530</v>
      </c>
      <c r="E226" s="13">
        <v>44443</v>
      </c>
      <c r="F226" s="77" t="s">
        <v>779</v>
      </c>
      <c r="G226" s="13">
        <v>44447</v>
      </c>
      <c r="H226" s="78" t="s">
        <v>1692</v>
      </c>
      <c r="I226" s="16">
        <v>110</v>
      </c>
      <c r="J226" s="16">
        <v>60</v>
      </c>
      <c r="K226" s="16">
        <v>30</v>
      </c>
      <c r="L226" s="16">
        <v>19</v>
      </c>
      <c r="M226" s="82">
        <v>49.5</v>
      </c>
      <c r="N226" s="73">
        <v>50</v>
      </c>
      <c r="O226" s="65">
        <v>3000</v>
      </c>
      <c r="P226" s="66">
        <f>Table2245789101123456789101112131415161718[[#This Row],[PEMBULATAN]]*O226</f>
        <v>150000</v>
      </c>
    </row>
    <row r="227" spans="1:16" ht="26.25" customHeight="1" x14ac:dyDescent="0.2">
      <c r="A227" s="14"/>
      <c r="B227" s="14"/>
      <c r="C227" s="74" t="s">
        <v>1923</v>
      </c>
      <c r="D227" s="79" t="s">
        <v>530</v>
      </c>
      <c r="E227" s="13">
        <v>44443</v>
      </c>
      <c r="F227" s="77" t="s">
        <v>779</v>
      </c>
      <c r="G227" s="13">
        <v>44447</v>
      </c>
      <c r="H227" s="78" t="s">
        <v>1692</v>
      </c>
      <c r="I227" s="16">
        <v>102</v>
      </c>
      <c r="J227" s="16">
        <v>70</v>
      </c>
      <c r="K227" s="16">
        <v>40</v>
      </c>
      <c r="L227" s="16">
        <v>22</v>
      </c>
      <c r="M227" s="82">
        <v>71.400000000000006</v>
      </c>
      <c r="N227" s="73">
        <v>72</v>
      </c>
      <c r="O227" s="65">
        <v>3000</v>
      </c>
      <c r="P227" s="66">
        <f>Table2245789101123456789101112131415161718[[#This Row],[PEMBULATAN]]*O227</f>
        <v>216000</v>
      </c>
    </row>
    <row r="228" spans="1:16" ht="26.25" customHeight="1" x14ac:dyDescent="0.2">
      <c r="A228" s="14"/>
      <c r="B228" s="14"/>
      <c r="C228" s="74" t="s">
        <v>1924</v>
      </c>
      <c r="D228" s="79" t="s">
        <v>530</v>
      </c>
      <c r="E228" s="13">
        <v>44443</v>
      </c>
      <c r="F228" s="77" t="s">
        <v>779</v>
      </c>
      <c r="G228" s="13">
        <v>44447</v>
      </c>
      <c r="H228" s="78" t="s">
        <v>1692</v>
      </c>
      <c r="I228" s="16">
        <v>95</v>
      </c>
      <c r="J228" s="16">
        <v>63</v>
      </c>
      <c r="K228" s="16">
        <v>25</v>
      </c>
      <c r="L228" s="16">
        <v>18</v>
      </c>
      <c r="M228" s="82">
        <v>37.40625</v>
      </c>
      <c r="N228" s="73">
        <v>38</v>
      </c>
      <c r="O228" s="65">
        <v>3000</v>
      </c>
      <c r="P228" s="66">
        <f>Table2245789101123456789101112131415161718[[#This Row],[PEMBULATAN]]*O228</f>
        <v>114000</v>
      </c>
    </row>
    <row r="229" spans="1:16" ht="26.25" customHeight="1" x14ac:dyDescent="0.2">
      <c r="A229" s="14"/>
      <c r="B229" s="14"/>
      <c r="C229" s="74" t="s">
        <v>1925</v>
      </c>
      <c r="D229" s="79" t="s">
        <v>530</v>
      </c>
      <c r="E229" s="13">
        <v>44443</v>
      </c>
      <c r="F229" s="77" t="s">
        <v>779</v>
      </c>
      <c r="G229" s="13">
        <v>44447</v>
      </c>
      <c r="H229" s="78" t="s">
        <v>1692</v>
      </c>
      <c r="I229" s="16">
        <v>105</v>
      </c>
      <c r="J229" s="16">
        <v>60</v>
      </c>
      <c r="K229" s="16">
        <v>20</v>
      </c>
      <c r="L229" s="16">
        <v>16</v>
      </c>
      <c r="M229" s="82">
        <v>31.5</v>
      </c>
      <c r="N229" s="73">
        <v>32</v>
      </c>
      <c r="O229" s="65">
        <v>3000</v>
      </c>
      <c r="P229" s="66">
        <f>Table2245789101123456789101112131415161718[[#This Row],[PEMBULATAN]]*O229</f>
        <v>96000</v>
      </c>
    </row>
    <row r="230" spans="1:16" ht="26.25" customHeight="1" x14ac:dyDescent="0.2">
      <c r="A230" s="14"/>
      <c r="B230" s="14"/>
      <c r="C230" s="74" t="s">
        <v>1926</v>
      </c>
      <c r="D230" s="79" t="s">
        <v>530</v>
      </c>
      <c r="E230" s="13">
        <v>44443</v>
      </c>
      <c r="F230" s="77" t="s">
        <v>779</v>
      </c>
      <c r="G230" s="13">
        <v>44447</v>
      </c>
      <c r="H230" s="78" t="s">
        <v>1692</v>
      </c>
      <c r="I230" s="16">
        <v>90</v>
      </c>
      <c r="J230" s="16">
        <v>60</v>
      </c>
      <c r="K230" s="16">
        <v>25</v>
      </c>
      <c r="L230" s="16">
        <v>9</v>
      </c>
      <c r="M230" s="82">
        <v>33.75</v>
      </c>
      <c r="N230" s="73">
        <v>34</v>
      </c>
      <c r="O230" s="65">
        <v>3000</v>
      </c>
      <c r="P230" s="66">
        <f>Table2245789101123456789101112131415161718[[#This Row],[PEMBULATAN]]*O230</f>
        <v>102000</v>
      </c>
    </row>
    <row r="231" spans="1:16" ht="26.25" customHeight="1" x14ac:dyDescent="0.2">
      <c r="A231" s="14"/>
      <c r="B231" s="14"/>
      <c r="C231" s="74" t="s">
        <v>1927</v>
      </c>
      <c r="D231" s="79" t="s">
        <v>530</v>
      </c>
      <c r="E231" s="13">
        <v>44443</v>
      </c>
      <c r="F231" s="77" t="s">
        <v>779</v>
      </c>
      <c r="G231" s="13">
        <v>44447</v>
      </c>
      <c r="H231" s="78" t="s">
        <v>1692</v>
      </c>
      <c r="I231" s="16">
        <v>100</v>
      </c>
      <c r="J231" s="16">
        <v>60</v>
      </c>
      <c r="K231" s="16">
        <v>30</v>
      </c>
      <c r="L231" s="16">
        <v>12</v>
      </c>
      <c r="M231" s="82">
        <v>45</v>
      </c>
      <c r="N231" s="73">
        <v>45</v>
      </c>
      <c r="O231" s="65">
        <v>3000</v>
      </c>
      <c r="P231" s="66">
        <f>Table2245789101123456789101112131415161718[[#This Row],[PEMBULATAN]]*O231</f>
        <v>135000</v>
      </c>
    </row>
    <row r="232" spans="1:16" ht="22.5" customHeight="1" x14ac:dyDescent="0.2">
      <c r="A232" s="117" t="s">
        <v>30</v>
      </c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9"/>
      <c r="M232" s="80">
        <f>SUBTOTAL(109,Table2245789101123456789101112131415161718[KG VOLUME])</f>
        <v>5898.4485000000013</v>
      </c>
      <c r="N232" s="69">
        <f>SUM(N3:N231)</f>
        <v>6014</v>
      </c>
      <c r="O232" s="120">
        <f>SUM(P3:P231)</f>
        <v>18042000</v>
      </c>
      <c r="P232" s="121"/>
    </row>
    <row r="233" spans="1:16" ht="18" customHeight="1" x14ac:dyDescent="0.2">
      <c r="A233" s="87"/>
      <c r="B233" s="57" t="s">
        <v>42</v>
      </c>
      <c r="C233" s="56"/>
      <c r="D233" s="58" t="s">
        <v>43</v>
      </c>
      <c r="E233" s="87"/>
      <c r="F233" s="87"/>
      <c r="G233" s="87"/>
      <c r="H233" s="87"/>
      <c r="I233" s="87"/>
      <c r="J233" s="87"/>
      <c r="K233" s="87"/>
      <c r="L233" s="87"/>
      <c r="M233" s="88"/>
      <c r="N233" s="89" t="s">
        <v>51</v>
      </c>
      <c r="O233" s="90"/>
      <c r="P233" s="90">
        <v>0</v>
      </c>
    </row>
    <row r="234" spans="1:16" ht="18" customHeight="1" thickBot="1" x14ac:dyDescent="0.25">
      <c r="A234" s="87"/>
      <c r="B234" s="57"/>
      <c r="C234" s="56"/>
      <c r="D234" s="58"/>
      <c r="E234" s="87"/>
      <c r="F234" s="87"/>
      <c r="G234" s="87"/>
      <c r="H234" s="87"/>
      <c r="I234" s="87"/>
      <c r="J234" s="87"/>
      <c r="K234" s="87"/>
      <c r="L234" s="87"/>
      <c r="M234" s="88"/>
      <c r="N234" s="91" t="s">
        <v>52</v>
      </c>
      <c r="O234" s="92"/>
      <c r="P234" s="92">
        <f>O232-P233</f>
        <v>18042000</v>
      </c>
    </row>
    <row r="235" spans="1:16" ht="18" customHeight="1" x14ac:dyDescent="0.2">
      <c r="A235" s="11"/>
      <c r="H235" s="64"/>
      <c r="N235" s="63" t="s">
        <v>31</v>
      </c>
      <c r="P235" s="70">
        <f>P234*1%</f>
        <v>180420</v>
      </c>
    </row>
    <row r="236" spans="1:16" ht="18" customHeight="1" thickBot="1" x14ac:dyDescent="0.25">
      <c r="A236" s="11"/>
      <c r="H236" s="64"/>
      <c r="N236" s="63" t="s">
        <v>53</v>
      </c>
      <c r="P236" s="72">
        <f>P234*2%</f>
        <v>360840</v>
      </c>
    </row>
    <row r="237" spans="1:16" ht="18" customHeight="1" x14ac:dyDescent="0.2">
      <c r="A237" s="11"/>
      <c r="H237" s="64"/>
      <c r="N237" s="67" t="s">
        <v>32</v>
      </c>
      <c r="O237" s="68"/>
      <c r="P237" s="71">
        <f>P234+P235-P236</f>
        <v>17861580</v>
      </c>
    </row>
    <row r="239" spans="1:16" x14ac:dyDescent="0.2">
      <c r="A239" s="11"/>
      <c r="H239" s="64"/>
      <c r="P239" s="72"/>
    </row>
    <row r="240" spans="1:16" x14ac:dyDescent="0.2">
      <c r="A240" s="11"/>
      <c r="H240" s="64"/>
      <c r="O240" s="59"/>
      <c r="P240" s="72"/>
    </row>
    <row r="241" spans="1:16" s="3" customFormat="1" x14ac:dyDescent="0.25">
      <c r="A241" s="11"/>
      <c r="B241" s="2"/>
      <c r="C241" s="2"/>
      <c r="E241" s="12"/>
      <c r="H241" s="64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4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4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4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4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4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4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4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4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4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4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4"/>
      <c r="N252" s="15"/>
      <c r="O252" s="15"/>
      <c r="P252" s="15"/>
    </row>
  </sheetData>
  <mergeCells count="2">
    <mergeCell ref="A232:L232"/>
    <mergeCell ref="O232:P232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231">
    <cfRule type="duplicateValues" dxfId="15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1931</v>
      </c>
      <c r="B3" s="75" t="s">
        <v>1928</v>
      </c>
      <c r="C3" s="9" t="s">
        <v>1929</v>
      </c>
      <c r="D3" s="77" t="s">
        <v>530</v>
      </c>
      <c r="E3" s="13">
        <v>44440</v>
      </c>
      <c r="F3" s="77" t="s">
        <v>284</v>
      </c>
      <c r="G3" s="13">
        <v>44441</v>
      </c>
      <c r="H3" s="10" t="s">
        <v>1930</v>
      </c>
      <c r="I3" s="1">
        <v>40</v>
      </c>
      <c r="J3" s="1">
        <v>30</v>
      </c>
      <c r="K3" s="1">
        <v>20</v>
      </c>
      <c r="L3" s="1">
        <v>4</v>
      </c>
      <c r="M3" s="81">
        <v>6</v>
      </c>
      <c r="N3" s="8">
        <v>6</v>
      </c>
      <c r="O3" s="65">
        <v>3000</v>
      </c>
      <c r="P3" s="66">
        <f>Table22457891011235[[#This Row],[PEMBULATAN]]*O3</f>
        <v>18000</v>
      </c>
    </row>
    <row r="4" spans="1:16" ht="22.5" customHeight="1" x14ac:dyDescent="0.2">
      <c r="A4" s="117" t="s">
        <v>30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80">
        <f>SUBTOTAL(109,Table22457891011235[KG VOLUME])</f>
        <v>6</v>
      </c>
      <c r="N4" s="69">
        <f>SUM(N3:N3)</f>
        <v>6</v>
      </c>
      <c r="O4" s="120">
        <f>SUM(P3:P3)</f>
        <v>18000</v>
      </c>
      <c r="P4" s="121"/>
    </row>
    <row r="5" spans="1:16" ht="18" customHeight="1" x14ac:dyDescent="0.2">
      <c r="A5" s="87"/>
      <c r="B5" s="57" t="s">
        <v>42</v>
      </c>
      <c r="C5" s="56"/>
      <c r="D5" s="58" t="s">
        <v>43</v>
      </c>
      <c r="E5" s="87"/>
      <c r="F5" s="87"/>
      <c r="G5" s="87"/>
      <c r="H5" s="87"/>
      <c r="I5" s="87"/>
      <c r="J5" s="87"/>
      <c r="K5" s="87"/>
      <c r="L5" s="87"/>
      <c r="M5" s="88"/>
      <c r="N5" s="89" t="s">
        <v>51</v>
      </c>
      <c r="O5" s="90"/>
      <c r="P5" s="90">
        <v>0</v>
      </c>
    </row>
    <row r="6" spans="1:16" ht="18" customHeight="1" thickBot="1" x14ac:dyDescent="0.25">
      <c r="A6" s="87"/>
      <c r="B6" s="57"/>
      <c r="C6" s="56"/>
      <c r="D6" s="58"/>
      <c r="E6" s="87"/>
      <c r="F6" s="87"/>
      <c r="G6" s="87"/>
      <c r="H6" s="87"/>
      <c r="I6" s="87"/>
      <c r="J6" s="87"/>
      <c r="K6" s="87"/>
      <c r="L6" s="87"/>
      <c r="M6" s="88"/>
      <c r="N6" s="91" t="s">
        <v>52</v>
      </c>
      <c r="O6" s="92"/>
      <c r="P6" s="92">
        <f>O4-P5</f>
        <v>18000</v>
      </c>
    </row>
    <row r="7" spans="1:16" ht="18" customHeight="1" x14ac:dyDescent="0.2">
      <c r="A7" s="11"/>
      <c r="H7" s="64"/>
      <c r="N7" s="63" t="s">
        <v>31</v>
      </c>
      <c r="P7" s="70">
        <f>P6*1%</f>
        <v>180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360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17820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14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7"/>
  <sheetViews>
    <sheetView zoomScale="110" zoomScaleNormal="110" workbookViewId="0">
      <pane xSplit="3" ySplit="2" topLeftCell="D219" activePane="bottomRight" state="frozen"/>
      <selection pane="topRight" activeCell="B1" sqref="B1"/>
      <selection pane="bottomLeft" activeCell="A3" sqref="A3"/>
      <selection pane="bottomRight" activeCell="N3" sqref="N3:N2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7.75" customHeight="1" x14ac:dyDescent="0.2">
      <c r="A3" s="84" t="s">
        <v>1932</v>
      </c>
      <c r="B3" s="75" t="s">
        <v>57</v>
      </c>
      <c r="C3" s="9" t="s">
        <v>58</v>
      </c>
      <c r="D3" s="77" t="s">
        <v>283</v>
      </c>
      <c r="E3" s="13">
        <v>44440</v>
      </c>
      <c r="F3" s="77" t="s">
        <v>284</v>
      </c>
      <c r="G3" s="13">
        <v>44441</v>
      </c>
      <c r="H3" s="10" t="s">
        <v>1930</v>
      </c>
      <c r="I3" s="1">
        <v>66</v>
      </c>
      <c r="J3" s="1">
        <v>53</v>
      </c>
      <c r="K3" s="1">
        <v>24</v>
      </c>
      <c r="L3" s="1">
        <v>14</v>
      </c>
      <c r="M3" s="81">
        <v>20.988</v>
      </c>
      <c r="N3" s="8">
        <v>21</v>
      </c>
      <c r="O3" s="65">
        <v>3000</v>
      </c>
      <c r="P3" s="66">
        <f>Table224578910112[[#This Row],[PEMBULATAN]]*O3</f>
        <v>63000</v>
      </c>
    </row>
    <row r="4" spans="1:16" ht="27.75" customHeight="1" x14ac:dyDescent="0.2">
      <c r="A4" s="14"/>
      <c r="B4" s="76"/>
      <c r="C4" s="9" t="s">
        <v>59</v>
      </c>
      <c r="D4" s="77" t="s">
        <v>283</v>
      </c>
      <c r="E4" s="13">
        <v>44440</v>
      </c>
      <c r="F4" s="77" t="s">
        <v>284</v>
      </c>
      <c r="G4" s="13">
        <v>44441</v>
      </c>
      <c r="H4" s="10" t="s">
        <v>1930</v>
      </c>
      <c r="I4" s="1">
        <v>50</v>
      </c>
      <c r="J4" s="1">
        <v>42</v>
      </c>
      <c r="K4" s="1">
        <v>32</v>
      </c>
      <c r="L4" s="1">
        <v>22</v>
      </c>
      <c r="M4" s="81">
        <v>16.8</v>
      </c>
      <c r="N4" s="8">
        <v>22</v>
      </c>
      <c r="O4" s="65">
        <v>3000</v>
      </c>
      <c r="P4" s="66">
        <f>Table224578910112[[#This Row],[PEMBULATAN]]*O4</f>
        <v>66000</v>
      </c>
    </row>
    <row r="5" spans="1:16" ht="27.75" customHeight="1" x14ac:dyDescent="0.2">
      <c r="A5" s="14"/>
      <c r="B5" s="14"/>
      <c r="C5" s="9" t="s">
        <v>60</v>
      </c>
      <c r="D5" s="77" t="s">
        <v>283</v>
      </c>
      <c r="E5" s="13">
        <v>44440</v>
      </c>
      <c r="F5" s="77" t="s">
        <v>284</v>
      </c>
      <c r="G5" s="13">
        <v>44441</v>
      </c>
      <c r="H5" s="10" t="s">
        <v>1930</v>
      </c>
      <c r="I5" s="1">
        <v>87</v>
      </c>
      <c r="J5" s="1">
        <v>62</v>
      </c>
      <c r="K5" s="1">
        <v>35</v>
      </c>
      <c r="L5" s="1">
        <v>27</v>
      </c>
      <c r="M5" s="81">
        <v>47.197499999999998</v>
      </c>
      <c r="N5" s="8">
        <v>47</v>
      </c>
      <c r="O5" s="65">
        <v>3000</v>
      </c>
      <c r="P5" s="66">
        <f>Table224578910112[[#This Row],[PEMBULATAN]]*O5</f>
        <v>141000</v>
      </c>
    </row>
    <row r="6" spans="1:16" ht="27.75" customHeight="1" x14ac:dyDescent="0.2">
      <c r="A6" s="14"/>
      <c r="B6" s="14"/>
      <c r="C6" s="74" t="s">
        <v>61</v>
      </c>
      <c r="D6" s="79" t="s">
        <v>283</v>
      </c>
      <c r="E6" s="13">
        <v>44440</v>
      </c>
      <c r="F6" s="77" t="s">
        <v>284</v>
      </c>
      <c r="G6" s="13">
        <v>44441</v>
      </c>
      <c r="H6" s="10" t="s">
        <v>1930</v>
      </c>
      <c r="I6" s="16">
        <v>55</v>
      </c>
      <c r="J6" s="16">
        <v>45</v>
      </c>
      <c r="K6" s="16">
        <v>16</v>
      </c>
      <c r="L6" s="16">
        <v>9</v>
      </c>
      <c r="M6" s="82">
        <v>9.9</v>
      </c>
      <c r="N6" s="73">
        <v>10</v>
      </c>
      <c r="O6" s="65">
        <v>3000</v>
      </c>
      <c r="P6" s="66">
        <f>Table224578910112[[#This Row],[PEMBULATAN]]*O6</f>
        <v>30000</v>
      </c>
    </row>
    <row r="7" spans="1:16" ht="27.75" customHeight="1" x14ac:dyDescent="0.2">
      <c r="A7" s="14"/>
      <c r="B7" s="14"/>
      <c r="C7" s="74" t="s">
        <v>62</v>
      </c>
      <c r="D7" s="79" t="s">
        <v>283</v>
      </c>
      <c r="E7" s="13">
        <v>44440</v>
      </c>
      <c r="F7" s="77" t="s">
        <v>284</v>
      </c>
      <c r="G7" s="13">
        <v>44441</v>
      </c>
      <c r="H7" s="10" t="s">
        <v>1930</v>
      </c>
      <c r="I7" s="16">
        <v>61</v>
      </c>
      <c r="J7" s="16">
        <v>44</v>
      </c>
      <c r="K7" s="16">
        <v>16</v>
      </c>
      <c r="L7" s="16">
        <v>10</v>
      </c>
      <c r="M7" s="82">
        <v>10.736000000000001</v>
      </c>
      <c r="N7" s="73">
        <v>11</v>
      </c>
      <c r="O7" s="65">
        <v>3000</v>
      </c>
      <c r="P7" s="66">
        <f>Table224578910112[[#This Row],[PEMBULATAN]]*O7</f>
        <v>33000</v>
      </c>
    </row>
    <row r="8" spans="1:16" ht="27.75" customHeight="1" x14ac:dyDescent="0.2">
      <c r="A8" s="14"/>
      <c r="B8" s="97"/>
      <c r="C8" s="74" t="s">
        <v>63</v>
      </c>
      <c r="D8" s="79" t="s">
        <v>283</v>
      </c>
      <c r="E8" s="13">
        <v>44440</v>
      </c>
      <c r="F8" s="77" t="s">
        <v>284</v>
      </c>
      <c r="G8" s="13">
        <v>44441</v>
      </c>
      <c r="H8" s="10" t="s">
        <v>1930</v>
      </c>
      <c r="I8" s="16">
        <v>47</v>
      </c>
      <c r="J8" s="16">
        <v>36</v>
      </c>
      <c r="K8" s="16">
        <v>15</v>
      </c>
      <c r="L8" s="16">
        <v>10</v>
      </c>
      <c r="M8" s="82">
        <v>6.3449999999999998</v>
      </c>
      <c r="N8" s="73">
        <v>10</v>
      </c>
      <c r="O8" s="65">
        <v>3000</v>
      </c>
      <c r="P8" s="66">
        <f>Table224578910112[[#This Row],[PEMBULATAN]]*O8</f>
        <v>30000</v>
      </c>
    </row>
    <row r="9" spans="1:16" ht="27.75" customHeight="1" x14ac:dyDescent="0.2">
      <c r="A9" s="14"/>
      <c r="B9" s="14" t="s">
        <v>64</v>
      </c>
      <c r="C9" s="74" t="s">
        <v>65</v>
      </c>
      <c r="D9" s="79" t="s">
        <v>283</v>
      </c>
      <c r="E9" s="13">
        <v>44440</v>
      </c>
      <c r="F9" s="77" t="s">
        <v>284</v>
      </c>
      <c r="G9" s="13">
        <v>44441</v>
      </c>
      <c r="H9" s="10" t="s">
        <v>1930</v>
      </c>
      <c r="I9" s="16">
        <v>62</v>
      </c>
      <c r="J9" s="16">
        <v>70</v>
      </c>
      <c r="K9" s="16">
        <v>70</v>
      </c>
      <c r="L9" s="16">
        <v>12</v>
      </c>
      <c r="M9" s="82">
        <v>75.95</v>
      </c>
      <c r="N9" s="73">
        <v>76</v>
      </c>
      <c r="O9" s="65">
        <v>3000</v>
      </c>
      <c r="P9" s="66">
        <f>Table224578910112[[#This Row],[PEMBULATAN]]*O9</f>
        <v>228000</v>
      </c>
    </row>
    <row r="10" spans="1:16" ht="27.75" customHeight="1" x14ac:dyDescent="0.2">
      <c r="A10" s="14"/>
      <c r="B10" s="14"/>
      <c r="C10" s="74" t="s">
        <v>66</v>
      </c>
      <c r="D10" s="79" t="s">
        <v>283</v>
      </c>
      <c r="E10" s="13">
        <v>44440</v>
      </c>
      <c r="F10" s="77" t="s">
        <v>284</v>
      </c>
      <c r="G10" s="13">
        <v>44441</v>
      </c>
      <c r="H10" s="10" t="s">
        <v>1930</v>
      </c>
      <c r="I10" s="16">
        <v>90</v>
      </c>
      <c r="J10" s="16">
        <v>57</v>
      </c>
      <c r="K10" s="16">
        <v>35</v>
      </c>
      <c r="L10" s="16">
        <v>19</v>
      </c>
      <c r="M10" s="82">
        <v>44.887500000000003</v>
      </c>
      <c r="N10" s="73">
        <v>45</v>
      </c>
      <c r="O10" s="65">
        <v>3000</v>
      </c>
      <c r="P10" s="66">
        <f>Table224578910112[[#This Row],[PEMBULATAN]]*O10</f>
        <v>135000</v>
      </c>
    </row>
    <row r="11" spans="1:16" ht="27.75" customHeight="1" x14ac:dyDescent="0.2">
      <c r="A11" s="14"/>
      <c r="B11" s="14"/>
      <c r="C11" s="74" t="s">
        <v>67</v>
      </c>
      <c r="D11" s="79" t="s">
        <v>283</v>
      </c>
      <c r="E11" s="13">
        <v>44440</v>
      </c>
      <c r="F11" s="77" t="s">
        <v>284</v>
      </c>
      <c r="G11" s="13">
        <v>44441</v>
      </c>
      <c r="H11" s="10" t="s">
        <v>1930</v>
      </c>
      <c r="I11" s="16">
        <v>50</v>
      </c>
      <c r="J11" s="16">
        <v>41</v>
      </c>
      <c r="K11" s="16">
        <v>15</v>
      </c>
      <c r="L11" s="16">
        <v>4</v>
      </c>
      <c r="M11" s="82">
        <v>7.6875</v>
      </c>
      <c r="N11" s="73">
        <v>8</v>
      </c>
      <c r="O11" s="65">
        <v>3000</v>
      </c>
      <c r="P11" s="66">
        <f>Table224578910112[[#This Row],[PEMBULATAN]]*O11</f>
        <v>24000</v>
      </c>
    </row>
    <row r="12" spans="1:16" ht="27.75" customHeight="1" x14ac:dyDescent="0.2">
      <c r="A12" s="14"/>
      <c r="B12" s="14"/>
      <c r="C12" s="74" t="s">
        <v>68</v>
      </c>
      <c r="D12" s="79" t="s">
        <v>283</v>
      </c>
      <c r="E12" s="13">
        <v>44440</v>
      </c>
      <c r="F12" s="77" t="s">
        <v>284</v>
      </c>
      <c r="G12" s="13">
        <v>44441</v>
      </c>
      <c r="H12" s="10" t="s">
        <v>1930</v>
      </c>
      <c r="I12" s="16">
        <v>92</v>
      </c>
      <c r="J12" s="16">
        <v>64</v>
      </c>
      <c r="K12" s="16">
        <v>25</v>
      </c>
      <c r="L12" s="16">
        <v>18</v>
      </c>
      <c r="M12" s="82">
        <v>36.799999999999997</v>
      </c>
      <c r="N12" s="73">
        <v>37</v>
      </c>
      <c r="O12" s="65">
        <v>3000</v>
      </c>
      <c r="P12" s="66">
        <f>Table224578910112[[#This Row],[PEMBULATAN]]*O12</f>
        <v>111000</v>
      </c>
    </row>
    <row r="13" spans="1:16" ht="27.75" customHeight="1" x14ac:dyDescent="0.2">
      <c r="A13" s="14"/>
      <c r="B13" s="14"/>
      <c r="C13" s="74" t="s">
        <v>69</v>
      </c>
      <c r="D13" s="79" t="s">
        <v>283</v>
      </c>
      <c r="E13" s="13">
        <v>44440</v>
      </c>
      <c r="F13" s="77" t="s">
        <v>284</v>
      </c>
      <c r="G13" s="13">
        <v>44441</v>
      </c>
      <c r="H13" s="10" t="s">
        <v>1930</v>
      </c>
      <c r="I13" s="16">
        <v>50</v>
      </c>
      <c r="J13" s="16">
        <v>47</v>
      </c>
      <c r="K13" s="16">
        <v>28</v>
      </c>
      <c r="L13" s="16">
        <v>5</v>
      </c>
      <c r="M13" s="82">
        <v>16.45</v>
      </c>
      <c r="N13" s="73">
        <v>17</v>
      </c>
      <c r="O13" s="65">
        <v>3000</v>
      </c>
      <c r="P13" s="66">
        <f>Table224578910112[[#This Row],[PEMBULATAN]]*O13</f>
        <v>51000</v>
      </c>
    </row>
    <row r="14" spans="1:16" ht="27.75" customHeight="1" x14ac:dyDescent="0.2">
      <c r="A14" s="14"/>
      <c r="B14" s="14"/>
      <c r="C14" s="74" t="s">
        <v>70</v>
      </c>
      <c r="D14" s="79" t="s">
        <v>283</v>
      </c>
      <c r="E14" s="13">
        <v>44440</v>
      </c>
      <c r="F14" s="77" t="s">
        <v>284</v>
      </c>
      <c r="G14" s="13">
        <v>44441</v>
      </c>
      <c r="H14" s="10" t="s">
        <v>1930</v>
      </c>
      <c r="I14" s="16">
        <v>64</v>
      </c>
      <c r="J14" s="16">
        <v>41</v>
      </c>
      <c r="K14" s="16">
        <v>40</v>
      </c>
      <c r="L14" s="16">
        <v>10</v>
      </c>
      <c r="M14" s="82">
        <v>26.24</v>
      </c>
      <c r="N14" s="73">
        <v>26</v>
      </c>
      <c r="O14" s="65">
        <v>3000</v>
      </c>
      <c r="P14" s="66">
        <f>Table224578910112[[#This Row],[PEMBULATAN]]*O14</f>
        <v>78000</v>
      </c>
    </row>
    <row r="15" spans="1:16" ht="27.75" customHeight="1" x14ac:dyDescent="0.2">
      <c r="A15" s="14"/>
      <c r="B15" s="14"/>
      <c r="C15" s="74" t="s">
        <v>71</v>
      </c>
      <c r="D15" s="79" t="s">
        <v>283</v>
      </c>
      <c r="E15" s="13">
        <v>44440</v>
      </c>
      <c r="F15" s="77" t="s">
        <v>284</v>
      </c>
      <c r="G15" s="13">
        <v>44441</v>
      </c>
      <c r="H15" s="10" t="s">
        <v>1930</v>
      </c>
      <c r="I15" s="16">
        <v>40</v>
      </c>
      <c r="J15" s="16">
        <v>33</v>
      </c>
      <c r="K15" s="16">
        <v>27</v>
      </c>
      <c r="L15" s="16">
        <v>14</v>
      </c>
      <c r="M15" s="82">
        <v>8.91</v>
      </c>
      <c r="N15" s="73">
        <v>14</v>
      </c>
      <c r="O15" s="65">
        <v>3000</v>
      </c>
      <c r="P15" s="66">
        <f>Table224578910112[[#This Row],[PEMBULATAN]]*O15</f>
        <v>42000</v>
      </c>
    </row>
    <row r="16" spans="1:16" ht="27.75" customHeight="1" x14ac:dyDescent="0.2">
      <c r="A16" s="14"/>
      <c r="B16" s="14"/>
      <c r="C16" s="74" t="s">
        <v>72</v>
      </c>
      <c r="D16" s="79" t="s">
        <v>283</v>
      </c>
      <c r="E16" s="13">
        <v>44440</v>
      </c>
      <c r="F16" s="77" t="s">
        <v>284</v>
      </c>
      <c r="G16" s="13">
        <v>44441</v>
      </c>
      <c r="H16" s="10" t="s">
        <v>1930</v>
      </c>
      <c r="I16" s="16">
        <v>59</v>
      </c>
      <c r="J16" s="16">
        <v>37</v>
      </c>
      <c r="K16" s="16">
        <v>31</v>
      </c>
      <c r="L16" s="16">
        <v>8</v>
      </c>
      <c r="M16" s="82">
        <v>16.91825</v>
      </c>
      <c r="N16" s="73">
        <v>17</v>
      </c>
      <c r="O16" s="65">
        <v>3000</v>
      </c>
      <c r="P16" s="66">
        <f>Table224578910112[[#This Row],[PEMBULATAN]]*O16</f>
        <v>51000</v>
      </c>
    </row>
    <row r="17" spans="1:16" ht="27.75" customHeight="1" x14ac:dyDescent="0.2">
      <c r="A17" s="14"/>
      <c r="B17" s="14"/>
      <c r="C17" s="74" t="s">
        <v>73</v>
      </c>
      <c r="D17" s="79" t="s">
        <v>283</v>
      </c>
      <c r="E17" s="13">
        <v>44440</v>
      </c>
      <c r="F17" s="77" t="s">
        <v>284</v>
      </c>
      <c r="G17" s="13">
        <v>44441</v>
      </c>
      <c r="H17" s="10" t="s">
        <v>1930</v>
      </c>
      <c r="I17" s="16">
        <v>80</v>
      </c>
      <c r="J17" s="16">
        <v>35</v>
      </c>
      <c r="K17" s="16">
        <v>37</v>
      </c>
      <c r="L17" s="16">
        <v>6</v>
      </c>
      <c r="M17" s="82">
        <v>25.9</v>
      </c>
      <c r="N17" s="73">
        <v>26</v>
      </c>
      <c r="O17" s="65">
        <v>3000</v>
      </c>
      <c r="P17" s="66">
        <f>Table224578910112[[#This Row],[PEMBULATAN]]*O17</f>
        <v>78000</v>
      </c>
    </row>
    <row r="18" spans="1:16" ht="27.75" customHeight="1" x14ac:dyDescent="0.2">
      <c r="A18" s="14"/>
      <c r="B18" s="14"/>
      <c r="C18" s="74" t="s">
        <v>74</v>
      </c>
      <c r="D18" s="79" t="s">
        <v>283</v>
      </c>
      <c r="E18" s="13">
        <v>44440</v>
      </c>
      <c r="F18" s="77" t="s">
        <v>284</v>
      </c>
      <c r="G18" s="13">
        <v>44441</v>
      </c>
      <c r="H18" s="10" t="s">
        <v>1930</v>
      </c>
      <c r="I18" s="16">
        <v>98</v>
      </c>
      <c r="J18" s="16">
        <v>48</v>
      </c>
      <c r="K18" s="16">
        <v>30</v>
      </c>
      <c r="L18" s="16">
        <v>39</v>
      </c>
      <c r="M18" s="82">
        <v>35.28</v>
      </c>
      <c r="N18" s="73">
        <v>39</v>
      </c>
      <c r="O18" s="65">
        <v>3000</v>
      </c>
      <c r="P18" s="66">
        <f>Table224578910112[[#This Row],[PEMBULATAN]]*O18</f>
        <v>117000</v>
      </c>
    </row>
    <row r="19" spans="1:16" ht="27.75" customHeight="1" x14ac:dyDescent="0.2">
      <c r="A19" s="14"/>
      <c r="B19" s="14"/>
      <c r="C19" s="74" t="s">
        <v>75</v>
      </c>
      <c r="D19" s="79" t="s">
        <v>283</v>
      </c>
      <c r="E19" s="13">
        <v>44440</v>
      </c>
      <c r="F19" s="77" t="s">
        <v>284</v>
      </c>
      <c r="G19" s="13">
        <v>44441</v>
      </c>
      <c r="H19" s="10" t="s">
        <v>1930</v>
      </c>
      <c r="I19" s="16">
        <v>59</v>
      </c>
      <c r="J19" s="16">
        <v>52</v>
      </c>
      <c r="K19" s="16">
        <v>23</v>
      </c>
      <c r="L19" s="16">
        <v>13</v>
      </c>
      <c r="M19" s="82">
        <v>17.640999999999998</v>
      </c>
      <c r="N19" s="73">
        <v>18</v>
      </c>
      <c r="O19" s="65">
        <v>3000</v>
      </c>
      <c r="P19" s="66">
        <f>Table224578910112[[#This Row],[PEMBULATAN]]*O19</f>
        <v>54000</v>
      </c>
    </row>
    <row r="20" spans="1:16" ht="27.75" customHeight="1" x14ac:dyDescent="0.2">
      <c r="A20" s="14"/>
      <c r="B20" s="14"/>
      <c r="C20" s="74" t="s">
        <v>76</v>
      </c>
      <c r="D20" s="79" t="s">
        <v>283</v>
      </c>
      <c r="E20" s="13">
        <v>44440</v>
      </c>
      <c r="F20" s="77" t="s">
        <v>284</v>
      </c>
      <c r="G20" s="13">
        <v>44441</v>
      </c>
      <c r="H20" s="10" t="s">
        <v>1930</v>
      </c>
      <c r="I20" s="16">
        <v>55</v>
      </c>
      <c r="J20" s="16">
        <v>45</v>
      </c>
      <c r="K20" s="16">
        <v>36</v>
      </c>
      <c r="L20" s="16">
        <v>19</v>
      </c>
      <c r="M20" s="82">
        <v>22.274999999999999</v>
      </c>
      <c r="N20" s="73">
        <v>22</v>
      </c>
      <c r="O20" s="65">
        <v>3000</v>
      </c>
      <c r="P20" s="66">
        <f>Table224578910112[[#This Row],[PEMBULATAN]]*O20</f>
        <v>66000</v>
      </c>
    </row>
    <row r="21" spans="1:16" ht="27.75" customHeight="1" x14ac:dyDescent="0.2">
      <c r="A21" s="14"/>
      <c r="B21" s="14"/>
      <c r="C21" s="74" t="s">
        <v>77</v>
      </c>
      <c r="D21" s="79" t="s">
        <v>283</v>
      </c>
      <c r="E21" s="13">
        <v>44440</v>
      </c>
      <c r="F21" s="77" t="s">
        <v>284</v>
      </c>
      <c r="G21" s="13">
        <v>44441</v>
      </c>
      <c r="H21" s="10" t="s">
        <v>1930</v>
      </c>
      <c r="I21" s="16">
        <v>66</v>
      </c>
      <c r="J21" s="16">
        <v>48</v>
      </c>
      <c r="K21" s="16">
        <v>7</v>
      </c>
      <c r="L21" s="16">
        <v>3</v>
      </c>
      <c r="M21" s="82">
        <v>5.5439999999999996</v>
      </c>
      <c r="N21" s="73">
        <v>6</v>
      </c>
      <c r="O21" s="65">
        <v>3000</v>
      </c>
      <c r="P21" s="66">
        <f>Table224578910112[[#This Row],[PEMBULATAN]]*O21</f>
        <v>18000</v>
      </c>
    </row>
    <row r="22" spans="1:16" ht="27.75" customHeight="1" x14ac:dyDescent="0.2">
      <c r="A22" s="14"/>
      <c r="B22" s="14"/>
      <c r="C22" s="74" t="s">
        <v>78</v>
      </c>
      <c r="D22" s="79" t="s">
        <v>283</v>
      </c>
      <c r="E22" s="13">
        <v>44440</v>
      </c>
      <c r="F22" s="77" t="s">
        <v>284</v>
      </c>
      <c r="G22" s="13">
        <v>44441</v>
      </c>
      <c r="H22" s="10" t="s">
        <v>1930</v>
      </c>
      <c r="I22" s="16">
        <v>42</v>
      </c>
      <c r="J22" s="16">
        <v>34</v>
      </c>
      <c r="K22" s="16">
        <v>39</v>
      </c>
      <c r="L22" s="16">
        <v>12</v>
      </c>
      <c r="M22" s="82">
        <v>13.923</v>
      </c>
      <c r="N22" s="73">
        <v>14</v>
      </c>
      <c r="O22" s="65">
        <v>3000</v>
      </c>
      <c r="P22" s="66">
        <f>Table224578910112[[#This Row],[PEMBULATAN]]*O22</f>
        <v>42000</v>
      </c>
    </row>
    <row r="23" spans="1:16" ht="27.75" customHeight="1" x14ac:dyDescent="0.2">
      <c r="A23" s="14"/>
      <c r="B23" s="14"/>
      <c r="C23" s="74" t="s">
        <v>79</v>
      </c>
      <c r="D23" s="79" t="s">
        <v>283</v>
      </c>
      <c r="E23" s="13">
        <v>44440</v>
      </c>
      <c r="F23" s="77" t="s">
        <v>284</v>
      </c>
      <c r="G23" s="13">
        <v>44441</v>
      </c>
      <c r="H23" s="10" t="s">
        <v>1930</v>
      </c>
      <c r="I23" s="16">
        <v>56</v>
      </c>
      <c r="J23" s="16">
        <v>36</v>
      </c>
      <c r="K23" s="16">
        <v>25</v>
      </c>
      <c r="L23" s="16">
        <v>7</v>
      </c>
      <c r="M23" s="82">
        <v>12.6</v>
      </c>
      <c r="N23" s="73">
        <v>13</v>
      </c>
      <c r="O23" s="65">
        <v>3000</v>
      </c>
      <c r="P23" s="66">
        <f>Table224578910112[[#This Row],[PEMBULATAN]]*O23</f>
        <v>39000</v>
      </c>
    </row>
    <row r="24" spans="1:16" ht="27.75" customHeight="1" x14ac:dyDescent="0.2">
      <c r="A24" s="14"/>
      <c r="B24" s="14"/>
      <c r="C24" s="74" t="s">
        <v>80</v>
      </c>
      <c r="D24" s="79" t="s">
        <v>283</v>
      </c>
      <c r="E24" s="13">
        <v>44440</v>
      </c>
      <c r="F24" s="77" t="s">
        <v>284</v>
      </c>
      <c r="G24" s="13">
        <v>44441</v>
      </c>
      <c r="H24" s="10" t="s">
        <v>1930</v>
      </c>
      <c r="I24" s="16">
        <v>29</v>
      </c>
      <c r="J24" s="16">
        <v>32</v>
      </c>
      <c r="K24" s="16">
        <v>27</v>
      </c>
      <c r="L24" s="16">
        <v>13</v>
      </c>
      <c r="M24" s="82">
        <v>6.2640000000000002</v>
      </c>
      <c r="N24" s="73">
        <v>13</v>
      </c>
      <c r="O24" s="65">
        <v>3000</v>
      </c>
      <c r="P24" s="66">
        <f>Table224578910112[[#This Row],[PEMBULATAN]]*O24</f>
        <v>39000</v>
      </c>
    </row>
    <row r="25" spans="1:16" ht="27.75" customHeight="1" x14ac:dyDescent="0.2">
      <c r="A25" s="14"/>
      <c r="B25" s="14"/>
      <c r="C25" s="74" t="s">
        <v>81</v>
      </c>
      <c r="D25" s="79" t="s">
        <v>283</v>
      </c>
      <c r="E25" s="13">
        <v>44440</v>
      </c>
      <c r="F25" s="77" t="s">
        <v>284</v>
      </c>
      <c r="G25" s="13">
        <v>44441</v>
      </c>
      <c r="H25" s="10" t="s">
        <v>1930</v>
      </c>
      <c r="I25" s="16">
        <v>42</v>
      </c>
      <c r="J25" s="16">
        <v>33</v>
      </c>
      <c r="K25" s="16">
        <v>40</v>
      </c>
      <c r="L25" s="16">
        <v>12</v>
      </c>
      <c r="M25" s="82">
        <v>13.86</v>
      </c>
      <c r="N25" s="73">
        <v>14</v>
      </c>
      <c r="O25" s="65">
        <v>3000</v>
      </c>
      <c r="P25" s="66">
        <f>Table224578910112[[#This Row],[PEMBULATAN]]*O25</f>
        <v>42000</v>
      </c>
    </row>
    <row r="26" spans="1:16" ht="27.75" customHeight="1" x14ac:dyDescent="0.2">
      <c r="A26" s="14"/>
      <c r="B26" s="14"/>
      <c r="C26" s="74" t="s">
        <v>82</v>
      </c>
      <c r="D26" s="79" t="s">
        <v>283</v>
      </c>
      <c r="E26" s="13">
        <v>44440</v>
      </c>
      <c r="F26" s="77" t="s">
        <v>284</v>
      </c>
      <c r="G26" s="13">
        <v>44441</v>
      </c>
      <c r="H26" s="10" t="s">
        <v>1930</v>
      </c>
      <c r="I26" s="16">
        <v>55</v>
      </c>
      <c r="J26" s="16">
        <v>44</v>
      </c>
      <c r="K26" s="16">
        <v>17</v>
      </c>
      <c r="L26" s="16">
        <v>6</v>
      </c>
      <c r="M26" s="82">
        <v>10.285</v>
      </c>
      <c r="N26" s="73">
        <v>10</v>
      </c>
      <c r="O26" s="65">
        <v>3000</v>
      </c>
      <c r="P26" s="66">
        <f>Table224578910112[[#This Row],[PEMBULATAN]]*O26</f>
        <v>30000</v>
      </c>
    </row>
    <row r="27" spans="1:16" ht="27.75" customHeight="1" x14ac:dyDescent="0.2">
      <c r="A27" s="14"/>
      <c r="B27" s="14"/>
      <c r="C27" s="74" t="s">
        <v>83</v>
      </c>
      <c r="D27" s="79" t="s">
        <v>283</v>
      </c>
      <c r="E27" s="13">
        <v>44440</v>
      </c>
      <c r="F27" s="77" t="s">
        <v>284</v>
      </c>
      <c r="G27" s="13">
        <v>44441</v>
      </c>
      <c r="H27" s="10" t="s">
        <v>1930</v>
      </c>
      <c r="I27" s="16">
        <v>66</v>
      </c>
      <c r="J27" s="16">
        <v>48</v>
      </c>
      <c r="K27" s="16">
        <v>7</v>
      </c>
      <c r="L27" s="16">
        <v>3</v>
      </c>
      <c r="M27" s="82">
        <v>5.5439999999999996</v>
      </c>
      <c r="N27" s="73">
        <v>6</v>
      </c>
      <c r="O27" s="65">
        <v>3000</v>
      </c>
      <c r="P27" s="66">
        <f>Table224578910112[[#This Row],[PEMBULATAN]]*O27</f>
        <v>18000</v>
      </c>
    </row>
    <row r="28" spans="1:16" ht="27.75" customHeight="1" x14ac:dyDescent="0.2">
      <c r="A28" s="14"/>
      <c r="B28" s="14"/>
      <c r="C28" s="74" t="s">
        <v>84</v>
      </c>
      <c r="D28" s="79" t="s">
        <v>283</v>
      </c>
      <c r="E28" s="13">
        <v>44440</v>
      </c>
      <c r="F28" s="77" t="s">
        <v>284</v>
      </c>
      <c r="G28" s="13">
        <v>44441</v>
      </c>
      <c r="H28" s="10" t="s">
        <v>1930</v>
      </c>
      <c r="I28" s="16">
        <v>47</v>
      </c>
      <c r="J28" s="16">
        <v>30</v>
      </c>
      <c r="K28" s="16">
        <v>34</v>
      </c>
      <c r="L28" s="16">
        <v>2</v>
      </c>
      <c r="M28" s="82">
        <v>11.984999999999999</v>
      </c>
      <c r="N28" s="73">
        <v>12</v>
      </c>
      <c r="O28" s="65">
        <v>3000</v>
      </c>
      <c r="P28" s="66">
        <f>Table224578910112[[#This Row],[PEMBULATAN]]*O28</f>
        <v>36000</v>
      </c>
    </row>
    <row r="29" spans="1:16" ht="27.75" customHeight="1" x14ac:dyDescent="0.2">
      <c r="A29" s="14"/>
      <c r="B29" s="14"/>
      <c r="C29" s="74" t="s">
        <v>85</v>
      </c>
      <c r="D29" s="79" t="s">
        <v>283</v>
      </c>
      <c r="E29" s="13">
        <v>44440</v>
      </c>
      <c r="F29" s="77" t="s">
        <v>284</v>
      </c>
      <c r="G29" s="13">
        <v>44441</v>
      </c>
      <c r="H29" s="10" t="s">
        <v>1930</v>
      </c>
      <c r="I29" s="16">
        <v>90</v>
      </c>
      <c r="J29" s="16">
        <v>40</v>
      </c>
      <c r="K29" s="16">
        <v>10</v>
      </c>
      <c r="L29" s="16">
        <v>2</v>
      </c>
      <c r="M29" s="82">
        <v>9</v>
      </c>
      <c r="N29" s="73">
        <v>9</v>
      </c>
      <c r="O29" s="65">
        <v>3000</v>
      </c>
      <c r="P29" s="66">
        <f>Table224578910112[[#This Row],[PEMBULATAN]]*O29</f>
        <v>27000</v>
      </c>
    </row>
    <row r="30" spans="1:16" ht="27.75" customHeight="1" x14ac:dyDescent="0.2">
      <c r="A30" s="14"/>
      <c r="B30" s="14"/>
      <c r="C30" s="74" t="s">
        <v>86</v>
      </c>
      <c r="D30" s="79" t="s">
        <v>283</v>
      </c>
      <c r="E30" s="13">
        <v>44440</v>
      </c>
      <c r="F30" s="77" t="s">
        <v>284</v>
      </c>
      <c r="G30" s="13">
        <v>44441</v>
      </c>
      <c r="H30" s="10" t="s">
        <v>1930</v>
      </c>
      <c r="I30" s="16">
        <v>48</v>
      </c>
      <c r="J30" s="16">
        <v>34</v>
      </c>
      <c r="K30" s="16">
        <v>32</v>
      </c>
      <c r="L30" s="16">
        <v>11</v>
      </c>
      <c r="M30" s="82">
        <v>13.055999999999999</v>
      </c>
      <c r="N30" s="73">
        <v>13</v>
      </c>
      <c r="O30" s="65">
        <v>3000</v>
      </c>
      <c r="P30" s="66">
        <f>Table224578910112[[#This Row],[PEMBULATAN]]*O30</f>
        <v>39000</v>
      </c>
    </row>
    <row r="31" spans="1:16" ht="27.75" customHeight="1" x14ac:dyDescent="0.2">
      <c r="A31" s="14"/>
      <c r="B31" s="14"/>
      <c r="C31" s="74" t="s">
        <v>87</v>
      </c>
      <c r="D31" s="79" t="s">
        <v>283</v>
      </c>
      <c r="E31" s="13">
        <v>44440</v>
      </c>
      <c r="F31" s="77" t="s">
        <v>284</v>
      </c>
      <c r="G31" s="13">
        <v>44441</v>
      </c>
      <c r="H31" s="10" t="s">
        <v>1930</v>
      </c>
      <c r="I31" s="16">
        <v>52</v>
      </c>
      <c r="J31" s="16">
        <v>56</v>
      </c>
      <c r="K31" s="16">
        <v>24</v>
      </c>
      <c r="L31" s="16">
        <v>3</v>
      </c>
      <c r="M31" s="82">
        <v>17.472000000000001</v>
      </c>
      <c r="N31" s="73">
        <v>18</v>
      </c>
      <c r="O31" s="65">
        <v>3000</v>
      </c>
      <c r="P31" s="66">
        <f>Table224578910112[[#This Row],[PEMBULATAN]]*O31</f>
        <v>54000</v>
      </c>
    </row>
    <row r="32" spans="1:16" ht="27.75" customHeight="1" x14ac:dyDescent="0.2">
      <c r="A32" s="14"/>
      <c r="B32" s="14"/>
      <c r="C32" s="74" t="s">
        <v>88</v>
      </c>
      <c r="D32" s="79" t="s">
        <v>283</v>
      </c>
      <c r="E32" s="13">
        <v>44440</v>
      </c>
      <c r="F32" s="77" t="s">
        <v>284</v>
      </c>
      <c r="G32" s="13">
        <v>44441</v>
      </c>
      <c r="H32" s="10" t="s">
        <v>1930</v>
      </c>
      <c r="I32" s="16">
        <v>69</v>
      </c>
      <c r="J32" s="16">
        <v>9</v>
      </c>
      <c r="K32" s="16">
        <v>9</v>
      </c>
      <c r="L32" s="16">
        <v>2</v>
      </c>
      <c r="M32" s="82">
        <v>1.3972500000000001</v>
      </c>
      <c r="N32" s="73">
        <v>2</v>
      </c>
      <c r="O32" s="65">
        <v>3000</v>
      </c>
      <c r="P32" s="66">
        <f>Table224578910112[[#This Row],[PEMBULATAN]]*O32</f>
        <v>6000</v>
      </c>
    </row>
    <row r="33" spans="1:16" ht="27.75" customHeight="1" x14ac:dyDescent="0.2">
      <c r="A33" s="14"/>
      <c r="B33" s="14"/>
      <c r="C33" s="74" t="s">
        <v>89</v>
      </c>
      <c r="D33" s="79" t="s">
        <v>283</v>
      </c>
      <c r="E33" s="13">
        <v>44440</v>
      </c>
      <c r="F33" s="77" t="s">
        <v>284</v>
      </c>
      <c r="G33" s="13">
        <v>44441</v>
      </c>
      <c r="H33" s="10" t="s">
        <v>1930</v>
      </c>
      <c r="I33" s="16">
        <v>72</v>
      </c>
      <c r="J33" s="16">
        <v>56</v>
      </c>
      <c r="K33" s="16">
        <v>32</v>
      </c>
      <c r="L33" s="16">
        <v>8</v>
      </c>
      <c r="M33" s="82">
        <v>32.256</v>
      </c>
      <c r="N33" s="73">
        <v>32</v>
      </c>
      <c r="O33" s="65">
        <v>3000</v>
      </c>
      <c r="P33" s="66">
        <f>Table224578910112[[#This Row],[PEMBULATAN]]*O33</f>
        <v>96000</v>
      </c>
    </row>
    <row r="34" spans="1:16" ht="27.75" customHeight="1" x14ac:dyDescent="0.2">
      <c r="A34" s="14"/>
      <c r="B34" s="14"/>
      <c r="C34" s="74" t="s">
        <v>90</v>
      </c>
      <c r="D34" s="79" t="s">
        <v>283</v>
      </c>
      <c r="E34" s="13">
        <v>44440</v>
      </c>
      <c r="F34" s="77" t="s">
        <v>284</v>
      </c>
      <c r="G34" s="13">
        <v>44441</v>
      </c>
      <c r="H34" s="10" t="s">
        <v>1930</v>
      </c>
      <c r="I34" s="16">
        <v>42</v>
      </c>
      <c r="J34" s="16">
        <v>27</v>
      </c>
      <c r="K34" s="16">
        <v>22</v>
      </c>
      <c r="L34" s="16">
        <v>2</v>
      </c>
      <c r="M34" s="82">
        <v>6.2370000000000001</v>
      </c>
      <c r="N34" s="73">
        <v>6</v>
      </c>
      <c r="O34" s="65">
        <v>3000</v>
      </c>
      <c r="P34" s="66">
        <f>Table224578910112[[#This Row],[PEMBULATAN]]*O34</f>
        <v>18000</v>
      </c>
    </row>
    <row r="35" spans="1:16" ht="27.75" customHeight="1" x14ac:dyDescent="0.2">
      <c r="A35" s="14"/>
      <c r="B35" s="14"/>
      <c r="C35" s="74" t="s">
        <v>91</v>
      </c>
      <c r="D35" s="79" t="s">
        <v>283</v>
      </c>
      <c r="E35" s="13">
        <v>44440</v>
      </c>
      <c r="F35" s="77" t="s">
        <v>284</v>
      </c>
      <c r="G35" s="13">
        <v>44441</v>
      </c>
      <c r="H35" s="10" t="s">
        <v>1930</v>
      </c>
      <c r="I35" s="16">
        <v>58</v>
      </c>
      <c r="J35" s="16">
        <v>41</v>
      </c>
      <c r="K35" s="16">
        <v>50</v>
      </c>
      <c r="L35" s="16">
        <v>3</v>
      </c>
      <c r="M35" s="82">
        <v>29.725000000000001</v>
      </c>
      <c r="N35" s="73">
        <v>30</v>
      </c>
      <c r="O35" s="65">
        <v>3000</v>
      </c>
      <c r="P35" s="66">
        <f>Table224578910112[[#This Row],[PEMBULATAN]]*O35</f>
        <v>90000</v>
      </c>
    </row>
    <row r="36" spans="1:16" ht="27.75" customHeight="1" x14ac:dyDescent="0.2">
      <c r="A36" s="14"/>
      <c r="B36" s="14"/>
      <c r="C36" s="74" t="s">
        <v>92</v>
      </c>
      <c r="D36" s="79" t="s">
        <v>283</v>
      </c>
      <c r="E36" s="13">
        <v>44440</v>
      </c>
      <c r="F36" s="77" t="s">
        <v>284</v>
      </c>
      <c r="G36" s="13">
        <v>44441</v>
      </c>
      <c r="H36" s="10" t="s">
        <v>1930</v>
      </c>
      <c r="I36" s="16">
        <v>122</v>
      </c>
      <c r="J36" s="16">
        <v>80</v>
      </c>
      <c r="K36" s="16">
        <v>45</v>
      </c>
      <c r="L36" s="16">
        <v>10</v>
      </c>
      <c r="M36" s="82">
        <v>109.8</v>
      </c>
      <c r="N36" s="73">
        <v>110</v>
      </c>
      <c r="O36" s="65">
        <v>3000</v>
      </c>
      <c r="P36" s="66">
        <f>Table224578910112[[#This Row],[PEMBULATAN]]*O36</f>
        <v>330000</v>
      </c>
    </row>
    <row r="37" spans="1:16" ht="27.75" customHeight="1" x14ac:dyDescent="0.2">
      <c r="A37" s="14"/>
      <c r="B37" s="14"/>
      <c r="C37" s="74" t="s">
        <v>93</v>
      </c>
      <c r="D37" s="79" t="s">
        <v>283</v>
      </c>
      <c r="E37" s="13">
        <v>44440</v>
      </c>
      <c r="F37" s="77" t="s">
        <v>284</v>
      </c>
      <c r="G37" s="13">
        <v>44441</v>
      </c>
      <c r="H37" s="10" t="s">
        <v>1930</v>
      </c>
      <c r="I37" s="16">
        <v>42</v>
      </c>
      <c r="J37" s="16">
        <v>30</v>
      </c>
      <c r="K37" s="16">
        <v>28</v>
      </c>
      <c r="L37" s="16">
        <v>4</v>
      </c>
      <c r="M37" s="82">
        <v>8.82</v>
      </c>
      <c r="N37" s="73">
        <v>9</v>
      </c>
      <c r="O37" s="65">
        <v>3000</v>
      </c>
      <c r="P37" s="66">
        <f>Table224578910112[[#This Row],[PEMBULATAN]]*O37</f>
        <v>27000</v>
      </c>
    </row>
    <row r="38" spans="1:16" ht="27.75" customHeight="1" x14ac:dyDescent="0.2">
      <c r="A38" s="14"/>
      <c r="B38" s="14"/>
      <c r="C38" s="74" t="s">
        <v>94</v>
      </c>
      <c r="D38" s="79" t="s">
        <v>283</v>
      </c>
      <c r="E38" s="13">
        <v>44440</v>
      </c>
      <c r="F38" s="77" t="s">
        <v>284</v>
      </c>
      <c r="G38" s="13">
        <v>44441</v>
      </c>
      <c r="H38" s="10" t="s">
        <v>1930</v>
      </c>
      <c r="I38" s="16">
        <v>58</v>
      </c>
      <c r="J38" s="16">
        <v>50</v>
      </c>
      <c r="K38" s="16">
        <v>40</v>
      </c>
      <c r="L38" s="16">
        <v>25</v>
      </c>
      <c r="M38" s="82">
        <v>29</v>
      </c>
      <c r="N38" s="73">
        <v>29</v>
      </c>
      <c r="O38" s="65">
        <v>3000</v>
      </c>
      <c r="P38" s="66">
        <f>Table224578910112[[#This Row],[PEMBULATAN]]*O38</f>
        <v>87000</v>
      </c>
    </row>
    <row r="39" spans="1:16" ht="27.75" customHeight="1" x14ac:dyDescent="0.2">
      <c r="A39" s="14"/>
      <c r="B39" s="14"/>
      <c r="C39" s="74" t="s">
        <v>95</v>
      </c>
      <c r="D39" s="79" t="s">
        <v>283</v>
      </c>
      <c r="E39" s="13">
        <v>44440</v>
      </c>
      <c r="F39" s="77" t="s">
        <v>284</v>
      </c>
      <c r="G39" s="13">
        <v>44441</v>
      </c>
      <c r="H39" s="10" t="s">
        <v>1930</v>
      </c>
      <c r="I39" s="16">
        <v>96</v>
      </c>
      <c r="J39" s="16">
        <v>10</v>
      </c>
      <c r="K39" s="16">
        <v>10</v>
      </c>
      <c r="L39" s="16">
        <v>1</v>
      </c>
      <c r="M39" s="82">
        <v>2.4</v>
      </c>
      <c r="N39" s="73">
        <v>3</v>
      </c>
      <c r="O39" s="65">
        <v>3000</v>
      </c>
      <c r="P39" s="66">
        <f>Table224578910112[[#This Row],[PEMBULATAN]]*O39</f>
        <v>9000</v>
      </c>
    </row>
    <row r="40" spans="1:16" ht="27.75" customHeight="1" x14ac:dyDescent="0.2">
      <c r="A40" s="14"/>
      <c r="B40" s="14"/>
      <c r="C40" s="74" t="s">
        <v>96</v>
      </c>
      <c r="D40" s="79" t="s">
        <v>283</v>
      </c>
      <c r="E40" s="13">
        <v>44440</v>
      </c>
      <c r="F40" s="77" t="s">
        <v>284</v>
      </c>
      <c r="G40" s="13">
        <v>44441</v>
      </c>
      <c r="H40" s="10" t="s">
        <v>1930</v>
      </c>
      <c r="I40" s="16">
        <v>55</v>
      </c>
      <c r="J40" s="16">
        <v>54</v>
      </c>
      <c r="K40" s="16">
        <v>7</v>
      </c>
      <c r="L40" s="16">
        <v>3</v>
      </c>
      <c r="M40" s="82">
        <v>5.1974999999999998</v>
      </c>
      <c r="N40" s="73">
        <v>5</v>
      </c>
      <c r="O40" s="65">
        <v>3000</v>
      </c>
      <c r="P40" s="66">
        <f>Table224578910112[[#This Row],[PEMBULATAN]]*O40</f>
        <v>15000</v>
      </c>
    </row>
    <row r="41" spans="1:16" ht="27.75" customHeight="1" x14ac:dyDescent="0.2">
      <c r="A41" s="14"/>
      <c r="B41" s="14"/>
      <c r="C41" s="74" t="s">
        <v>97</v>
      </c>
      <c r="D41" s="79" t="s">
        <v>283</v>
      </c>
      <c r="E41" s="13">
        <v>44440</v>
      </c>
      <c r="F41" s="77" t="s">
        <v>284</v>
      </c>
      <c r="G41" s="13">
        <v>44441</v>
      </c>
      <c r="H41" s="10" t="s">
        <v>1930</v>
      </c>
      <c r="I41" s="16">
        <v>111</v>
      </c>
      <c r="J41" s="16">
        <v>12</v>
      </c>
      <c r="K41" s="16">
        <v>12</v>
      </c>
      <c r="L41" s="16">
        <v>9</v>
      </c>
      <c r="M41" s="82">
        <v>3.996</v>
      </c>
      <c r="N41" s="73">
        <v>9</v>
      </c>
      <c r="O41" s="65">
        <v>3000</v>
      </c>
      <c r="P41" s="66">
        <f>Table224578910112[[#This Row],[PEMBULATAN]]*O41</f>
        <v>27000</v>
      </c>
    </row>
    <row r="42" spans="1:16" ht="27.75" customHeight="1" x14ac:dyDescent="0.2">
      <c r="A42" s="14"/>
      <c r="B42" s="14"/>
      <c r="C42" s="74" t="s">
        <v>98</v>
      </c>
      <c r="D42" s="79" t="s">
        <v>283</v>
      </c>
      <c r="E42" s="13">
        <v>44440</v>
      </c>
      <c r="F42" s="77" t="s">
        <v>284</v>
      </c>
      <c r="G42" s="13">
        <v>44441</v>
      </c>
      <c r="H42" s="10" t="s">
        <v>1930</v>
      </c>
      <c r="I42" s="16">
        <v>85</v>
      </c>
      <c r="J42" s="16">
        <v>58</v>
      </c>
      <c r="K42" s="16">
        <v>43</v>
      </c>
      <c r="L42" s="16">
        <v>19</v>
      </c>
      <c r="M42" s="82">
        <v>52.997500000000002</v>
      </c>
      <c r="N42" s="73">
        <v>53</v>
      </c>
      <c r="O42" s="65">
        <v>3000</v>
      </c>
      <c r="P42" s="66">
        <f>Table224578910112[[#This Row],[PEMBULATAN]]*O42</f>
        <v>159000</v>
      </c>
    </row>
    <row r="43" spans="1:16" ht="27.75" customHeight="1" x14ac:dyDescent="0.2">
      <c r="A43" s="14"/>
      <c r="B43" s="14"/>
      <c r="C43" s="74" t="s">
        <v>99</v>
      </c>
      <c r="D43" s="79" t="s">
        <v>283</v>
      </c>
      <c r="E43" s="13">
        <v>44440</v>
      </c>
      <c r="F43" s="77" t="s">
        <v>284</v>
      </c>
      <c r="G43" s="13">
        <v>44441</v>
      </c>
      <c r="H43" s="10" t="s">
        <v>1930</v>
      </c>
      <c r="I43" s="16">
        <v>38</v>
      </c>
      <c r="J43" s="16">
        <v>38</v>
      </c>
      <c r="K43" s="16">
        <v>43</v>
      </c>
      <c r="L43" s="16">
        <v>10</v>
      </c>
      <c r="M43" s="82">
        <v>15.523</v>
      </c>
      <c r="N43" s="73">
        <v>16</v>
      </c>
      <c r="O43" s="65">
        <v>3000</v>
      </c>
      <c r="P43" s="66">
        <f>Table224578910112[[#This Row],[PEMBULATAN]]*O43</f>
        <v>48000</v>
      </c>
    </row>
    <row r="44" spans="1:16" ht="27.75" customHeight="1" x14ac:dyDescent="0.2">
      <c r="A44" s="14"/>
      <c r="B44" s="14"/>
      <c r="C44" s="74" t="s">
        <v>100</v>
      </c>
      <c r="D44" s="79" t="s">
        <v>283</v>
      </c>
      <c r="E44" s="13">
        <v>44440</v>
      </c>
      <c r="F44" s="77" t="s">
        <v>284</v>
      </c>
      <c r="G44" s="13">
        <v>44441</v>
      </c>
      <c r="H44" s="10" t="s">
        <v>1930</v>
      </c>
      <c r="I44" s="16">
        <v>80</v>
      </c>
      <c r="J44" s="16">
        <v>50</v>
      </c>
      <c r="K44" s="16">
        <v>23</v>
      </c>
      <c r="L44" s="16">
        <v>8</v>
      </c>
      <c r="M44" s="82">
        <v>23</v>
      </c>
      <c r="N44" s="73">
        <v>23</v>
      </c>
      <c r="O44" s="65">
        <v>3000</v>
      </c>
      <c r="P44" s="66">
        <f>Table224578910112[[#This Row],[PEMBULATAN]]*O44</f>
        <v>69000</v>
      </c>
    </row>
    <row r="45" spans="1:16" ht="27.75" customHeight="1" x14ac:dyDescent="0.2">
      <c r="A45" s="14"/>
      <c r="B45" s="14"/>
      <c r="C45" s="74" t="s">
        <v>101</v>
      </c>
      <c r="D45" s="79" t="s">
        <v>283</v>
      </c>
      <c r="E45" s="13">
        <v>44440</v>
      </c>
      <c r="F45" s="77" t="s">
        <v>284</v>
      </c>
      <c r="G45" s="13">
        <v>44441</v>
      </c>
      <c r="H45" s="10" t="s">
        <v>1930</v>
      </c>
      <c r="I45" s="16">
        <v>42</v>
      </c>
      <c r="J45" s="16">
        <v>34</v>
      </c>
      <c r="K45" s="16">
        <v>48</v>
      </c>
      <c r="L45" s="16">
        <v>12</v>
      </c>
      <c r="M45" s="82">
        <v>17.135999999999999</v>
      </c>
      <c r="N45" s="73">
        <v>17</v>
      </c>
      <c r="O45" s="65">
        <v>3000</v>
      </c>
      <c r="P45" s="66">
        <f>Table224578910112[[#This Row],[PEMBULATAN]]*O45</f>
        <v>51000</v>
      </c>
    </row>
    <row r="46" spans="1:16" ht="27.75" customHeight="1" x14ac:dyDescent="0.2">
      <c r="A46" s="14"/>
      <c r="B46" s="14"/>
      <c r="C46" s="74" t="s">
        <v>102</v>
      </c>
      <c r="D46" s="79" t="s">
        <v>283</v>
      </c>
      <c r="E46" s="13">
        <v>44440</v>
      </c>
      <c r="F46" s="77" t="s">
        <v>284</v>
      </c>
      <c r="G46" s="13">
        <v>44441</v>
      </c>
      <c r="H46" s="10" t="s">
        <v>1930</v>
      </c>
      <c r="I46" s="16">
        <v>70</v>
      </c>
      <c r="J46" s="16">
        <v>52</v>
      </c>
      <c r="K46" s="16">
        <v>23</v>
      </c>
      <c r="L46" s="16">
        <v>10</v>
      </c>
      <c r="M46" s="82">
        <v>20.93</v>
      </c>
      <c r="N46" s="73">
        <v>21</v>
      </c>
      <c r="O46" s="65">
        <v>3000</v>
      </c>
      <c r="P46" s="66">
        <f>Table224578910112[[#This Row],[PEMBULATAN]]*O46</f>
        <v>63000</v>
      </c>
    </row>
    <row r="47" spans="1:16" ht="27.75" customHeight="1" x14ac:dyDescent="0.2">
      <c r="A47" s="14"/>
      <c r="B47" s="14"/>
      <c r="C47" s="74" t="s">
        <v>103</v>
      </c>
      <c r="D47" s="79" t="s">
        <v>283</v>
      </c>
      <c r="E47" s="13">
        <v>44440</v>
      </c>
      <c r="F47" s="77" t="s">
        <v>284</v>
      </c>
      <c r="G47" s="13">
        <v>44441</v>
      </c>
      <c r="H47" s="10" t="s">
        <v>1930</v>
      </c>
      <c r="I47" s="16">
        <v>49</v>
      </c>
      <c r="J47" s="16">
        <v>43</v>
      </c>
      <c r="K47" s="16">
        <v>37</v>
      </c>
      <c r="L47" s="16">
        <v>17</v>
      </c>
      <c r="M47" s="82">
        <v>19.489750000000001</v>
      </c>
      <c r="N47" s="73">
        <v>20</v>
      </c>
      <c r="O47" s="65">
        <v>3000</v>
      </c>
      <c r="P47" s="66">
        <f>Table224578910112[[#This Row],[PEMBULATAN]]*O47</f>
        <v>60000</v>
      </c>
    </row>
    <row r="48" spans="1:16" ht="27.75" customHeight="1" x14ac:dyDescent="0.2">
      <c r="A48" s="14"/>
      <c r="B48" s="14"/>
      <c r="C48" s="74" t="s">
        <v>104</v>
      </c>
      <c r="D48" s="79" t="s">
        <v>283</v>
      </c>
      <c r="E48" s="13">
        <v>44440</v>
      </c>
      <c r="F48" s="77" t="s">
        <v>284</v>
      </c>
      <c r="G48" s="13">
        <v>44441</v>
      </c>
      <c r="H48" s="10" t="s">
        <v>1930</v>
      </c>
      <c r="I48" s="16">
        <v>98</v>
      </c>
      <c r="J48" s="16">
        <v>56</v>
      </c>
      <c r="K48" s="16">
        <v>29</v>
      </c>
      <c r="L48" s="16">
        <v>24</v>
      </c>
      <c r="M48" s="82">
        <v>39.787999999999997</v>
      </c>
      <c r="N48" s="73">
        <v>40</v>
      </c>
      <c r="O48" s="65">
        <v>3000</v>
      </c>
      <c r="P48" s="66">
        <f>Table224578910112[[#This Row],[PEMBULATAN]]*O48</f>
        <v>120000</v>
      </c>
    </row>
    <row r="49" spans="1:16" ht="27.75" customHeight="1" x14ac:dyDescent="0.2">
      <c r="A49" s="14"/>
      <c r="B49" s="14"/>
      <c r="C49" s="74" t="s">
        <v>105</v>
      </c>
      <c r="D49" s="79" t="s">
        <v>283</v>
      </c>
      <c r="E49" s="13">
        <v>44440</v>
      </c>
      <c r="F49" s="77" t="s">
        <v>284</v>
      </c>
      <c r="G49" s="13">
        <v>44441</v>
      </c>
      <c r="H49" s="10" t="s">
        <v>1930</v>
      </c>
      <c r="I49" s="16">
        <v>106</v>
      </c>
      <c r="J49" s="16">
        <v>17</v>
      </c>
      <c r="K49" s="16">
        <v>15</v>
      </c>
      <c r="L49" s="16">
        <v>4</v>
      </c>
      <c r="M49" s="82">
        <v>6.7575000000000003</v>
      </c>
      <c r="N49" s="73">
        <v>7</v>
      </c>
      <c r="O49" s="65">
        <v>3000</v>
      </c>
      <c r="P49" s="66">
        <f>Table224578910112[[#This Row],[PEMBULATAN]]*O49</f>
        <v>21000</v>
      </c>
    </row>
    <row r="50" spans="1:16" ht="27.75" customHeight="1" x14ac:dyDescent="0.2">
      <c r="A50" s="14"/>
      <c r="B50" s="14"/>
      <c r="C50" s="74" t="s">
        <v>106</v>
      </c>
      <c r="D50" s="79" t="s">
        <v>283</v>
      </c>
      <c r="E50" s="13">
        <v>44440</v>
      </c>
      <c r="F50" s="77" t="s">
        <v>284</v>
      </c>
      <c r="G50" s="13">
        <v>44441</v>
      </c>
      <c r="H50" s="10" t="s">
        <v>1930</v>
      </c>
      <c r="I50" s="16">
        <v>85</v>
      </c>
      <c r="J50" s="16">
        <v>55</v>
      </c>
      <c r="K50" s="16">
        <v>22</v>
      </c>
      <c r="L50" s="16">
        <v>8</v>
      </c>
      <c r="M50" s="82">
        <v>25.712499999999999</v>
      </c>
      <c r="N50" s="73">
        <v>26</v>
      </c>
      <c r="O50" s="65">
        <v>3000</v>
      </c>
      <c r="P50" s="66">
        <f>Table224578910112[[#This Row],[PEMBULATAN]]*O50</f>
        <v>78000</v>
      </c>
    </row>
    <row r="51" spans="1:16" ht="27.75" customHeight="1" x14ac:dyDescent="0.2">
      <c r="A51" s="14"/>
      <c r="B51" s="14"/>
      <c r="C51" s="74" t="s">
        <v>107</v>
      </c>
      <c r="D51" s="79" t="s">
        <v>283</v>
      </c>
      <c r="E51" s="13">
        <v>44440</v>
      </c>
      <c r="F51" s="77" t="s">
        <v>284</v>
      </c>
      <c r="G51" s="13">
        <v>44441</v>
      </c>
      <c r="H51" s="10" t="s">
        <v>1930</v>
      </c>
      <c r="I51" s="16">
        <v>48</v>
      </c>
      <c r="J51" s="16">
        <v>43</v>
      </c>
      <c r="K51" s="16">
        <v>17</v>
      </c>
      <c r="L51" s="16">
        <v>5</v>
      </c>
      <c r="M51" s="82">
        <v>8.7720000000000002</v>
      </c>
      <c r="N51" s="73">
        <v>9</v>
      </c>
      <c r="O51" s="65">
        <v>3000</v>
      </c>
      <c r="P51" s="66">
        <f>Table224578910112[[#This Row],[PEMBULATAN]]*O51</f>
        <v>27000</v>
      </c>
    </row>
    <row r="52" spans="1:16" ht="27.75" customHeight="1" x14ac:dyDescent="0.2">
      <c r="A52" s="14"/>
      <c r="B52" s="14"/>
      <c r="C52" s="74" t="s">
        <v>108</v>
      </c>
      <c r="D52" s="79" t="s">
        <v>283</v>
      </c>
      <c r="E52" s="13">
        <v>44440</v>
      </c>
      <c r="F52" s="77" t="s">
        <v>284</v>
      </c>
      <c r="G52" s="13">
        <v>44441</v>
      </c>
      <c r="H52" s="10" t="s">
        <v>1930</v>
      </c>
      <c r="I52" s="16">
        <v>88</v>
      </c>
      <c r="J52" s="16">
        <v>65</v>
      </c>
      <c r="K52" s="16">
        <v>40</v>
      </c>
      <c r="L52" s="16">
        <v>18</v>
      </c>
      <c r="M52" s="82">
        <v>57.2</v>
      </c>
      <c r="N52" s="73">
        <v>57</v>
      </c>
      <c r="O52" s="65">
        <v>3000</v>
      </c>
      <c r="P52" s="66">
        <f>Table224578910112[[#This Row],[PEMBULATAN]]*O52</f>
        <v>171000</v>
      </c>
    </row>
    <row r="53" spans="1:16" ht="27.75" customHeight="1" x14ac:dyDescent="0.2">
      <c r="A53" s="14"/>
      <c r="B53" s="14"/>
      <c r="C53" s="74" t="s">
        <v>109</v>
      </c>
      <c r="D53" s="79" t="s">
        <v>283</v>
      </c>
      <c r="E53" s="13">
        <v>44440</v>
      </c>
      <c r="F53" s="77" t="s">
        <v>284</v>
      </c>
      <c r="G53" s="13">
        <v>44441</v>
      </c>
      <c r="H53" s="10" t="s">
        <v>1930</v>
      </c>
      <c r="I53" s="16">
        <v>80</v>
      </c>
      <c r="J53" s="16">
        <v>60</v>
      </c>
      <c r="K53" s="16">
        <v>25</v>
      </c>
      <c r="L53" s="16">
        <v>8</v>
      </c>
      <c r="M53" s="82">
        <v>30</v>
      </c>
      <c r="N53" s="73">
        <v>30</v>
      </c>
      <c r="O53" s="65">
        <v>3000</v>
      </c>
      <c r="P53" s="66">
        <f>Table224578910112[[#This Row],[PEMBULATAN]]*O53</f>
        <v>90000</v>
      </c>
    </row>
    <row r="54" spans="1:16" ht="27.75" customHeight="1" x14ac:dyDescent="0.2">
      <c r="A54" s="14"/>
      <c r="B54" s="14"/>
      <c r="C54" s="74" t="s">
        <v>110</v>
      </c>
      <c r="D54" s="79" t="s">
        <v>283</v>
      </c>
      <c r="E54" s="13">
        <v>44440</v>
      </c>
      <c r="F54" s="77" t="s">
        <v>284</v>
      </c>
      <c r="G54" s="13">
        <v>44441</v>
      </c>
      <c r="H54" s="10" t="s">
        <v>1930</v>
      </c>
      <c r="I54" s="16">
        <v>83</v>
      </c>
      <c r="J54" s="16">
        <v>59</v>
      </c>
      <c r="K54" s="16">
        <v>30</v>
      </c>
      <c r="L54" s="16">
        <v>22</v>
      </c>
      <c r="M54" s="82">
        <v>36.727499999999999</v>
      </c>
      <c r="N54" s="73">
        <v>37</v>
      </c>
      <c r="O54" s="65">
        <v>3000</v>
      </c>
      <c r="P54" s="66">
        <f>Table224578910112[[#This Row],[PEMBULATAN]]*O54</f>
        <v>111000</v>
      </c>
    </row>
    <row r="55" spans="1:16" ht="27.75" customHeight="1" x14ac:dyDescent="0.2">
      <c r="A55" s="14"/>
      <c r="B55" s="14"/>
      <c r="C55" s="74" t="s">
        <v>111</v>
      </c>
      <c r="D55" s="79" t="s">
        <v>283</v>
      </c>
      <c r="E55" s="13">
        <v>44440</v>
      </c>
      <c r="F55" s="77" t="s">
        <v>284</v>
      </c>
      <c r="G55" s="13">
        <v>44441</v>
      </c>
      <c r="H55" s="10" t="s">
        <v>1930</v>
      </c>
      <c r="I55" s="16">
        <v>65</v>
      </c>
      <c r="J55" s="16">
        <v>30</v>
      </c>
      <c r="K55" s="16">
        <v>33</v>
      </c>
      <c r="L55" s="16">
        <v>14</v>
      </c>
      <c r="M55" s="82">
        <v>16.087499999999999</v>
      </c>
      <c r="N55" s="73">
        <v>16</v>
      </c>
      <c r="O55" s="65">
        <v>3000</v>
      </c>
      <c r="P55" s="66">
        <f>Table224578910112[[#This Row],[PEMBULATAN]]*O55</f>
        <v>48000</v>
      </c>
    </row>
    <row r="56" spans="1:16" ht="27.75" customHeight="1" x14ac:dyDescent="0.2">
      <c r="A56" s="14"/>
      <c r="B56" s="14"/>
      <c r="C56" s="74" t="s">
        <v>112</v>
      </c>
      <c r="D56" s="79" t="s">
        <v>283</v>
      </c>
      <c r="E56" s="13">
        <v>44440</v>
      </c>
      <c r="F56" s="77" t="s">
        <v>284</v>
      </c>
      <c r="G56" s="13">
        <v>44441</v>
      </c>
      <c r="H56" s="10" t="s">
        <v>1930</v>
      </c>
      <c r="I56" s="16">
        <v>97</v>
      </c>
      <c r="J56" s="16">
        <v>60</v>
      </c>
      <c r="K56" s="16">
        <v>33</v>
      </c>
      <c r="L56" s="16">
        <v>23</v>
      </c>
      <c r="M56" s="82">
        <v>48.015000000000001</v>
      </c>
      <c r="N56" s="73">
        <v>48</v>
      </c>
      <c r="O56" s="65">
        <v>3000</v>
      </c>
      <c r="P56" s="66">
        <f>Table224578910112[[#This Row],[PEMBULATAN]]*O56</f>
        <v>144000</v>
      </c>
    </row>
    <row r="57" spans="1:16" ht="27.75" customHeight="1" x14ac:dyDescent="0.2">
      <c r="A57" s="14"/>
      <c r="B57" s="14"/>
      <c r="C57" s="74" t="s">
        <v>113</v>
      </c>
      <c r="D57" s="79" t="s">
        <v>283</v>
      </c>
      <c r="E57" s="13">
        <v>44440</v>
      </c>
      <c r="F57" s="77" t="s">
        <v>284</v>
      </c>
      <c r="G57" s="13">
        <v>44441</v>
      </c>
      <c r="H57" s="10" t="s">
        <v>1930</v>
      </c>
      <c r="I57" s="16">
        <v>47</v>
      </c>
      <c r="J57" s="16">
        <v>56</v>
      </c>
      <c r="K57" s="16">
        <v>25</v>
      </c>
      <c r="L57" s="16">
        <v>12</v>
      </c>
      <c r="M57" s="82">
        <v>16.45</v>
      </c>
      <c r="N57" s="73">
        <v>17</v>
      </c>
      <c r="O57" s="65">
        <v>3000</v>
      </c>
      <c r="P57" s="66">
        <f>Table224578910112[[#This Row],[PEMBULATAN]]*O57</f>
        <v>51000</v>
      </c>
    </row>
    <row r="58" spans="1:16" ht="27.75" customHeight="1" x14ac:dyDescent="0.2">
      <c r="A58" s="14"/>
      <c r="B58" s="14"/>
      <c r="C58" s="74" t="s">
        <v>114</v>
      </c>
      <c r="D58" s="79" t="s">
        <v>283</v>
      </c>
      <c r="E58" s="13">
        <v>44440</v>
      </c>
      <c r="F58" s="77" t="s">
        <v>284</v>
      </c>
      <c r="G58" s="13">
        <v>44441</v>
      </c>
      <c r="H58" s="10" t="s">
        <v>1930</v>
      </c>
      <c r="I58" s="16">
        <v>71</v>
      </c>
      <c r="J58" s="16">
        <v>55</v>
      </c>
      <c r="K58" s="16">
        <v>28</v>
      </c>
      <c r="L58" s="16">
        <v>13</v>
      </c>
      <c r="M58" s="82">
        <v>27.335000000000001</v>
      </c>
      <c r="N58" s="73">
        <v>28</v>
      </c>
      <c r="O58" s="65">
        <v>3000</v>
      </c>
      <c r="P58" s="66">
        <f>Table224578910112[[#This Row],[PEMBULATAN]]*O58</f>
        <v>84000</v>
      </c>
    </row>
    <row r="59" spans="1:16" ht="27.75" customHeight="1" x14ac:dyDescent="0.2">
      <c r="A59" s="14"/>
      <c r="B59" s="14"/>
      <c r="C59" s="74" t="s">
        <v>115</v>
      </c>
      <c r="D59" s="79" t="s">
        <v>283</v>
      </c>
      <c r="E59" s="13">
        <v>44440</v>
      </c>
      <c r="F59" s="77" t="s">
        <v>284</v>
      </c>
      <c r="G59" s="13">
        <v>44441</v>
      </c>
      <c r="H59" s="10" t="s">
        <v>1930</v>
      </c>
      <c r="I59" s="16">
        <v>70</v>
      </c>
      <c r="J59" s="16">
        <v>60</v>
      </c>
      <c r="K59" s="16">
        <v>29</v>
      </c>
      <c r="L59" s="16">
        <v>10</v>
      </c>
      <c r="M59" s="82">
        <v>30.45</v>
      </c>
      <c r="N59" s="73">
        <v>31</v>
      </c>
      <c r="O59" s="65">
        <v>3000</v>
      </c>
      <c r="P59" s="66">
        <f>Table224578910112[[#This Row],[PEMBULATAN]]*O59</f>
        <v>93000</v>
      </c>
    </row>
    <row r="60" spans="1:16" ht="27.75" customHeight="1" x14ac:dyDescent="0.2">
      <c r="A60" s="14"/>
      <c r="B60" s="14"/>
      <c r="C60" s="74" t="s">
        <v>116</v>
      </c>
      <c r="D60" s="79" t="s">
        <v>283</v>
      </c>
      <c r="E60" s="13">
        <v>44440</v>
      </c>
      <c r="F60" s="77" t="s">
        <v>284</v>
      </c>
      <c r="G60" s="13">
        <v>44441</v>
      </c>
      <c r="H60" s="10" t="s">
        <v>1930</v>
      </c>
      <c r="I60" s="16">
        <v>39</v>
      </c>
      <c r="J60" s="16">
        <v>44</v>
      </c>
      <c r="K60" s="16">
        <v>15</v>
      </c>
      <c r="L60" s="16">
        <v>3</v>
      </c>
      <c r="M60" s="82">
        <v>6.4349999999999996</v>
      </c>
      <c r="N60" s="73">
        <v>7</v>
      </c>
      <c r="O60" s="65">
        <v>3000</v>
      </c>
      <c r="P60" s="66">
        <f>Table224578910112[[#This Row],[PEMBULATAN]]*O60</f>
        <v>21000</v>
      </c>
    </row>
    <row r="61" spans="1:16" ht="27.75" customHeight="1" x14ac:dyDescent="0.2">
      <c r="A61" s="14"/>
      <c r="B61" s="14"/>
      <c r="C61" s="74" t="s">
        <v>117</v>
      </c>
      <c r="D61" s="79" t="s">
        <v>283</v>
      </c>
      <c r="E61" s="13">
        <v>44440</v>
      </c>
      <c r="F61" s="77" t="s">
        <v>284</v>
      </c>
      <c r="G61" s="13">
        <v>44441</v>
      </c>
      <c r="H61" s="10" t="s">
        <v>1930</v>
      </c>
      <c r="I61" s="16">
        <v>40</v>
      </c>
      <c r="J61" s="16">
        <v>57</v>
      </c>
      <c r="K61" s="16">
        <v>28</v>
      </c>
      <c r="L61" s="16">
        <v>4</v>
      </c>
      <c r="M61" s="82">
        <v>15.96</v>
      </c>
      <c r="N61" s="73">
        <v>16</v>
      </c>
      <c r="O61" s="65">
        <v>3000</v>
      </c>
      <c r="P61" s="66">
        <f>Table224578910112[[#This Row],[PEMBULATAN]]*O61</f>
        <v>48000</v>
      </c>
    </row>
    <row r="62" spans="1:16" ht="27.75" customHeight="1" x14ac:dyDescent="0.2">
      <c r="A62" s="14"/>
      <c r="B62" s="14"/>
      <c r="C62" s="74" t="s">
        <v>118</v>
      </c>
      <c r="D62" s="79" t="s">
        <v>283</v>
      </c>
      <c r="E62" s="13">
        <v>44440</v>
      </c>
      <c r="F62" s="77" t="s">
        <v>284</v>
      </c>
      <c r="G62" s="13">
        <v>44441</v>
      </c>
      <c r="H62" s="10" t="s">
        <v>1930</v>
      </c>
      <c r="I62" s="16">
        <v>55</v>
      </c>
      <c r="J62" s="16">
        <v>48</v>
      </c>
      <c r="K62" s="16">
        <v>35</v>
      </c>
      <c r="L62" s="16">
        <v>5</v>
      </c>
      <c r="M62" s="82">
        <v>23.1</v>
      </c>
      <c r="N62" s="73">
        <v>23</v>
      </c>
      <c r="O62" s="65">
        <v>3000</v>
      </c>
      <c r="P62" s="66">
        <f>Table224578910112[[#This Row],[PEMBULATAN]]*O62</f>
        <v>69000</v>
      </c>
    </row>
    <row r="63" spans="1:16" ht="27.75" customHeight="1" x14ac:dyDescent="0.2">
      <c r="A63" s="14"/>
      <c r="B63" s="14"/>
      <c r="C63" s="74" t="s">
        <v>119</v>
      </c>
      <c r="D63" s="79" t="s">
        <v>283</v>
      </c>
      <c r="E63" s="13">
        <v>44440</v>
      </c>
      <c r="F63" s="77" t="s">
        <v>284</v>
      </c>
      <c r="G63" s="13">
        <v>44441</v>
      </c>
      <c r="H63" s="10" t="s">
        <v>1930</v>
      </c>
      <c r="I63" s="16">
        <v>64</v>
      </c>
      <c r="J63" s="16">
        <v>50</v>
      </c>
      <c r="K63" s="16">
        <v>28</v>
      </c>
      <c r="L63" s="16">
        <v>6</v>
      </c>
      <c r="M63" s="82">
        <v>22.4</v>
      </c>
      <c r="N63" s="73">
        <v>23</v>
      </c>
      <c r="O63" s="65">
        <v>3000</v>
      </c>
      <c r="P63" s="66">
        <f>Table224578910112[[#This Row],[PEMBULATAN]]*O63</f>
        <v>69000</v>
      </c>
    </row>
    <row r="64" spans="1:16" ht="27.75" customHeight="1" x14ac:dyDescent="0.2">
      <c r="A64" s="14"/>
      <c r="B64" s="14"/>
      <c r="C64" s="74" t="s">
        <v>120</v>
      </c>
      <c r="D64" s="79" t="s">
        <v>283</v>
      </c>
      <c r="E64" s="13">
        <v>44440</v>
      </c>
      <c r="F64" s="77" t="s">
        <v>284</v>
      </c>
      <c r="G64" s="13">
        <v>44441</v>
      </c>
      <c r="H64" s="10" t="s">
        <v>1930</v>
      </c>
      <c r="I64" s="16">
        <v>67</v>
      </c>
      <c r="J64" s="16">
        <v>63</v>
      </c>
      <c r="K64" s="16">
        <v>22</v>
      </c>
      <c r="L64" s="16">
        <v>17</v>
      </c>
      <c r="M64" s="82">
        <v>23.215499999999999</v>
      </c>
      <c r="N64" s="73">
        <v>23</v>
      </c>
      <c r="O64" s="65">
        <v>3000</v>
      </c>
      <c r="P64" s="66">
        <f>Table224578910112[[#This Row],[PEMBULATAN]]*O64</f>
        <v>69000</v>
      </c>
    </row>
    <row r="65" spans="1:16" ht="27.75" customHeight="1" x14ac:dyDescent="0.2">
      <c r="A65" s="14"/>
      <c r="B65" s="14"/>
      <c r="C65" s="74" t="s">
        <v>121</v>
      </c>
      <c r="D65" s="79" t="s">
        <v>283</v>
      </c>
      <c r="E65" s="13">
        <v>44440</v>
      </c>
      <c r="F65" s="77" t="s">
        <v>284</v>
      </c>
      <c r="G65" s="13">
        <v>44441</v>
      </c>
      <c r="H65" s="10" t="s">
        <v>1930</v>
      </c>
      <c r="I65" s="16">
        <v>55</v>
      </c>
      <c r="J65" s="16">
        <v>62</v>
      </c>
      <c r="K65" s="16">
        <v>20</v>
      </c>
      <c r="L65" s="16">
        <v>9</v>
      </c>
      <c r="M65" s="82">
        <v>17.05</v>
      </c>
      <c r="N65" s="73">
        <v>17</v>
      </c>
      <c r="O65" s="65">
        <v>3000</v>
      </c>
      <c r="P65" s="66">
        <f>Table224578910112[[#This Row],[PEMBULATAN]]*O65</f>
        <v>51000</v>
      </c>
    </row>
    <row r="66" spans="1:16" ht="27.75" customHeight="1" x14ac:dyDescent="0.2">
      <c r="A66" s="14"/>
      <c r="B66" s="14"/>
      <c r="C66" s="74" t="s">
        <v>122</v>
      </c>
      <c r="D66" s="79" t="s">
        <v>283</v>
      </c>
      <c r="E66" s="13">
        <v>44440</v>
      </c>
      <c r="F66" s="77" t="s">
        <v>284</v>
      </c>
      <c r="G66" s="13">
        <v>44441</v>
      </c>
      <c r="H66" s="10" t="s">
        <v>1930</v>
      </c>
      <c r="I66" s="16">
        <v>29</v>
      </c>
      <c r="J66" s="16">
        <v>34</v>
      </c>
      <c r="K66" s="16">
        <v>17</v>
      </c>
      <c r="L66" s="16">
        <v>2</v>
      </c>
      <c r="M66" s="82">
        <v>4.1905000000000001</v>
      </c>
      <c r="N66" s="73">
        <v>4</v>
      </c>
      <c r="O66" s="65">
        <v>3000</v>
      </c>
      <c r="P66" s="66">
        <f>Table224578910112[[#This Row],[PEMBULATAN]]*O66</f>
        <v>12000</v>
      </c>
    </row>
    <row r="67" spans="1:16" ht="27.75" customHeight="1" x14ac:dyDescent="0.2">
      <c r="A67" s="14"/>
      <c r="B67" s="14"/>
      <c r="C67" s="74" t="s">
        <v>123</v>
      </c>
      <c r="D67" s="79" t="s">
        <v>283</v>
      </c>
      <c r="E67" s="13">
        <v>44440</v>
      </c>
      <c r="F67" s="77" t="s">
        <v>284</v>
      </c>
      <c r="G67" s="13">
        <v>44441</v>
      </c>
      <c r="H67" s="10" t="s">
        <v>1930</v>
      </c>
      <c r="I67" s="16">
        <v>61</v>
      </c>
      <c r="J67" s="16">
        <v>63</v>
      </c>
      <c r="K67" s="16">
        <v>25</v>
      </c>
      <c r="L67" s="16">
        <v>9</v>
      </c>
      <c r="M67" s="82">
        <v>24.018750000000001</v>
      </c>
      <c r="N67" s="73">
        <v>24</v>
      </c>
      <c r="O67" s="65">
        <v>3000</v>
      </c>
      <c r="P67" s="66">
        <f>Table224578910112[[#This Row],[PEMBULATAN]]*O67</f>
        <v>72000</v>
      </c>
    </row>
    <row r="68" spans="1:16" ht="27.75" customHeight="1" x14ac:dyDescent="0.2">
      <c r="A68" s="14"/>
      <c r="B68" s="14"/>
      <c r="C68" s="74" t="s">
        <v>124</v>
      </c>
      <c r="D68" s="79" t="s">
        <v>283</v>
      </c>
      <c r="E68" s="13">
        <v>44440</v>
      </c>
      <c r="F68" s="77" t="s">
        <v>284</v>
      </c>
      <c r="G68" s="13">
        <v>44441</v>
      </c>
      <c r="H68" s="10" t="s">
        <v>1930</v>
      </c>
      <c r="I68" s="16">
        <v>130</v>
      </c>
      <c r="J68" s="16">
        <v>51</v>
      </c>
      <c r="K68" s="16">
        <v>50</v>
      </c>
      <c r="L68" s="16">
        <v>17</v>
      </c>
      <c r="M68" s="82">
        <v>82.875</v>
      </c>
      <c r="N68" s="73">
        <v>83</v>
      </c>
      <c r="O68" s="65">
        <v>3000</v>
      </c>
      <c r="P68" s="66">
        <f>Table224578910112[[#This Row],[PEMBULATAN]]*O68</f>
        <v>249000</v>
      </c>
    </row>
    <row r="69" spans="1:16" ht="27.75" customHeight="1" x14ac:dyDescent="0.2">
      <c r="A69" s="14"/>
      <c r="B69" s="14"/>
      <c r="C69" s="74" t="s">
        <v>125</v>
      </c>
      <c r="D69" s="79" t="s">
        <v>283</v>
      </c>
      <c r="E69" s="13">
        <v>44440</v>
      </c>
      <c r="F69" s="77" t="s">
        <v>284</v>
      </c>
      <c r="G69" s="13">
        <v>44441</v>
      </c>
      <c r="H69" s="10" t="s">
        <v>1930</v>
      </c>
      <c r="I69" s="16">
        <v>24</v>
      </c>
      <c r="J69" s="16">
        <v>24</v>
      </c>
      <c r="K69" s="16">
        <v>14</v>
      </c>
      <c r="L69" s="16">
        <v>17</v>
      </c>
      <c r="M69" s="82">
        <v>2.016</v>
      </c>
      <c r="N69" s="73">
        <v>17</v>
      </c>
      <c r="O69" s="65">
        <v>3000</v>
      </c>
      <c r="P69" s="66">
        <f>Table224578910112[[#This Row],[PEMBULATAN]]*O69</f>
        <v>51000</v>
      </c>
    </row>
    <row r="70" spans="1:16" ht="27.75" customHeight="1" x14ac:dyDescent="0.2">
      <c r="A70" s="14"/>
      <c r="B70" s="14"/>
      <c r="C70" s="74" t="s">
        <v>126</v>
      </c>
      <c r="D70" s="79" t="s">
        <v>283</v>
      </c>
      <c r="E70" s="13">
        <v>44440</v>
      </c>
      <c r="F70" s="77" t="s">
        <v>284</v>
      </c>
      <c r="G70" s="13">
        <v>44441</v>
      </c>
      <c r="H70" s="10" t="s">
        <v>1930</v>
      </c>
      <c r="I70" s="16">
        <v>122</v>
      </c>
      <c r="J70" s="16">
        <v>23</v>
      </c>
      <c r="K70" s="16">
        <v>72</v>
      </c>
      <c r="L70" s="16">
        <v>15</v>
      </c>
      <c r="M70" s="82">
        <v>50.508000000000003</v>
      </c>
      <c r="N70" s="73">
        <v>51</v>
      </c>
      <c r="O70" s="65">
        <v>3000</v>
      </c>
      <c r="P70" s="66">
        <f>Table224578910112[[#This Row],[PEMBULATAN]]*O70</f>
        <v>153000</v>
      </c>
    </row>
    <row r="71" spans="1:16" ht="27.75" customHeight="1" x14ac:dyDescent="0.2">
      <c r="A71" s="14"/>
      <c r="B71" s="14"/>
      <c r="C71" s="74" t="s">
        <v>127</v>
      </c>
      <c r="D71" s="79" t="s">
        <v>283</v>
      </c>
      <c r="E71" s="13">
        <v>44440</v>
      </c>
      <c r="F71" s="77" t="s">
        <v>284</v>
      </c>
      <c r="G71" s="13">
        <v>44441</v>
      </c>
      <c r="H71" s="10" t="s">
        <v>1930</v>
      </c>
      <c r="I71" s="16">
        <v>87</v>
      </c>
      <c r="J71" s="16">
        <v>66</v>
      </c>
      <c r="K71" s="16">
        <v>18</v>
      </c>
      <c r="L71" s="16">
        <v>10</v>
      </c>
      <c r="M71" s="82">
        <v>25.838999999999999</v>
      </c>
      <c r="N71" s="73">
        <v>26</v>
      </c>
      <c r="O71" s="65">
        <v>3000</v>
      </c>
      <c r="P71" s="66">
        <f>Table224578910112[[#This Row],[PEMBULATAN]]*O71</f>
        <v>78000</v>
      </c>
    </row>
    <row r="72" spans="1:16" ht="27.75" customHeight="1" x14ac:dyDescent="0.2">
      <c r="A72" s="14"/>
      <c r="B72" s="14"/>
      <c r="C72" s="74" t="s">
        <v>128</v>
      </c>
      <c r="D72" s="79" t="s">
        <v>283</v>
      </c>
      <c r="E72" s="13">
        <v>44440</v>
      </c>
      <c r="F72" s="77" t="s">
        <v>284</v>
      </c>
      <c r="G72" s="13">
        <v>44441</v>
      </c>
      <c r="H72" s="10" t="s">
        <v>1930</v>
      </c>
      <c r="I72" s="16">
        <v>57</v>
      </c>
      <c r="J72" s="16">
        <v>37</v>
      </c>
      <c r="K72" s="16">
        <v>60</v>
      </c>
      <c r="L72" s="16">
        <v>29</v>
      </c>
      <c r="M72" s="82">
        <v>31.635000000000002</v>
      </c>
      <c r="N72" s="73">
        <v>32</v>
      </c>
      <c r="O72" s="65">
        <v>3000</v>
      </c>
      <c r="P72" s="66">
        <f>Table224578910112[[#This Row],[PEMBULATAN]]*O72</f>
        <v>96000</v>
      </c>
    </row>
    <row r="73" spans="1:16" ht="27.75" customHeight="1" x14ac:dyDescent="0.2">
      <c r="A73" s="14"/>
      <c r="B73" s="14"/>
      <c r="C73" s="74" t="s">
        <v>129</v>
      </c>
      <c r="D73" s="79" t="s">
        <v>283</v>
      </c>
      <c r="E73" s="13">
        <v>44440</v>
      </c>
      <c r="F73" s="77" t="s">
        <v>284</v>
      </c>
      <c r="G73" s="13">
        <v>44441</v>
      </c>
      <c r="H73" s="10" t="s">
        <v>1930</v>
      </c>
      <c r="I73" s="16">
        <v>33</v>
      </c>
      <c r="J73" s="16">
        <v>40</v>
      </c>
      <c r="K73" s="16">
        <v>28</v>
      </c>
      <c r="L73" s="16">
        <v>3</v>
      </c>
      <c r="M73" s="82">
        <v>9.24</v>
      </c>
      <c r="N73" s="73">
        <v>9</v>
      </c>
      <c r="O73" s="65">
        <v>3000</v>
      </c>
      <c r="P73" s="66">
        <f>Table224578910112[[#This Row],[PEMBULATAN]]*O73</f>
        <v>27000</v>
      </c>
    </row>
    <row r="74" spans="1:16" ht="27.75" customHeight="1" x14ac:dyDescent="0.2">
      <c r="A74" s="14"/>
      <c r="B74" s="14"/>
      <c r="C74" s="74" t="s">
        <v>130</v>
      </c>
      <c r="D74" s="79" t="s">
        <v>283</v>
      </c>
      <c r="E74" s="13">
        <v>44440</v>
      </c>
      <c r="F74" s="77" t="s">
        <v>284</v>
      </c>
      <c r="G74" s="13">
        <v>44441</v>
      </c>
      <c r="H74" s="10" t="s">
        <v>1930</v>
      </c>
      <c r="I74" s="16">
        <v>39</v>
      </c>
      <c r="J74" s="16">
        <v>44</v>
      </c>
      <c r="K74" s="16">
        <v>21</v>
      </c>
      <c r="L74" s="16">
        <v>7</v>
      </c>
      <c r="M74" s="82">
        <v>9.0090000000000003</v>
      </c>
      <c r="N74" s="73">
        <v>9</v>
      </c>
      <c r="O74" s="65">
        <v>3000</v>
      </c>
      <c r="P74" s="66">
        <f>Table224578910112[[#This Row],[PEMBULATAN]]*O74</f>
        <v>27000</v>
      </c>
    </row>
    <row r="75" spans="1:16" ht="27.75" customHeight="1" x14ac:dyDescent="0.2">
      <c r="A75" s="14"/>
      <c r="B75" s="14"/>
      <c r="C75" s="74" t="s">
        <v>131</v>
      </c>
      <c r="D75" s="79" t="s">
        <v>283</v>
      </c>
      <c r="E75" s="13">
        <v>44440</v>
      </c>
      <c r="F75" s="77" t="s">
        <v>284</v>
      </c>
      <c r="G75" s="13">
        <v>44441</v>
      </c>
      <c r="H75" s="10" t="s">
        <v>1930</v>
      </c>
      <c r="I75" s="16">
        <v>52</v>
      </c>
      <c r="J75" s="16">
        <v>36</v>
      </c>
      <c r="K75" s="16">
        <v>18</v>
      </c>
      <c r="L75" s="16">
        <v>5</v>
      </c>
      <c r="M75" s="82">
        <v>8.4239999999999995</v>
      </c>
      <c r="N75" s="73">
        <v>9</v>
      </c>
      <c r="O75" s="65">
        <v>3000</v>
      </c>
      <c r="P75" s="66">
        <f>Table224578910112[[#This Row],[PEMBULATAN]]*O75</f>
        <v>27000</v>
      </c>
    </row>
    <row r="76" spans="1:16" ht="27.75" customHeight="1" x14ac:dyDescent="0.2">
      <c r="A76" s="14"/>
      <c r="B76" s="14"/>
      <c r="C76" s="74" t="s">
        <v>132</v>
      </c>
      <c r="D76" s="79" t="s">
        <v>283</v>
      </c>
      <c r="E76" s="13">
        <v>44440</v>
      </c>
      <c r="F76" s="77" t="s">
        <v>284</v>
      </c>
      <c r="G76" s="13">
        <v>44441</v>
      </c>
      <c r="H76" s="10" t="s">
        <v>1930</v>
      </c>
      <c r="I76" s="16">
        <v>114</v>
      </c>
      <c r="J76" s="16">
        <v>26</v>
      </c>
      <c r="K76" s="16">
        <v>15</v>
      </c>
      <c r="L76" s="16">
        <v>3</v>
      </c>
      <c r="M76" s="82">
        <v>11.115</v>
      </c>
      <c r="N76" s="73">
        <v>11</v>
      </c>
      <c r="O76" s="65">
        <v>3000</v>
      </c>
      <c r="P76" s="66">
        <f>Table224578910112[[#This Row],[PEMBULATAN]]*O76</f>
        <v>33000</v>
      </c>
    </row>
    <row r="77" spans="1:16" ht="27.75" customHeight="1" x14ac:dyDescent="0.2">
      <c r="A77" s="14"/>
      <c r="B77" s="14"/>
      <c r="C77" s="74" t="s">
        <v>133</v>
      </c>
      <c r="D77" s="79" t="s">
        <v>283</v>
      </c>
      <c r="E77" s="13">
        <v>44440</v>
      </c>
      <c r="F77" s="77" t="s">
        <v>284</v>
      </c>
      <c r="G77" s="13">
        <v>44441</v>
      </c>
      <c r="H77" s="10" t="s">
        <v>1930</v>
      </c>
      <c r="I77" s="16">
        <v>22</v>
      </c>
      <c r="J77" s="16">
        <v>31</v>
      </c>
      <c r="K77" s="16">
        <v>25</v>
      </c>
      <c r="L77" s="16">
        <v>2</v>
      </c>
      <c r="M77" s="82">
        <v>4.2625000000000002</v>
      </c>
      <c r="N77" s="73">
        <v>4</v>
      </c>
      <c r="O77" s="65">
        <v>3000</v>
      </c>
      <c r="P77" s="66">
        <f>Table224578910112[[#This Row],[PEMBULATAN]]*O77</f>
        <v>12000</v>
      </c>
    </row>
    <row r="78" spans="1:16" ht="27.75" customHeight="1" x14ac:dyDescent="0.2">
      <c r="A78" s="14"/>
      <c r="B78" s="14"/>
      <c r="C78" s="74" t="s">
        <v>134</v>
      </c>
      <c r="D78" s="79" t="s">
        <v>283</v>
      </c>
      <c r="E78" s="13">
        <v>44440</v>
      </c>
      <c r="F78" s="77" t="s">
        <v>284</v>
      </c>
      <c r="G78" s="13">
        <v>44441</v>
      </c>
      <c r="H78" s="10" t="s">
        <v>1930</v>
      </c>
      <c r="I78" s="16">
        <v>73</v>
      </c>
      <c r="J78" s="16">
        <v>53</v>
      </c>
      <c r="K78" s="16">
        <v>33</v>
      </c>
      <c r="L78" s="16">
        <v>10</v>
      </c>
      <c r="M78" s="82">
        <v>31.919250000000002</v>
      </c>
      <c r="N78" s="73">
        <v>32</v>
      </c>
      <c r="O78" s="65">
        <v>3000</v>
      </c>
      <c r="P78" s="66">
        <f>Table224578910112[[#This Row],[PEMBULATAN]]*O78</f>
        <v>96000</v>
      </c>
    </row>
    <row r="79" spans="1:16" ht="27.75" customHeight="1" x14ac:dyDescent="0.2">
      <c r="A79" s="14"/>
      <c r="B79" s="14"/>
      <c r="C79" s="74" t="s">
        <v>135</v>
      </c>
      <c r="D79" s="79" t="s">
        <v>283</v>
      </c>
      <c r="E79" s="13">
        <v>44440</v>
      </c>
      <c r="F79" s="77" t="s">
        <v>284</v>
      </c>
      <c r="G79" s="13">
        <v>44441</v>
      </c>
      <c r="H79" s="10" t="s">
        <v>1930</v>
      </c>
      <c r="I79" s="16">
        <v>40</v>
      </c>
      <c r="J79" s="16">
        <v>57</v>
      </c>
      <c r="K79" s="16">
        <v>28</v>
      </c>
      <c r="L79" s="16">
        <v>8</v>
      </c>
      <c r="M79" s="82">
        <v>15.96</v>
      </c>
      <c r="N79" s="73">
        <v>16</v>
      </c>
      <c r="O79" s="65">
        <v>3000</v>
      </c>
      <c r="P79" s="66">
        <f>Table224578910112[[#This Row],[PEMBULATAN]]*O79</f>
        <v>48000</v>
      </c>
    </row>
    <row r="80" spans="1:16" ht="27.75" customHeight="1" x14ac:dyDescent="0.2">
      <c r="A80" s="14"/>
      <c r="B80" s="14"/>
      <c r="C80" s="74" t="s">
        <v>136</v>
      </c>
      <c r="D80" s="79" t="s">
        <v>283</v>
      </c>
      <c r="E80" s="13">
        <v>44440</v>
      </c>
      <c r="F80" s="77" t="s">
        <v>284</v>
      </c>
      <c r="G80" s="13">
        <v>44441</v>
      </c>
      <c r="H80" s="10" t="s">
        <v>1930</v>
      </c>
      <c r="I80" s="16">
        <v>85</v>
      </c>
      <c r="J80" s="16">
        <v>57</v>
      </c>
      <c r="K80" s="16">
        <v>25</v>
      </c>
      <c r="L80" s="16">
        <v>8</v>
      </c>
      <c r="M80" s="82">
        <v>30.28125</v>
      </c>
      <c r="N80" s="73">
        <v>30</v>
      </c>
      <c r="O80" s="65">
        <v>3000</v>
      </c>
      <c r="P80" s="66">
        <f>Table224578910112[[#This Row],[PEMBULATAN]]*O80</f>
        <v>90000</v>
      </c>
    </row>
    <row r="81" spans="1:16" ht="27.75" customHeight="1" x14ac:dyDescent="0.2">
      <c r="A81" s="14"/>
      <c r="B81" s="14"/>
      <c r="C81" s="74" t="s">
        <v>137</v>
      </c>
      <c r="D81" s="79" t="s">
        <v>283</v>
      </c>
      <c r="E81" s="13">
        <v>44440</v>
      </c>
      <c r="F81" s="77" t="s">
        <v>284</v>
      </c>
      <c r="G81" s="13">
        <v>44441</v>
      </c>
      <c r="H81" s="10" t="s">
        <v>1930</v>
      </c>
      <c r="I81" s="16">
        <v>42</v>
      </c>
      <c r="J81" s="16">
        <v>40</v>
      </c>
      <c r="K81" s="16">
        <v>13</v>
      </c>
      <c r="L81" s="16">
        <v>3</v>
      </c>
      <c r="M81" s="82">
        <v>5.46</v>
      </c>
      <c r="N81" s="73">
        <v>6</v>
      </c>
      <c r="O81" s="65">
        <v>3000</v>
      </c>
      <c r="P81" s="66">
        <f>Table224578910112[[#This Row],[PEMBULATAN]]*O81</f>
        <v>18000</v>
      </c>
    </row>
    <row r="82" spans="1:16" ht="27.75" customHeight="1" x14ac:dyDescent="0.2">
      <c r="A82" s="14"/>
      <c r="B82" s="14"/>
      <c r="C82" s="74" t="s">
        <v>138</v>
      </c>
      <c r="D82" s="79" t="s">
        <v>283</v>
      </c>
      <c r="E82" s="13">
        <v>44440</v>
      </c>
      <c r="F82" s="77" t="s">
        <v>284</v>
      </c>
      <c r="G82" s="13">
        <v>44441</v>
      </c>
      <c r="H82" s="10" t="s">
        <v>1930</v>
      </c>
      <c r="I82" s="16">
        <v>63</v>
      </c>
      <c r="J82" s="16">
        <v>61</v>
      </c>
      <c r="K82" s="16">
        <v>22</v>
      </c>
      <c r="L82" s="16">
        <v>9</v>
      </c>
      <c r="M82" s="82">
        <v>21.136500000000002</v>
      </c>
      <c r="N82" s="73">
        <v>21</v>
      </c>
      <c r="O82" s="65">
        <v>3000</v>
      </c>
      <c r="P82" s="66">
        <f>Table224578910112[[#This Row],[PEMBULATAN]]*O82</f>
        <v>63000</v>
      </c>
    </row>
    <row r="83" spans="1:16" ht="27.75" customHeight="1" x14ac:dyDescent="0.2">
      <c r="A83" s="14"/>
      <c r="B83" s="14"/>
      <c r="C83" s="74" t="s">
        <v>139</v>
      </c>
      <c r="D83" s="79" t="s">
        <v>283</v>
      </c>
      <c r="E83" s="13">
        <v>44440</v>
      </c>
      <c r="F83" s="77" t="s">
        <v>284</v>
      </c>
      <c r="G83" s="13">
        <v>44441</v>
      </c>
      <c r="H83" s="10" t="s">
        <v>1930</v>
      </c>
      <c r="I83" s="16">
        <v>41</v>
      </c>
      <c r="J83" s="16">
        <v>57</v>
      </c>
      <c r="K83" s="16">
        <v>30</v>
      </c>
      <c r="L83" s="16">
        <v>7</v>
      </c>
      <c r="M83" s="82">
        <v>17.5275</v>
      </c>
      <c r="N83" s="73">
        <v>18</v>
      </c>
      <c r="O83" s="65">
        <v>3000</v>
      </c>
      <c r="P83" s="66">
        <f>Table224578910112[[#This Row],[PEMBULATAN]]*O83</f>
        <v>54000</v>
      </c>
    </row>
    <row r="84" spans="1:16" ht="27.75" customHeight="1" x14ac:dyDescent="0.2">
      <c r="A84" s="14"/>
      <c r="B84" s="14"/>
      <c r="C84" s="74" t="s">
        <v>140</v>
      </c>
      <c r="D84" s="79" t="s">
        <v>283</v>
      </c>
      <c r="E84" s="13">
        <v>44440</v>
      </c>
      <c r="F84" s="77" t="s">
        <v>284</v>
      </c>
      <c r="G84" s="13">
        <v>44441</v>
      </c>
      <c r="H84" s="10" t="s">
        <v>1930</v>
      </c>
      <c r="I84" s="16">
        <v>80</v>
      </c>
      <c r="J84" s="16">
        <v>56</v>
      </c>
      <c r="K84" s="16">
        <v>27</v>
      </c>
      <c r="L84" s="16">
        <v>10</v>
      </c>
      <c r="M84" s="82">
        <v>30.24</v>
      </c>
      <c r="N84" s="73">
        <v>30</v>
      </c>
      <c r="O84" s="65">
        <v>3000</v>
      </c>
      <c r="P84" s="66">
        <f>Table224578910112[[#This Row],[PEMBULATAN]]*O84</f>
        <v>90000</v>
      </c>
    </row>
    <row r="85" spans="1:16" ht="27.75" customHeight="1" x14ac:dyDescent="0.2">
      <c r="A85" s="14"/>
      <c r="B85" s="14"/>
      <c r="C85" s="74" t="s">
        <v>141</v>
      </c>
      <c r="D85" s="79" t="s">
        <v>283</v>
      </c>
      <c r="E85" s="13">
        <v>44440</v>
      </c>
      <c r="F85" s="77" t="s">
        <v>284</v>
      </c>
      <c r="G85" s="13">
        <v>44441</v>
      </c>
      <c r="H85" s="10" t="s">
        <v>1930</v>
      </c>
      <c r="I85" s="16">
        <v>86</v>
      </c>
      <c r="J85" s="16">
        <v>63</v>
      </c>
      <c r="K85" s="16">
        <v>34</v>
      </c>
      <c r="L85" s="16">
        <v>11</v>
      </c>
      <c r="M85" s="82">
        <v>46.052999999999997</v>
      </c>
      <c r="N85" s="73">
        <v>46</v>
      </c>
      <c r="O85" s="65">
        <v>3000</v>
      </c>
      <c r="P85" s="66">
        <f>Table224578910112[[#This Row],[PEMBULATAN]]*O85</f>
        <v>138000</v>
      </c>
    </row>
    <row r="86" spans="1:16" ht="27.75" customHeight="1" x14ac:dyDescent="0.2">
      <c r="A86" s="14"/>
      <c r="B86" s="14"/>
      <c r="C86" s="74" t="s">
        <v>142</v>
      </c>
      <c r="D86" s="79" t="s">
        <v>283</v>
      </c>
      <c r="E86" s="13">
        <v>44440</v>
      </c>
      <c r="F86" s="77" t="s">
        <v>284</v>
      </c>
      <c r="G86" s="13">
        <v>44441</v>
      </c>
      <c r="H86" s="10" t="s">
        <v>1930</v>
      </c>
      <c r="I86" s="16">
        <v>49</v>
      </c>
      <c r="J86" s="16">
        <v>39</v>
      </c>
      <c r="K86" s="16">
        <v>23</v>
      </c>
      <c r="L86" s="16">
        <v>8</v>
      </c>
      <c r="M86" s="82">
        <v>10.988250000000001</v>
      </c>
      <c r="N86" s="73">
        <v>11</v>
      </c>
      <c r="O86" s="65">
        <v>3000</v>
      </c>
      <c r="P86" s="66">
        <f>Table224578910112[[#This Row],[PEMBULATAN]]*O86</f>
        <v>33000</v>
      </c>
    </row>
    <row r="87" spans="1:16" ht="27.75" customHeight="1" x14ac:dyDescent="0.2">
      <c r="A87" s="14"/>
      <c r="B87" s="14"/>
      <c r="C87" s="74" t="s">
        <v>143</v>
      </c>
      <c r="D87" s="79" t="s">
        <v>283</v>
      </c>
      <c r="E87" s="13">
        <v>44440</v>
      </c>
      <c r="F87" s="77" t="s">
        <v>284</v>
      </c>
      <c r="G87" s="13">
        <v>44441</v>
      </c>
      <c r="H87" s="10" t="s">
        <v>1930</v>
      </c>
      <c r="I87" s="16">
        <v>87</v>
      </c>
      <c r="J87" s="16">
        <v>58</v>
      </c>
      <c r="K87" s="16">
        <v>48</v>
      </c>
      <c r="L87" s="16">
        <v>3</v>
      </c>
      <c r="M87" s="82">
        <v>60.552</v>
      </c>
      <c r="N87" s="73">
        <v>61</v>
      </c>
      <c r="O87" s="65">
        <v>3000</v>
      </c>
      <c r="P87" s="66">
        <f>Table224578910112[[#This Row],[PEMBULATAN]]*O87</f>
        <v>183000</v>
      </c>
    </row>
    <row r="88" spans="1:16" ht="27.75" customHeight="1" x14ac:dyDescent="0.2">
      <c r="A88" s="14"/>
      <c r="B88" s="14"/>
      <c r="C88" s="74" t="s">
        <v>144</v>
      </c>
      <c r="D88" s="79" t="s">
        <v>283</v>
      </c>
      <c r="E88" s="13">
        <v>44440</v>
      </c>
      <c r="F88" s="77" t="s">
        <v>284</v>
      </c>
      <c r="G88" s="13">
        <v>44441</v>
      </c>
      <c r="H88" s="10" t="s">
        <v>1930</v>
      </c>
      <c r="I88" s="16">
        <v>54</v>
      </c>
      <c r="J88" s="16">
        <v>34</v>
      </c>
      <c r="K88" s="16">
        <v>34</v>
      </c>
      <c r="L88" s="16">
        <v>5</v>
      </c>
      <c r="M88" s="82">
        <v>15.606</v>
      </c>
      <c r="N88" s="73">
        <v>16</v>
      </c>
      <c r="O88" s="65">
        <v>3000</v>
      </c>
      <c r="P88" s="66">
        <f>Table224578910112[[#This Row],[PEMBULATAN]]*O88</f>
        <v>48000</v>
      </c>
    </row>
    <row r="89" spans="1:16" ht="27.75" customHeight="1" x14ac:dyDescent="0.2">
      <c r="A89" s="14"/>
      <c r="B89" s="14"/>
      <c r="C89" s="74" t="s">
        <v>145</v>
      </c>
      <c r="D89" s="79" t="s">
        <v>283</v>
      </c>
      <c r="E89" s="13">
        <v>44440</v>
      </c>
      <c r="F89" s="77" t="s">
        <v>284</v>
      </c>
      <c r="G89" s="13">
        <v>44441</v>
      </c>
      <c r="H89" s="10" t="s">
        <v>1930</v>
      </c>
      <c r="I89" s="16">
        <v>42</v>
      </c>
      <c r="J89" s="16">
        <v>33</v>
      </c>
      <c r="K89" s="16">
        <v>32</v>
      </c>
      <c r="L89" s="16">
        <v>2</v>
      </c>
      <c r="M89" s="82">
        <v>11.087999999999999</v>
      </c>
      <c r="N89" s="73">
        <v>11</v>
      </c>
      <c r="O89" s="65">
        <v>3000</v>
      </c>
      <c r="P89" s="66">
        <f>Table224578910112[[#This Row],[PEMBULATAN]]*O89</f>
        <v>33000</v>
      </c>
    </row>
    <row r="90" spans="1:16" ht="27.75" customHeight="1" x14ac:dyDescent="0.2">
      <c r="A90" s="14"/>
      <c r="B90" s="14"/>
      <c r="C90" s="74" t="s">
        <v>146</v>
      </c>
      <c r="D90" s="79" t="s">
        <v>283</v>
      </c>
      <c r="E90" s="13">
        <v>44440</v>
      </c>
      <c r="F90" s="77" t="s">
        <v>284</v>
      </c>
      <c r="G90" s="13">
        <v>44441</v>
      </c>
      <c r="H90" s="10" t="s">
        <v>1930</v>
      </c>
      <c r="I90" s="16">
        <v>37</v>
      </c>
      <c r="J90" s="16">
        <v>31</v>
      </c>
      <c r="K90" s="16">
        <v>31</v>
      </c>
      <c r="L90" s="16">
        <v>4</v>
      </c>
      <c r="M90" s="82">
        <v>8.8892500000000005</v>
      </c>
      <c r="N90" s="73">
        <v>9</v>
      </c>
      <c r="O90" s="65">
        <v>3000</v>
      </c>
      <c r="P90" s="66">
        <f>Table224578910112[[#This Row],[PEMBULATAN]]*O90</f>
        <v>27000</v>
      </c>
    </row>
    <row r="91" spans="1:16" ht="27.75" customHeight="1" x14ac:dyDescent="0.2">
      <c r="A91" s="14"/>
      <c r="B91" s="14"/>
      <c r="C91" s="74" t="s">
        <v>147</v>
      </c>
      <c r="D91" s="79" t="s">
        <v>283</v>
      </c>
      <c r="E91" s="13">
        <v>44440</v>
      </c>
      <c r="F91" s="77" t="s">
        <v>284</v>
      </c>
      <c r="G91" s="13">
        <v>44441</v>
      </c>
      <c r="H91" s="10" t="s">
        <v>1930</v>
      </c>
      <c r="I91" s="16">
        <v>36</v>
      </c>
      <c r="J91" s="16">
        <v>34</v>
      </c>
      <c r="K91" s="16">
        <v>30</v>
      </c>
      <c r="L91" s="16">
        <v>5</v>
      </c>
      <c r="M91" s="82">
        <v>9.18</v>
      </c>
      <c r="N91" s="73">
        <v>9</v>
      </c>
      <c r="O91" s="65">
        <v>3000</v>
      </c>
      <c r="P91" s="66">
        <f>Table224578910112[[#This Row],[PEMBULATAN]]*O91</f>
        <v>27000</v>
      </c>
    </row>
    <row r="92" spans="1:16" ht="27.75" customHeight="1" x14ac:dyDescent="0.2">
      <c r="A92" s="14"/>
      <c r="B92" s="14"/>
      <c r="C92" s="74" t="s">
        <v>148</v>
      </c>
      <c r="D92" s="79" t="s">
        <v>283</v>
      </c>
      <c r="E92" s="13">
        <v>44440</v>
      </c>
      <c r="F92" s="77" t="s">
        <v>284</v>
      </c>
      <c r="G92" s="13">
        <v>44441</v>
      </c>
      <c r="H92" s="10" t="s">
        <v>1930</v>
      </c>
      <c r="I92" s="16">
        <v>91</v>
      </c>
      <c r="J92" s="16">
        <v>53</v>
      </c>
      <c r="K92" s="16">
        <v>40</v>
      </c>
      <c r="L92" s="16">
        <v>26</v>
      </c>
      <c r="M92" s="82">
        <v>48.23</v>
      </c>
      <c r="N92" s="73">
        <v>48</v>
      </c>
      <c r="O92" s="65">
        <v>3000</v>
      </c>
      <c r="P92" s="66">
        <f>Table224578910112[[#This Row],[PEMBULATAN]]*O92</f>
        <v>144000</v>
      </c>
    </row>
    <row r="93" spans="1:16" ht="27.75" customHeight="1" x14ac:dyDescent="0.2">
      <c r="A93" s="14"/>
      <c r="B93" s="14"/>
      <c r="C93" s="74" t="s">
        <v>149</v>
      </c>
      <c r="D93" s="79" t="s">
        <v>283</v>
      </c>
      <c r="E93" s="13">
        <v>44440</v>
      </c>
      <c r="F93" s="77" t="s">
        <v>284</v>
      </c>
      <c r="G93" s="13">
        <v>44441</v>
      </c>
      <c r="H93" s="10" t="s">
        <v>1930</v>
      </c>
      <c r="I93" s="16">
        <v>37</v>
      </c>
      <c r="J93" s="16">
        <v>23</v>
      </c>
      <c r="K93" s="16">
        <v>18</v>
      </c>
      <c r="L93" s="16">
        <v>2</v>
      </c>
      <c r="M93" s="82">
        <v>3.8294999999999999</v>
      </c>
      <c r="N93" s="73">
        <v>4</v>
      </c>
      <c r="O93" s="65">
        <v>3000</v>
      </c>
      <c r="P93" s="66">
        <f>Table224578910112[[#This Row],[PEMBULATAN]]*O93</f>
        <v>12000</v>
      </c>
    </row>
    <row r="94" spans="1:16" ht="27.75" customHeight="1" x14ac:dyDescent="0.2">
      <c r="A94" s="14"/>
      <c r="B94" s="14"/>
      <c r="C94" s="74" t="s">
        <v>150</v>
      </c>
      <c r="D94" s="79" t="s">
        <v>283</v>
      </c>
      <c r="E94" s="13">
        <v>44440</v>
      </c>
      <c r="F94" s="77" t="s">
        <v>284</v>
      </c>
      <c r="G94" s="13">
        <v>44441</v>
      </c>
      <c r="H94" s="10" t="s">
        <v>1930</v>
      </c>
      <c r="I94" s="16">
        <v>70</v>
      </c>
      <c r="J94" s="16">
        <v>62</v>
      </c>
      <c r="K94" s="16">
        <v>30</v>
      </c>
      <c r="L94" s="16">
        <v>8</v>
      </c>
      <c r="M94" s="82">
        <v>32.549999999999997</v>
      </c>
      <c r="N94" s="73">
        <v>33</v>
      </c>
      <c r="O94" s="65">
        <v>3000</v>
      </c>
      <c r="P94" s="66">
        <f>Table224578910112[[#This Row],[PEMBULATAN]]*O94</f>
        <v>99000</v>
      </c>
    </row>
    <row r="95" spans="1:16" ht="27.75" customHeight="1" x14ac:dyDescent="0.2">
      <c r="A95" s="14"/>
      <c r="B95" s="14"/>
      <c r="C95" s="74" t="s">
        <v>151</v>
      </c>
      <c r="D95" s="79" t="s">
        <v>283</v>
      </c>
      <c r="E95" s="13">
        <v>44440</v>
      </c>
      <c r="F95" s="77" t="s">
        <v>284</v>
      </c>
      <c r="G95" s="13">
        <v>44441</v>
      </c>
      <c r="H95" s="10" t="s">
        <v>1930</v>
      </c>
      <c r="I95" s="16">
        <v>37</v>
      </c>
      <c r="J95" s="16">
        <v>30</v>
      </c>
      <c r="K95" s="16">
        <v>30</v>
      </c>
      <c r="L95" s="16">
        <v>3</v>
      </c>
      <c r="M95" s="82">
        <v>8.3249999999999993</v>
      </c>
      <c r="N95" s="73">
        <v>9</v>
      </c>
      <c r="O95" s="65">
        <v>3000</v>
      </c>
      <c r="P95" s="66">
        <f>Table224578910112[[#This Row],[PEMBULATAN]]*O95</f>
        <v>27000</v>
      </c>
    </row>
    <row r="96" spans="1:16" ht="27.75" customHeight="1" x14ac:dyDescent="0.2">
      <c r="A96" s="14"/>
      <c r="B96" s="14"/>
      <c r="C96" s="74" t="s">
        <v>152</v>
      </c>
      <c r="D96" s="79" t="s">
        <v>283</v>
      </c>
      <c r="E96" s="13">
        <v>44440</v>
      </c>
      <c r="F96" s="77" t="s">
        <v>284</v>
      </c>
      <c r="G96" s="13">
        <v>44441</v>
      </c>
      <c r="H96" s="10" t="s">
        <v>1930</v>
      </c>
      <c r="I96" s="16">
        <v>36</v>
      </c>
      <c r="J96" s="16">
        <v>37</v>
      </c>
      <c r="K96" s="16">
        <v>19</v>
      </c>
      <c r="L96" s="16">
        <v>3</v>
      </c>
      <c r="M96" s="82">
        <v>6.327</v>
      </c>
      <c r="N96" s="73">
        <v>7</v>
      </c>
      <c r="O96" s="65">
        <v>3000</v>
      </c>
      <c r="P96" s="66">
        <f>Table224578910112[[#This Row],[PEMBULATAN]]*O96</f>
        <v>21000</v>
      </c>
    </row>
    <row r="97" spans="1:16" ht="27.75" customHeight="1" x14ac:dyDescent="0.2">
      <c r="A97" s="14"/>
      <c r="B97" s="14"/>
      <c r="C97" s="74" t="s">
        <v>153</v>
      </c>
      <c r="D97" s="79" t="s">
        <v>283</v>
      </c>
      <c r="E97" s="13">
        <v>44440</v>
      </c>
      <c r="F97" s="77" t="s">
        <v>284</v>
      </c>
      <c r="G97" s="13">
        <v>44441</v>
      </c>
      <c r="H97" s="10" t="s">
        <v>1930</v>
      </c>
      <c r="I97" s="16">
        <v>54</v>
      </c>
      <c r="J97" s="16">
        <v>41</v>
      </c>
      <c r="K97" s="16">
        <v>23</v>
      </c>
      <c r="L97" s="16">
        <v>5</v>
      </c>
      <c r="M97" s="82">
        <v>12.730499999999999</v>
      </c>
      <c r="N97" s="73">
        <v>13</v>
      </c>
      <c r="O97" s="65">
        <v>3000</v>
      </c>
      <c r="P97" s="66">
        <f>Table224578910112[[#This Row],[PEMBULATAN]]*O97</f>
        <v>39000</v>
      </c>
    </row>
    <row r="98" spans="1:16" ht="27.75" customHeight="1" x14ac:dyDescent="0.2">
      <c r="A98" s="14"/>
      <c r="B98" s="14"/>
      <c r="C98" s="74" t="s">
        <v>154</v>
      </c>
      <c r="D98" s="79" t="s">
        <v>283</v>
      </c>
      <c r="E98" s="13">
        <v>44440</v>
      </c>
      <c r="F98" s="77" t="s">
        <v>284</v>
      </c>
      <c r="G98" s="13">
        <v>44441</v>
      </c>
      <c r="H98" s="10" t="s">
        <v>1930</v>
      </c>
      <c r="I98" s="16">
        <v>64</v>
      </c>
      <c r="J98" s="16">
        <v>57</v>
      </c>
      <c r="K98" s="16">
        <v>23</v>
      </c>
      <c r="L98" s="16">
        <v>8</v>
      </c>
      <c r="M98" s="82">
        <v>20.975999999999999</v>
      </c>
      <c r="N98" s="73">
        <v>21</v>
      </c>
      <c r="O98" s="65">
        <v>3000</v>
      </c>
      <c r="P98" s="66">
        <f>Table224578910112[[#This Row],[PEMBULATAN]]*O98</f>
        <v>63000</v>
      </c>
    </row>
    <row r="99" spans="1:16" ht="27.75" customHeight="1" x14ac:dyDescent="0.2">
      <c r="A99" s="14"/>
      <c r="B99" s="14"/>
      <c r="C99" s="74" t="s">
        <v>155</v>
      </c>
      <c r="D99" s="79" t="s">
        <v>283</v>
      </c>
      <c r="E99" s="13">
        <v>44440</v>
      </c>
      <c r="F99" s="77" t="s">
        <v>284</v>
      </c>
      <c r="G99" s="13">
        <v>44441</v>
      </c>
      <c r="H99" s="10" t="s">
        <v>1930</v>
      </c>
      <c r="I99" s="16">
        <v>51</v>
      </c>
      <c r="J99" s="16">
        <v>54</v>
      </c>
      <c r="K99" s="16">
        <v>23</v>
      </c>
      <c r="L99" s="16">
        <v>8</v>
      </c>
      <c r="M99" s="82">
        <v>15.8355</v>
      </c>
      <c r="N99" s="73">
        <v>16</v>
      </c>
      <c r="O99" s="65">
        <v>3000</v>
      </c>
      <c r="P99" s="66">
        <f>Table224578910112[[#This Row],[PEMBULATAN]]*O99</f>
        <v>48000</v>
      </c>
    </row>
    <row r="100" spans="1:16" ht="27.75" customHeight="1" x14ac:dyDescent="0.2">
      <c r="A100" s="14"/>
      <c r="B100" s="14"/>
      <c r="C100" s="74" t="s">
        <v>156</v>
      </c>
      <c r="D100" s="79" t="s">
        <v>283</v>
      </c>
      <c r="E100" s="13">
        <v>44440</v>
      </c>
      <c r="F100" s="77" t="s">
        <v>284</v>
      </c>
      <c r="G100" s="13">
        <v>44441</v>
      </c>
      <c r="H100" s="10" t="s">
        <v>1930</v>
      </c>
      <c r="I100" s="16">
        <v>52</v>
      </c>
      <c r="J100" s="16">
        <v>50</v>
      </c>
      <c r="K100" s="16">
        <v>30</v>
      </c>
      <c r="L100" s="16">
        <v>7</v>
      </c>
      <c r="M100" s="82">
        <v>19.5</v>
      </c>
      <c r="N100" s="73">
        <v>20</v>
      </c>
      <c r="O100" s="65">
        <v>3000</v>
      </c>
      <c r="P100" s="66">
        <f>Table224578910112[[#This Row],[PEMBULATAN]]*O100</f>
        <v>60000</v>
      </c>
    </row>
    <row r="101" spans="1:16" ht="27.75" customHeight="1" x14ac:dyDescent="0.2">
      <c r="A101" s="14"/>
      <c r="B101" s="14"/>
      <c r="C101" s="74" t="s">
        <v>157</v>
      </c>
      <c r="D101" s="79" t="s">
        <v>283</v>
      </c>
      <c r="E101" s="13">
        <v>44440</v>
      </c>
      <c r="F101" s="77" t="s">
        <v>284</v>
      </c>
      <c r="G101" s="13">
        <v>44441</v>
      </c>
      <c r="H101" s="10" t="s">
        <v>1930</v>
      </c>
      <c r="I101" s="16">
        <v>56</v>
      </c>
      <c r="J101" s="16">
        <v>40</v>
      </c>
      <c r="K101" s="16">
        <v>23</v>
      </c>
      <c r="L101" s="16">
        <v>8</v>
      </c>
      <c r="M101" s="82">
        <v>12.88</v>
      </c>
      <c r="N101" s="73">
        <v>13</v>
      </c>
      <c r="O101" s="65">
        <v>3000</v>
      </c>
      <c r="P101" s="66">
        <f>Table224578910112[[#This Row],[PEMBULATAN]]*O101</f>
        <v>39000</v>
      </c>
    </row>
    <row r="102" spans="1:16" ht="27.75" customHeight="1" x14ac:dyDescent="0.2">
      <c r="A102" s="14"/>
      <c r="B102" s="14"/>
      <c r="C102" s="74" t="s">
        <v>158</v>
      </c>
      <c r="D102" s="79" t="s">
        <v>283</v>
      </c>
      <c r="E102" s="13">
        <v>44440</v>
      </c>
      <c r="F102" s="77" t="s">
        <v>284</v>
      </c>
      <c r="G102" s="13">
        <v>44441</v>
      </c>
      <c r="H102" s="10" t="s">
        <v>1930</v>
      </c>
      <c r="I102" s="16">
        <v>90</v>
      </c>
      <c r="J102" s="16">
        <v>60</v>
      </c>
      <c r="K102" s="16">
        <v>32</v>
      </c>
      <c r="L102" s="16">
        <v>28</v>
      </c>
      <c r="M102" s="82">
        <v>43.2</v>
      </c>
      <c r="N102" s="73">
        <v>43</v>
      </c>
      <c r="O102" s="65">
        <v>3000</v>
      </c>
      <c r="P102" s="66">
        <f>Table224578910112[[#This Row],[PEMBULATAN]]*O102</f>
        <v>129000</v>
      </c>
    </row>
    <row r="103" spans="1:16" ht="27.75" customHeight="1" x14ac:dyDescent="0.2">
      <c r="A103" s="14"/>
      <c r="B103" s="14"/>
      <c r="C103" s="74" t="s">
        <v>159</v>
      </c>
      <c r="D103" s="79" t="s">
        <v>283</v>
      </c>
      <c r="E103" s="13">
        <v>44440</v>
      </c>
      <c r="F103" s="77" t="s">
        <v>284</v>
      </c>
      <c r="G103" s="13">
        <v>44441</v>
      </c>
      <c r="H103" s="10" t="s">
        <v>1930</v>
      </c>
      <c r="I103" s="16">
        <v>90</v>
      </c>
      <c r="J103" s="16">
        <v>43</v>
      </c>
      <c r="K103" s="16">
        <v>14</v>
      </c>
      <c r="L103" s="16">
        <v>7</v>
      </c>
      <c r="M103" s="82">
        <v>13.545</v>
      </c>
      <c r="N103" s="73">
        <v>14</v>
      </c>
      <c r="O103" s="65">
        <v>3000</v>
      </c>
      <c r="P103" s="66">
        <f>Table224578910112[[#This Row],[PEMBULATAN]]*O103</f>
        <v>42000</v>
      </c>
    </row>
    <row r="104" spans="1:16" ht="27.75" customHeight="1" x14ac:dyDescent="0.2">
      <c r="A104" s="14"/>
      <c r="B104" s="14"/>
      <c r="C104" s="74" t="s">
        <v>160</v>
      </c>
      <c r="D104" s="79" t="s">
        <v>283</v>
      </c>
      <c r="E104" s="13">
        <v>44440</v>
      </c>
      <c r="F104" s="77" t="s">
        <v>284</v>
      </c>
      <c r="G104" s="13">
        <v>44441</v>
      </c>
      <c r="H104" s="10" t="s">
        <v>1930</v>
      </c>
      <c r="I104" s="16">
        <v>46</v>
      </c>
      <c r="J104" s="16">
        <v>43</v>
      </c>
      <c r="K104" s="16">
        <v>24</v>
      </c>
      <c r="L104" s="16">
        <v>10</v>
      </c>
      <c r="M104" s="82">
        <v>11.868</v>
      </c>
      <c r="N104" s="73">
        <v>12</v>
      </c>
      <c r="O104" s="65">
        <v>3000</v>
      </c>
      <c r="P104" s="66">
        <f>Table224578910112[[#This Row],[PEMBULATAN]]*O104</f>
        <v>36000</v>
      </c>
    </row>
    <row r="105" spans="1:16" ht="27.75" customHeight="1" x14ac:dyDescent="0.2">
      <c r="A105" s="14"/>
      <c r="B105" s="14"/>
      <c r="C105" s="74" t="s">
        <v>161</v>
      </c>
      <c r="D105" s="79" t="s">
        <v>283</v>
      </c>
      <c r="E105" s="13">
        <v>44440</v>
      </c>
      <c r="F105" s="77" t="s">
        <v>284</v>
      </c>
      <c r="G105" s="13">
        <v>44441</v>
      </c>
      <c r="H105" s="10" t="s">
        <v>1930</v>
      </c>
      <c r="I105" s="16">
        <v>103</v>
      </c>
      <c r="J105" s="16">
        <v>22</v>
      </c>
      <c r="K105" s="16">
        <v>22</v>
      </c>
      <c r="L105" s="16">
        <v>4</v>
      </c>
      <c r="M105" s="82">
        <v>12.462999999999999</v>
      </c>
      <c r="N105" s="73">
        <v>13</v>
      </c>
      <c r="O105" s="65">
        <v>3000</v>
      </c>
      <c r="P105" s="66">
        <f>Table224578910112[[#This Row],[PEMBULATAN]]*O105</f>
        <v>39000</v>
      </c>
    </row>
    <row r="106" spans="1:16" ht="27.75" customHeight="1" x14ac:dyDescent="0.2">
      <c r="A106" s="14"/>
      <c r="B106" s="14"/>
      <c r="C106" s="74" t="s">
        <v>162</v>
      </c>
      <c r="D106" s="79" t="s">
        <v>283</v>
      </c>
      <c r="E106" s="13">
        <v>44440</v>
      </c>
      <c r="F106" s="77" t="s">
        <v>284</v>
      </c>
      <c r="G106" s="13">
        <v>44441</v>
      </c>
      <c r="H106" s="10" t="s">
        <v>1930</v>
      </c>
      <c r="I106" s="16">
        <v>125</v>
      </c>
      <c r="J106" s="16">
        <v>35</v>
      </c>
      <c r="K106" s="16">
        <v>31</v>
      </c>
      <c r="L106" s="16">
        <v>5</v>
      </c>
      <c r="M106" s="82">
        <v>33.90625</v>
      </c>
      <c r="N106" s="73">
        <v>34</v>
      </c>
      <c r="O106" s="65">
        <v>3000</v>
      </c>
      <c r="P106" s="66">
        <f>Table224578910112[[#This Row],[PEMBULATAN]]*O106</f>
        <v>102000</v>
      </c>
    </row>
    <row r="107" spans="1:16" ht="27.75" customHeight="1" x14ac:dyDescent="0.2">
      <c r="A107" s="14"/>
      <c r="B107" s="14"/>
      <c r="C107" s="74" t="s">
        <v>163</v>
      </c>
      <c r="D107" s="79" t="s">
        <v>283</v>
      </c>
      <c r="E107" s="13">
        <v>44440</v>
      </c>
      <c r="F107" s="77" t="s">
        <v>284</v>
      </c>
      <c r="G107" s="13">
        <v>44441</v>
      </c>
      <c r="H107" s="10" t="s">
        <v>1930</v>
      </c>
      <c r="I107" s="16">
        <v>113</v>
      </c>
      <c r="J107" s="16">
        <v>71</v>
      </c>
      <c r="K107" s="16">
        <v>22</v>
      </c>
      <c r="L107" s="16">
        <v>25</v>
      </c>
      <c r="M107" s="82">
        <v>44.1265</v>
      </c>
      <c r="N107" s="73">
        <v>44</v>
      </c>
      <c r="O107" s="65">
        <v>3000</v>
      </c>
      <c r="P107" s="66">
        <f>Table224578910112[[#This Row],[PEMBULATAN]]*O107</f>
        <v>132000</v>
      </c>
    </row>
    <row r="108" spans="1:16" ht="27.75" customHeight="1" x14ac:dyDescent="0.2">
      <c r="A108" s="14"/>
      <c r="B108" s="14"/>
      <c r="C108" s="74" t="s">
        <v>164</v>
      </c>
      <c r="D108" s="79" t="s">
        <v>283</v>
      </c>
      <c r="E108" s="13">
        <v>44440</v>
      </c>
      <c r="F108" s="77" t="s">
        <v>284</v>
      </c>
      <c r="G108" s="13">
        <v>44441</v>
      </c>
      <c r="H108" s="10" t="s">
        <v>1930</v>
      </c>
      <c r="I108" s="16">
        <v>76</v>
      </c>
      <c r="J108" s="16">
        <v>14</v>
      </c>
      <c r="K108" s="16">
        <v>7</v>
      </c>
      <c r="L108" s="16">
        <v>5</v>
      </c>
      <c r="M108" s="82">
        <v>1.8620000000000001</v>
      </c>
      <c r="N108" s="73">
        <v>5</v>
      </c>
      <c r="O108" s="65">
        <v>3000</v>
      </c>
      <c r="P108" s="66">
        <f>Table224578910112[[#This Row],[PEMBULATAN]]*O108</f>
        <v>15000</v>
      </c>
    </row>
    <row r="109" spans="1:16" ht="27.75" customHeight="1" x14ac:dyDescent="0.2">
      <c r="A109" s="14"/>
      <c r="B109" s="14"/>
      <c r="C109" s="74" t="s">
        <v>165</v>
      </c>
      <c r="D109" s="79" t="s">
        <v>283</v>
      </c>
      <c r="E109" s="13">
        <v>44440</v>
      </c>
      <c r="F109" s="77" t="s">
        <v>284</v>
      </c>
      <c r="G109" s="13">
        <v>44441</v>
      </c>
      <c r="H109" s="10" t="s">
        <v>1930</v>
      </c>
      <c r="I109" s="16">
        <v>70</v>
      </c>
      <c r="J109" s="16">
        <v>53</v>
      </c>
      <c r="K109" s="16">
        <v>53</v>
      </c>
      <c r="L109" s="16">
        <v>7</v>
      </c>
      <c r="M109" s="82">
        <v>49.157499999999999</v>
      </c>
      <c r="N109" s="73">
        <v>49</v>
      </c>
      <c r="O109" s="65">
        <v>3000</v>
      </c>
      <c r="P109" s="66">
        <f>Table224578910112[[#This Row],[PEMBULATAN]]*O109</f>
        <v>147000</v>
      </c>
    </row>
    <row r="110" spans="1:16" ht="27.75" customHeight="1" x14ac:dyDescent="0.2">
      <c r="A110" s="14"/>
      <c r="B110" s="14"/>
      <c r="C110" s="74" t="s">
        <v>166</v>
      </c>
      <c r="D110" s="79" t="s">
        <v>283</v>
      </c>
      <c r="E110" s="13">
        <v>44440</v>
      </c>
      <c r="F110" s="77" t="s">
        <v>284</v>
      </c>
      <c r="G110" s="13">
        <v>44441</v>
      </c>
      <c r="H110" s="10" t="s">
        <v>1930</v>
      </c>
      <c r="I110" s="16">
        <v>56</v>
      </c>
      <c r="J110" s="16">
        <v>60</v>
      </c>
      <c r="K110" s="16">
        <v>26</v>
      </c>
      <c r="L110" s="16">
        <v>8</v>
      </c>
      <c r="M110" s="82">
        <v>21.84</v>
      </c>
      <c r="N110" s="73">
        <v>22</v>
      </c>
      <c r="O110" s="65">
        <v>3000</v>
      </c>
      <c r="P110" s="66">
        <f>Table224578910112[[#This Row],[PEMBULATAN]]*O110</f>
        <v>66000</v>
      </c>
    </row>
    <row r="111" spans="1:16" ht="27.75" customHeight="1" x14ac:dyDescent="0.2">
      <c r="A111" s="14"/>
      <c r="B111" s="14"/>
      <c r="C111" s="74" t="s">
        <v>167</v>
      </c>
      <c r="D111" s="79" t="s">
        <v>283</v>
      </c>
      <c r="E111" s="13">
        <v>44440</v>
      </c>
      <c r="F111" s="77" t="s">
        <v>284</v>
      </c>
      <c r="G111" s="13">
        <v>44441</v>
      </c>
      <c r="H111" s="10" t="s">
        <v>1930</v>
      </c>
      <c r="I111" s="16">
        <v>32</v>
      </c>
      <c r="J111" s="16">
        <v>34</v>
      </c>
      <c r="K111" s="16">
        <v>22</v>
      </c>
      <c r="L111" s="16">
        <v>7</v>
      </c>
      <c r="M111" s="82">
        <v>5.984</v>
      </c>
      <c r="N111" s="73">
        <v>7</v>
      </c>
      <c r="O111" s="65">
        <v>3000</v>
      </c>
      <c r="P111" s="66">
        <f>Table224578910112[[#This Row],[PEMBULATAN]]*O111</f>
        <v>21000</v>
      </c>
    </row>
    <row r="112" spans="1:16" ht="27.75" customHeight="1" x14ac:dyDescent="0.2">
      <c r="A112" s="14"/>
      <c r="B112" s="14"/>
      <c r="C112" s="74" t="s">
        <v>168</v>
      </c>
      <c r="D112" s="79" t="s">
        <v>283</v>
      </c>
      <c r="E112" s="13">
        <v>44440</v>
      </c>
      <c r="F112" s="77" t="s">
        <v>284</v>
      </c>
      <c r="G112" s="13">
        <v>44441</v>
      </c>
      <c r="H112" s="10" t="s">
        <v>1930</v>
      </c>
      <c r="I112" s="16">
        <v>25</v>
      </c>
      <c r="J112" s="16">
        <v>38</v>
      </c>
      <c r="K112" s="16">
        <v>17</v>
      </c>
      <c r="L112" s="16">
        <v>2</v>
      </c>
      <c r="M112" s="82">
        <v>4.0374999999999996</v>
      </c>
      <c r="N112" s="73">
        <v>4</v>
      </c>
      <c r="O112" s="65">
        <v>3000</v>
      </c>
      <c r="P112" s="66">
        <f>Table224578910112[[#This Row],[PEMBULATAN]]*O112</f>
        <v>12000</v>
      </c>
    </row>
    <row r="113" spans="1:16" ht="27.75" customHeight="1" x14ac:dyDescent="0.2">
      <c r="A113" s="14"/>
      <c r="B113" s="14"/>
      <c r="C113" s="74" t="s">
        <v>169</v>
      </c>
      <c r="D113" s="79" t="s">
        <v>283</v>
      </c>
      <c r="E113" s="13">
        <v>44440</v>
      </c>
      <c r="F113" s="77" t="s">
        <v>284</v>
      </c>
      <c r="G113" s="13">
        <v>44441</v>
      </c>
      <c r="H113" s="10" t="s">
        <v>1930</v>
      </c>
      <c r="I113" s="16">
        <v>70</v>
      </c>
      <c r="J113" s="16">
        <v>70</v>
      </c>
      <c r="K113" s="16">
        <v>32</v>
      </c>
      <c r="L113" s="16">
        <v>9</v>
      </c>
      <c r="M113" s="82">
        <v>39.200000000000003</v>
      </c>
      <c r="N113" s="73">
        <v>39</v>
      </c>
      <c r="O113" s="65">
        <v>3000</v>
      </c>
      <c r="P113" s="66">
        <f>Table224578910112[[#This Row],[PEMBULATAN]]*O113</f>
        <v>117000</v>
      </c>
    </row>
    <row r="114" spans="1:16" ht="27.75" customHeight="1" x14ac:dyDescent="0.2">
      <c r="A114" s="14"/>
      <c r="B114" s="14"/>
      <c r="C114" s="74" t="s">
        <v>170</v>
      </c>
      <c r="D114" s="79" t="s">
        <v>283</v>
      </c>
      <c r="E114" s="13">
        <v>44440</v>
      </c>
      <c r="F114" s="77" t="s">
        <v>284</v>
      </c>
      <c r="G114" s="13">
        <v>44441</v>
      </c>
      <c r="H114" s="10" t="s">
        <v>1930</v>
      </c>
      <c r="I114" s="16">
        <v>73</v>
      </c>
      <c r="J114" s="16">
        <v>50</v>
      </c>
      <c r="K114" s="16">
        <v>40</v>
      </c>
      <c r="L114" s="16">
        <v>14</v>
      </c>
      <c r="M114" s="82">
        <v>36.5</v>
      </c>
      <c r="N114" s="73">
        <v>37</v>
      </c>
      <c r="O114" s="65">
        <v>3000</v>
      </c>
      <c r="P114" s="66">
        <f>Table224578910112[[#This Row],[PEMBULATAN]]*O114</f>
        <v>111000</v>
      </c>
    </row>
    <row r="115" spans="1:16" ht="27.75" customHeight="1" x14ac:dyDescent="0.2">
      <c r="A115" s="14"/>
      <c r="B115" s="14"/>
      <c r="C115" s="74" t="s">
        <v>171</v>
      </c>
      <c r="D115" s="79" t="s">
        <v>283</v>
      </c>
      <c r="E115" s="13">
        <v>44440</v>
      </c>
      <c r="F115" s="77" t="s">
        <v>284</v>
      </c>
      <c r="G115" s="13">
        <v>44441</v>
      </c>
      <c r="H115" s="10" t="s">
        <v>1930</v>
      </c>
      <c r="I115" s="16">
        <v>69</v>
      </c>
      <c r="J115" s="16">
        <v>57</v>
      </c>
      <c r="K115" s="16">
        <v>30</v>
      </c>
      <c r="L115" s="16">
        <v>13</v>
      </c>
      <c r="M115" s="82">
        <v>29.497499999999999</v>
      </c>
      <c r="N115" s="73">
        <v>30</v>
      </c>
      <c r="O115" s="65">
        <v>3000</v>
      </c>
      <c r="P115" s="66">
        <f>Table224578910112[[#This Row],[PEMBULATAN]]*O115</f>
        <v>90000</v>
      </c>
    </row>
    <row r="116" spans="1:16" ht="27.75" customHeight="1" x14ac:dyDescent="0.2">
      <c r="A116" s="14"/>
      <c r="B116" s="14"/>
      <c r="C116" s="74" t="s">
        <v>172</v>
      </c>
      <c r="D116" s="79" t="s">
        <v>283</v>
      </c>
      <c r="E116" s="13">
        <v>44440</v>
      </c>
      <c r="F116" s="77" t="s">
        <v>284</v>
      </c>
      <c r="G116" s="13">
        <v>44441</v>
      </c>
      <c r="H116" s="10" t="s">
        <v>1930</v>
      </c>
      <c r="I116" s="16">
        <v>30</v>
      </c>
      <c r="J116" s="16">
        <v>41</v>
      </c>
      <c r="K116" s="16">
        <v>17</v>
      </c>
      <c r="L116" s="16">
        <v>3</v>
      </c>
      <c r="M116" s="82">
        <v>5.2275</v>
      </c>
      <c r="N116" s="73">
        <v>5</v>
      </c>
      <c r="O116" s="65">
        <v>3000</v>
      </c>
      <c r="P116" s="66">
        <f>Table224578910112[[#This Row],[PEMBULATAN]]*O116</f>
        <v>15000</v>
      </c>
    </row>
    <row r="117" spans="1:16" ht="27.75" customHeight="1" x14ac:dyDescent="0.2">
      <c r="A117" s="14"/>
      <c r="B117" s="14"/>
      <c r="C117" s="74" t="s">
        <v>173</v>
      </c>
      <c r="D117" s="79" t="s">
        <v>283</v>
      </c>
      <c r="E117" s="13">
        <v>44440</v>
      </c>
      <c r="F117" s="77" t="s">
        <v>284</v>
      </c>
      <c r="G117" s="13">
        <v>44441</v>
      </c>
      <c r="H117" s="10" t="s">
        <v>1930</v>
      </c>
      <c r="I117" s="16">
        <v>63</v>
      </c>
      <c r="J117" s="16">
        <v>54</v>
      </c>
      <c r="K117" s="16">
        <v>33</v>
      </c>
      <c r="L117" s="16">
        <v>12</v>
      </c>
      <c r="M117" s="82">
        <v>28.066500000000001</v>
      </c>
      <c r="N117" s="73">
        <v>28</v>
      </c>
      <c r="O117" s="65">
        <v>3000</v>
      </c>
      <c r="P117" s="66">
        <f>Table224578910112[[#This Row],[PEMBULATAN]]*O117</f>
        <v>84000</v>
      </c>
    </row>
    <row r="118" spans="1:16" ht="27.75" customHeight="1" x14ac:dyDescent="0.2">
      <c r="A118" s="14"/>
      <c r="B118" s="14"/>
      <c r="C118" s="74" t="s">
        <v>174</v>
      </c>
      <c r="D118" s="79" t="s">
        <v>283</v>
      </c>
      <c r="E118" s="13">
        <v>44440</v>
      </c>
      <c r="F118" s="77" t="s">
        <v>284</v>
      </c>
      <c r="G118" s="13">
        <v>44441</v>
      </c>
      <c r="H118" s="10" t="s">
        <v>1930</v>
      </c>
      <c r="I118" s="16">
        <v>53</v>
      </c>
      <c r="J118" s="16">
        <v>44</v>
      </c>
      <c r="K118" s="16">
        <v>27</v>
      </c>
      <c r="L118" s="16">
        <v>4</v>
      </c>
      <c r="M118" s="82">
        <v>15.741</v>
      </c>
      <c r="N118" s="73">
        <v>16</v>
      </c>
      <c r="O118" s="65">
        <v>3000</v>
      </c>
      <c r="P118" s="66">
        <f>Table224578910112[[#This Row],[PEMBULATAN]]*O118</f>
        <v>48000</v>
      </c>
    </row>
    <row r="119" spans="1:16" ht="27.75" customHeight="1" x14ac:dyDescent="0.2">
      <c r="A119" s="14"/>
      <c r="B119" s="14"/>
      <c r="C119" s="74" t="s">
        <v>175</v>
      </c>
      <c r="D119" s="79" t="s">
        <v>283</v>
      </c>
      <c r="E119" s="13">
        <v>44440</v>
      </c>
      <c r="F119" s="77" t="s">
        <v>284</v>
      </c>
      <c r="G119" s="13">
        <v>44441</v>
      </c>
      <c r="H119" s="10" t="s">
        <v>1930</v>
      </c>
      <c r="I119" s="16">
        <v>63</v>
      </c>
      <c r="J119" s="16">
        <v>48</v>
      </c>
      <c r="K119" s="16">
        <v>26</v>
      </c>
      <c r="L119" s="16">
        <v>16</v>
      </c>
      <c r="M119" s="82">
        <v>19.655999999999999</v>
      </c>
      <c r="N119" s="73">
        <v>20</v>
      </c>
      <c r="O119" s="65">
        <v>3000</v>
      </c>
      <c r="P119" s="66">
        <f>Table224578910112[[#This Row],[PEMBULATAN]]*O119</f>
        <v>60000</v>
      </c>
    </row>
    <row r="120" spans="1:16" ht="27.75" customHeight="1" x14ac:dyDescent="0.2">
      <c r="A120" s="14"/>
      <c r="B120" s="14"/>
      <c r="C120" s="74" t="s">
        <v>176</v>
      </c>
      <c r="D120" s="79" t="s">
        <v>283</v>
      </c>
      <c r="E120" s="13">
        <v>44440</v>
      </c>
      <c r="F120" s="77" t="s">
        <v>284</v>
      </c>
      <c r="G120" s="13">
        <v>44441</v>
      </c>
      <c r="H120" s="10" t="s">
        <v>1930</v>
      </c>
      <c r="I120" s="16">
        <v>56</v>
      </c>
      <c r="J120" s="16">
        <v>58</v>
      </c>
      <c r="K120" s="16">
        <v>29</v>
      </c>
      <c r="L120" s="16">
        <v>6</v>
      </c>
      <c r="M120" s="82">
        <v>23.547999999999998</v>
      </c>
      <c r="N120" s="73">
        <v>24</v>
      </c>
      <c r="O120" s="65">
        <v>3000</v>
      </c>
      <c r="P120" s="66">
        <f>Table224578910112[[#This Row],[PEMBULATAN]]*O120</f>
        <v>72000</v>
      </c>
    </row>
    <row r="121" spans="1:16" ht="27.75" customHeight="1" x14ac:dyDescent="0.2">
      <c r="A121" s="14"/>
      <c r="B121" s="14"/>
      <c r="C121" s="74" t="s">
        <v>177</v>
      </c>
      <c r="D121" s="79" t="s">
        <v>283</v>
      </c>
      <c r="E121" s="13">
        <v>44440</v>
      </c>
      <c r="F121" s="77" t="s">
        <v>284</v>
      </c>
      <c r="G121" s="13">
        <v>44441</v>
      </c>
      <c r="H121" s="10" t="s">
        <v>1930</v>
      </c>
      <c r="I121" s="16">
        <v>75</v>
      </c>
      <c r="J121" s="16">
        <v>62</v>
      </c>
      <c r="K121" s="16">
        <v>25</v>
      </c>
      <c r="L121" s="16">
        <v>17</v>
      </c>
      <c r="M121" s="82">
        <v>29.0625</v>
      </c>
      <c r="N121" s="73">
        <v>29</v>
      </c>
      <c r="O121" s="65">
        <v>3000</v>
      </c>
      <c r="P121" s="66">
        <f>Table224578910112[[#This Row],[PEMBULATAN]]*O121</f>
        <v>87000</v>
      </c>
    </row>
    <row r="122" spans="1:16" ht="27.75" customHeight="1" x14ac:dyDescent="0.2">
      <c r="A122" s="14"/>
      <c r="B122" s="14"/>
      <c r="C122" s="74" t="s">
        <v>178</v>
      </c>
      <c r="D122" s="79" t="s">
        <v>283</v>
      </c>
      <c r="E122" s="13">
        <v>44440</v>
      </c>
      <c r="F122" s="77" t="s">
        <v>284</v>
      </c>
      <c r="G122" s="13">
        <v>44441</v>
      </c>
      <c r="H122" s="10" t="s">
        <v>1930</v>
      </c>
      <c r="I122" s="16">
        <v>76</v>
      </c>
      <c r="J122" s="16">
        <v>60</v>
      </c>
      <c r="K122" s="16">
        <v>40</v>
      </c>
      <c r="L122" s="16">
        <v>16</v>
      </c>
      <c r="M122" s="82">
        <v>45.6</v>
      </c>
      <c r="N122" s="73">
        <v>46</v>
      </c>
      <c r="O122" s="65">
        <v>3000</v>
      </c>
      <c r="P122" s="66">
        <f>Table224578910112[[#This Row],[PEMBULATAN]]*O122</f>
        <v>138000</v>
      </c>
    </row>
    <row r="123" spans="1:16" ht="27.75" customHeight="1" x14ac:dyDescent="0.2">
      <c r="A123" s="14"/>
      <c r="B123" s="14"/>
      <c r="C123" s="74" t="s">
        <v>179</v>
      </c>
      <c r="D123" s="79" t="s">
        <v>283</v>
      </c>
      <c r="E123" s="13">
        <v>44440</v>
      </c>
      <c r="F123" s="77" t="s">
        <v>284</v>
      </c>
      <c r="G123" s="13">
        <v>44441</v>
      </c>
      <c r="H123" s="10" t="s">
        <v>1930</v>
      </c>
      <c r="I123" s="16">
        <v>75</v>
      </c>
      <c r="J123" s="16">
        <v>60</v>
      </c>
      <c r="K123" s="16">
        <v>30</v>
      </c>
      <c r="L123" s="16">
        <v>16</v>
      </c>
      <c r="M123" s="82">
        <v>33.75</v>
      </c>
      <c r="N123" s="73">
        <v>34</v>
      </c>
      <c r="O123" s="65">
        <v>3000</v>
      </c>
      <c r="P123" s="66">
        <f>Table224578910112[[#This Row],[PEMBULATAN]]*O123</f>
        <v>102000</v>
      </c>
    </row>
    <row r="124" spans="1:16" ht="27.75" customHeight="1" x14ac:dyDescent="0.2">
      <c r="A124" s="14"/>
      <c r="B124" s="14"/>
      <c r="C124" s="74" t="s">
        <v>180</v>
      </c>
      <c r="D124" s="79" t="s">
        <v>283</v>
      </c>
      <c r="E124" s="13">
        <v>44440</v>
      </c>
      <c r="F124" s="77" t="s">
        <v>284</v>
      </c>
      <c r="G124" s="13">
        <v>44441</v>
      </c>
      <c r="H124" s="10" t="s">
        <v>1930</v>
      </c>
      <c r="I124" s="16">
        <v>35</v>
      </c>
      <c r="J124" s="16">
        <v>36</v>
      </c>
      <c r="K124" s="16">
        <v>29</v>
      </c>
      <c r="L124" s="16">
        <v>8</v>
      </c>
      <c r="M124" s="82">
        <v>9.1349999999999998</v>
      </c>
      <c r="N124" s="73">
        <v>9</v>
      </c>
      <c r="O124" s="65">
        <v>3000</v>
      </c>
      <c r="P124" s="66">
        <f>Table224578910112[[#This Row],[PEMBULATAN]]*O124</f>
        <v>27000</v>
      </c>
    </row>
    <row r="125" spans="1:16" ht="27.75" customHeight="1" x14ac:dyDescent="0.2">
      <c r="A125" s="14"/>
      <c r="B125" s="14"/>
      <c r="C125" s="74" t="s">
        <v>181</v>
      </c>
      <c r="D125" s="79" t="s">
        <v>283</v>
      </c>
      <c r="E125" s="13">
        <v>44440</v>
      </c>
      <c r="F125" s="77" t="s">
        <v>284</v>
      </c>
      <c r="G125" s="13">
        <v>44441</v>
      </c>
      <c r="H125" s="10" t="s">
        <v>1930</v>
      </c>
      <c r="I125" s="16">
        <v>44</v>
      </c>
      <c r="J125" s="16">
        <v>50</v>
      </c>
      <c r="K125" s="16">
        <v>17</v>
      </c>
      <c r="L125" s="16">
        <v>5</v>
      </c>
      <c r="M125" s="82">
        <v>9.35</v>
      </c>
      <c r="N125" s="73">
        <v>10</v>
      </c>
      <c r="O125" s="65">
        <v>3000</v>
      </c>
      <c r="P125" s="66">
        <f>Table224578910112[[#This Row],[PEMBULATAN]]*O125</f>
        <v>30000</v>
      </c>
    </row>
    <row r="126" spans="1:16" ht="27.75" customHeight="1" x14ac:dyDescent="0.2">
      <c r="A126" s="14"/>
      <c r="B126" s="14"/>
      <c r="C126" s="74" t="s">
        <v>182</v>
      </c>
      <c r="D126" s="79" t="s">
        <v>283</v>
      </c>
      <c r="E126" s="13">
        <v>44440</v>
      </c>
      <c r="F126" s="77" t="s">
        <v>284</v>
      </c>
      <c r="G126" s="13">
        <v>44441</v>
      </c>
      <c r="H126" s="10" t="s">
        <v>1930</v>
      </c>
      <c r="I126" s="16">
        <v>35</v>
      </c>
      <c r="J126" s="16">
        <v>39</v>
      </c>
      <c r="K126" s="16">
        <v>19</v>
      </c>
      <c r="L126" s="16">
        <v>6</v>
      </c>
      <c r="M126" s="82">
        <v>6.4837499999999997</v>
      </c>
      <c r="N126" s="73">
        <v>7</v>
      </c>
      <c r="O126" s="65">
        <v>3000</v>
      </c>
      <c r="P126" s="66">
        <f>Table224578910112[[#This Row],[PEMBULATAN]]*O126</f>
        <v>21000</v>
      </c>
    </row>
    <row r="127" spans="1:16" ht="27.75" customHeight="1" x14ac:dyDescent="0.2">
      <c r="A127" s="14"/>
      <c r="B127" s="14"/>
      <c r="C127" s="74" t="s">
        <v>183</v>
      </c>
      <c r="D127" s="79" t="s">
        <v>283</v>
      </c>
      <c r="E127" s="13">
        <v>44440</v>
      </c>
      <c r="F127" s="77" t="s">
        <v>284</v>
      </c>
      <c r="G127" s="13">
        <v>44441</v>
      </c>
      <c r="H127" s="10" t="s">
        <v>1930</v>
      </c>
      <c r="I127" s="16">
        <v>64</v>
      </c>
      <c r="J127" s="16">
        <v>66</v>
      </c>
      <c r="K127" s="16">
        <v>28</v>
      </c>
      <c r="L127" s="16">
        <v>10</v>
      </c>
      <c r="M127" s="82">
        <v>29.568000000000001</v>
      </c>
      <c r="N127" s="73">
        <v>30</v>
      </c>
      <c r="O127" s="65">
        <v>3000</v>
      </c>
      <c r="P127" s="66">
        <f>Table224578910112[[#This Row],[PEMBULATAN]]*O127</f>
        <v>90000</v>
      </c>
    </row>
    <row r="128" spans="1:16" ht="27.75" customHeight="1" x14ac:dyDescent="0.2">
      <c r="A128" s="14"/>
      <c r="B128" s="14"/>
      <c r="C128" s="74" t="s">
        <v>184</v>
      </c>
      <c r="D128" s="79" t="s">
        <v>283</v>
      </c>
      <c r="E128" s="13">
        <v>44440</v>
      </c>
      <c r="F128" s="77" t="s">
        <v>284</v>
      </c>
      <c r="G128" s="13">
        <v>44441</v>
      </c>
      <c r="H128" s="10" t="s">
        <v>1930</v>
      </c>
      <c r="I128" s="16">
        <v>53</v>
      </c>
      <c r="J128" s="16">
        <v>60</v>
      </c>
      <c r="K128" s="16">
        <v>26</v>
      </c>
      <c r="L128" s="16">
        <v>10</v>
      </c>
      <c r="M128" s="82">
        <v>20.67</v>
      </c>
      <c r="N128" s="73">
        <v>21</v>
      </c>
      <c r="O128" s="65">
        <v>3000</v>
      </c>
      <c r="P128" s="66">
        <f>Table224578910112[[#This Row],[PEMBULATAN]]*O128</f>
        <v>63000</v>
      </c>
    </row>
    <row r="129" spans="1:16" ht="27.75" customHeight="1" x14ac:dyDescent="0.2">
      <c r="A129" s="14"/>
      <c r="B129" s="14"/>
      <c r="C129" s="74" t="s">
        <v>185</v>
      </c>
      <c r="D129" s="79" t="s">
        <v>283</v>
      </c>
      <c r="E129" s="13">
        <v>44440</v>
      </c>
      <c r="F129" s="77" t="s">
        <v>284</v>
      </c>
      <c r="G129" s="13">
        <v>44441</v>
      </c>
      <c r="H129" s="10" t="s">
        <v>1930</v>
      </c>
      <c r="I129" s="16">
        <v>72</v>
      </c>
      <c r="J129" s="16">
        <v>58</v>
      </c>
      <c r="K129" s="16">
        <v>34</v>
      </c>
      <c r="L129" s="16">
        <v>24</v>
      </c>
      <c r="M129" s="82">
        <v>35.496000000000002</v>
      </c>
      <c r="N129" s="73">
        <v>36</v>
      </c>
      <c r="O129" s="65">
        <v>3000</v>
      </c>
      <c r="P129" s="66">
        <f>Table224578910112[[#This Row],[PEMBULATAN]]*O129</f>
        <v>108000</v>
      </c>
    </row>
    <row r="130" spans="1:16" ht="27.75" customHeight="1" x14ac:dyDescent="0.2">
      <c r="A130" s="14"/>
      <c r="B130" s="14"/>
      <c r="C130" s="74" t="s">
        <v>186</v>
      </c>
      <c r="D130" s="79" t="s">
        <v>283</v>
      </c>
      <c r="E130" s="13">
        <v>44440</v>
      </c>
      <c r="F130" s="77" t="s">
        <v>284</v>
      </c>
      <c r="G130" s="13">
        <v>44441</v>
      </c>
      <c r="H130" s="10" t="s">
        <v>1930</v>
      </c>
      <c r="I130" s="16">
        <v>42</v>
      </c>
      <c r="J130" s="16">
        <v>51</v>
      </c>
      <c r="K130" s="16">
        <v>22</v>
      </c>
      <c r="L130" s="16">
        <v>8</v>
      </c>
      <c r="M130" s="82">
        <v>11.781000000000001</v>
      </c>
      <c r="N130" s="73">
        <v>12</v>
      </c>
      <c r="O130" s="65">
        <v>3000</v>
      </c>
      <c r="P130" s="66">
        <f>Table224578910112[[#This Row],[PEMBULATAN]]*O130</f>
        <v>36000</v>
      </c>
    </row>
    <row r="131" spans="1:16" ht="27.75" customHeight="1" x14ac:dyDescent="0.2">
      <c r="A131" s="14"/>
      <c r="B131" s="14"/>
      <c r="C131" s="74" t="s">
        <v>187</v>
      </c>
      <c r="D131" s="79" t="s">
        <v>283</v>
      </c>
      <c r="E131" s="13">
        <v>44440</v>
      </c>
      <c r="F131" s="77" t="s">
        <v>284</v>
      </c>
      <c r="G131" s="13">
        <v>44441</v>
      </c>
      <c r="H131" s="10" t="s">
        <v>1930</v>
      </c>
      <c r="I131" s="16">
        <v>70</v>
      </c>
      <c r="J131" s="16">
        <v>58</v>
      </c>
      <c r="K131" s="16">
        <v>19</v>
      </c>
      <c r="L131" s="16">
        <v>14</v>
      </c>
      <c r="M131" s="82">
        <v>19.285</v>
      </c>
      <c r="N131" s="73">
        <v>19</v>
      </c>
      <c r="O131" s="65">
        <v>3000</v>
      </c>
      <c r="P131" s="66">
        <f>Table224578910112[[#This Row],[PEMBULATAN]]*O131</f>
        <v>57000</v>
      </c>
    </row>
    <row r="132" spans="1:16" ht="27.75" customHeight="1" x14ac:dyDescent="0.2">
      <c r="A132" s="14"/>
      <c r="B132" s="14"/>
      <c r="C132" s="74" t="s">
        <v>188</v>
      </c>
      <c r="D132" s="79" t="s">
        <v>283</v>
      </c>
      <c r="E132" s="13">
        <v>44440</v>
      </c>
      <c r="F132" s="77" t="s">
        <v>284</v>
      </c>
      <c r="G132" s="13">
        <v>44441</v>
      </c>
      <c r="H132" s="10" t="s">
        <v>1930</v>
      </c>
      <c r="I132" s="16">
        <v>74</v>
      </c>
      <c r="J132" s="16">
        <v>57</v>
      </c>
      <c r="K132" s="16">
        <v>33</v>
      </c>
      <c r="L132" s="16">
        <v>12</v>
      </c>
      <c r="M132" s="82">
        <v>34.798499999999997</v>
      </c>
      <c r="N132" s="73">
        <v>35</v>
      </c>
      <c r="O132" s="65">
        <v>3000</v>
      </c>
      <c r="P132" s="66">
        <f>Table224578910112[[#This Row],[PEMBULATAN]]*O132</f>
        <v>105000</v>
      </c>
    </row>
    <row r="133" spans="1:16" ht="27.75" customHeight="1" x14ac:dyDescent="0.2">
      <c r="A133" s="14"/>
      <c r="B133" s="14"/>
      <c r="C133" s="74" t="s">
        <v>189</v>
      </c>
      <c r="D133" s="79" t="s">
        <v>283</v>
      </c>
      <c r="E133" s="13">
        <v>44440</v>
      </c>
      <c r="F133" s="77" t="s">
        <v>284</v>
      </c>
      <c r="G133" s="13">
        <v>44441</v>
      </c>
      <c r="H133" s="10" t="s">
        <v>1930</v>
      </c>
      <c r="I133" s="16">
        <v>80</v>
      </c>
      <c r="J133" s="16">
        <v>57</v>
      </c>
      <c r="K133" s="16">
        <v>28</v>
      </c>
      <c r="L133" s="16">
        <v>11</v>
      </c>
      <c r="M133" s="82">
        <v>31.92</v>
      </c>
      <c r="N133" s="73">
        <v>32</v>
      </c>
      <c r="O133" s="65">
        <v>3000</v>
      </c>
      <c r="P133" s="66">
        <f>Table224578910112[[#This Row],[PEMBULATAN]]*O133</f>
        <v>96000</v>
      </c>
    </row>
    <row r="134" spans="1:16" ht="27.75" customHeight="1" x14ac:dyDescent="0.2">
      <c r="A134" s="14"/>
      <c r="B134" s="14"/>
      <c r="C134" s="74" t="s">
        <v>190</v>
      </c>
      <c r="D134" s="79" t="s">
        <v>283</v>
      </c>
      <c r="E134" s="13">
        <v>44440</v>
      </c>
      <c r="F134" s="77" t="s">
        <v>284</v>
      </c>
      <c r="G134" s="13">
        <v>44441</v>
      </c>
      <c r="H134" s="10" t="s">
        <v>1930</v>
      </c>
      <c r="I134" s="16">
        <v>93</v>
      </c>
      <c r="J134" s="16">
        <v>63</v>
      </c>
      <c r="K134" s="16">
        <v>26</v>
      </c>
      <c r="L134" s="16">
        <v>25</v>
      </c>
      <c r="M134" s="82">
        <v>38.083500000000001</v>
      </c>
      <c r="N134" s="73">
        <v>38</v>
      </c>
      <c r="O134" s="65">
        <v>3000</v>
      </c>
      <c r="P134" s="66">
        <f>Table224578910112[[#This Row],[PEMBULATAN]]*O134</f>
        <v>114000</v>
      </c>
    </row>
    <row r="135" spans="1:16" ht="27.75" customHeight="1" x14ac:dyDescent="0.2">
      <c r="A135" s="14"/>
      <c r="B135" s="14"/>
      <c r="C135" s="74" t="s">
        <v>191</v>
      </c>
      <c r="D135" s="79" t="s">
        <v>283</v>
      </c>
      <c r="E135" s="13">
        <v>44440</v>
      </c>
      <c r="F135" s="77" t="s">
        <v>284</v>
      </c>
      <c r="G135" s="13">
        <v>44441</v>
      </c>
      <c r="H135" s="10" t="s">
        <v>1930</v>
      </c>
      <c r="I135" s="16">
        <v>55</v>
      </c>
      <c r="J135" s="16">
        <v>62</v>
      </c>
      <c r="K135" s="16">
        <v>35</v>
      </c>
      <c r="L135" s="16">
        <v>7</v>
      </c>
      <c r="M135" s="82">
        <v>29.837499999999999</v>
      </c>
      <c r="N135" s="73">
        <v>30</v>
      </c>
      <c r="O135" s="65">
        <v>3000</v>
      </c>
      <c r="P135" s="66">
        <f>Table224578910112[[#This Row],[PEMBULATAN]]*O135</f>
        <v>90000</v>
      </c>
    </row>
    <row r="136" spans="1:16" ht="27.75" customHeight="1" x14ac:dyDescent="0.2">
      <c r="A136" s="14"/>
      <c r="B136" s="14"/>
      <c r="C136" s="74" t="s">
        <v>192</v>
      </c>
      <c r="D136" s="79" t="s">
        <v>283</v>
      </c>
      <c r="E136" s="13">
        <v>44440</v>
      </c>
      <c r="F136" s="77" t="s">
        <v>284</v>
      </c>
      <c r="G136" s="13">
        <v>44441</v>
      </c>
      <c r="H136" s="10" t="s">
        <v>1930</v>
      </c>
      <c r="I136" s="16">
        <v>81</v>
      </c>
      <c r="J136" s="16">
        <v>54</v>
      </c>
      <c r="K136" s="16">
        <v>31</v>
      </c>
      <c r="L136" s="16">
        <v>7</v>
      </c>
      <c r="M136" s="82">
        <v>33.898499999999999</v>
      </c>
      <c r="N136" s="73">
        <v>34</v>
      </c>
      <c r="O136" s="65">
        <v>3000</v>
      </c>
      <c r="P136" s="66">
        <f>Table224578910112[[#This Row],[PEMBULATAN]]*O136</f>
        <v>102000</v>
      </c>
    </row>
    <row r="137" spans="1:16" ht="27.75" customHeight="1" x14ac:dyDescent="0.2">
      <c r="A137" s="14"/>
      <c r="B137" s="14"/>
      <c r="C137" s="74" t="s">
        <v>193</v>
      </c>
      <c r="D137" s="79" t="s">
        <v>283</v>
      </c>
      <c r="E137" s="13">
        <v>44440</v>
      </c>
      <c r="F137" s="77" t="s">
        <v>284</v>
      </c>
      <c r="G137" s="13">
        <v>44441</v>
      </c>
      <c r="H137" s="10" t="s">
        <v>1930</v>
      </c>
      <c r="I137" s="16">
        <v>60</v>
      </c>
      <c r="J137" s="16">
        <v>55</v>
      </c>
      <c r="K137" s="16">
        <v>24</v>
      </c>
      <c r="L137" s="16">
        <v>14</v>
      </c>
      <c r="M137" s="82">
        <v>19.8</v>
      </c>
      <c r="N137" s="73">
        <v>20</v>
      </c>
      <c r="O137" s="65">
        <v>3000</v>
      </c>
      <c r="P137" s="66">
        <f>Table224578910112[[#This Row],[PEMBULATAN]]*O137</f>
        <v>60000</v>
      </c>
    </row>
    <row r="138" spans="1:16" ht="27.75" customHeight="1" x14ac:dyDescent="0.2">
      <c r="A138" s="14"/>
      <c r="B138" s="14"/>
      <c r="C138" s="74" t="s">
        <v>194</v>
      </c>
      <c r="D138" s="79" t="s">
        <v>283</v>
      </c>
      <c r="E138" s="13">
        <v>44440</v>
      </c>
      <c r="F138" s="77" t="s">
        <v>284</v>
      </c>
      <c r="G138" s="13">
        <v>44441</v>
      </c>
      <c r="H138" s="10" t="s">
        <v>1930</v>
      </c>
      <c r="I138" s="16">
        <v>85</v>
      </c>
      <c r="J138" s="16">
        <v>60</v>
      </c>
      <c r="K138" s="16">
        <v>30</v>
      </c>
      <c r="L138" s="16">
        <v>14</v>
      </c>
      <c r="M138" s="82">
        <v>38.25</v>
      </c>
      <c r="N138" s="73">
        <v>38</v>
      </c>
      <c r="O138" s="65">
        <v>3000</v>
      </c>
      <c r="P138" s="66">
        <f>Table224578910112[[#This Row],[PEMBULATAN]]*O138</f>
        <v>114000</v>
      </c>
    </row>
    <row r="139" spans="1:16" ht="27.75" customHeight="1" x14ac:dyDescent="0.2">
      <c r="A139" s="14"/>
      <c r="B139" s="14"/>
      <c r="C139" s="74" t="s">
        <v>195</v>
      </c>
      <c r="D139" s="79" t="s">
        <v>283</v>
      </c>
      <c r="E139" s="13">
        <v>44440</v>
      </c>
      <c r="F139" s="77" t="s">
        <v>284</v>
      </c>
      <c r="G139" s="13">
        <v>44441</v>
      </c>
      <c r="H139" s="10" t="s">
        <v>1930</v>
      </c>
      <c r="I139" s="16">
        <v>70</v>
      </c>
      <c r="J139" s="16">
        <v>60</v>
      </c>
      <c r="K139" s="16">
        <v>42</v>
      </c>
      <c r="L139" s="16">
        <v>16</v>
      </c>
      <c r="M139" s="82">
        <v>44.1</v>
      </c>
      <c r="N139" s="73">
        <v>44</v>
      </c>
      <c r="O139" s="65">
        <v>3000</v>
      </c>
      <c r="P139" s="66">
        <f>Table224578910112[[#This Row],[PEMBULATAN]]*O139</f>
        <v>132000</v>
      </c>
    </row>
    <row r="140" spans="1:16" ht="27.75" customHeight="1" x14ac:dyDescent="0.2">
      <c r="A140" s="14"/>
      <c r="B140" s="14"/>
      <c r="C140" s="74" t="s">
        <v>196</v>
      </c>
      <c r="D140" s="79" t="s">
        <v>283</v>
      </c>
      <c r="E140" s="13">
        <v>44440</v>
      </c>
      <c r="F140" s="77" t="s">
        <v>284</v>
      </c>
      <c r="G140" s="13">
        <v>44441</v>
      </c>
      <c r="H140" s="10" t="s">
        <v>1930</v>
      </c>
      <c r="I140" s="16">
        <v>100</v>
      </c>
      <c r="J140" s="16">
        <v>55</v>
      </c>
      <c r="K140" s="16">
        <v>31</v>
      </c>
      <c r="L140" s="16">
        <v>11</v>
      </c>
      <c r="M140" s="82">
        <v>42.625</v>
      </c>
      <c r="N140" s="73">
        <v>43</v>
      </c>
      <c r="O140" s="65">
        <v>3000</v>
      </c>
      <c r="P140" s="66">
        <f>Table224578910112[[#This Row],[PEMBULATAN]]*O140</f>
        <v>129000</v>
      </c>
    </row>
    <row r="141" spans="1:16" ht="27.75" customHeight="1" x14ac:dyDescent="0.2">
      <c r="A141" s="14"/>
      <c r="B141" s="14"/>
      <c r="C141" s="74" t="s">
        <v>197</v>
      </c>
      <c r="D141" s="79" t="s">
        <v>283</v>
      </c>
      <c r="E141" s="13">
        <v>44440</v>
      </c>
      <c r="F141" s="77" t="s">
        <v>284</v>
      </c>
      <c r="G141" s="13">
        <v>44441</v>
      </c>
      <c r="H141" s="10" t="s">
        <v>1930</v>
      </c>
      <c r="I141" s="16">
        <v>75</v>
      </c>
      <c r="J141" s="16">
        <v>60</v>
      </c>
      <c r="K141" s="16">
        <v>26</v>
      </c>
      <c r="L141" s="16">
        <v>12</v>
      </c>
      <c r="M141" s="82">
        <v>29.25</v>
      </c>
      <c r="N141" s="73">
        <v>29</v>
      </c>
      <c r="O141" s="65">
        <v>3000</v>
      </c>
      <c r="P141" s="66">
        <f>Table224578910112[[#This Row],[PEMBULATAN]]*O141</f>
        <v>87000</v>
      </c>
    </row>
    <row r="142" spans="1:16" ht="27.75" customHeight="1" x14ac:dyDescent="0.2">
      <c r="A142" s="14"/>
      <c r="B142" s="14"/>
      <c r="C142" s="74" t="s">
        <v>198</v>
      </c>
      <c r="D142" s="79" t="s">
        <v>283</v>
      </c>
      <c r="E142" s="13">
        <v>44440</v>
      </c>
      <c r="F142" s="77" t="s">
        <v>284</v>
      </c>
      <c r="G142" s="13">
        <v>44441</v>
      </c>
      <c r="H142" s="10" t="s">
        <v>1930</v>
      </c>
      <c r="I142" s="16">
        <v>43</v>
      </c>
      <c r="J142" s="16">
        <v>30</v>
      </c>
      <c r="K142" s="16">
        <v>27</v>
      </c>
      <c r="L142" s="16">
        <v>6</v>
      </c>
      <c r="M142" s="82">
        <v>8.7074999999999996</v>
      </c>
      <c r="N142" s="73">
        <v>9</v>
      </c>
      <c r="O142" s="65">
        <v>3000</v>
      </c>
      <c r="P142" s="66">
        <f>Table224578910112[[#This Row],[PEMBULATAN]]*O142</f>
        <v>27000</v>
      </c>
    </row>
    <row r="143" spans="1:16" ht="27.75" customHeight="1" x14ac:dyDescent="0.2">
      <c r="A143" s="14"/>
      <c r="B143" s="14"/>
      <c r="C143" s="74" t="s">
        <v>199</v>
      </c>
      <c r="D143" s="79" t="s">
        <v>283</v>
      </c>
      <c r="E143" s="13">
        <v>44440</v>
      </c>
      <c r="F143" s="77" t="s">
        <v>284</v>
      </c>
      <c r="G143" s="13">
        <v>44441</v>
      </c>
      <c r="H143" s="10" t="s">
        <v>1930</v>
      </c>
      <c r="I143" s="16">
        <v>90</v>
      </c>
      <c r="J143" s="16">
        <v>65</v>
      </c>
      <c r="K143" s="16">
        <v>34</v>
      </c>
      <c r="L143" s="16">
        <v>19</v>
      </c>
      <c r="M143" s="82">
        <v>49.725000000000001</v>
      </c>
      <c r="N143" s="73">
        <v>50</v>
      </c>
      <c r="O143" s="65">
        <v>3000</v>
      </c>
      <c r="P143" s="66">
        <f>Table224578910112[[#This Row],[PEMBULATAN]]*O143</f>
        <v>150000</v>
      </c>
    </row>
    <row r="144" spans="1:16" ht="27.75" customHeight="1" x14ac:dyDescent="0.2">
      <c r="A144" s="14"/>
      <c r="B144" s="14"/>
      <c r="C144" s="74" t="s">
        <v>200</v>
      </c>
      <c r="D144" s="79" t="s">
        <v>283</v>
      </c>
      <c r="E144" s="13">
        <v>44440</v>
      </c>
      <c r="F144" s="77" t="s">
        <v>284</v>
      </c>
      <c r="G144" s="13">
        <v>44441</v>
      </c>
      <c r="H144" s="10" t="s">
        <v>1930</v>
      </c>
      <c r="I144" s="16">
        <v>75</v>
      </c>
      <c r="J144" s="16">
        <v>64</v>
      </c>
      <c r="K144" s="16">
        <v>30</v>
      </c>
      <c r="L144" s="16">
        <v>8</v>
      </c>
      <c r="M144" s="82">
        <v>36</v>
      </c>
      <c r="N144" s="73">
        <v>36</v>
      </c>
      <c r="O144" s="65">
        <v>3000</v>
      </c>
      <c r="P144" s="66">
        <f>Table224578910112[[#This Row],[PEMBULATAN]]*O144</f>
        <v>108000</v>
      </c>
    </row>
    <row r="145" spans="1:16" ht="27.75" customHeight="1" x14ac:dyDescent="0.2">
      <c r="A145" s="14"/>
      <c r="B145" s="14"/>
      <c r="C145" s="74" t="s">
        <v>201</v>
      </c>
      <c r="D145" s="79" t="s">
        <v>283</v>
      </c>
      <c r="E145" s="13">
        <v>44440</v>
      </c>
      <c r="F145" s="77" t="s">
        <v>284</v>
      </c>
      <c r="G145" s="13">
        <v>44441</v>
      </c>
      <c r="H145" s="10" t="s">
        <v>1930</v>
      </c>
      <c r="I145" s="16">
        <v>35</v>
      </c>
      <c r="J145" s="16">
        <v>40</v>
      </c>
      <c r="K145" s="16">
        <v>15</v>
      </c>
      <c r="L145" s="16">
        <v>2</v>
      </c>
      <c r="M145" s="82">
        <v>5.25</v>
      </c>
      <c r="N145" s="73">
        <v>5</v>
      </c>
      <c r="O145" s="65">
        <v>3000</v>
      </c>
      <c r="P145" s="66">
        <f>Table224578910112[[#This Row],[PEMBULATAN]]*O145</f>
        <v>15000</v>
      </c>
    </row>
    <row r="146" spans="1:16" ht="27.75" customHeight="1" x14ac:dyDescent="0.2">
      <c r="A146" s="14"/>
      <c r="B146" s="14"/>
      <c r="C146" s="74" t="s">
        <v>202</v>
      </c>
      <c r="D146" s="79" t="s">
        <v>283</v>
      </c>
      <c r="E146" s="13">
        <v>44440</v>
      </c>
      <c r="F146" s="77" t="s">
        <v>284</v>
      </c>
      <c r="G146" s="13">
        <v>44441</v>
      </c>
      <c r="H146" s="10" t="s">
        <v>1930</v>
      </c>
      <c r="I146" s="16">
        <v>79</v>
      </c>
      <c r="J146" s="16">
        <v>58</v>
      </c>
      <c r="K146" s="16">
        <v>40</v>
      </c>
      <c r="L146" s="16">
        <v>22</v>
      </c>
      <c r="M146" s="82">
        <v>45.82</v>
      </c>
      <c r="N146" s="73">
        <v>46</v>
      </c>
      <c r="O146" s="65">
        <v>3000</v>
      </c>
      <c r="P146" s="66">
        <f>Table224578910112[[#This Row],[PEMBULATAN]]*O146</f>
        <v>138000</v>
      </c>
    </row>
    <row r="147" spans="1:16" ht="27.75" customHeight="1" x14ac:dyDescent="0.2">
      <c r="A147" s="14"/>
      <c r="B147" s="14"/>
      <c r="C147" s="74" t="s">
        <v>203</v>
      </c>
      <c r="D147" s="79" t="s">
        <v>283</v>
      </c>
      <c r="E147" s="13">
        <v>44440</v>
      </c>
      <c r="F147" s="77" t="s">
        <v>284</v>
      </c>
      <c r="G147" s="13">
        <v>44441</v>
      </c>
      <c r="H147" s="10" t="s">
        <v>1930</v>
      </c>
      <c r="I147" s="16">
        <v>60</v>
      </c>
      <c r="J147" s="16">
        <v>56</v>
      </c>
      <c r="K147" s="16">
        <v>33</v>
      </c>
      <c r="L147" s="16">
        <v>10</v>
      </c>
      <c r="M147" s="82">
        <v>27.72</v>
      </c>
      <c r="N147" s="73">
        <v>28</v>
      </c>
      <c r="O147" s="65">
        <v>3000</v>
      </c>
      <c r="P147" s="66">
        <f>Table224578910112[[#This Row],[PEMBULATAN]]*O147</f>
        <v>84000</v>
      </c>
    </row>
    <row r="148" spans="1:16" ht="27.75" customHeight="1" x14ac:dyDescent="0.2">
      <c r="A148" s="14"/>
      <c r="B148" s="14"/>
      <c r="C148" s="74" t="s">
        <v>204</v>
      </c>
      <c r="D148" s="79" t="s">
        <v>283</v>
      </c>
      <c r="E148" s="13">
        <v>44440</v>
      </c>
      <c r="F148" s="77" t="s">
        <v>284</v>
      </c>
      <c r="G148" s="13">
        <v>44441</v>
      </c>
      <c r="H148" s="10" t="s">
        <v>1930</v>
      </c>
      <c r="I148" s="16">
        <v>40</v>
      </c>
      <c r="J148" s="16">
        <v>37</v>
      </c>
      <c r="K148" s="16">
        <v>20</v>
      </c>
      <c r="L148" s="16">
        <v>7</v>
      </c>
      <c r="M148" s="82">
        <v>7.4</v>
      </c>
      <c r="N148" s="73">
        <v>8</v>
      </c>
      <c r="O148" s="65">
        <v>3000</v>
      </c>
      <c r="P148" s="66">
        <f>Table224578910112[[#This Row],[PEMBULATAN]]*O148</f>
        <v>24000</v>
      </c>
    </row>
    <row r="149" spans="1:16" ht="27.75" customHeight="1" x14ac:dyDescent="0.2">
      <c r="A149" s="14"/>
      <c r="B149" s="14"/>
      <c r="C149" s="74" t="s">
        <v>205</v>
      </c>
      <c r="D149" s="79" t="s">
        <v>283</v>
      </c>
      <c r="E149" s="13">
        <v>44440</v>
      </c>
      <c r="F149" s="77" t="s">
        <v>284</v>
      </c>
      <c r="G149" s="13">
        <v>44441</v>
      </c>
      <c r="H149" s="10" t="s">
        <v>1930</v>
      </c>
      <c r="I149" s="16">
        <v>90</v>
      </c>
      <c r="J149" s="16">
        <v>47</v>
      </c>
      <c r="K149" s="16">
        <v>29</v>
      </c>
      <c r="L149" s="16">
        <v>8</v>
      </c>
      <c r="M149" s="82">
        <v>30.6675</v>
      </c>
      <c r="N149" s="73">
        <v>31</v>
      </c>
      <c r="O149" s="65">
        <v>3000</v>
      </c>
      <c r="P149" s="66">
        <f>Table224578910112[[#This Row],[PEMBULATAN]]*O149</f>
        <v>93000</v>
      </c>
    </row>
    <row r="150" spans="1:16" ht="27.75" customHeight="1" x14ac:dyDescent="0.2">
      <c r="A150" s="14"/>
      <c r="B150" s="14"/>
      <c r="C150" s="74" t="s">
        <v>206</v>
      </c>
      <c r="D150" s="79" t="s">
        <v>283</v>
      </c>
      <c r="E150" s="13">
        <v>44440</v>
      </c>
      <c r="F150" s="77" t="s">
        <v>284</v>
      </c>
      <c r="G150" s="13">
        <v>44441</v>
      </c>
      <c r="H150" s="10" t="s">
        <v>1930</v>
      </c>
      <c r="I150" s="16">
        <v>75</v>
      </c>
      <c r="J150" s="16">
        <v>55</v>
      </c>
      <c r="K150" s="16">
        <v>34</v>
      </c>
      <c r="L150" s="16">
        <v>8</v>
      </c>
      <c r="M150" s="82">
        <v>35.0625</v>
      </c>
      <c r="N150" s="73">
        <v>35</v>
      </c>
      <c r="O150" s="65">
        <v>3000</v>
      </c>
      <c r="P150" s="66">
        <f>Table224578910112[[#This Row],[PEMBULATAN]]*O150</f>
        <v>105000</v>
      </c>
    </row>
    <row r="151" spans="1:16" ht="27.75" customHeight="1" x14ac:dyDescent="0.2">
      <c r="A151" s="14"/>
      <c r="B151" s="14"/>
      <c r="C151" s="74" t="s">
        <v>207</v>
      </c>
      <c r="D151" s="79" t="s">
        <v>283</v>
      </c>
      <c r="E151" s="13">
        <v>44440</v>
      </c>
      <c r="F151" s="77" t="s">
        <v>284</v>
      </c>
      <c r="G151" s="13">
        <v>44441</v>
      </c>
      <c r="H151" s="10" t="s">
        <v>1930</v>
      </c>
      <c r="I151" s="16">
        <v>40</v>
      </c>
      <c r="J151" s="16">
        <v>58</v>
      </c>
      <c r="K151" s="16">
        <v>25</v>
      </c>
      <c r="L151" s="16">
        <v>8</v>
      </c>
      <c r="M151" s="82">
        <v>14.5</v>
      </c>
      <c r="N151" s="73">
        <v>15</v>
      </c>
      <c r="O151" s="65">
        <v>3000</v>
      </c>
      <c r="P151" s="66">
        <f>Table224578910112[[#This Row],[PEMBULATAN]]*O151</f>
        <v>45000</v>
      </c>
    </row>
    <row r="152" spans="1:16" ht="27.75" customHeight="1" x14ac:dyDescent="0.2">
      <c r="A152" s="14"/>
      <c r="B152" s="14"/>
      <c r="C152" s="74" t="s">
        <v>208</v>
      </c>
      <c r="D152" s="79" t="s">
        <v>283</v>
      </c>
      <c r="E152" s="13">
        <v>44440</v>
      </c>
      <c r="F152" s="77" t="s">
        <v>284</v>
      </c>
      <c r="G152" s="13">
        <v>44441</v>
      </c>
      <c r="H152" s="10" t="s">
        <v>1930</v>
      </c>
      <c r="I152" s="16">
        <v>62</v>
      </c>
      <c r="J152" s="16">
        <v>56</v>
      </c>
      <c r="K152" s="16">
        <v>37</v>
      </c>
      <c r="L152" s="16">
        <v>12</v>
      </c>
      <c r="M152" s="82">
        <v>32.116</v>
      </c>
      <c r="N152" s="73">
        <v>32</v>
      </c>
      <c r="O152" s="65">
        <v>3000</v>
      </c>
      <c r="P152" s="66">
        <f>Table224578910112[[#This Row],[PEMBULATAN]]*O152</f>
        <v>96000</v>
      </c>
    </row>
    <row r="153" spans="1:16" ht="27.75" customHeight="1" x14ac:dyDescent="0.2">
      <c r="A153" s="14"/>
      <c r="B153" s="14"/>
      <c r="C153" s="74" t="s">
        <v>209</v>
      </c>
      <c r="D153" s="79" t="s">
        <v>283</v>
      </c>
      <c r="E153" s="13">
        <v>44440</v>
      </c>
      <c r="F153" s="77" t="s">
        <v>284</v>
      </c>
      <c r="G153" s="13">
        <v>44441</v>
      </c>
      <c r="H153" s="10" t="s">
        <v>1930</v>
      </c>
      <c r="I153" s="16">
        <v>60</v>
      </c>
      <c r="J153" s="16">
        <v>53</v>
      </c>
      <c r="K153" s="16">
        <v>20</v>
      </c>
      <c r="L153" s="16">
        <v>10</v>
      </c>
      <c r="M153" s="82">
        <v>15.9</v>
      </c>
      <c r="N153" s="73">
        <v>16</v>
      </c>
      <c r="O153" s="65">
        <v>3000</v>
      </c>
      <c r="P153" s="66">
        <f>Table224578910112[[#This Row],[PEMBULATAN]]*O153</f>
        <v>48000</v>
      </c>
    </row>
    <row r="154" spans="1:16" ht="27.75" customHeight="1" x14ac:dyDescent="0.2">
      <c r="A154" s="14"/>
      <c r="B154" s="14"/>
      <c r="C154" s="74" t="s">
        <v>210</v>
      </c>
      <c r="D154" s="79" t="s">
        <v>283</v>
      </c>
      <c r="E154" s="13">
        <v>44440</v>
      </c>
      <c r="F154" s="77" t="s">
        <v>284</v>
      </c>
      <c r="G154" s="13">
        <v>44441</v>
      </c>
      <c r="H154" s="10" t="s">
        <v>1930</v>
      </c>
      <c r="I154" s="16">
        <v>50</v>
      </c>
      <c r="J154" s="16">
        <v>46</v>
      </c>
      <c r="K154" s="16">
        <v>23</v>
      </c>
      <c r="L154" s="16">
        <v>7</v>
      </c>
      <c r="M154" s="82">
        <v>13.225</v>
      </c>
      <c r="N154" s="73">
        <v>13</v>
      </c>
      <c r="O154" s="65">
        <v>3000</v>
      </c>
      <c r="P154" s="66">
        <f>Table224578910112[[#This Row],[PEMBULATAN]]*O154</f>
        <v>39000</v>
      </c>
    </row>
    <row r="155" spans="1:16" ht="27.75" customHeight="1" x14ac:dyDescent="0.2">
      <c r="A155" s="14"/>
      <c r="B155" s="14"/>
      <c r="C155" s="74" t="s">
        <v>211</v>
      </c>
      <c r="D155" s="79" t="s">
        <v>283</v>
      </c>
      <c r="E155" s="13">
        <v>44440</v>
      </c>
      <c r="F155" s="77" t="s">
        <v>284</v>
      </c>
      <c r="G155" s="13">
        <v>44441</v>
      </c>
      <c r="H155" s="10" t="s">
        <v>1930</v>
      </c>
      <c r="I155" s="16">
        <v>50</v>
      </c>
      <c r="J155" s="16">
        <v>40</v>
      </c>
      <c r="K155" s="16">
        <v>22</v>
      </c>
      <c r="L155" s="16">
        <v>11</v>
      </c>
      <c r="M155" s="82">
        <v>11</v>
      </c>
      <c r="N155" s="73">
        <v>11</v>
      </c>
      <c r="O155" s="65">
        <v>3000</v>
      </c>
      <c r="P155" s="66">
        <f>Table224578910112[[#This Row],[PEMBULATAN]]*O155</f>
        <v>33000</v>
      </c>
    </row>
    <row r="156" spans="1:16" ht="27.75" customHeight="1" x14ac:dyDescent="0.2">
      <c r="A156" s="14"/>
      <c r="B156" s="14"/>
      <c r="C156" s="74" t="s">
        <v>212</v>
      </c>
      <c r="D156" s="79" t="s">
        <v>283</v>
      </c>
      <c r="E156" s="13">
        <v>44440</v>
      </c>
      <c r="F156" s="77" t="s">
        <v>284</v>
      </c>
      <c r="G156" s="13">
        <v>44441</v>
      </c>
      <c r="H156" s="10" t="s">
        <v>1930</v>
      </c>
      <c r="I156" s="16">
        <v>50</v>
      </c>
      <c r="J156" s="16">
        <v>36</v>
      </c>
      <c r="K156" s="16">
        <v>25</v>
      </c>
      <c r="L156" s="16">
        <v>12</v>
      </c>
      <c r="M156" s="82">
        <v>11.25</v>
      </c>
      <c r="N156" s="73">
        <v>12</v>
      </c>
      <c r="O156" s="65">
        <v>3000</v>
      </c>
      <c r="P156" s="66">
        <f>Table224578910112[[#This Row],[PEMBULATAN]]*O156</f>
        <v>36000</v>
      </c>
    </row>
    <row r="157" spans="1:16" ht="27.75" customHeight="1" x14ac:dyDescent="0.2">
      <c r="A157" s="14"/>
      <c r="B157" s="14"/>
      <c r="C157" s="74" t="s">
        <v>213</v>
      </c>
      <c r="D157" s="79" t="s">
        <v>283</v>
      </c>
      <c r="E157" s="13">
        <v>44440</v>
      </c>
      <c r="F157" s="77" t="s">
        <v>284</v>
      </c>
      <c r="G157" s="13">
        <v>44441</v>
      </c>
      <c r="H157" s="10" t="s">
        <v>1930</v>
      </c>
      <c r="I157" s="16">
        <v>70</v>
      </c>
      <c r="J157" s="16">
        <v>58</v>
      </c>
      <c r="K157" s="16">
        <v>38</v>
      </c>
      <c r="L157" s="16">
        <v>12</v>
      </c>
      <c r="M157" s="82">
        <v>38.57</v>
      </c>
      <c r="N157" s="73">
        <v>39</v>
      </c>
      <c r="O157" s="65">
        <v>3000</v>
      </c>
      <c r="P157" s="66">
        <f>Table224578910112[[#This Row],[PEMBULATAN]]*O157</f>
        <v>117000</v>
      </c>
    </row>
    <row r="158" spans="1:16" ht="27.75" customHeight="1" x14ac:dyDescent="0.2">
      <c r="A158" s="14"/>
      <c r="B158" s="14"/>
      <c r="C158" s="74" t="s">
        <v>214</v>
      </c>
      <c r="D158" s="79" t="s">
        <v>283</v>
      </c>
      <c r="E158" s="13">
        <v>44440</v>
      </c>
      <c r="F158" s="77" t="s">
        <v>284</v>
      </c>
      <c r="G158" s="13">
        <v>44441</v>
      </c>
      <c r="H158" s="10" t="s">
        <v>1930</v>
      </c>
      <c r="I158" s="16">
        <v>73</v>
      </c>
      <c r="J158" s="16">
        <v>61</v>
      </c>
      <c r="K158" s="16">
        <v>33</v>
      </c>
      <c r="L158" s="16">
        <v>18</v>
      </c>
      <c r="M158" s="82">
        <v>36.737250000000003</v>
      </c>
      <c r="N158" s="73">
        <v>37</v>
      </c>
      <c r="O158" s="65">
        <v>3000</v>
      </c>
      <c r="P158" s="66">
        <f>Table224578910112[[#This Row],[PEMBULATAN]]*O158</f>
        <v>111000</v>
      </c>
    </row>
    <row r="159" spans="1:16" ht="27.75" customHeight="1" x14ac:dyDescent="0.2">
      <c r="A159" s="14"/>
      <c r="B159" s="14"/>
      <c r="C159" s="74" t="s">
        <v>215</v>
      </c>
      <c r="D159" s="79" t="s">
        <v>283</v>
      </c>
      <c r="E159" s="13">
        <v>44440</v>
      </c>
      <c r="F159" s="77" t="s">
        <v>284</v>
      </c>
      <c r="G159" s="13">
        <v>44441</v>
      </c>
      <c r="H159" s="10" t="s">
        <v>1930</v>
      </c>
      <c r="I159" s="16">
        <v>90</v>
      </c>
      <c r="J159" s="16">
        <v>54</v>
      </c>
      <c r="K159" s="16">
        <v>40</v>
      </c>
      <c r="L159" s="16">
        <v>24</v>
      </c>
      <c r="M159" s="82">
        <v>48.6</v>
      </c>
      <c r="N159" s="73">
        <v>49</v>
      </c>
      <c r="O159" s="65">
        <v>3000</v>
      </c>
      <c r="P159" s="66">
        <f>Table224578910112[[#This Row],[PEMBULATAN]]*O159</f>
        <v>147000</v>
      </c>
    </row>
    <row r="160" spans="1:16" ht="27.75" customHeight="1" x14ac:dyDescent="0.2">
      <c r="A160" s="14"/>
      <c r="B160" s="14"/>
      <c r="C160" s="74" t="s">
        <v>216</v>
      </c>
      <c r="D160" s="79" t="s">
        <v>283</v>
      </c>
      <c r="E160" s="13">
        <v>44440</v>
      </c>
      <c r="F160" s="77" t="s">
        <v>284</v>
      </c>
      <c r="G160" s="13">
        <v>44441</v>
      </c>
      <c r="H160" s="10" t="s">
        <v>1930</v>
      </c>
      <c r="I160" s="16">
        <v>95</v>
      </c>
      <c r="J160" s="16">
        <v>65</v>
      </c>
      <c r="K160" s="16">
        <v>30</v>
      </c>
      <c r="L160" s="16">
        <v>23</v>
      </c>
      <c r="M160" s="82">
        <v>46.3125</v>
      </c>
      <c r="N160" s="73">
        <v>47</v>
      </c>
      <c r="O160" s="65">
        <v>3000</v>
      </c>
      <c r="P160" s="66">
        <f>Table224578910112[[#This Row],[PEMBULATAN]]*O160</f>
        <v>141000</v>
      </c>
    </row>
    <row r="161" spans="1:16" ht="27.75" customHeight="1" x14ac:dyDescent="0.2">
      <c r="A161" s="14"/>
      <c r="B161" s="14"/>
      <c r="C161" s="74" t="s">
        <v>217</v>
      </c>
      <c r="D161" s="79" t="s">
        <v>283</v>
      </c>
      <c r="E161" s="13">
        <v>44440</v>
      </c>
      <c r="F161" s="77" t="s">
        <v>284</v>
      </c>
      <c r="G161" s="13">
        <v>44441</v>
      </c>
      <c r="H161" s="10" t="s">
        <v>1930</v>
      </c>
      <c r="I161" s="16">
        <v>79</v>
      </c>
      <c r="J161" s="16">
        <v>56</v>
      </c>
      <c r="K161" s="16">
        <v>35</v>
      </c>
      <c r="L161" s="16">
        <v>23</v>
      </c>
      <c r="M161" s="82">
        <v>38.71</v>
      </c>
      <c r="N161" s="73">
        <v>39</v>
      </c>
      <c r="O161" s="65">
        <v>3000</v>
      </c>
      <c r="P161" s="66">
        <f>Table224578910112[[#This Row],[PEMBULATAN]]*O161</f>
        <v>117000</v>
      </c>
    </row>
    <row r="162" spans="1:16" ht="27.75" customHeight="1" x14ac:dyDescent="0.2">
      <c r="A162" s="14"/>
      <c r="B162" s="14"/>
      <c r="C162" s="74" t="s">
        <v>218</v>
      </c>
      <c r="D162" s="79" t="s">
        <v>283</v>
      </c>
      <c r="E162" s="13">
        <v>44440</v>
      </c>
      <c r="F162" s="77" t="s">
        <v>284</v>
      </c>
      <c r="G162" s="13">
        <v>44441</v>
      </c>
      <c r="H162" s="10" t="s">
        <v>1930</v>
      </c>
      <c r="I162" s="16">
        <v>94</v>
      </c>
      <c r="J162" s="16">
        <v>61</v>
      </c>
      <c r="K162" s="16">
        <v>34</v>
      </c>
      <c r="L162" s="16">
        <v>32</v>
      </c>
      <c r="M162" s="82">
        <v>48.738999999999997</v>
      </c>
      <c r="N162" s="73">
        <v>49</v>
      </c>
      <c r="O162" s="65">
        <v>3000</v>
      </c>
      <c r="P162" s="66">
        <f>Table224578910112[[#This Row],[PEMBULATAN]]*O162</f>
        <v>147000</v>
      </c>
    </row>
    <row r="163" spans="1:16" ht="27.75" customHeight="1" x14ac:dyDescent="0.2">
      <c r="A163" s="14"/>
      <c r="B163" s="14"/>
      <c r="C163" s="74" t="s">
        <v>219</v>
      </c>
      <c r="D163" s="79" t="s">
        <v>283</v>
      </c>
      <c r="E163" s="13">
        <v>44440</v>
      </c>
      <c r="F163" s="77" t="s">
        <v>284</v>
      </c>
      <c r="G163" s="13">
        <v>44441</v>
      </c>
      <c r="H163" s="10" t="s">
        <v>1930</v>
      </c>
      <c r="I163" s="16">
        <v>80</v>
      </c>
      <c r="J163" s="16">
        <v>53</v>
      </c>
      <c r="K163" s="16">
        <v>33</v>
      </c>
      <c r="L163" s="16">
        <v>14</v>
      </c>
      <c r="M163" s="82">
        <v>34.979999999999997</v>
      </c>
      <c r="N163" s="73">
        <v>35</v>
      </c>
      <c r="O163" s="65">
        <v>3000</v>
      </c>
      <c r="P163" s="66">
        <f>Table224578910112[[#This Row],[PEMBULATAN]]*O163</f>
        <v>105000</v>
      </c>
    </row>
    <row r="164" spans="1:16" ht="27.75" customHeight="1" x14ac:dyDescent="0.2">
      <c r="A164" s="14"/>
      <c r="B164" s="14"/>
      <c r="C164" s="74" t="s">
        <v>220</v>
      </c>
      <c r="D164" s="79" t="s">
        <v>283</v>
      </c>
      <c r="E164" s="13">
        <v>44440</v>
      </c>
      <c r="F164" s="77" t="s">
        <v>284</v>
      </c>
      <c r="G164" s="13">
        <v>44441</v>
      </c>
      <c r="H164" s="10" t="s">
        <v>1930</v>
      </c>
      <c r="I164" s="16">
        <v>82</v>
      </c>
      <c r="J164" s="16">
        <v>54</v>
      </c>
      <c r="K164" s="16">
        <v>37</v>
      </c>
      <c r="L164" s="16">
        <v>30</v>
      </c>
      <c r="M164" s="82">
        <v>40.959000000000003</v>
      </c>
      <c r="N164" s="73">
        <v>41</v>
      </c>
      <c r="O164" s="65">
        <v>3000</v>
      </c>
      <c r="P164" s="66">
        <f>Table224578910112[[#This Row],[PEMBULATAN]]*O164</f>
        <v>123000</v>
      </c>
    </row>
    <row r="165" spans="1:16" ht="27.75" customHeight="1" x14ac:dyDescent="0.2">
      <c r="A165" s="14"/>
      <c r="B165" s="14"/>
      <c r="C165" s="74" t="s">
        <v>221</v>
      </c>
      <c r="D165" s="79" t="s">
        <v>283</v>
      </c>
      <c r="E165" s="13">
        <v>44440</v>
      </c>
      <c r="F165" s="77" t="s">
        <v>284</v>
      </c>
      <c r="G165" s="13">
        <v>44441</v>
      </c>
      <c r="H165" s="10" t="s">
        <v>1930</v>
      </c>
      <c r="I165" s="16">
        <v>88</v>
      </c>
      <c r="J165" s="16">
        <v>63</v>
      </c>
      <c r="K165" s="16">
        <v>36</v>
      </c>
      <c r="L165" s="16">
        <v>21</v>
      </c>
      <c r="M165" s="82">
        <v>49.896000000000001</v>
      </c>
      <c r="N165" s="73">
        <v>50</v>
      </c>
      <c r="O165" s="65">
        <v>3000</v>
      </c>
      <c r="P165" s="66">
        <f>Table224578910112[[#This Row],[PEMBULATAN]]*O165</f>
        <v>150000</v>
      </c>
    </row>
    <row r="166" spans="1:16" ht="27.75" customHeight="1" x14ac:dyDescent="0.2">
      <c r="A166" s="14"/>
      <c r="B166" s="14"/>
      <c r="C166" s="74" t="s">
        <v>222</v>
      </c>
      <c r="D166" s="79" t="s">
        <v>283</v>
      </c>
      <c r="E166" s="13">
        <v>44440</v>
      </c>
      <c r="F166" s="77" t="s">
        <v>284</v>
      </c>
      <c r="G166" s="13">
        <v>44441</v>
      </c>
      <c r="H166" s="10" t="s">
        <v>1930</v>
      </c>
      <c r="I166" s="16">
        <v>83</v>
      </c>
      <c r="J166" s="16">
        <v>52</v>
      </c>
      <c r="K166" s="16">
        <v>30</v>
      </c>
      <c r="L166" s="16">
        <v>15</v>
      </c>
      <c r="M166" s="82">
        <v>32.369999999999997</v>
      </c>
      <c r="N166" s="73">
        <v>33</v>
      </c>
      <c r="O166" s="65">
        <v>3000</v>
      </c>
      <c r="P166" s="66">
        <f>Table224578910112[[#This Row],[PEMBULATAN]]*O166</f>
        <v>99000</v>
      </c>
    </row>
    <row r="167" spans="1:16" ht="27.75" customHeight="1" x14ac:dyDescent="0.2">
      <c r="A167" s="14"/>
      <c r="B167" s="14"/>
      <c r="C167" s="74" t="s">
        <v>223</v>
      </c>
      <c r="D167" s="79" t="s">
        <v>283</v>
      </c>
      <c r="E167" s="13">
        <v>44440</v>
      </c>
      <c r="F167" s="77" t="s">
        <v>284</v>
      </c>
      <c r="G167" s="13">
        <v>44441</v>
      </c>
      <c r="H167" s="10" t="s">
        <v>1930</v>
      </c>
      <c r="I167" s="16">
        <v>82</v>
      </c>
      <c r="J167" s="16">
        <v>64</v>
      </c>
      <c r="K167" s="16">
        <v>35</v>
      </c>
      <c r="L167" s="16">
        <v>27</v>
      </c>
      <c r="M167" s="82">
        <v>45.92</v>
      </c>
      <c r="N167" s="73">
        <v>46</v>
      </c>
      <c r="O167" s="65">
        <v>3000</v>
      </c>
      <c r="P167" s="66">
        <f>Table224578910112[[#This Row],[PEMBULATAN]]*O167</f>
        <v>138000</v>
      </c>
    </row>
    <row r="168" spans="1:16" ht="27.75" customHeight="1" x14ac:dyDescent="0.2">
      <c r="A168" s="14"/>
      <c r="B168" s="14"/>
      <c r="C168" s="74" t="s">
        <v>224</v>
      </c>
      <c r="D168" s="79" t="s">
        <v>283</v>
      </c>
      <c r="E168" s="13">
        <v>44440</v>
      </c>
      <c r="F168" s="77" t="s">
        <v>284</v>
      </c>
      <c r="G168" s="13">
        <v>44441</v>
      </c>
      <c r="H168" s="10" t="s">
        <v>1930</v>
      </c>
      <c r="I168" s="16">
        <v>80</v>
      </c>
      <c r="J168" s="16">
        <v>53</v>
      </c>
      <c r="K168" s="16">
        <v>40</v>
      </c>
      <c r="L168" s="16">
        <v>25</v>
      </c>
      <c r="M168" s="82">
        <v>42.4</v>
      </c>
      <c r="N168" s="73">
        <v>43</v>
      </c>
      <c r="O168" s="65">
        <v>3000</v>
      </c>
      <c r="P168" s="66">
        <f>Table224578910112[[#This Row],[PEMBULATAN]]*O168</f>
        <v>129000</v>
      </c>
    </row>
    <row r="169" spans="1:16" ht="27.75" customHeight="1" x14ac:dyDescent="0.2">
      <c r="A169" s="14"/>
      <c r="B169" s="14"/>
      <c r="C169" s="74" t="s">
        <v>225</v>
      </c>
      <c r="D169" s="79" t="s">
        <v>283</v>
      </c>
      <c r="E169" s="13">
        <v>44440</v>
      </c>
      <c r="F169" s="77" t="s">
        <v>284</v>
      </c>
      <c r="G169" s="13">
        <v>44441</v>
      </c>
      <c r="H169" s="10" t="s">
        <v>1930</v>
      </c>
      <c r="I169" s="16">
        <v>91</v>
      </c>
      <c r="J169" s="16">
        <v>53</v>
      </c>
      <c r="K169" s="16">
        <v>40</v>
      </c>
      <c r="L169" s="16">
        <v>19</v>
      </c>
      <c r="M169" s="82">
        <v>48.23</v>
      </c>
      <c r="N169" s="73">
        <v>48</v>
      </c>
      <c r="O169" s="65">
        <v>3000</v>
      </c>
      <c r="P169" s="66">
        <f>Table224578910112[[#This Row],[PEMBULATAN]]*O169</f>
        <v>144000</v>
      </c>
    </row>
    <row r="170" spans="1:16" ht="27.75" customHeight="1" x14ac:dyDescent="0.2">
      <c r="A170" s="14"/>
      <c r="B170" s="14"/>
      <c r="C170" s="74" t="s">
        <v>226</v>
      </c>
      <c r="D170" s="79" t="s">
        <v>283</v>
      </c>
      <c r="E170" s="13">
        <v>44440</v>
      </c>
      <c r="F170" s="77" t="s">
        <v>284</v>
      </c>
      <c r="G170" s="13">
        <v>44441</v>
      </c>
      <c r="H170" s="10" t="s">
        <v>1930</v>
      </c>
      <c r="I170" s="16">
        <v>120</v>
      </c>
      <c r="J170" s="16">
        <v>35</v>
      </c>
      <c r="K170" s="16">
        <v>35</v>
      </c>
      <c r="L170" s="16">
        <v>5</v>
      </c>
      <c r="M170" s="82">
        <v>36.75</v>
      </c>
      <c r="N170" s="73">
        <v>37</v>
      </c>
      <c r="O170" s="65">
        <v>3000</v>
      </c>
      <c r="P170" s="66">
        <f>Table224578910112[[#This Row],[PEMBULATAN]]*O170</f>
        <v>111000</v>
      </c>
    </row>
    <row r="171" spans="1:16" ht="27.75" customHeight="1" x14ac:dyDescent="0.2">
      <c r="A171" s="14"/>
      <c r="B171" s="14"/>
      <c r="C171" s="74" t="s">
        <v>227</v>
      </c>
      <c r="D171" s="79" t="s">
        <v>283</v>
      </c>
      <c r="E171" s="13">
        <v>44440</v>
      </c>
      <c r="F171" s="77" t="s">
        <v>284</v>
      </c>
      <c r="G171" s="13">
        <v>44441</v>
      </c>
      <c r="H171" s="10" t="s">
        <v>1930</v>
      </c>
      <c r="I171" s="16">
        <v>60</v>
      </c>
      <c r="J171" s="16">
        <v>60</v>
      </c>
      <c r="K171" s="16">
        <v>20</v>
      </c>
      <c r="L171" s="16">
        <v>10</v>
      </c>
      <c r="M171" s="82">
        <v>18</v>
      </c>
      <c r="N171" s="73">
        <v>18</v>
      </c>
      <c r="O171" s="65">
        <v>3000</v>
      </c>
      <c r="P171" s="66">
        <f>Table224578910112[[#This Row],[PEMBULATAN]]*O171</f>
        <v>54000</v>
      </c>
    </row>
    <row r="172" spans="1:16" ht="27.75" customHeight="1" x14ac:dyDescent="0.2">
      <c r="A172" s="14"/>
      <c r="B172" s="14"/>
      <c r="C172" s="74" t="s">
        <v>228</v>
      </c>
      <c r="D172" s="79" t="s">
        <v>283</v>
      </c>
      <c r="E172" s="13">
        <v>44440</v>
      </c>
      <c r="F172" s="77" t="s">
        <v>284</v>
      </c>
      <c r="G172" s="13">
        <v>44441</v>
      </c>
      <c r="H172" s="10" t="s">
        <v>1930</v>
      </c>
      <c r="I172" s="16">
        <v>82</v>
      </c>
      <c r="J172" s="16">
        <v>60</v>
      </c>
      <c r="K172" s="16">
        <v>28</v>
      </c>
      <c r="L172" s="16">
        <v>8</v>
      </c>
      <c r="M172" s="82">
        <v>34.44</v>
      </c>
      <c r="N172" s="73">
        <v>35</v>
      </c>
      <c r="O172" s="65">
        <v>3000</v>
      </c>
      <c r="P172" s="66">
        <f>Table224578910112[[#This Row],[PEMBULATAN]]*O172</f>
        <v>105000</v>
      </c>
    </row>
    <row r="173" spans="1:16" ht="27.75" customHeight="1" x14ac:dyDescent="0.2">
      <c r="A173" s="14"/>
      <c r="B173" s="14"/>
      <c r="C173" s="74" t="s">
        <v>229</v>
      </c>
      <c r="D173" s="79" t="s">
        <v>283</v>
      </c>
      <c r="E173" s="13">
        <v>44440</v>
      </c>
      <c r="F173" s="77" t="s">
        <v>284</v>
      </c>
      <c r="G173" s="13">
        <v>44441</v>
      </c>
      <c r="H173" s="10" t="s">
        <v>1930</v>
      </c>
      <c r="I173" s="16">
        <v>100</v>
      </c>
      <c r="J173" s="16">
        <v>31</v>
      </c>
      <c r="K173" s="16">
        <v>9</v>
      </c>
      <c r="L173" s="16">
        <v>7</v>
      </c>
      <c r="M173" s="82">
        <v>6.9749999999999996</v>
      </c>
      <c r="N173" s="73">
        <v>7</v>
      </c>
      <c r="O173" s="65">
        <v>3000</v>
      </c>
      <c r="P173" s="66">
        <f>Table224578910112[[#This Row],[PEMBULATAN]]*O173</f>
        <v>21000</v>
      </c>
    </row>
    <row r="174" spans="1:16" ht="27.75" customHeight="1" x14ac:dyDescent="0.2">
      <c r="A174" s="14"/>
      <c r="B174" s="14"/>
      <c r="C174" s="74" t="s">
        <v>230</v>
      </c>
      <c r="D174" s="79" t="s">
        <v>283</v>
      </c>
      <c r="E174" s="13">
        <v>44440</v>
      </c>
      <c r="F174" s="77" t="s">
        <v>284</v>
      </c>
      <c r="G174" s="13">
        <v>44441</v>
      </c>
      <c r="H174" s="10" t="s">
        <v>1930</v>
      </c>
      <c r="I174" s="16">
        <v>40</v>
      </c>
      <c r="J174" s="16">
        <v>40</v>
      </c>
      <c r="K174" s="16">
        <v>14</v>
      </c>
      <c r="L174" s="16">
        <v>3</v>
      </c>
      <c r="M174" s="82">
        <v>5.6</v>
      </c>
      <c r="N174" s="73">
        <v>6</v>
      </c>
      <c r="O174" s="65">
        <v>3000</v>
      </c>
      <c r="P174" s="66">
        <f>Table224578910112[[#This Row],[PEMBULATAN]]*O174</f>
        <v>18000</v>
      </c>
    </row>
    <row r="175" spans="1:16" ht="27.75" customHeight="1" x14ac:dyDescent="0.2">
      <c r="A175" s="14"/>
      <c r="B175" s="14"/>
      <c r="C175" s="74" t="s">
        <v>231</v>
      </c>
      <c r="D175" s="79" t="s">
        <v>283</v>
      </c>
      <c r="E175" s="13">
        <v>44440</v>
      </c>
      <c r="F175" s="77" t="s">
        <v>284</v>
      </c>
      <c r="G175" s="13">
        <v>44441</v>
      </c>
      <c r="H175" s="10" t="s">
        <v>1930</v>
      </c>
      <c r="I175" s="16">
        <v>60</v>
      </c>
      <c r="J175" s="16">
        <v>56</v>
      </c>
      <c r="K175" s="16">
        <v>21</v>
      </c>
      <c r="L175" s="16">
        <v>10</v>
      </c>
      <c r="M175" s="82">
        <v>17.64</v>
      </c>
      <c r="N175" s="73">
        <v>18</v>
      </c>
      <c r="O175" s="65">
        <v>3000</v>
      </c>
      <c r="P175" s="66">
        <f>Table224578910112[[#This Row],[PEMBULATAN]]*O175</f>
        <v>54000</v>
      </c>
    </row>
    <row r="176" spans="1:16" ht="27.75" customHeight="1" x14ac:dyDescent="0.2">
      <c r="A176" s="14"/>
      <c r="B176" s="14"/>
      <c r="C176" s="74" t="s">
        <v>232</v>
      </c>
      <c r="D176" s="79" t="s">
        <v>283</v>
      </c>
      <c r="E176" s="13">
        <v>44440</v>
      </c>
      <c r="F176" s="77" t="s">
        <v>284</v>
      </c>
      <c r="G176" s="13">
        <v>44441</v>
      </c>
      <c r="H176" s="10" t="s">
        <v>1930</v>
      </c>
      <c r="I176" s="16">
        <v>51</v>
      </c>
      <c r="J176" s="16">
        <v>50</v>
      </c>
      <c r="K176" s="16">
        <v>23</v>
      </c>
      <c r="L176" s="16">
        <v>6</v>
      </c>
      <c r="M176" s="82">
        <v>14.6625</v>
      </c>
      <c r="N176" s="73">
        <v>15</v>
      </c>
      <c r="O176" s="65">
        <v>3000</v>
      </c>
      <c r="P176" s="66">
        <f>Table224578910112[[#This Row],[PEMBULATAN]]*O176</f>
        <v>45000</v>
      </c>
    </row>
    <row r="177" spans="1:16" ht="27.75" customHeight="1" x14ac:dyDescent="0.2">
      <c r="A177" s="14"/>
      <c r="B177" s="14"/>
      <c r="C177" s="74" t="s">
        <v>233</v>
      </c>
      <c r="D177" s="79" t="s">
        <v>283</v>
      </c>
      <c r="E177" s="13">
        <v>44440</v>
      </c>
      <c r="F177" s="77" t="s">
        <v>284</v>
      </c>
      <c r="G177" s="13">
        <v>44441</v>
      </c>
      <c r="H177" s="10" t="s">
        <v>1930</v>
      </c>
      <c r="I177" s="16">
        <v>93</v>
      </c>
      <c r="J177" s="16">
        <v>63</v>
      </c>
      <c r="K177" s="16">
        <v>28</v>
      </c>
      <c r="L177" s="16">
        <v>17</v>
      </c>
      <c r="M177" s="82">
        <v>41.012999999999998</v>
      </c>
      <c r="N177" s="73">
        <v>41</v>
      </c>
      <c r="O177" s="65">
        <v>3000</v>
      </c>
      <c r="P177" s="66">
        <f>Table224578910112[[#This Row],[PEMBULATAN]]*O177</f>
        <v>123000</v>
      </c>
    </row>
    <row r="178" spans="1:16" ht="27.75" customHeight="1" x14ac:dyDescent="0.2">
      <c r="A178" s="14"/>
      <c r="B178" s="14"/>
      <c r="C178" s="74" t="s">
        <v>234</v>
      </c>
      <c r="D178" s="79" t="s">
        <v>283</v>
      </c>
      <c r="E178" s="13">
        <v>44440</v>
      </c>
      <c r="F178" s="77" t="s">
        <v>284</v>
      </c>
      <c r="G178" s="13">
        <v>44441</v>
      </c>
      <c r="H178" s="10" t="s">
        <v>1930</v>
      </c>
      <c r="I178" s="16">
        <v>55</v>
      </c>
      <c r="J178" s="16">
        <v>62</v>
      </c>
      <c r="K178" s="16">
        <v>17</v>
      </c>
      <c r="L178" s="16">
        <v>7</v>
      </c>
      <c r="M178" s="82">
        <v>14.4925</v>
      </c>
      <c r="N178" s="73">
        <v>15</v>
      </c>
      <c r="O178" s="65">
        <v>3000</v>
      </c>
      <c r="P178" s="66">
        <f>Table224578910112[[#This Row],[PEMBULATAN]]*O178</f>
        <v>45000</v>
      </c>
    </row>
    <row r="179" spans="1:16" ht="27.75" customHeight="1" x14ac:dyDescent="0.2">
      <c r="A179" s="14"/>
      <c r="B179" s="14"/>
      <c r="C179" s="74" t="s">
        <v>235</v>
      </c>
      <c r="D179" s="79" t="s">
        <v>283</v>
      </c>
      <c r="E179" s="13">
        <v>44440</v>
      </c>
      <c r="F179" s="77" t="s">
        <v>284</v>
      </c>
      <c r="G179" s="13">
        <v>44441</v>
      </c>
      <c r="H179" s="10" t="s">
        <v>1930</v>
      </c>
      <c r="I179" s="16">
        <v>83</v>
      </c>
      <c r="J179" s="16">
        <v>53</v>
      </c>
      <c r="K179" s="16">
        <v>25</v>
      </c>
      <c r="L179" s="16">
        <v>12</v>
      </c>
      <c r="M179" s="82">
        <v>27.493749999999999</v>
      </c>
      <c r="N179" s="73">
        <v>28</v>
      </c>
      <c r="O179" s="65">
        <v>3000</v>
      </c>
      <c r="P179" s="66">
        <f>Table224578910112[[#This Row],[PEMBULATAN]]*O179</f>
        <v>84000</v>
      </c>
    </row>
    <row r="180" spans="1:16" ht="27.75" customHeight="1" x14ac:dyDescent="0.2">
      <c r="A180" s="14"/>
      <c r="B180" s="14"/>
      <c r="C180" s="74" t="s">
        <v>236</v>
      </c>
      <c r="D180" s="79" t="s">
        <v>283</v>
      </c>
      <c r="E180" s="13">
        <v>44440</v>
      </c>
      <c r="F180" s="77" t="s">
        <v>284</v>
      </c>
      <c r="G180" s="13">
        <v>44441</v>
      </c>
      <c r="H180" s="10" t="s">
        <v>1930</v>
      </c>
      <c r="I180" s="16">
        <v>97</v>
      </c>
      <c r="J180" s="16">
        <v>63</v>
      </c>
      <c r="K180" s="16">
        <v>32</v>
      </c>
      <c r="L180" s="16">
        <v>23</v>
      </c>
      <c r="M180" s="82">
        <v>48.887999999999998</v>
      </c>
      <c r="N180" s="73">
        <v>49</v>
      </c>
      <c r="O180" s="65">
        <v>3000</v>
      </c>
      <c r="P180" s="66">
        <f>Table224578910112[[#This Row],[PEMBULATAN]]*O180</f>
        <v>147000</v>
      </c>
    </row>
    <row r="181" spans="1:16" ht="27.75" customHeight="1" x14ac:dyDescent="0.2">
      <c r="A181" s="14"/>
      <c r="B181" s="14"/>
      <c r="C181" s="74" t="s">
        <v>237</v>
      </c>
      <c r="D181" s="79" t="s">
        <v>283</v>
      </c>
      <c r="E181" s="13">
        <v>44440</v>
      </c>
      <c r="F181" s="77" t="s">
        <v>284</v>
      </c>
      <c r="G181" s="13">
        <v>44441</v>
      </c>
      <c r="H181" s="10" t="s">
        <v>1930</v>
      </c>
      <c r="I181" s="16">
        <v>90</v>
      </c>
      <c r="J181" s="16">
        <v>57</v>
      </c>
      <c r="K181" s="16">
        <v>30</v>
      </c>
      <c r="L181" s="16">
        <v>24</v>
      </c>
      <c r="M181" s="82">
        <v>38.475000000000001</v>
      </c>
      <c r="N181" s="73">
        <v>39</v>
      </c>
      <c r="O181" s="65">
        <v>3000</v>
      </c>
      <c r="P181" s="66">
        <f>Table224578910112[[#This Row],[PEMBULATAN]]*O181</f>
        <v>117000</v>
      </c>
    </row>
    <row r="182" spans="1:16" ht="27.75" customHeight="1" x14ac:dyDescent="0.2">
      <c r="A182" s="14"/>
      <c r="B182" s="14"/>
      <c r="C182" s="74" t="s">
        <v>238</v>
      </c>
      <c r="D182" s="79" t="s">
        <v>283</v>
      </c>
      <c r="E182" s="13">
        <v>44440</v>
      </c>
      <c r="F182" s="77" t="s">
        <v>284</v>
      </c>
      <c r="G182" s="13">
        <v>44441</v>
      </c>
      <c r="H182" s="10" t="s">
        <v>1930</v>
      </c>
      <c r="I182" s="16">
        <v>77</v>
      </c>
      <c r="J182" s="16">
        <v>44</v>
      </c>
      <c r="K182" s="16">
        <v>38</v>
      </c>
      <c r="L182" s="16">
        <v>20</v>
      </c>
      <c r="M182" s="82">
        <v>32.186</v>
      </c>
      <c r="N182" s="73">
        <v>32</v>
      </c>
      <c r="O182" s="65">
        <v>3000</v>
      </c>
      <c r="P182" s="66">
        <f>Table224578910112[[#This Row],[PEMBULATAN]]*O182</f>
        <v>96000</v>
      </c>
    </row>
    <row r="183" spans="1:16" ht="27.75" customHeight="1" x14ac:dyDescent="0.2">
      <c r="A183" s="14"/>
      <c r="B183" s="14"/>
      <c r="C183" s="74" t="s">
        <v>239</v>
      </c>
      <c r="D183" s="79" t="s">
        <v>283</v>
      </c>
      <c r="E183" s="13">
        <v>44440</v>
      </c>
      <c r="F183" s="77" t="s">
        <v>284</v>
      </c>
      <c r="G183" s="13">
        <v>44441</v>
      </c>
      <c r="H183" s="10" t="s">
        <v>1930</v>
      </c>
      <c r="I183" s="16">
        <v>60</v>
      </c>
      <c r="J183" s="16">
        <v>56</v>
      </c>
      <c r="K183" s="16">
        <v>41</v>
      </c>
      <c r="L183" s="16">
        <v>10</v>
      </c>
      <c r="M183" s="82">
        <v>34.44</v>
      </c>
      <c r="N183" s="73">
        <v>35</v>
      </c>
      <c r="O183" s="65">
        <v>3000</v>
      </c>
      <c r="P183" s="66">
        <f>Table224578910112[[#This Row],[PEMBULATAN]]*O183</f>
        <v>105000</v>
      </c>
    </row>
    <row r="184" spans="1:16" ht="27.75" customHeight="1" x14ac:dyDescent="0.2">
      <c r="A184" s="14"/>
      <c r="B184" s="14"/>
      <c r="C184" s="74" t="s">
        <v>240</v>
      </c>
      <c r="D184" s="79" t="s">
        <v>283</v>
      </c>
      <c r="E184" s="13">
        <v>44440</v>
      </c>
      <c r="F184" s="77" t="s">
        <v>284</v>
      </c>
      <c r="G184" s="13">
        <v>44441</v>
      </c>
      <c r="H184" s="10" t="s">
        <v>1930</v>
      </c>
      <c r="I184" s="16">
        <v>78</v>
      </c>
      <c r="J184" s="16">
        <v>54</v>
      </c>
      <c r="K184" s="16">
        <v>32</v>
      </c>
      <c r="L184" s="16">
        <v>13</v>
      </c>
      <c r="M184" s="82">
        <v>33.695999999999998</v>
      </c>
      <c r="N184" s="73">
        <v>34</v>
      </c>
      <c r="O184" s="65">
        <v>3000</v>
      </c>
      <c r="P184" s="66">
        <f>Table224578910112[[#This Row],[PEMBULATAN]]*O184</f>
        <v>102000</v>
      </c>
    </row>
    <row r="185" spans="1:16" ht="27.75" customHeight="1" x14ac:dyDescent="0.2">
      <c r="A185" s="14"/>
      <c r="B185" s="14"/>
      <c r="C185" s="74" t="s">
        <v>241</v>
      </c>
      <c r="D185" s="79" t="s">
        <v>283</v>
      </c>
      <c r="E185" s="13">
        <v>44440</v>
      </c>
      <c r="F185" s="77" t="s">
        <v>284</v>
      </c>
      <c r="G185" s="13">
        <v>44441</v>
      </c>
      <c r="H185" s="10" t="s">
        <v>1930</v>
      </c>
      <c r="I185" s="16">
        <v>188</v>
      </c>
      <c r="J185" s="16">
        <v>70</v>
      </c>
      <c r="K185" s="16">
        <v>20</v>
      </c>
      <c r="L185" s="16">
        <v>28</v>
      </c>
      <c r="M185" s="82">
        <v>65.8</v>
      </c>
      <c r="N185" s="73">
        <v>66</v>
      </c>
      <c r="O185" s="65">
        <v>3000</v>
      </c>
      <c r="P185" s="66">
        <f>Table224578910112[[#This Row],[PEMBULATAN]]*O185</f>
        <v>198000</v>
      </c>
    </row>
    <row r="186" spans="1:16" ht="27.75" customHeight="1" x14ac:dyDescent="0.2">
      <c r="A186" s="14"/>
      <c r="B186" s="14"/>
      <c r="C186" s="74" t="s">
        <v>242</v>
      </c>
      <c r="D186" s="79" t="s">
        <v>283</v>
      </c>
      <c r="E186" s="13">
        <v>44440</v>
      </c>
      <c r="F186" s="77" t="s">
        <v>284</v>
      </c>
      <c r="G186" s="13">
        <v>44441</v>
      </c>
      <c r="H186" s="10" t="s">
        <v>1930</v>
      </c>
      <c r="I186" s="16">
        <v>51</v>
      </c>
      <c r="J186" s="16">
        <v>30</v>
      </c>
      <c r="K186" s="16">
        <v>20</v>
      </c>
      <c r="L186" s="16">
        <v>2</v>
      </c>
      <c r="M186" s="82">
        <v>7.65</v>
      </c>
      <c r="N186" s="73">
        <v>8</v>
      </c>
      <c r="O186" s="65">
        <v>3000</v>
      </c>
      <c r="P186" s="66">
        <f>Table224578910112[[#This Row],[PEMBULATAN]]*O186</f>
        <v>24000</v>
      </c>
    </row>
    <row r="187" spans="1:16" ht="27.75" customHeight="1" x14ac:dyDescent="0.2">
      <c r="A187" s="14"/>
      <c r="B187" s="14"/>
      <c r="C187" s="74" t="s">
        <v>243</v>
      </c>
      <c r="D187" s="79" t="s">
        <v>283</v>
      </c>
      <c r="E187" s="13">
        <v>44440</v>
      </c>
      <c r="F187" s="77" t="s">
        <v>284</v>
      </c>
      <c r="G187" s="13">
        <v>44441</v>
      </c>
      <c r="H187" s="10" t="s">
        <v>1930</v>
      </c>
      <c r="I187" s="16">
        <v>122</v>
      </c>
      <c r="J187" s="16">
        <v>70</v>
      </c>
      <c r="K187" s="16">
        <v>53</v>
      </c>
      <c r="L187" s="16">
        <v>10</v>
      </c>
      <c r="M187" s="82">
        <v>113.155</v>
      </c>
      <c r="N187" s="73">
        <v>113</v>
      </c>
      <c r="O187" s="65">
        <v>3000</v>
      </c>
      <c r="P187" s="66">
        <f>Table224578910112[[#This Row],[PEMBULATAN]]*O187</f>
        <v>339000</v>
      </c>
    </row>
    <row r="188" spans="1:16" ht="27.75" customHeight="1" x14ac:dyDescent="0.2">
      <c r="A188" s="14"/>
      <c r="B188" s="14"/>
      <c r="C188" s="74" t="s">
        <v>244</v>
      </c>
      <c r="D188" s="79" t="s">
        <v>283</v>
      </c>
      <c r="E188" s="13">
        <v>44440</v>
      </c>
      <c r="F188" s="77" t="s">
        <v>284</v>
      </c>
      <c r="G188" s="13">
        <v>44441</v>
      </c>
      <c r="H188" s="10" t="s">
        <v>1930</v>
      </c>
      <c r="I188" s="16">
        <v>47</v>
      </c>
      <c r="J188" s="16">
        <v>47</v>
      </c>
      <c r="K188" s="16">
        <v>8</v>
      </c>
      <c r="L188" s="16">
        <v>5</v>
      </c>
      <c r="M188" s="82">
        <v>4.4180000000000001</v>
      </c>
      <c r="N188" s="73">
        <v>5</v>
      </c>
      <c r="O188" s="65">
        <v>3000</v>
      </c>
      <c r="P188" s="66">
        <f>Table224578910112[[#This Row],[PEMBULATAN]]*O188</f>
        <v>15000</v>
      </c>
    </row>
    <row r="189" spans="1:16" ht="27.75" customHeight="1" x14ac:dyDescent="0.2">
      <c r="A189" s="14"/>
      <c r="B189" s="14"/>
      <c r="C189" s="74" t="s">
        <v>245</v>
      </c>
      <c r="D189" s="79" t="s">
        <v>283</v>
      </c>
      <c r="E189" s="13">
        <v>44440</v>
      </c>
      <c r="F189" s="77" t="s">
        <v>284</v>
      </c>
      <c r="G189" s="13">
        <v>44441</v>
      </c>
      <c r="H189" s="10" t="s">
        <v>1930</v>
      </c>
      <c r="I189" s="16">
        <v>58</v>
      </c>
      <c r="J189" s="16">
        <v>40</v>
      </c>
      <c r="K189" s="16">
        <v>28</v>
      </c>
      <c r="L189" s="16">
        <v>15</v>
      </c>
      <c r="M189" s="82">
        <v>16.239999999999998</v>
      </c>
      <c r="N189" s="73">
        <v>16</v>
      </c>
      <c r="O189" s="65">
        <v>3000</v>
      </c>
      <c r="P189" s="66">
        <f>Table224578910112[[#This Row],[PEMBULATAN]]*O189</f>
        <v>48000</v>
      </c>
    </row>
    <row r="190" spans="1:16" ht="27.75" customHeight="1" x14ac:dyDescent="0.2">
      <c r="A190" s="14"/>
      <c r="B190" s="14"/>
      <c r="C190" s="74" t="s">
        <v>246</v>
      </c>
      <c r="D190" s="79" t="s">
        <v>283</v>
      </c>
      <c r="E190" s="13">
        <v>44440</v>
      </c>
      <c r="F190" s="77" t="s">
        <v>284</v>
      </c>
      <c r="G190" s="13">
        <v>44441</v>
      </c>
      <c r="H190" s="10" t="s">
        <v>1930</v>
      </c>
      <c r="I190" s="16">
        <v>65</v>
      </c>
      <c r="J190" s="16">
        <v>36</v>
      </c>
      <c r="K190" s="16">
        <v>30</v>
      </c>
      <c r="L190" s="16">
        <v>3</v>
      </c>
      <c r="M190" s="82">
        <v>17.55</v>
      </c>
      <c r="N190" s="73">
        <v>18</v>
      </c>
      <c r="O190" s="65">
        <v>3000</v>
      </c>
      <c r="P190" s="66">
        <f>Table224578910112[[#This Row],[PEMBULATAN]]*O190</f>
        <v>54000</v>
      </c>
    </row>
    <row r="191" spans="1:16" ht="27.75" customHeight="1" x14ac:dyDescent="0.2">
      <c r="A191" s="14"/>
      <c r="B191" s="14"/>
      <c r="C191" s="74" t="s">
        <v>247</v>
      </c>
      <c r="D191" s="79" t="s">
        <v>283</v>
      </c>
      <c r="E191" s="13">
        <v>44440</v>
      </c>
      <c r="F191" s="77" t="s">
        <v>284</v>
      </c>
      <c r="G191" s="13">
        <v>44441</v>
      </c>
      <c r="H191" s="10" t="s">
        <v>1930</v>
      </c>
      <c r="I191" s="16">
        <v>37</v>
      </c>
      <c r="J191" s="16">
        <v>32</v>
      </c>
      <c r="K191" s="16">
        <v>11</v>
      </c>
      <c r="L191" s="16">
        <v>5</v>
      </c>
      <c r="M191" s="82">
        <v>3.2559999999999998</v>
      </c>
      <c r="N191" s="73">
        <v>5</v>
      </c>
      <c r="O191" s="65">
        <v>3000</v>
      </c>
      <c r="P191" s="66">
        <f>Table224578910112[[#This Row],[PEMBULATAN]]*O191</f>
        <v>15000</v>
      </c>
    </row>
    <row r="192" spans="1:16" ht="27.75" customHeight="1" x14ac:dyDescent="0.2">
      <c r="A192" s="14"/>
      <c r="B192" s="14"/>
      <c r="C192" s="74" t="s">
        <v>248</v>
      </c>
      <c r="D192" s="79" t="s">
        <v>283</v>
      </c>
      <c r="E192" s="13">
        <v>44440</v>
      </c>
      <c r="F192" s="77" t="s">
        <v>284</v>
      </c>
      <c r="G192" s="13">
        <v>44441</v>
      </c>
      <c r="H192" s="10" t="s">
        <v>1930</v>
      </c>
      <c r="I192" s="16">
        <v>48</v>
      </c>
      <c r="J192" s="16">
        <v>48</v>
      </c>
      <c r="K192" s="16">
        <v>41</v>
      </c>
      <c r="L192" s="16">
        <v>15</v>
      </c>
      <c r="M192" s="82">
        <v>23.616</v>
      </c>
      <c r="N192" s="73">
        <v>24</v>
      </c>
      <c r="O192" s="65">
        <v>3000</v>
      </c>
      <c r="P192" s="66">
        <f>Table224578910112[[#This Row],[PEMBULATAN]]*O192</f>
        <v>72000</v>
      </c>
    </row>
    <row r="193" spans="1:16" ht="27.75" customHeight="1" x14ac:dyDescent="0.2">
      <c r="A193" s="14"/>
      <c r="B193" s="14"/>
      <c r="C193" s="74" t="s">
        <v>249</v>
      </c>
      <c r="D193" s="79" t="s">
        <v>283</v>
      </c>
      <c r="E193" s="13">
        <v>44440</v>
      </c>
      <c r="F193" s="77" t="s">
        <v>284</v>
      </c>
      <c r="G193" s="13">
        <v>44441</v>
      </c>
      <c r="H193" s="10" t="s">
        <v>1930</v>
      </c>
      <c r="I193" s="16">
        <v>55</v>
      </c>
      <c r="J193" s="16">
        <v>43</v>
      </c>
      <c r="K193" s="16">
        <v>35</v>
      </c>
      <c r="L193" s="16">
        <v>20</v>
      </c>
      <c r="M193" s="82">
        <v>20.693750000000001</v>
      </c>
      <c r="N193" s="73">
        <v>21</v>
      </c>
      <c r="O193" s="65">
        <v>3000</v>
      </c>
      <c r="P193" s="66">
        <f>Table224578910112[[#This Row],[PEMBULATAN]]*O193</f>
        <v>63000</v>
      </c>
    </row>
    <row r="194" spans="1:16" ht="27.75" customHeight="1" x14ac:dyDescent="0.2">
      <c r="A194" s="14"/>
      <c r="B194" s="14"/>
      <c r="C194" s="74" t="s">
        <v>250</v>
      </c>
      <c r="D194" s="79" t="s">
        <v>283</v>
      </c>
      <c r="E194" s="13">
        <v>44440</v>
      </c>
      <c r="F194" s="77" t="s">
        <v>284</v>
      </c>
      <c r="G194" s="13">
        <v>44441</v>
      </c>
      <c r="H194" s="10" t="s">
        <v>1930</v>
      </c>
      <c r="I194" s="16">
        <v>122</v>
      </c>
      <c r="J194" s="16">
        <v>13</v>
      </c>
      <c r="K194" s="16">
        <v>13</v>
      </c>
      <c r="L194" s="16">
        <v>2</v>
      </c>
      <c r="M194" s="82">
        <v>5.1544999999999996</v>
      </c>
      <c r="N194" s="73">
        <v>5</v>
      </c>
      <c r="O194" s="65">
        <v>3000</v>
      </c>
      <c r="P194" s="66">
        <f>Table224578910112[[#This Row],[PEMBULATAN]]*O194</f>
        <v>15000</v>
      </c>
    </row>
    <row r="195" spans="1:16" ht="27.75" customHeight="1" x14ac:dyDescent="0.2">
      <c r="A195" s="14"/>
      <c r="B195" s="14"/>
      <c r="C195" s="74" t="s">
        <v>251</v>
      </c>
      <c r="D195" s="79" t="s">
        <v>283</v>
      </c>
      <c r="E195" s="13">
        <v>44440</v>
      </c>
      <c r="F195" s="77" t="s">
        <v>284</v>
      </c>
      <c r="G195" s="13">
        <v>44441</v>
      </c>
      <c r="H195" s="10" t="s">
        <v>1930</v>
      </c>
      <c r="I195" s="16">
        <v>55</v>
      </c>
      <c r="J195" s="16">
        <v>49</v>
      </c>
      <c r="K195" s="16">
        <v>14</v>
      </c>
      <c r="L195" s="16">
        <v>2</v>
      </c>
      <c r="M195" s="82">
        <v>9.4324999999999992</v>
      </c>
      <c r="N195" s="73">
        <v>10</v>
      </c>
      <c r="O195" s="65">
        <v>3000</v>
      </c>
      <c r="P195" s="66">
        <f>Table224578910112[[#This Row],[PEMBULATAN]]*O195</f>
        <v>30000</v>
      </c>
    </row>
    <row r="196" spans="1:16" ht="27.75" customHeight="1" x14ac:dyDescent="0.2">
      <c r="A196" s="14"/>
      <c r="B196" s="14"/>
      <c r="C196" s="74" t="s">
        <v>252</v>
      </c>
      <c r="D196" s="79" t="s">
        <v>283</v>
      </c>
      <c r="E196" s="13">
        <v>44440</v>
      </c>
      <c r="F196" s="77" t="s">
        <v>284</v>
      </c>
      <c r="G196" s="13">
        <v>44441</v>
      </c>
      <c r="H196" s="10" t="s">
        <v>1930</v>
      </c>
      <c r="I196" s="16">
        <v>66</v>
      </c>
      <c r="J196" s="16">
        <v>48</v>
      </c>
      <c r="K196" s="16">
        <v>7</v>
      </c>
      <c r="L196" s="16">
        <v>4</v>
      </c>
      <c r="M196" s="82">
        <v>5.5439999999999996</v>
      </c>
      <c r="N196" s="73">
        <v>6</v>
      </c>
      <c r="O196" s="65">
        <v>3000</v>
      </c>
      <c r="P196" s="66">
        <f>Table224578910112[[#This Row],[PEMBULATAN]]*O196</f>
        <v>18000</v>
      </c>
    </row>
    <row r="197" spans="1:16" ht="27.75" customHeight="1" x14ac:dyDescent="0.2">
      <c r="A197" s="14"/>
      <c r="B197" s="14"/>
      <c r="C197" s="74" t="s">
        <v>253</v>
      </c>
      <c r="D197" s="79" t="s">
        <v>283</v>
      </c>
      <c r="E197" s="13">
        <v>44440</v>
      </c>
      <c r="F197" s="77" t="s">
        <v>284</v>
      </c>
      <c r="G197" s="13">
        <v>44441</v>
      </c>
      <c r="H197" s="10" t="s">
        <v>1930</v>
      </c>
      <c r="I197" s="16">
        <v>40</v>
      </c>
      <c r="J197" s="16">
        <v>53</v>
      </c>
      <c r="K197" s="16">
        <v>20</v>
      </c>
      <c r="L197" s="16">
        <v>6</v>
      </c>
      <c r="M197" s="82">
        <v>10.6</v>
      </c>
      <c r="N197" s="73">
        <v>11</v>
      </c>
      <c r="O197" s="65">
        <v>3000</v>
      </c>
      <c r="P197" s="66">
        <f>Table224578910112[[#This Row],[PEMBULATAN]]*O197</f>
        <v>33000</v>
      </c>
    </row>
    <row r="198" spans="1:16" ht="27.75" customHeight="1" x14ac:dyDescent="0.2">
      <c r="A198" s="14"/>
      <c r="B198" s="14"/>
      <c r="C198" s="74" t="s">
        <v>254</v>
      </c>
      <c r="D198" s="79" t="s">
        <v>283</v>
      </c>
      <c r="E198" s="13">
        <v>44440</v>
      </c>
      <c r="F198" s="77" t="s">
        <v>284</v>
      </c>
      <c r="G198" s="13">
        <v>44441</v>
      </c>
      <c r="H198" s="10" t="s">
        <v>1930</v>
      </c>
      <c r="I198" s="16">
        <v>116</v>
      </c>
      <c r="J198" s="16">
        <v>76</v>
      </c>
      <c r="K198" s="16">
        <v>2</v>
      </c>
      <c r="L198" s="16">
        <v>2</v>
      </c>
      <c r="M198" s="82">
        <v>4.4080000000000004</v>
      </c>
      <c r="N198" s="73">
        <v>5</v>
      </c>
      <c r="O198" s="65">
        <v>3000</v>
      </c>
      <c r="P198" s="66">
        <f>Table224578910112[[#This Row],[PEMBULATAN]]*O198</f>
        <v>15000</v>
      </c>
    </row>
    <row r="199" spans="1:16" ht="27.75" customHeight="1" x14ac:dyDescent="0.2">
      <c r="A199" s="14"/>
      <c r="B199" s="14"/>
      <c r="C199" s="74" t="s">
        <v>255</v>
      </c>
      <c r="D199" s="79" t="s">
        <v>283</v>
      </c>
      <c r="E199" s="13">
        <v>44440</v>
      </c>
      <c r="F199" s="77" t="s">
        <v>284</v>
      </c>
      <c r="G199" s="13">
        <v>44441</v>
      </c>
      <c r="H199" s="10" t="s">
        <v>1930</v>
      </c>
      <c r="I199" s="16">
        <v>88</v>
      </c>
      <c r="J199" s="16">
        <v>57</v>
      </c>
      <c r="K199" s="16">
        <v>36</v>
      </c>
      <c r="L199" s="16">
        <v>21</v>
      </c>
      <c r="M199" s="82">
        <v>45.143999999999998</v>
      </c>
      <c r="N199" s="73">
        <v>45</v>
      </c>
      <c r="O199" s="65">
        <v>3000</v>
      </c>
      <c r="P199" s="66">
        <f>Table224578910112[[#This Row],[PEMBULATAN]]*O199</f>
        <v>135000</v>
      </c>
    </row>
    <row r="200" spans="1:16" ht="27.75" customHeight="1" x14ac:dyDescent="0.2">
      <c r="A200" s="14"/>
      <c r="B200" s="14"/>
      <c r="C200" s="74" t="s">
        <v>256</v>
      </c>
      <c r="D200" s="79" t="s">
        <v>283</v>
      </c>
      <c r="E200" s="13">
        <v>44440</v>
      </c>
      <c r="F200" s="77" t="s">
        <v>284</v>
      </c>
      <c r="G200" s="13">
        <v>44441</v>
      </c>
      <c r="H200" s="10" t="s">
        <v>1930</v>
      </c>
      <c r="I200" s="16">
        <v>113</v>
      </c>
      <c r="J200" s="16">
        <v>88</v>
      </c>
      <c r="K200" s="16">
        <v>56</v>
      </c>
      <c r="L200" s="16">
        <v>10</v>
      </c>
      <c r="M200" s="82">
        <v>139.21600000000001</v>
      </c>
      <c r="N200" s="73">
        <v>139</v>
      </c>
      <c r="O200" s="65">
        <v>3000</v>
      </c>
      <c r="P200" s="66">
        <f>Table224578910112[[#This Row],[PEMBULATAN]]*O200</f>
        <v>417000</v>
      </c>
    </row>
    <row r="201" spans="1:16" ht="27.75" customHeight="1" x14ac:dyDescent="0.2">
      <c r="A201" s="14"/>
      <c r="B201" s="14"/>
      <c r="C201" s="74" t="s">
        <v>257</v>
      </c>
      <c r="D201" s="79" t="s">
        <v>283</v>
      </c>
      <c r="E201" s="13">
        <v>44440</v>
      </c>
      <c r="F201" s="77" t="s">
        <v>284</v>
      </c>
      <c r="G201" s="13">
        <v>44441</v>
      </c>
      <c r="H201" s="10" t="s">
        <v>1930</v>
      </c>
      <c r="I201" s="16">
        <v>89</v>
      </c>
      <c r="J201" s="16">
        <v>53</v>
      </c>
      <c r="K201" s="16">
        <v>14</v>
      </c>
      <c r="L201" s="16">
        <v>10</v>
      </c>
      <c r="M201" s="82">
        <v>16.509499999999999</v>
      </c>
      <c r="N201" s="73">
        <v>17</v>
      </c>
      <c r="O201" s="65">
        <v>3000</v>
      </c>
      <c r="P201" s="66">
        <f>Table224578910112[[#This Row],[PEMBULATAN]]*O201</f>
        <v>51000</v>
      </c>
    </row>
    <row r="202" spans="1:16" ht="27.75" customHeight="1" x14ac:dyDescent="0.2">
      <c r="A202" s="14"/>
      <c r="B202" s="14"/>
      <c r="C202" s="74" t="s">
        <v>258</v>
      </c>
      <c r="D202" s="79" t="s">
        <v>283</v>
      </c>
      <c r="E202" s="13">
        <v>44440</v>
      </c>
      <c r="F202" s="77" t="s">
        <v>284</v>
      </c>
      <c r="G202" s="13">
        <v>44441</v>
      </c>
      <c r="H202" s="10" t="s">
        <v>1930</v>
      </c>
      <c r="I202" s="16">
        <v>32</v>
      </c>
      <c r="J202" s="16">
        <v>28</v>
      </c>
      <c r="K202" s="16">
        <v>24</v>
      </c>
      <c r="L202" s="16">
        <v>7</v>
      </c>
      <c r="M202" s="82">
        <v>5.3760000000000003</v>
      </c>
      <c r="N202" s="73">
        <v>7</v>
      </c>
      <c r="O202" s="65">
        <v>3000</v>
      </c>
      <c r="P202" s="66">
        <f>Table224578910112[[#This Row],[PEMBULATAN]]*O202</f>
        <v>21000</v>
      </c>
    </row>
    <row r="203" spans="1:16" ht="27.75" customHeight="1" x14ac:dyDescent="0.2">
      <c r="A203" s="14"/>
      <c r="B203" s="14"/>
      <c r="C203" s="74" t="s">
        <v>259</v>
      </c>
      <c r="D203" s="79" t="s">
        <v>283</v>
      </c>
      <c r="E203" s="13">
        <v>44440</v>
      </c>
      <c r="F203" s="77" t="s">
        <v>284</v>
      </c>
      <c r="G203" s="13">
        <v>44441</v>
      </c>
      <c r="H203" s="10" t="s">
        <v>1930</v>
      </c>
      <c r="I203" s="16">
        <v>31</v>
      </c>
      <c r="J203" s="16">
        <v>32</v>
      </c>
      <c r="K203" s="16">
        <v>28</v>
      </c>
      <c r="L203" s="16">
        <v>14</v>
      </c>
      <c r="M203" s="82">
        <v>6.944</v>
      </c>
      <c r="N203" s="73">
        <v>14</v>
      </c>
      <c r="O203" s="65">
        <v>3000</v>
      </c>
      <c r="P203" s="66">
        <f>Table224578910112[[#This Row],[PEMBULATAN]]*O203</f>
        <v>42000</v>
      </c>
    </row>
    <row r="204" spans="1:16" ht="27.75" customHeight="1" x14ac:dyDescent="0.2">
      <c r="A204" s="14"/>
      <c r="B204" s="14"/>
      <c r="C204" s="74" t="s">
        <v>260</v>
      </c>
      <c r="D204" s="79" t="s">
        <v>283</v>
      </c>
      <c r="E204" s="13">
        <v>44440</v>
      </c>
      <c r="F204" s="77" t="s">
        <v>284</v>
      </c>
      <c r="G204" s="13">
        <v>44441</v>
      </c>
      <c r="H204" s="10" t="s">
        <v>1930</v>
      </c>
      <c r="I204" s="16">
        <v>55</v>
      </c>
      <c r="J204" s="16">
        <v>38</v>
      </c>
      <c r="K204" s="16">
        <v>40</v>
      </c>
      <c r="L204" s="16">
        <v>16</v>
      </c>
      <c r="M204" s="82">
        <v>20.9</v>
      </c>
      <c r="N204" s="73">
        <v>21</v>
      </c>
      <c r="O204" s="65">
        <v>3000</v>
      </c>
      <c r="P204" s="66">
        <f>Table224578910112[[#This Row],[PEMBULATAN]]*O204</f>
        <v>63000</v>
      </c>
    </row>
    <row r="205" spans="1:16" ht="27.75" customHeight="1" x14ac:dyDescent="0.2">
      <c r="A205" s="14"/>
      <c r="B205" s="14"/>
      <c r="C205" s="74" t="s">
        <v>261</v>
      </c>
      <c r="D205" s="79" t="s">
        <v>283</v>
      </c>
      <c r="E205" s="13">
        <v>44440</v>
      </c>
      <c r="F205" s="77" t="s">
        <v>284</v>
      </c>
      <c r="G205" s="13">
        <v>44441</v>
      </c>
      <c r="H205" s="10" t="s">
        <v>1930</v>
      </c>
      <c r="I205" s="16">
        <v>39</v>
      </c>
      <c r="J205" s="16">
        <v>45</v>
      </c>
      <c r="K205" s="16">
        <v>32</v>
      </c>
      <c r="L205" s="16">
        <v>6</v>
      </c>
      <c r="M205" s="82">
        <v>14.04</v>
      </c>
      <c r="N205" s="73">
        <v>14</v>
      </c>
      <c r="O205" s="65">
        <v>3000</v>
      </c>
      <c r="P205" s="66">
        <f>Table224578910112[[#This Row],[PEMBULATAN]]*O205</f>
        <v>42000</v>
      </c>
    </row>
    <row r="206" spans="1:16" ht="27.75" customHeight="1" x14ac:dyDescent="0.2">
      <c r="A206" s="14"/>
      <c r="B206" s="14"/>
      <c r="C206" s="74" t="s">
        <v>262</v>
      </c>
      <c r="D206" s="79" t="s">
        <v>283</v>
      </c>
      <c r="E206" s="13">
        <v>44440</v>
      </c>
      <c r="F206" s="77" t="s">
        <v>284</v>
      </c>
      <c r="G206" s="13">
        <v>44441</v>
      </c>
      <c r="H206" s="10" t="s">
        <v>1930</v>
      </c>
      <c r="I206" s="16">
        <v>90</v>
      </c>
      <c r="J206" s="16">
        <v>57</v>
      </c>
      <c r="K206" s="16">
        <v>33</v>
      </c>
      <c r="L206" s="16">
        <v>12</v>
      </c>
      <c r="M206" s="82">
        <v>42.322499999999998</v>
      </c>
      <c r="N206" s="73">
        <v>43</v>
      </c>
      <c r="O206" s="65">
        <v>3000</v>
      </c>
      <c r="P206" s="66">
        <f>Table224578910112[[#This Row],[PEMBULATAN]]*O206</f>
        <v>129000</v>
      </c>
    </row>
    <row r="207" spans="1:16" ht="27.75" customHeight="1" x14ac:dyDescent="0.2">
      <c r="A207" s="14"/>
      <c r="B207" s="14"/>
      <c r="C207" s="74" t="s">
        <v>263</v>
      </c>
      <c r="D207" s="79" t="s">
        <v>283</v>
      </c>
      <c r="E207" s="13">
        <v>44440</v>
      </c>
      <c r="F207" s="77" t="s">
        <v>284</v>
      </c>
      <c r="G207" s="13">
        <v>44441</v>
      </c>
      <c r="H207" s="10" t="s">
        <v>1930</v>
      </c>
      <c r="I207" s="16">
        <v>77</v>
      </c>
      <c r="J207" s="16">
        <v>36</v>
      </c>
      <c r="K207" s="16">
        <v>26</v>
      </c>
      <c r="L207" s="16">
        <v>8</v>
      </c>
      <c r="M207" s="82">
        <v>18.018000000000001</v>
      </c>
      <c r="N207" s="73">
        <v>18</v>
      </c>
      <c r="O207" s="65">
        <v>3000</v>
      </c>
      <c r="P207" s="66">
        <f>Table224578910112[[#This Row],[PEMBULATAN]]*O207</f>
        <v>54000</v>
      </c>
    </row>
    <row r="208" spans="1:16" ht="27.75" customHeight="1" x14ac:dyDescent="0.2">
      <c r="A208" s="14"/>
      <c r="B208" s="14"/>
      <c r="C208" s="74" t="s">
        <v>264</v>
      </c>
      <c r="D208" s="79" t="s">
        <v>283</v>
      </c>
      <c r="E208" s="13">
        <v>44440</v>
      </c>
      <c r="F208" s="77" t="s">
        <v>284</v>
      </c>
      <c r="G208" s="13">
        <v>44441</v>
      </c>
      <c r="H208" s="10" t="s">
        <v>1930</v>
      </c>
      <c r="I208" s="16">
        <v>80</v>
      </c>
      <c r="J208" s="16">
        <v>44</v>
      </c>
      <c r="K208" s="16">
        <v>38</v>
      </c>
      <c r="L208" s="16">
        <v>3</v>
      </c>
      <c r="M208" s="82">
        <v>33.44</v>
      </c>
      <c r="N208" s="73">
        <v>34</v>
      </c>
      <c r="O208" s="65">
        <v>3000</v>
      </c>
      <c r="P208" s="66">
        <f>Table224578910112[[#This Row],[PEMBULATAN]]*O208</f>
        <v>102000</v>
      </c>
    </row>
    <row r="209" spans="1:16" ht="27.75" customHeight="1" x14ac:dyDescent="0.2">
      <c r="A209" s="14"/>
      <c r="B209" s="14"/>
      <c r="C209" s="74" t="s">
        <v>265</v>
      </c>
      <c r="D209" s="79" t="s">
        <v>283</v>
      </c>
      <c r="E209" s="13">
        <v>44440</v>
      </c>
      <c r="F209" s="77" t="s">
        <v>284</v>
      </c>
      <c r="G209" s="13">
        <v>44441</v>
      </c>
      <c r="H209" s="10" t="s">
        <v>1930</v>
      </c>
      <c r="I209" s="16">
        <v>57</v>
      </c>
      <c r="J209" s="16">
        <v>35</v>
      </c>
      <c r="K209" s="16">
        <v>23</v>
      </c>
      <c r="L209" s="16">
        <v>1</v>
      </c>
      <c r="M209" s="82">
        <v>11.47125</v>
      </c>
      <c r="N209" s="73">
        <v>12</v>
      </c>
      <c r="O209" s="65">
        <v>3000</v>
      </c>
      <c r="P209" s="66">
        <f>Table224578910112[[#This Row],[PEMBULATAN]]*O209</f>
        <v>36000</v>
      </c>
    </row>
    <row r="210" spans="1:16" ht="27.75" customHeight="1" x14ac:dyDescent="0.2">
      <c r="A210" s="14"/>
      <c r="B210" s="14"/>
      <c r="C210" s="74" t="s">
        <v>266</v>
      </c>
      <c r="D210" s="79" t="s">
        <v>283</v>
      </c>
      <c r="E210" s="13">
        <v>44440</v>
      </c>
      <c r="F210" s="77" t="s">
        <v>284</v>
      </c>
      <c r="G210" s="13">
        <v>44441</v>
      </c>
      <c r="H210" s="10" t="s">
        <v>1930</v>
      </c>
      <c r="I210" s="16">
        <v>80</v>
      </c>
      <c r="J210" s="16">
        <v>42</v>
      </c>
      <c r="K210" s="16">
        <v>11</v>
      </c>
      <c r="L210" s="16">
        <v>6</v>
      </c>
      <c r="M210" s="82">
        <v>9.24</v>
      </c>
      <c r="N210" s="73">
        <v>9</v>
      </c>
      <c r="O210" s="65">
        <v>3000</v>
      </c>
      <c r="P210" s="66">
        <f>Table224578910112[[#This Row],[PEMBULATAN]]*O210</f>
        <v>27000</v>
      </c>
    </row>
    <row r="211" spans="1:16" ht="27.75" customHeight="1" x14ac:dyDescent="0.2">
      <c r="A211" s="14"/>
      <c r="B211" s="14"/>
      <c r="C211" s="74" t="s">
        <v>267</v>
      </c>
      <c r="D211" s="79" t="s">
        <v>283</v>
      </c>
      <c r="E211" s="13">
        <v>44440</v>
      </c>
      <c r="F211" s="77" t="s">
        <v>284</v>
      </c>
      <c r="G211" s="13">
        <v>44441</v>
      </c>
      <c r="H211" s="10" t="s">
        <v>1930</v>
      </c>
      <c r="I211" s="16">
        <v>90</v>
      </c>
      <c r="J211" s="16">
        <v>40</v>
      </c>
      <c r="K211" s="16">
        <v>36</v>
      </c>
      <c r="L211" s="16">
        <v>3</v>
      </c>
      <c r="M211" s="82">
        <v>32.4</v>
      </c>
      <c r="N211" s="73">
        <v>33</v>
      </c>
      <c r="O211" s="65">
        <v>3000</v>
      </c>
      <c r="P211" s="66">
        <f>Table224578910112[[#This Row],[PEMBULATAN]]*O211</f>
        <v>99000</v>
      </c>
    </row>
    <row r="212" spans="1:16" ht="27.75" customHeight="1" x14ac:dyDescent="0.2">
      <c r="A212" s="14"/>
      <c r="B212" s="14"/>
      <c r="C212" s="74" t="s">
        <v>268</v>
      </c>
      <c r="D212" s="79" t="s">
        <v>283</v>
      </c>
      <c r="E212" s="13">
        <v>44440</v>
      </c>
      <c r="F212" s="77" t="s">
        <v>284</v>
      </c>
      <c r="G212" s="13">
        <v>44441</v>
      </c>
      <c r="H212" s="10" t="s">
        <v>1930</v>
      </c>
      <c r="I212" s="16">
        <v>66</v>
      </c>
      <c r="J212" s="16">
        <v>43</v>
      </c>
      <c r="K212" s="16">
        <v>21</v>
      </c>
      <c r="L212" s="16">
        <v>11</v>
      </c>
      <c r="M212" s="82">
        <v>14.8995</v>
      </c>
      <c r="N212" s="73">
        <v>15</v>
      </c>
      <c r="O212" s="65">
        <v>3000</v>
      </c>
      <c r="P212" s="66">
        <f>Table224578910112[[#This Row],[PEMBULATAN]]*O212</f>
        <v>45000</v>
      </c>
    </row>
    <row r="213" spans="1:16" ht="27.75" customHeight="1" x14ac:dyDescent="0.2">
      <c r="A213" s="14"/>
      <c r="B213" s="14"/>
      <c r="C213" s="74" t="s">
        <v>269</v>
      </c>
      <c r="D213" s="79" t="s">
        <v>283</v>
      </c>
      <c r="E213" s="13">
        <v>44440</v>
      </c>
      <c r="F213" s="77" t="s">
        <v>284</v>
      </c>
      <c r="G213" s="13">
        <v>44441</v>
      </c>
      <c r="H213" s="10" t="s">
        <v>1930</v>
      </c>
      <c r="I213" s="16">
        <v>29</v>
      </c>
      <c r="J213" s="16">
        <v>47</v>
      </c>
      <c r="K213" s="16">
        <v>20</v>
      </c>
      <c r="L213" s="16">
        <v>4</v>
      </c>
      <c r="M213" s="82">
        <v>6.8150000000000004</v>
      </c>
      <c r="N213" s="73">
        <v>7</v>
      </c>
      <c r="O213" s="65">
        <v>3000</v>
      </c>
      <c r="P213" s="66">
        <f>Table224578910112[[#This Row],[PEMBULATAN]]*O213</f>
        <v>21000</v>
      </c>
    </row>
    <row r="214" spans="1:16" ht="27.75" customHeight="1" x14ac:dyDescent="0.2">
      <c r="A214" s="14"/>
      <c r="B214" s="14"/>
      <c r="C214" s="74" t="s">
        <v>270</v>
      </c>
      <c r="D214" s="79" t="s">
        <v>283</v>
      </c>
      <c r="E214" s="13">
        <v>44440</v>
      </c>
      <c r="F214" s="77" t="s">
        <v>284</v>
      </c>
      <c r="G214" s="13">
        <v>44441</v>
      </c>
      <c r="H214" s="10" t="s">
        <v>1930</v>
      </c>
      <c r="I214" s="16">
        <v>74</v>
      </c>
      <c r="J214" s="16">
        <v>58</v>
      </c>
      <c r="K214" s="16">
        <v>42</v>
      </c>
      <c r="L214" s="16">
        <v>12</v>
      </c>
      <c r="M214" s="82">
        <v>45.066000000000003</v>
      </c>
      <c r="N214" s="73">
        <v>45</v>
      </c>
      <c r="O214" s="65">
        <v>3000</v>
      </c>
      <c r="P214" s="66">
        <f>Table224578910112[[#This Row],[PEMBULATAN]]*O214</f>
        <v>135000</v>
      </c>
    </row>
    <row r="215" spans="1:16" ht="27.75" customHeight="1" x14ac:dyDescent="0.2">
      <c r="A215" s="14"/>
      <c r="B215" s="14"/>
      <c r="C215" s="74" t="s">
        <v>271</v>
      </c>
      <c r="D215" s="79" t="s">
        <v>283</v>
      </c>
      <c r="E215" s="13">
        <v>44440</v>
      </c>
      <c r="F215" s="77" t="s">
        <v>284</v>
      </c>
      <c r="G215" s="13">
        <v>44441</v>
      </c>
      <c r="H215" s="10" t="s">
        <v>1930</v>
      </c>
      <c r="I215" s="16">
        <v>86</v>
      </c>
      <c r="J215" s="16">
        <v>69</v>
      </c>
      <c r="K215" s="16">
        <v>37</v>
      </c>
      <c r="L215" s="16">
        <v>14</v>
      </c>
      <c r="M215" s="82">
        <v>54.889499999999998</v>
      </c>
      <c r="N215" s="73">
        <v>56</v>
      </c>
      <c r="O215" s="65">
        <v>3000</v>
      </c>
      <c r="P215" s="66">
        <f>Table224578910112[[#This Row],[PEMBULATAN]]*O215</f>
        <v>168000</v>
      </c>
    </row>
    <row r="216" spans="1:16" ht="27.75" customHeight="1" x14ac:dyDescent="0.2">
      <c r="A216" s="14"/>
      <c r="B216" s="14"/>
      <c r="C216" s="74" t="s">
        <v>272</v>
      </c>
      <c r="D216" s="79" t="s">
        <v>283</v>
      </c>
      <c r="E216" s="13">
        <v>44440</v>
      </c>
      <c r="F216" s="77" t="s">
        <v>284</v>
      </c>
      <c r="G216" s="13">
        <v>44441</v>
      </c>
      <c r="H216" s="10" t="s">
        <v>1930</v>
      </c>
      <c r="I216" s="16">
        <v>71</v>
      </c>
      <c r="J216" s="16">
        <v>54</v>
      </c>
      <c r="K216" s="16">
        <v>22</v>
      </c>
      <c r="L216" s="16">
        <v>14</v>
      </c>
      <c r="M216" s="82">
        <v>21.087</v>
      </c>
      <c r="N216" s="73">
        <v>21</v>
      </c>
      <c r="O216" s="65">
        <v>3000</v>
      </c>
      <c r="P216" s="66">
        <f>Table224578910112[[#This Row],[PEMBULATAN]]*O216</f>
        <v>63000</v>
      </c>
    </row>
    <row r="217" spans="1:16" ht="27.75" customHeight="1" x14ac:dyDescent="0.2">
      <c r="A217" s="14"/>
      <c r="B217" s="14"/>
      <c r="C217" s="74" t="s">
        <v>273</v>
      </c>
      <c r="D217" s="79" t="s">
        <v>283</v>
      </c>
      <c r="E217" s="13">
        <v>44440</v>
      </c>
      <c r="F217" s="77" t="s">
        <v>284</v>
      </c>
      <c r="G217" s="13">
        <v>44441</v>
      </c>
      <c r="H217" s="10" t="s">
        <v>1930</v>
      </c>
      <c r="I217" s="16">
        <v>72</v>
      </c>
      <c r="J217" s="16">
        <v>60</v>
      </c>
      <c r="K217" s="16">
        <v>31</v>
      </c>
      <c r="L217" s="16">
        <v>17</v>
      </c>
      <c r="M217" s="82">
        <v>33.479999999999997</v>
      </c>
      <c r="N217" s="73">
        <v>34</v>
      </c>
      <c r="O217" s="65">
        <v>3000</v>
      </c>
      <c r="P217" s="66">
        <f>Table224578910112[[#This Row],[PEMBULATAN]]*O217</f>
        <v>102000</v>
      </c>
    </row>
    <row r="218" spans="1:16" ht="27.75" customHeight="1" x14ac:dyDescent="0.2">
      <c r="A218" s="14"/>
      <c r="B218" s="14"/>
      <c r="C218" s="74" t="s">
        <v>274</v>
      </c>
      <c r="D218" s="79" t="s">
        <v>283</v>
      </c>
      <c r="E218" s="13">
        <v>44440</v>
      </c>
      <c r="F218" s="77" t="s">
        <v>284</v>
      </c>
      <c r="G218" s="13">
        <v>44441</v>
      </c>
      <c r="H218" s="10" t="s">
        <v>1930</v>
      </c>
      <c r="I218" s="16">
        <v>80</v>
      </c>
      <c r="J218" s="16">
        <v>50</v>
      </c>
      <c r="K218" s="16">
        <v>23</v>
      </c>
      <c r="L218" s="16">
        <v>17</v>
      </c>
      <c r="M218" s="82">
        <v>23</v>
      </c>
      <c r="N218" s="73">
        <v>23</v>
      </c>
      <c r="O218" s="65">
        <v>3000</v>
      </c>
      <c r="P218" s="66">
        <f>Table224578910112[[#This Row],[PEMBULATAN]]*O218</f>
        <v>69000</v>
      </c>
    </row>
    <row r="219" spans="1:16" ht="27.75" customHeight="1" x14ac:dyDescent="0.2">
      <c r="A219" s="14"/>
      <c r="B219" s="14"/>
      <c r="C219" s="74" t="s">
        <v>275</v>
      </c>
      <c r="D219" s="79" t="s">
        <v>283</v>
      </c>
      <c r="E219" s="13">
        <v>44440</v>
      </c>
      <c r="F219" s="77" t="s">
        <v>284</v>
      </c>
      <c r="G219" s="13">
        <v>44441</v>
      </c>
      <c r="H219" s="10" t="s">
        <v>1930</v>
      </c>
      <c r="I219" s="16">
        <v>91</v>
      </c>
      <c r="J219" s="16">
        <v>57</v>
      </c>
      <c r="K219" s="16">
        <v>40</v>
      </c>
      <c r="L219" s="16">
        <v>27</v>
      </c>
      <c r="M219" s="82">
        <v>51.87</v>
      </c>
      <c r="N219" s="73">
        <v>52</v>
      </c>
      <c r="O219" s="65">
        <v>3000</v>
      </c>
      <c r="P219" s="66">
        <f>Table224578910112[[#This Row],[PEMBULATAN]]*O219</f>
        <v>156000</v>
      </c>
    </row>
    <row r="220" spans="1:16" ht="27.75" customHeight="1" x14ac:dyDescent="0.2">
      <c r="A220" s="14"/>
      <c r="B220" s="14"/>
      <c r="C220" s="74" t="s">
        <v>276</v>
      </c>
      <c r="D220" s="79" t="s">
        <v>283</v>
      </c>
      <c r="E220" s="13">
        <v>44440</v>
      </c>
      <c r="F220" s="77" t="s">
        <v>284</v>
      </c>
      <c r="G220" s="13">
        <v>44441</v>
      </c>
      <c r="H220" s="10" t="s">
        <v>1930</v>
      </c>
      <c r="I220" s="16">
        <v>90</v>
      </c>
      <c r="J220" s="16">
        <v>54</v>
      </c>
      <c r="K220" s="16">
        <v>33</v>
      </c>
      <c r="L220" s="16">
        <v>18</v>
      </c>
      <c r="M220" s="82">
        <v>40.094999999999999</v>
      </c>
      <c r="N220" s="73">
        <v>40</v>
      </c>
      <c r="O220" s="65">
        <v>3000</v>
      </c>
      <c r="P220" s="66">
        <f>Table224578910112[[#This Row],[PEMBULATAN]]*O220</f>
        <v>120000</v>
      </c>
    </row>
    <row r="221" spans="1:16" ht="27.75" customHeight="1" x14ac:dyDescent="0.2">
      <c r="A221" s="14"/>
      <c r="B221" s="14"/>
      <c r="C221" s="74" t="s">
        <v>277</v>
      </c>
      <c r="D221" s="79" t="s">
        <v>283</v>
      </c>
      <c r="E221" s="13">
        <v>44440</v>
      </c>
      <c r="F221" s="77" t="s">
        <v>284</v>
      </c>
      <c r="G221" s="13">
        <v>44441</v>
      </c>
      <c r="H221" s="10" t="s">
        <v>1930</v>
      </c>
      <c r="I221" s="16">
        <v>71</v>
      </c>
      <c r="J221" s="16">
        <v>51</v>
      </c>
      <c r="K221" s="16">
        <v>30</v>
      </c>
      <c r="L221" s="16">
        <v>14</v>
      </c>
      <c r="M221" s="82">
        <v>27.157499999999999</v>
      </c>
      <c r="N221" s="73">
        <v>27</v>
      </c>
      <c r="O221" s="65">
        <v>3000</v>
      </c>
      <c r="P221" s="66">
        <f>Table224578910112[[#This Row],[PEMBULATAN]]*O221</f>
        <v>81000</v>
      </c>
    </row>
    <row r="222" spans="1:16" ht="27.75" customHeight="1" x14ac:dyDescent="0.2">
      <c r="A222" s="14"/>
      <c r="B222" s="14"/>
      <c r="C222" s="74" t="s">
        <v>278</v>
      </c>
      <c r="D222" s="79" t="s">
        <v>283</v>
      </c>
      <c r="E222" s="13">
        <v>44440</v>
      </c>
      <c r="F222" s="77" t="s">
        <v>284</v>
      </c>
      <c r="G222" s="13">
        <v>44441</v>
      </c>
      <c r="H222" s="10" t="s">
        <v>1930</v>
      </c>
      <c r="I222" s="16">
        <v>44</v>
      </c>
      <c r="J222" s="16">
        <v>32</v>
      </c>
      <c r="K222" s="16">
        <v>24</v>
      </c>
      <c r="L222" s="16">
        <v>4</v>
      </c>
      <c r="M222" s="82">
        <v>8.4480000000000004</v>
      </c>
      <c r="N222" s="73">
        <v>9</v>
      </c>
      <c r="O222" s="65">
        <v>3000</v>
      </c>
      <c r="P222" s="66">
        <f>Table224578910112[[#This Row],[PEMBULATAN]]*O222</f>
        <v>27000</v>
      </c>
    </row>
    <row r="223" spans="1:16" ht="27.75" customHeight="1" x14ac:dyDescent="0.2">
      <c r="A223" s="14"/>
      <c r="B223" s="14"/>
      <c r="C223" s="74" t="s">
        <v>279</v>
      </c>
      <c r="D223" s="79" t="s">
        <v>283</v>
      </c>
      <c r="E223" s="13">
        <v>44440</v>
      </c>
      <c r="F223" s="77" t="s">
        <v>284</v>
      </c>
      <c r="G223" s="13">
        <v>44441</v>
      </c>
      <c r="H223" s="10" t="s">
        <v>1930</v>
      </c>
      <c r="I223" s="16">
        <v>53</v>
      </c>
      <c r="J223" s="16">
        <v>40</v>
      </c>
      <c r="K223" s="16">
        <v>12</v>
      </c>
      <c r="L223" s="16">
        <v>4</v>
      </c>
      <c r="M223" s="82">
        <v>6.36</v>
      </c>
      <c r="N223" s="73">
        <v>7</v>
      </c>
      <c r="O223" s="65">
        <v>3000</v>
      </c>
      <c r="P223" s="66">
        <f>Table224578910112[[#This Row],[PEMBULATAN]]*O223</f>
        <v>21000</v>
      </c>
    </row>
    <row r="224" spans="1:16" ht="27.75" customHeight="1" x14ac:dyDescent="0.2">
      <c r="A224" s="14"/>
      <c r="B224" s="14"/>
      <c r="C224" s="74" t="s">
        <v>280</v>
      </c>
      <c r="D224" s="79" t="s">
        <v>283</v>
      </c>
      <c r="E224" s="13">
        <v>44440</v>
      </c>
      <c r="F224" s="77" t="s">
        <v>284</v>
      </c>
      <c r="G224" s="13">
        <v>44441</v>
      </c>
      <c r="H224" s="10" t="s">
        <v>1930</v>
      </c>
      <c r="I224" s="16">
        <v>61</v>
      </c>
      <c r="J224" s="16">
        <v>48</v>
      </c>
      <c r="K224" s="16">
        <v>25</v>
      </c>
      <c r="L224" s="16">
        <v>13</v>
      </c>
      <c r="M224" s="82">
        <v>18.3</v>
      </c>
      <c r="N224" s="73">
        <v>19</v>
      </c>
      <c r="O224" s="65">
        <v>3000</v>
      </c>
      <c r="P224" s="66">
        <f>Table224578910112[[#This Row],[PEMBULATAN]]*O224</f>
        <v>57000</v>
      </c>
    </row>
    <row r="225" spans="1:16" ht="27.75" customHeight="1" x14ac:dyDescent="0.2">
      <c r="A225" s="14"/>
      <c r="B225" s="14"/>
      <c r="C225" s="74" t="s">
        <v>281</v>
      </c>
      <c r="D225" s="79" t="s">
        <v>283</v>
      </c>
      <c r="E225" s="13">
        <v>44440</v>
      </c>
      <c r="F225" s="77" t="s">
        <v>284</v>
      </c>
      <c r="G225" s="13">
        <v>44441</v>
      </c>
      <c r="H225" s="10" t="s">
        <v>1930</v>
      </c>
      <c r="I225" s="16">
        <v>77</v>
      </c>
      <c r="J225" s="16">
        <v>53</v>
      </c>
      <c r="K225" s="16">
        <v>30</v>
      </c>
      <c r="L225" s="16">
        <v>8</v>
      </c>
      <c r="M225" s="82">
        <v>30.607500000000002</v>
      </c>
      <c r="N225" s="73">
        <v>31</v>
      </c>
      <c r="O225" s="65">
        <v>3000</v>
      </c>
      <c r="P225" s="66">
        <f>Table224578910112[[#This Row],[PEMBULATAN]]*O225</f>
        <v>93000</v>
      </c>
    </row>
    <row r="226" spans="1:16" ht="27.75" customHeight="1" x14ac:dyDescent="0.2">
      <c r="A226" s="14"/>
      <c r="B226" s="14"/>
      <c r="C226" s="74" t="s">
        <v>282</v>
      </c>
      <c r="D226" s="79" t="s">
        <v>283</v>
      </c>
      <c r="E226" s="13">
        <v>44440</v>
      </c>
      <c r="F226" s="77" t="s">
        <v>284</v>
      </c>
      <c r="G226" s="13">
        <v>44441</v>
      </c>
      <c r="H226" s="10" t="s">
        <v>1930</v>
      </c>
      <c r="I226" s="16">
        <v>28</v>
      </c>
      <c r="J226" s="16">
        <v>51</v>
      </c>
      <c r="K226" s="16">
        <v>19</v>
      </c>
      <c r="L226" s="16">
        <v>6</v>
      </c>
      <c r="M226" s="82">
        <v>6.7830000000000004</v>
      </c>
      <c r="N226" s="73">
        <v>7</v>
      </c>
      <c r="O226" s="65">
        <v>3000</v>
      </c>
      <c r="P226" s="66">
        <f>Table224578910112[[#This Row],[PEMBULATAN]]*O226</f>
        <v>21000</v>
      </c>
    </row>
    <row r="227" spans="1:16" ht="22.5" customHeight="1" x14ac:dyDescent="0.2">
      <c r="A227" s="117" t="s">
        <v>30</v>
      </c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9"/>
      <c r="M227" s="80">
        <f>SUBTOTAL(109,Table224578910112[KG VOLUME])</f>
        <v>5580.0830000000014</v>
      </c>
      <c r="N227" s="69">
        <f>SUM(N3:N226)</f>
        <v>5679</v>
      </c>
      <c r="O227" s="120">
        <f>SUM(P3:P226)</f>
        <v>17037000</v>
      </c>
      <c r="P227" s="121"/>
    </row>
    <row r="228" spans="1:16" ht="18" customHeight="1" x14ac:dyDescent="0.2">
      <c r="A228" s="87"/>
      <c r="B228" s="57" t="s">
        <v>42</v>
      </c>
      <c r="C228" s="56"/>
      <c r="D228" s="58" t="s">
        <v>43</v>
      </c>
      <c r="E228" s="87"/>
      <c r="F228" s="87"/>
      <c r="G228" s="87"/>
      <c r="H228" s="87"/>
      <c r="I228" s="87"/>
      <c r="J228" s="87"/>
      <c r="K228" s="87"/>
      <c r="L228" s="87"/>
      <c r="M228" s="88"/>
      <c r="N228" s="89" t="s">
        <v>51</v>
      </c>
      <c r="O228" s="90"/>
      <c r="P228" s="90">
        <v>0</v>
      </c>
    </row>
    <row r="229" spans="1:16" ht="18" customHeight="1" thickBot="1" x14ac:dyDescent="0.25">
      <c r="A229" s="87"/>
      <c r="B229" s="57"/>
      <c r="C229" s="56"/>
      <c r="D229" s="58"/>
      <c r="E229" s="87"/>
      <c r="F229" s="87"/>
      <c r="G229" s="87"/>
      <c r="H229" s="87"/>
      <c r="I229" s="87"/>
      <c r="J229" s="87"/>
      <c r="K229" s="87"/>
      <c r="L229" s="87"/>
      <c r="M229" s="88"/>
      <c r="N229" s="91" t="s">
        <v>52</v>
      </c>
      <c r="O229" s="92"/>
      <c r="P229" s="92">
        <f>O227-P228</f>
        <v>17037000</v>
      </c>
    </row>
    <row r="230" spans="1:16" ht="18" customHeight="1" x14ac:dyDescent="0.2">
      <c r="A230" s="11"/>
      <c r="H230" s="64"/>
      <c r="N230" s="63" t="s">
        <v>31</v>
      </c>
      <c r="P230" s="70">
        <f>P229*1%</f>
        <v>170370</v>
      </c>
    </row>
    <row r="231" spans="1:16" ht="18" customHeight="1" thickBot="1" x14ac:dyDescent="0.25">
      <c r="A231" s="11"/>
      <c r="H231" s="64"/>
      <c r="N231" s="63" t="s">
        <v>53</v>
      </c>
      <c r="P231" s="72">
        <f>P229*2%</f>
        <v>340740</v>
      </c>
    </row>
    <row r="232" spans="1:16" ht="18" customHeight="1" x14ac:dyDescent="0.2">
      <c r="A232" s="11"/>
      <c r="H232" s="64"/>
      <c r="N232" s="67" t="s">
        <v>32</v>
      </c>
      <c r="O232" s="68"/>
      <c r="P232" s="71">
        <f>P229+P230-P231</f>
        <v>16866630</v>
      </c>
    </row>
    <row r="234" spans="1:16" x14ac:dyDescent="0.2">
      <c r="A234" s="11"/>
      <c r="H234" s="64"/>
      <c r="P234" s="72"/>
    </row>
    <row r="235" spans="1:16" x14ac:dyDescent="0.2">
      <c r="A235" s="11"/>
      <c r="H235" s="64"/>
      <c r="O235" s="59"/>
      <c r="P235" s="72"/>
    </row>
    <row r="236" spans="1:16" s="3" customFormat="1" x14ac:dyDescent="0.25">
      <c r="A236" s="11"/>
      <c r="B236" s="2"/>
      <c r="C236" s="2"/>
      <c r="E236" s="12"/>
      <c r="H236" s="64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4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4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4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4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4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4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4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4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4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4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4"/>
      <c r="N247" s="15"/>
      <c r="O247" s="15"/>
      <c r="P247" s="15"/>
    </row>
  </sheetData>
  <mergeCells count="2">
    <mergeCell ref="A227:L227"/>
    <mergeCell ref="O227:P227"/>
  </mergeCells>
  <conditionalFormatting sqref="B3">
    <cfRule type="duplicateValues" dxfId="298" priority="2"/>
  </conditionalFormatting>
  <conditionalFormatting sqref="B4">
    <cfRule type="duplicateValues" dxfId="297" priority="1"/>
  </conditionalFormatting>
  <conditionalFormatting sqref="B5:B226">
    <cfRule type="duplicateValues" dxfId="296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4"/>
  <sheetViews>
    <sheetView zoomScale="110" zoomScaleNormal="110" workbookViewId="0">
      <pane xSplit="3" ySplit="2" topLeftCell="D237" activePane="bottomRight" state="frozen"/>
      <selection pane="topRight" activeCell="B1" sqref="B1"/>
      <selection pane="bottomLeft" activeCell="A3" sqref="A3"/>
      <selection pane="bottomRight" activeCell="N3" sqref="N3:N24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98" t="s">
        <v>1933</v>
      </c>
      <c r="B3" s="75" t="s">
        <v>286</v>
      </c>
      <c r="C3" s="9" t="s">
        <v>287</v>
      </c>
      <c r="D3" s="77" t="s">
        <v>530</v>
      </c>
      <c r="E3" s="13">
        <v>44440</v>
      </c>
      <c r="F3" s="77" t="s">
        <v>284</v>
      </c>
      <c r="G3" s="13">
        <v>44441</v>
      </c>
      <c r="H3" s="10" t="s">
        <v>285</v>
      </c>
      <c r="I3" s="1">
        <v>6</v>
      </c>
      <c r="J3" s="1">
        <v>60</v>
      </c>
      <c r="K3" s="1">
        <v>46</v>
      </c>
      <c r="L3" s="1">
        <v>46</v>
      </c>
      <c r="M3" s="81">
        <v>4.1399999999999997</v>
      </c>
      <c r="N3" s="8">
        <v>46</v>
      </c>
      <c r="O3" s="65">
        <v>3000</v>
      </c>
      <c r="P3" s="66">
        <f>Table2245789101123[[#This Row],[PEMBULATAN]]*O3</f>
        <v>138000</v>
      </c>
    </row>
    <row r="4" spans="1:16" ht="26.25" customHeight="1" x14ac:dyDescent="0.2">
      <c r="A4" s="14"/>
      <c r="B4" s="76"/>
      <c r="C4" s="9" t="s">
        <v>288</v>
      </c>
      <c r="D4" s="77" t="s">
        <v>530</v>
      </c>
      <c r="E4" s="13">
        <v>44440</v>
      </c>
      <c r="F4" s="77" t="s">
        <v>284</v>
      </c>
      <c r="G4" s="13">
        <v>44441</v>
      </c>
      <c r="H4" s="10" t="s">
        <v>285</v>
      </c>
      <c r="I4" s="1">
        <v>8</v>
      </c>
      <c r="J4" s="1">
        <v>84</v>
      </c>
      <c r="K4" s="1">
        <v>55</v>
      </c>
      <c r="L4" s="1">
        <v>55</v>
      </c>
      <c r="M4" s="81">
        <v>9.24</v>
      </c>
      <c r="N4" s="8">
        <v>55</v>
      </c>
      <c r="O4" s="65">
        <v>3000</v>
      </c>
      <c r="P4" s="66">
        <f>Table2245789101123[[#This Row],[PEMBULATAN]]*O4</f>
        <v>165000</v>
      </c>
    </row>
    <row r="5" spans="1:16" ht="26.25" customHeight="1" x14ac:dyDescent="0.2">
      <c r="A5" s="14"/>
      <c r="B5" s="14"/>
      <c r="C5" s="9" t="s">
        <v>289</v>
      </c>
      <c r="D5" s="77" t="s">
        <v>530</v>
      </c>
      <c r="E5" s="13">
        <v>44440</v>
      </c>
      <c r="F5" s="77" t="s">
        <v>284</v>
      </c>
      <c r="G5" s="13">
        <v>44441</v>
      </c>
      <c r="H5" s="10" t="s">
        <v>285</v>
      </c>
      <c r="I5" s="1">
        <v>13</v>
      </c>
      <c r="J5" s="1">
        <v>60</v>
      </c>
      <c r="K5" s="1">
        <v>55</v>
      </c>
      <c r="L5" s="1">
        <v>55</v>
      </c>
      <c r="M5" s="81">
        <v>10.725</v>
      </c>
      <c r="N5" s="8">
        <v>55</v>
      </c>
      <c r="O5" s="65">
        <v>3000</v>
      </c>
      <c r="P5" s="66">
        <f>Table2245789101123[[#This Row],[PEMBULATAN]]*O5</f>
        <v>165000</v>
      </c>
    </row>
    <row r="6" spans="1:16" ht="26.25" customHeight="1" x14ac:dyDescent="0.2">
      <c r="A6" s="14"/>
      <c r="B6" s="14"/>
      <c r="C6" s="74" t="s">
        <v>290</v>
      </c>
      <c r="D6" s="79" t="s">
        <v>530</v>
      </c>
      <c r="E6" s="13">
        <v>44440</v>
      </c>
      <c r="F6" s="77" t="s">
        <v>284</v>
      </c>
      <c r="G6" s="13">
        <v>44441</v>
      </c>
      <c r="H6" s="78" t="s">
        <v>285</v>
      </c>
      <c r="I6" s="16">
        <v>4</v>
      </c>
      <c r="J6" s="16">
        <v>45</v>
      </c>
      <c r="K6" s="16">
        <v>34</v>
      </c>
      <c r="L6" s="16">
        <v>34</v>
      </c>
      <c r="M6" s="82">
        <v>1.53</v>
      </c>
      <c r="N6" s="73">
        <v>34</v>
      </c>
      <c r="O6" s="65">
        <v>3000</v>
      </c>
      <c r="P6" s="66">
        <f>Table2245789101123[[#This Row],[PEMBULATAN]]*O6</f>
        <v>102000</v>
      </c>
    </row>
    <row r="7" spans="1:16" ht="26.25" customHeight="1" x14ac:dyDescent="0.2">
      <c r="A7" s="14"/>
      <c r="B7" s="14"/>
      <c r="C7" s="74" t="s">
        <v>291</v>
      </c>
      <c r="D7" s="79" t="s">
        <v>530</v>
      </c>
      <c r="E7" s="13">
        <v>44440</v>
      </c>
      <c r="F7" s="77" t="s">
        <v>284</v>
      </c>
      <c r="G7" s="13">
        <v>44441</v>
      </c>
      <c r="H7" s="78" t="s">
        <v>285</v>
      </c>
      <c r="I7" s="16">
        <v>14</v>
      </c>
      <c r="J7" s="16">
        <v>45</v>
      </c>
      <c r="K7" s="16">
        <v>30</v>
      </c>
      <c r="L7" s="16">
        <v>30</v>
      </c>
      <c r="M7" s="82">
        <v>4.7249999999999996</v>
      </c>
      <c r="N7" s="73">
        <v>30</v>
      </c>
      <c r="O7" s="65">
        <v>3000</v>
      </c>
      <c r="P7" s="66">
        <f>Table2245789101123[[#This Row],[PEMBULATAN]]*O7</f>
        <v>90000</v>
      </c>
    </row>
    <row r="8" spans="1:16" ht="26.25" customHeight="1" x14ac:dyDescent="0.2">
      <c r="A8" s="14"/>
      <c r="B8" s="14"/>
      <c r="C8" s="74" t="s">
        <v>292</v>
      </c>
      <c r="D8" s="79" t="s">
        <v>530</v>
      </c>
      <c r="E8" s="13">
        <v>44440</v>
      </c>
      <c r="F8" s="77" t="s">
        <v>284</v>
      </c>
      <c r="G8" s="13">
        <v>44441</v>
      </c>
      <c r="H8" s="78" t="s">
        <v>285</v>
      </c>
      <c r="I8" s="16">
        <v>4</v>
      </c>
      <c r="J8" s="16">
        <v>50</v>
      </c>
      <c r="K8" s="16">
        <v>35</v>
      </c>
      <c r="L8" s="16">
        <v>35</v>
      </c>
      <c r="M8" s="82">
        <v>1.75</v>
      </c>
      <c r="N8" s="73">
        <v>35</v>
      </c>
      <c r="O8" s="65">
        <v>3000</v>
      </c>
      <c r="P8" s="66">
        <f>Table2245789101123[[#This Row],[PEMBULATAN]]*O8</f>
        <v>105000</v>
      </c>
    </row>
    <row r="9" spans="1:16" ht="26.25" customHeight="1" x14ac:dyDescent="0.2">
      <c r="A9" s="14"/>
      <c r="B9" s="97"/>
      <c r="C9" s="74" t="s">
        <v>293</v>
      </c>
      <c r="D9" s="79" t="s">
        <v>530</v>
      </c>
      <c r="E9" s="13">
        <v>44440</v>
      </c>
      <c r="F9" s="77" t="s">
        <v>284</v>
      </c>
      <c r="G9" s="13">
        <v>44441</v>
      </c>
      <c r="H9" s="78" t="s">
        <v>285</v>
      </c>
      <c r="I9" s="16">
        <v>4</v>
      </c>
      <c r="J9" s="16">
        <v>45</v>
      </c>
      <c r="K9" s="16">
        <v>34</v>
      </c>
      <c r="L9" s="16">
        <v>34</v>
      </c>
      <c r="M9" s="82">
        <v>1.53</v>
      </c>
      <c r="N9" s="73">
        <v>34</v>
      </c>
      <c r="O9" s="65">
        <v>3000</v>
      </c>
      <c r="P9" s="66">
        <f>Table2245789101123[[#This Row],[PEMBULATAN]]*O9</f>
        <v>102000</v>
      </c>
    </row>
    <row r="10" spans="1:16" ht="26.25" customHeight="1" x14ac:dyDescent="0.2">
      <c r="A10" s="14"/>
      <c r="B10" s="14" t="s">
        <v>294</v>
      </c>
      <c r="C10" s="74" t="s">
        <v>295</v>
      </c>
      <c r="D10" s="79" t="s">
        <v>530</v>
      </c>
      <c r="E10" s="13">
        <v>44440</v>
      </c>
      <c r="F10" s="77" t="s">
        <v>284</v>
      </c>
      <c r="G10" s="13">
        <v>44441</v>
      </c>
      <c r="H10" s="78" t="s">
        <v>285</v>
      </c>
      <c r="I10" s="16">
        <v>85</v>
      </c>
      <c r="J10" s="16">
        <v>70</v>
      </c>
      <c r="K10" s="16">
        <v>21</v>
      </c>
      <c r="L10" s="16">
        <v>21</v>
      </c>
      <c r="M10" s="82">
        <v>31.237500000000001</v>
      </c>
      <c r="N10" s="73">
        <v>31</v>
      </c>
      <c r="O10" s="65">
        <v>3000</v>
      </c>
      <c r="P10" s="66">
        <f>Table2245789101123[[#This Row],[PEMBULATAN]]*O10</f>
        <v>93000</v>
      </c>
    </row>
    <row r="11" spans="1:16" ht="26.25" customHeight="1" x14ac:dyDescent="0.2">
      <c r="A11" s="14"/>
      <c r="B11" s="14"/>
      <c r="C11" s="74" t="s">
        <v>296</v>
      </c>
      <c r="D11" s="79" t="s">
        <v>530</v>
      </c>
      <c r="E11" s="13">
        <v>44440</v>
      </c>
      <c r="F11" s="77" t="s">
        <v>284</v>
      </c>
      <c r="G11" s="13">
        <v>44441</v>
      </c>
      <c r="H11" s="78" t="s">
        <v>285</v>
      </c>
      <c r="I11" s="16">
        <v>76</v>
      </c>
      <c r="J11" s="16">
        <v>57</v>
      </c>
      <c r="K11" s="16">
        <v>32</v>
      </c>
      <c r="L11" s="16">
        <v>32</v>
      </c>
      <c r="M11" s="82">
        <v>34.655999999999999</v>
      </c>
      <c r="N11" s="73">
        <v>35</v>
      </c>
      <c r="O11" s="65">
        <v>3000</v>
      </c>
      <c r="P11" s="66">
        <f>Table2245789101123[[#This Row],[PEMBULATAN]]*O11</f>
        <v>105000</v>
      </c>
    </row>
    <row r="12" spans="1:16" ht="26.25" customHeight="1" x14ac:dyDescent="0.2">
      <c r="A12" s="14"/>
      <c r="B12" s="14"/>
      <c r="C12" s="74" t="s">
        <v>297</v>
      </c>
      <c r="D12" s="79" t="s">
        <v>530</v>
      </c>
      <c r="E12" s="13">
        <v>44440</v>
      </c>
      <c r="F12" s="77" t="s">
        <v>284</v>
      </c>
      <c r="G12" s="13">
        <v>44441</v>
      </c>
      <c r="H12" s="78" t="s">
        <v>285</v>
      </c>
      <c r="I12" s="16">
        <v>77</v>
      </c>
      <c r="J12" s="16">
        <v>65</v>
      </c>
      <c r="K12" s="16">
        <v>33</v>
      </c>
      <c r="L12" s="16">
        <v>33</v>
      </c>
      <c r="M12" s="82">
        <v>41.291249999999998</v>
      </c>
      <c r="N12" s="73">
        <v>41</v>
      </c>
      <c r="O12" s="65">
        <v>3000</v>
      </c>
      <c r="P12" s="66">
        <f>Table2245789101123[[#This Row],[PEMBULATAN]]*O12</f>
        <v>123000</v>
      </c>
    </row>
    <row r="13" spans="1:16" ht="26.25" customHeight="1" x14ac:dyDescent="0.2">
      <c r="A13" s="14"/>
      <c r="B13" s="14"/>
      <c r="C13" s="74" t="s">
        <v>298</v>
      </c>
      <c r="D13" s="79" t="s">
        <v>530</v>
      </c>
      <c r="E13" s="13">
        <v>44440</v>
      </c>
      <c r="F13" s="77" t="s">
        <v>284</v>
      </c>
      <c r="G13" s="13">
        <v>44441</v>
      </c>
      <c r="H13" s="78" t="s">
        <v>285</v>
      </c>
      <c r="I13" s="16">
        <v>78</v>
      </c>
      <c r="J13" s="16">
        <v>67</v>
      </c>
      <c r="K13" s="16">
        <v>45</v>
      </c>
      <c r="L13" s="16">
        <v>45</v>
      </c>
      <c r="M13" s="82">
        <v>58.792499999999997</v>
      </c>
      <c r="N13" s="73">
        <v>59</v>
      </c>
      <c r="O13" s="65">
        <v>3000</v>
      </c>
      <c r="P13" s="66">
        <f>Table2245789101123[[#This Row],[PEMBULATAN]]*O13</f>
        <v>177000</v>
      </c>
    </row>
    <row r="14" spans="1:16" ht="26.25" customHeight="1" x14ac:dyDescent="0.2">
      <c r="A14" s="14"/>
      <c r="B14" s="14"/>
      <c r="C14" s="74" t="s">
        <v>299</v>
      </c>
      <c r="D14" s="79" t="s">
        <v>530</v>
      </c>
      <c r="E14" s="13">
        <v>44440</v>
      </c>
      <c r="F14" s="77" t="s">
        <v>284</v>
      </c>
      <c r="G14" s="13">
        <v>44441</v>
      </c>
      <c r="H14" s="78" t="s">
        <v>285</v>
      </c>
      <c r="I14" s="16">
        <v>99</v>
      </c>
      <c r="J14" s="16">
        <v>67</v>
      </c>
      <c r="K14" s="16">
        <v>49</v>
      </c>
      <c r="L14" s="16">
        <v>49</v>
      </c>
      <c r="M14" s="82">
        <v>81.254249999999999</v>
      </c>
      <c r="N14" s="73">
        <v>81</v>
      </c>
      <c r="O14" s="65">
        <v>3000</v>
      </c>
      <c r="P14" s="66">
        <f>Table2245789101123[[#This Row],[PEMBULATAN]]*O14</f>
        <v>243000</v>
      </c>
    </row>
    <row r="15" spans="1:16" ht="26.25" customHeight="1" x14ac:dyDescent="0.2">
      <c r="A15" s="14"/>
      <c r="B15" s="14"/>
      <c r="C15" s="74" t="s">
        <v>300</v>
      </c>
      <c r="D15" s="79" t="s">
        <v>530</v>
      </c>
      <c r="E15" s="13">
        <v>44440</v>
      </c>
      <c r="F15" s="77" t="s">
        <v>284</v>
      </c>
      <c r="G15" s="13">
        <v>44441</v>
      </c>
      <c r="H15" s="78" t="s">
        <v>285</v>
      </c>
      <c r="I15" s="16">
        <v>78</v>
      </c>
      <c r="J15" s="16">
        <v>56</v>
      </c>
      <c r="K15" s="16">
        <v>43</v>
      </c>
      <c r="L15" s="16">
        <v>43</v>
      </c>
      <c r="M15" s="82">
        <v>46.956000000000003</v>
      </c>
      <c r="N15" s="73">
        <v>47</v>
      </c>
      <c r="O15" s="65">
        <v>3000</v>
      </c>
      <c r="P15" s="66">
        <f>Table2245789101123[[#This Row],[PEMBULATAN]]*O15</f>
        <v>141000</v>
      </c>
    </row>
    <row r="16" spans="1:16" ht="26.25" customHeight="1" x14ac:dyDescent="0.2">
      <c r="A16" s="14"/>
      <c r="B16" s="14"/>
      <c r="C16" s="74" t="s">
        <v>301</v>
      </c>
      <c r="D16" s="79" t="s">
        <v>530</v>
      </c>
      <c r="E16" s="13">
        <v>44440</v>
      </c>
      <c r="F16" s="77" t="s">
        <v>284</v>
      </c>
      <c r="G16" s="13">
        <v>44441</v>
      </c>
      <c r="H16" s="78" t="s">
        <v>285</v>
      </c>
      <c r="I16" s="16">
        <v>67</v>
      </c>
      <c r="J16" s="16">
        <v>55</v>
      </c>
      <c r="K16" s="16">
        <v>23</v>
      </c>
      <c r="L16" s="16">
        <v>23</v>
      </c>
      <c r="M16" s="82">
        <v>21.188749999999999</v>
      </c>
      <c r="N16" s="73">
        <v>23</v>
      </c>
      <c r="O16" s="65">
        <v>3000</v>
      </c>
      <c r="P16" s="66">
        <f>Table2245789101123[[#This Row],[PEMBULATAN]]*O16</f>
        <v>69000</v>
      </c>
    </row>
    <row r="17" spans="1:16" ht="26.25" customHeight="1" x14ac:dyDescent="0.2">
      <c r="A17" s="14"/>
      <c r="B17" s="14"/>
      <c r="C17" s="74" t="s">
        <v>302</v>
      </c>
      <c r="D17" s="79" t="s">
        <v>530</v>
      </c>
      <c r="E17" s="13">
        <v>44440</v>
      </c>
      <c r="F17" s="77" t="s">
        <v>284</v>
      </c>
      <c r="G17" s="13">
        <v>44441</v>
      </c>
      <c r="H17" s="78" t="s">
        <v>285</v>
      </c>
      <c r="I17" s="16">
        <v>103</v>
      </c>
      <c r="J17" s="16">
        <v>65</v>
      </c>
      <c r="K17" s="16">
        <v>25</v>
      </c>
      <c r="L17" s="16">
        <v>25</v>
      </c>
      <c r="M17" s="82">
        <v>41.84375</v>
      </c>
      <c r="N17" s="73">
        <v>42</v>
      </c>
      <c r="O17" s="65">
        <v>3000</v>
      </c>
      <c r="P17" s="66">
        <f>Table2245789101123[[#This Row],[PEMBULATAN]]*O17</f>
        <v>126000</v>
      </c>
    </row>
    <row r="18" spans="1:16" ht="26.25" customHeight="1" x14ac:dyDescent="0.2">
      <c r="A18" s="14"/>
      <c r="B18" s="14"/>
      <c r="C18" s="74" t="s">
        <v>303</v>
      </c>
      <c r="D18" s="79" t="s">
        <v>530</v>
      </c>
      <c r="E18" s="13">
        <v>44440</v>
      </c>
      <c r="F18" s="77" t="s">
        <v>284</v>
      </c>
      <c r="G18" s="13">
        <v>44441</v>
      </c>
      <c r="H18" s="78" t="s">
        <v>285</v>
      </c>
      <c r="I18" s="16">
        <v>89</v>
      </c>
      <c r="J18" s="16">
        <v>66</v>
      </c>
      <c r="K18" s="16">
        <v>21</v>
      </c>
      <c r="L18" s="16">
        <v>21</v>
      </c>
      <c r="M18" s="82">
        <v>30.8385</v>
      </c>
      <c r="N18" s="73">
        <v>31</v>
      </c>
      <c r="O18" s="65">
        <v>3000</v>
      </c>
      <c r="P18" s="66">
        <f>Table2245789101123[[#This Row],[PEMBULATAN]]*O18</f>
        <v>93000</v>
      </c>
    </row>
    <row r="19" spans="1:16" ht="26.25" customHeight="1" x14ac:dyDescent="0.2">
      <c r="A19" s="14"/>
      <c r="B19" s="14"/>
      <c r="C19" s="74" t="s">
        <v>304</v>
      </c>
      <c r="D19" s="79" t="s">
        <v>530</v>
      </c>
      <c r="E19" s="13">
        <v>44440</v>
      </c>
      <c r="F19" s="77" t="s">
        <v>284</v>
      </c>
      <c r="G19" s="13">
        <v>44441</v>
      </c>
      <c r="H19" s="78" t="s">
        <v>285</v>
      </c>
      <c r="I19" s="16">
        <v>40</v>
      </c>
      <c r="J19" s="16">
        <v>26</v>
      </c>
      <c r="K19" s="16">
        <v>10</v>
      </c>
      <c r="L19" s="16">
        <v>10</v>
      </c>
      <c r="M19" s="82">
        <v>2.6</v>
      </c>
      <c r="N19" s="73">
        <v>10</v>
      </c>
      <c r="O19" s="65">
        <v>3000</v>
      </c>
      <c r="P19" s="66">
        <f>Table2245789101123[[#This Row],[PEMBULATAN]]*O19</f>
        <v>30000</v>
      </c>
    </row>
    <row r="20" spans="1:16" ht="26.25" customHeight="1" x14ac:dyDescent="0.2">
      <c r="A20" s="14"/>
      <c r="B20" s="14"/>
      <c r="C20" s="74" t="s">
        <v>305</v>
      </c>
      <c r="D20" s="79" t="s">
        <v>530</v>
      </c>
      <c r="E20" s="13">
        <v>44440</v>
      </c>
      <c r="F20" s="77" t="s">
        <v>284</v>
      </c>
      <c r="G20" s="13">
        <v>44441</v>
      </c>
      <c r="H20" s="78" t="s">
        <v>285</v>
      </c>
      <c r="I20" s="16">
        <v>60</v>
      </c>
      <c r="J20" s="16">
        <v>40</v>
      </c>
      <c r="K20" s="16">
        <v>15</v>
      </c>
      <c r="L20" s="16">
        <v>15</v>
      </c>
      <c r="M20" s="82">
        <v>9</v>
      </c>
      <c r="N20" s="73">
        <v>15</v>
      </c>
      <c r="O20" s="65">
        <v>3000</v>
      </c>
      <c r="P20" s="66">
        <f>Table2245789101123[[#This Row],[PEMBULATAN]]*O20</f>
        <v>45000</v>
      </c>
    </row>
    <row r="21" spans="1:16" ht="26.25" customHeight="1" x14ac:dyDescent="0.2">
      <c r="A21" s="14"/>
      <c r="B21" s="14"/>
      <c r="C21" s="74" t="s">
        <v>306</v>
      </c>
      <c r="D21" s="79" t="s">
        <v>530</v>
      </c>
      <c r="E21" s="13">
        <v>44440</v>
      </c>
      <c r="F21" s="77" t="s">
        <v>284</v>
      </c>
      <c r="G21" s="13">
        <v>44441</v>
      </c>
      <c r="H21" s="78" t="s">
        <v>285</v>
      </c>
      <c r="I21" s="16">
        <v>60</v>
      </c>
      <c r="J21" s="16">
        <v>80</v>
      </c>
      <c r="K21" s="16">
        <v>25</v>
      </c>
      <c r="L21" s="16">
        <v>25</v>
      </c>
      <c r="M21" s="82">
        <v>30</v>
      </c>
      <c r="N21" s="73">
        <v>30</v>
      </c>
      <c r="O21" s="65">
        <v>3000</v>
      </c>
      <c r="P21" s="66">
        <f>Table2245789101123[[#This Row],[PEMBULATAN]]*O21</f>
        <v>90000</v>
      </c>
    </row>
    <row r="22" spans="1:16" ht="26.25" customHeight="1" x14ac:dyDescent="0.2">
      <c r="A22" s="14"/>
      <c r="B22" s="14"/>
      <c r="C22" s="74" t="s">
        <v>307</v>
      </c>
      <c r="D22" s="79" t="s">
        <v>530</v>
      </c>
      <c r="E22" s="13">
        <v>44440</v>
      </c>
      <c r="F22" s="77" t="s">
        <v>284</v>
      </c>
      <c r="G22" s="13">
        <v>44441</v>
      </c>
      <c r="H22" s="78" t="s">
        <v>285</v>
      </c>
      <c r="I22" s="16">
        <v>73</v>
      </c>
      <c r="J22" s="16">
        <v>65</v>
      </c>
      <c r="K22" s="16">
        <v>33</v>
      </c>
      <c r="L22" s="16">
        <v>33</v>
      </c>
      <c r="M22" s="82">
        <v>39.146250000000002</v>
      </c>
      <c r="N22" s="73">
        <v>39</v>
      </c>
      <c r="O22" s="65">
        <v>3000</v>
      </c>
      <c r="P22" s="66">
        <f>Table2245789101123[[#This Row],[PEMBULATAN]]*O22</f>
        <v>117000</v>
      </c>
    </row>
    <row r="23" spans="1:16" ht="26.25" customHeight="1" x14ac:dyDescent="0.2">
      <c r="A23" s="14"/>
      <c r="B23" s="14"/>
      <c r="C23" s="74" t="s">
        <v>308</v>
      </c>
      <c r="D23" s="79" t="s">
        <v>530</v>
      </c>
      <c r="E23" s="13">
        <v>44440</v>
      </c>
      <c r="F23" s="77" t="s">
        <v>284</v>
      </c>
      <c r="G23" s="13">
        <v>44441</v>
      </c>
      <c r="H23" s="78" t="s">
        <v>285</v>
      </c>
      <c r="I23" s="16">
        <v>103</v>
      </c>
      <c r="J23" s="16">
        <v>67</v>
      </c>
      <c r="K23" s="16">
        <v>31</v>
      </c>
      <c r="L23" s="16">
        <v>31</v>
      </c>
      <c r="M23" s="82">
        <v>53.482750000000003</v>
      </c>
      <c r="N23" s="73">
        <v>54</v>
      </c>
      <c r="O23" s="65">
        <v>3000</v>
      </c>
      <c r="P23" s="66">
        <f>Table2245789101123[[#This Row],[PEMBULATAN]]*O23</f>
        <v>162000</v>
      </c>
    </row>
    <row r="24" spans="1:16" ht="26.25" customHeight="1" x14ac:dyDescent="0.2">
      <c r="A24" s="14"/>
      <c r="B24" s="14"/>
      <c r="C24" s="74" t="s">
        <v>309</v>
      </c>
      <c r="D24" s="79" t="s">
        <v>530</v>
      </c>
      <c r="E24" s="13">
        <v>44440</v>
      </c>
      <c r="F24" s="77" t="s">
        <v>284</v>
      </c>
      <c r="G24" s="13">
        <v>44441</v>
      </c>
      <c r="H24" s="78" t="s">
        <v>285</v>
      </c>
      <c r="I24" s="16">
        <v>79</v>
      </c>
      <c r="J24" s="16">
        <v>58</v>
      </c>
      <c r="K24" s="16">
        <v>30</v>
      </c>
      <c r="L24" s="16">
        <v>30</v>
      </c>
      <c r="M24" s="82">
        <v>34.365000000000002</v>
      </c>
      <c r="N24" s="73">
        <v>35</v>
      </c>
      <c r="O24" s="65">
        <v>3000</v>
      </c>
      <c r="P24" s="66">
        <f>Table2245789101123[[#This Row],[PEMBULATAN]]*O24</f>
        <v>105000</v>
      </c>
    </row>
    <row r="25" spans="1:16" ht="26.25" customHeight="1" x14ac:dyDescent="0.2">
      <c r="A25" s="14"/>
      <c r="B25" s="14"/>
      <c r="C25" s="74" t="s">
        <v>310</v>
      </c>
      <c r="D25" s="79" t="s">
        <v>530</v>
      </c>
      <c r="E25" s="13">
        <v>44440</v>
      </c>
      <c r="F25" s="77" t="s">
        <v>284</v>
      </c>
      <c r="G25" s="13">
        <v>44441</v>
      </c>
      <c r="H25" s="78" t="s">
        <v>285</v>
      </c>
      <c r="I25" s="16">
        <v>70</v>
      </c>
      <c r="J25" s="16">
        <v>67</v>
      </c>
      <c r="K25" s="16">
        <v>40</v>
      </c>
      <c r="L25" s="16">
        <v>40</v>
      </c>
      <c r="M25" s="82">
        <v>46.9</v>
      </c>
      <c r="N25" s="73">
        <v>47</v>
      </c>
      <c r="O25" s="65">
        <v>3000</v>
      </c>
      <c r="P25" s="66">
        <f>Table2245789101123[[#This Row],[PEMBULATAN]]*O25</f>
        <v>141000</v>
      </c>
    </row>
    <row r="26" spans="1:16" ht="26.25" customHeight="1" x14ac:dyDescent="0.2">
      <c r="A26" s="14"/>
      <c r="B26" s="14"/>
      <c r="C26" s="74" t="s">
        <v>311</v>
      </c>
      <c r="D26" s="79" t="s">
        <v>530</v>
      </c>
      <c r="E26" s="13">
        <v>44440</v>
      </c>
      <c r="F26" s="77" t="s">
        <v>284</v>
      </c>
      <c r="G26" s="13">
        <v>44441</v>
      </c>
      <c r="H26" s="78" t="s">
        <v>285</v>
      </c>
      <c r="I26" s="16">
        <v>72</v>
      </c>
      <c r="J26" s="16">
        <v>46</v>
      </c>
      <c r="K26" s="16">
        <v>32</v>
      </c>
      <c r="L26" s="16">
        <v>32</v>
      </c>
      <c r="M26" s="82">
        <v>26.495999999999999</v>
      </c>
      <c r="N26" s="73">
        <v>32</v>
      </c>
      <c r="O26" s="65">
        <v>3000</v>
      </c>
      <c r="P26" s="66">
        <f>Table2245789101123[[#This Row],[PEMBULATAN]]*O26</f>
        <v>96000</v>
      </c>
    </row>
    <row r="27" spans="1:16" ht="26.25" customHeight="1" x14ac:dyDescent="0.2">
      <c r="A27" s="14"/>
      <c r="B27" s="14"/>
      <c r="C27" s="74" t="s">
        <v>312</v>
      </c>
      <c r="D27" s="79" t="s">
        <v>530</v>
      </c>
      <c r="E27" s="13">
        <v>44440</v>
      </c>
      <c r="F27" s="77" t="s">
        <v>284</v>
      </c>
      <c r="G27" s="13">
        <v>44441</v>
      </c>
      <c r="H27" s="78" t="s">
        <v>285</v>
      </c>
      <c r="I27" s="16">
        <v>84</v>
      </c>
      <c r="J27" s="16">
        <v>63</v>
      </c>
      <c r="K27" s="16">
        <v>30</v>
      </c>
      <c r="L27" s="16">
        <v>30</v>
      </c>
      <c r="M27" s="82">
        <v>39.69</v>
      </c>
      <c r="N27" s="73">
        <v>40</v>
      </c>
      <c r="O27" s="65">
        <v>3000</v>
      </c>
      <c r="P27" s="66">
        <f>Table2245789101123[[#This Row],[PEMBULATAN]]*O27</f>
        <v>120000</v>
      </c>
    </row>
    <row r="28" spans="1:16" ht="26.25" customHeight="1" x14ac:dyDescent="0.2">
      <c r="A28" s="14"/>
      <c r="B28" s="14"/>
      <c r="C28" s="74" t="s">
        <v>313</v>
      </c>
      <c r="D28" s="79" t="s">
        <v>530</v>
      </c>
      <c r="E28" s="13">
        <v>44440</v>
      </c>
      <c r="F28" s="77" t="s">
        <v>284</v>
      </c>
      <c r="G28" s="13">
        <v>44441</v>
      </c>
      <c r="H28" s="78" t="s">
        <v>285</v>
      </c>
      <c r="I28" s="16">
        <v>77</v>
      </c>
      <c r="J28" s="16">
        <v>53</v>
      </c>
      <c r="K28" s="16">
        <v>22</v>
      </c>
      <c r="L28" s="16">
        <v>22</v>
      </c>
      <c r="M28" s="82">
        <v>22.445499999999999</v>
      </c>
      <c r="N28" s="73">
        <v>23</v>
      </c>
      <c r="O28" s="65">
        <v>3000</v>
      </c>
      <c r="P28" s="66">
        <f>Table2245789101123[[#This Row],[PEMBULATAN]]*O28</f>
        <v>69000</v>
      </c>
    </row>
    <row r="29" spans="1:16" ht="26.25" customHeight="1" x14ac:dyDescent="0.2">
      <c r="A29" s="14"/>
      <c r="B29" s="14"/>
      <c r="C29" s="74" t="s">
        <v>314</v>
      </c>
      <c r="D29" s="79" t="s">
        <v>530</v>
      </c>
      <c r="E29" s="13">
        <v>44440</v>
      </c>
      <c r="F29" s="77" t="s">
        <v>284</v>
      </c>
      <c r="G29" s="13">
        <v>44441</v>
      </c>
      <c r="H29" s="78" t="s">
        <v>285</v>
      </c>
      <c r="I29" s="16">
        <v>89</v>
      </c>
      <c r="J29" s="16">
        <v>67</v>
      </c>
      <c r="K29" s="16">
        <v>27</v>
      </c>
      <c r="L29" s="16">
        <v>27</v>
      </c>
      <c r="M29" s="82">
        <v>40.250250000000001</v>
      </c>
      <c r="N29" s="73">
        <v>40</v>
      </c>
      <c r="O29" s="65">
        <v>3000</v>
      </c>
      <c r="P29" s="66">
        <f>Table2245789101123[[#This Row],[PEMBULATAN]]*O29</f>
        <v>120000</v>
      </c>
    </row>
    <row r="30" spans="1:16" ht="26.25" customHeight="1" x14ac:dyDescent="0.2">
      <c r="A30" s="14"/>
      <c r="B30" s="14"/>
      <c r="C30" s="74" t="s">
        <v>315</v>
      </c>
      <c r="D30" s="79" t="s">
        <v>530</v>
      </c>
      <c r="E30" s="13">
        <v>44440</v>
      </c>
      <c r="F30" s="77" t="s">
        <v>284</v>
      </c>
      <c r="G30" s="13">
        <v>44441</v>
      </c>
      <c r="H30" s="78" t="s">
        <v>285</v>
      </c>
      <c r="I30" s="16">
        <v>88</v>
      </c>
      <c r="J30" s="16">
        <v>67</v>
      </c>
      <c r="K30" s="16">
        <v>41</v>
      </c>
      <c r="L30" s="16">
        <v>41</v>
      </c>
      <c r="M30" s="82">
        <v>60.433999999999997</v>
      </c>
      <c r="N30" s="73">
        <v>61</v>
      </c>
      <c r="O30" s="65">
        <v>3000</v>
      </c>
      <c r="P30" s="66">
        <f>Table2245789101123[[#This Row],[PEMBULATAN]]*O30</f>
        <v>183000</v>
      </c>
    </row>
    <row r="31" spans="1:16" ht="26.25" customHeight="1" x14ac:dyDescent="0.2">
      <c r="A31" s="14"/>
      <c r="B31" s="14"/>
      <c r="C31" s="74" t="s">
        <v>316</v>
      </c>
      <c r="D31" s="79" t="s">
        <v>530</v>
      </c>
      <c r="E31" s="13">
        <v>44440</v>
      </c>
      <c r="F31" s="77" t="s">
        <v>284</v>
      </c>
      <c r="G31" s="13">
        <v>44441</v>
      </c>
      <c r="H31" s="78" t="s">
        <v>285</v>
      </c>
      <c r="I31" s="16">
        <v>87</v>
      </c>
      <c r="J31" s="16">
        <v>67</v>
      </c>
      <c r="K31" s="16">
        <v>40</v>
      </c>
      <c r="L31" s="16">
        <v>40</v>
      </c>
      <c r="M31" s="82">
        <v>58.29</v>
      </c>
      <c r="N31" s="73">
        <v>58</v>
      </c>
      <c r="O31" s="65">
        <v>3000</v>
      </c>
      <c r="P31" s="66">
        <f>Table2245789101123[[#This Row],[PEMBULATAN]]*O31</f>
        <v>174000</v>
      </c>
    </row>
    <row r="32" spans="1:16" ht="26.25" customHeight="1" x14ac:dyDescent="0.2">
      <c r="A32" s="14"/>
      <c r="B32" s="14"/>
      <c r="C32" s="74" t="s">
        <v>317</v>
      </c>
      <c r="D32" s="79" t="s">
        <v>530</v>
      </c>
      <c r="E32" s="13">
        <v>44440</v>
      </c>
      <c r="F32" s="77" t="s">
        <v>284</v>
      </c>
      <c r="G32" s="13">
        <v>44441</v>
      </c>
      <c r="H32" s="78" t="s">
        <v>285</v>
      </c>
      <c r="I32" s="16">
        <v>98</v>
      </c>
      <c r="J32" s="16">
        <v>67</v>
      </c>
      <c r="K32" s="16">
        <v>23</v>
      </c>
      <c r="L32" s="16">
        <v>23</v>
      </c>
      <c r="M32" s="82">
        <v>37.7545</v>
      </c>
      <c r="N32" s="73">
        <v>38</v>
      </c>
      <c r="O32" s="65">
        <v>3000</v>
      </c>
      <c r="P32" s="66">
        <f>Table2245789101123[[#This Row],[PEMBULATAN]]*O32</f>
        <v>114000</v>
      </c>
    </row>
    <row r="33" spans="1:16" ht="26.25" customHeight="1" x14ac:dyDescent="0.2">
      <c r="A33" s="14"/>
      <c r="B33" s="14"/>
      <c r="C33" s="74" t="s">
        <v>318</v>
      </c>
      <c r="D33" s="79" t="s">
        <v>530</v>
      </c>
      <c r="E33" s="13">
        <v>44440</v>
      </c>
      <c r="F33" s="77" t="s">
        <v>284</v>
      </c>
      <c r="G33" s="13">
        <v>44441</v>
      </c>
      <c r="H33" s="78" t="s">
        <v>285</v>
      </c>
      <c r="I33" s="16">
        <v>103</v>
      </c>
      <c r="J33" s="16">
        <v>60</v>
      </c>
      <c r="K33" s="16">
        <v>37</v>
      </c>
      <c r="L33" s="16">
        <v>37</v>
      </c>
      <c r="M33" s="82">
        <v>57.164999999999999</v>
      </c>
      <c r="N33" s="73">
        <v>57</v>
      </c>
      <c r="O33" s="65">
        <v>3000</v>
      </c>
      <c r="P33" s="66">
        <f>Table2245789101123[[#This Row],[PEMBULATAN]]*O33</f>
        <v>171000</v>
      </c>
    </row>
    <row r="34" spans="1:16" ht="26.25" customHeight="1" x14ac:dyDescent="0.2">
      <c r="A34" s="14"/>
      <c r="B34" s="14"/>
      <c r="C34" s="74" t="s">
        <v>319</v>
      </c>
      <c r="D34" s="79" t="s">
        <v>530</v>
      </c>
      <c r="E34" s="13">
        <v>44440</v>
      </c>
      <c r="F34" s="77" t="s">
        <v>284</v>
      </c>
      <c r="G34" s="13">
        <v>44441</v>
      </c>
      <c r="H34" s="78" t="s">
        <v>285</v>
      </c>
      <c r="I34" s="16">
        <v>48</v>
      </c>
      <c r="J34" s="16">
        <v>33</v>
      </c>
      <c r="K34" s="16">
        <v>16</v>
      </c>
      <c r="L34" s="16">
        <v>16</v>
      </c>
      <c r="M34" s="82">
        <v>6.3360000000000003</v>
      </c>
      <c r="N34" s="73">
        <v>16</v>
      </c>
      <c r="O34" s="65">
        <v>3000</v>
      </c>
      <c r="P34" s="66">
        <f>Table2245789101123[[#This Row],[PEMBULATAN]]*O34</f>
        <v>48000</v>
      </c>
    </row>
    <row r="35" spans="1:16" ht="26.25" customHeight="1" x14ac:dyDescent="0.2">
      <c r="A35" s="14"/>
      <c r="B35" s="14"/>
      <c r="C35" s="74" t="s">
        <v>320</v>
      </c>
      <c r="D35" s="79" t="s">
        <v>530</v>
      </c>
      <c r="E35" s="13">
        <v>44440</v>
      </c>
      <c r="F35" s="77" t="s">
        <v>284</v>
      </c>
      <c r="G35" s="13">
        <v>44441</v>
      </c>
      <c r="H35" s="78" t="s">
        <v>285</v>
      </c>
      <c r="I35" s="16">
        <v>105</v>
      </c>
      <c r="J35" s="16">
        <v>53</v>
      </c>
      <c r="K35" s="16">
        <v>23</v>
      </c>
      <c r="L35" s="16">
        <v>23</v>
      </c>
      <c r="M35" s="82">
        <v>31.998750000000001</v>
      </c>
      <c r="N35" s="73">
        <v>32</v>
      </c>
      <c r="O35" s="65">
        <v>3000</v>
      </c>
      <c r="P35" s="66">
        <f>Table2245789101123[[#This Row],[PEMBULATAN]]*O35</f>
        <v>96000</v>
      </c>
    </row>
    <row r="36" spans="1:16" ht="26.25" customHeight="1" x14ac:dyDescent="0.2">
      <c r="A36" s="14"/>
      <c r="B36" s="14"/>
      <c r="C36" s="74" t="s">
        <v>321</v>
      </c>
      <c r="D36" s="79" t="s">
        <v>530</v>
      </c>
      <c r="E36" s="13">
        <v>44440</v>
      </c>
      <c r="F36" s="77" t="s">
        <v>284</v>
      </c>
      <c r="G36" s="13">
        <v>44441</v>
      </c>
      <c r="H36" s="78" t="s">
        <v>285</v>
      </c>
      <c r="I36" s="16">
        <v>63</v>
      </c>
      <c r="J36" s="16">
        <v>20</v>
      </c>
      <c r="K36" s="16">
        <v>15</v>
      </c>
      <c r="L36" s="16">
        <v>15</v>
      </c>
      <c r="M36" s="82">
        <v>4.7249999999999996</v>
      </c>
      <c r="N36" s="73">
        <v>15</v>
      </c>
      <c r="O36" s="65">
        <v>3000</v>
      </c>
      <c r="P36" s="66">
        <f>Table2245789101123[[#This Row],[PEMBULATAN]]*O36</f>
        <v>45000</v>
      </c>
    </row>
    <row r="37" spans="1:16" ht="26.25" customHeight="1" x14ac:dyDescent="0.2">
      <c r="A37" s="14"/>
      <c r="B37" s="14"/>
      <c r="C37" s="74" t="s">
        <v>322</v>
      </c>
      <c r="D37" s="79" t="s">
        <v>530</v>
      </c>
      <c r="E37" s="13">
        <v>44440</v>
      </c>
      <c r="F37" s="77" t="s">
        <v>284</v>
      </c>
      <c r="G37" s="13">
        <v>44441</v>
      </c>
      <c r="H37" s="78" t="s">
        <v>285</v>
      </c>
      <c r="I37" s="16">
        <v>80</v>
      </c>
      <c r="J37" s="16">
        <v>55</v>
      </c>
      <c r="K37" s="16">
        <v>30</v>
      </c>
      <c r="L37" s="16">
        <v>30</v>
      </c>
      <c r="M37" s="82">
        <v>33</v>
      </c>
      <c r="N37" s="73">
        <v>33</v>
      </c>
      <c r="O37" s="65">
        <v>3000</v>
      </c>
      <c r="P37" s="66">
        <f>Table2245789101123[[#This Row],[PEMBULATAN]]*O37</f>
        <v>99000</v>
      </c>
    </row>
    <row r="38" spans="1:16" ht="26.25" customHeight="1" x14ac:dyDescent="0.2">
      <c r="A38" s="14"/>
      <c r="B38" s="14"/>
      <c r="C38" s="74" t="s">
        <v>323</v>
      </c>
      <c r="D38" s="79" t="s">
        <v>530</v>
      </c>
      <c r="E38" s="13">
        <v>44440</v>
      </c>
      <c r="F38" s="77" t="s">
        <v>284</v>
      </c>
      <c r="G38" s="13">
        <v>44441</v>
      </c>
      <c r="H38" s="78" t="s">
        <v>285</v>
      </c>
      <c r="I38" s="16">
        <v>87</v>
      </c>
      <c r="J38" s="16">
        <v>66</v>
      </c>
      <c r="K38" s="16">
        <v>45</v>
      </c>
      <c r="L38" s="16">
        <v>45</v>
      </c>
      <c r="M38" s="82">
        <v>64.597499999999997</v>
      </c>
      <c r="N38" s="73">
        <v>65</v>
      </c>
      <c r="O38" s="65">
        <v>3000</v>
      </c>
      <c r="P38" s="66">
        <f>Table2245789101123[[#This Row],[PEMBULATAN]]*O38</f>
        <v>195000</v>
      </c>
    </row>
    <row r="39" spans="1:16" ht="26.25" customHeight="1" x14ac:dyDescent="0.2">
      <c r="A39" s="14"/>
      <c r="B39" s="14"/>
      <c r="C39" s="74" t="s">
        <v>324</v>
      </c>
      <c r="D39" s="79" t="s">
        <v>530</v>
      </c>
      <c r="E39" s="13">
        <v>44440</v>
      </c>
      <c r="F39" s="77" t="s">
        <v>284</v>
      </c>
      <c r="G39" s="13">
        <v>44441</v>
      </c>
      <c r="H39" s="78" t="s">
        <v>285</v>
      </c>
      <c r="I39" s="16">
        <v>90</v>
      </c>
      <c r="J39" s="16">
        <v>70</v>
      </c>
      <c r="K39" s="16">
        <v>30</v>
      </c>
      <c r="L39" s="16">
        <v>30</v>
      </c>
      <c r="M39" s="82">
        <v>47.25</v>
      </c>
      <c r="N39" s="73">
        <v>47</v>
      </c>
      <c r="O39" s="65">
        <v>3000</v>
      </c>
      <c r="P39" s="66">
        <f>Table2245789101123[[#This Row],[PEMBULATAN]]*O39</f>
        <v>141000</v>
      </c>
    </row>
    <row r="40" spans="1:16" ht="26.25" customHeight="1" x14ac:dyDescent="0.2">
      <c r="A40" s="14"/>
      <c r="B40" s="14"/>
      <c r="C40" s="74" t="s">
        <v>325</v>
      </c>
      <c r="D40" s="79" t="s">
        <v>530</v>
      </c>
      <c r="E40" s="13">
        <v>44440</v>
      </c>
      <c r="F40" s="77" t="s">
        <v>284</v>
      </c>
      <c r="G40" s="13">
        <v>44441</v>
      </c>
      <c r="H40" s="78" t="s">
        <v>285</v>
      </c>
      <c r="I40" s="16">
        <v>78</v>
      </c>
      <c r="J40" s="16">
        <v>55</v>
      </c>
      <c r="K40" s="16">
        <v>31</v>
      </c>
      <c r="L40" s="16">
        <v>31</v>
      </c>
      <c r="M40" s="82">
        <v>33.247500000000002</v>
      </c>
      <c r="N40" s="73">
        <v>33</v>
      </c>
      <c r="O40" s="65">
        <v>3000</v>
      </c>
      <c r="P40" s="66">
        <f>Table2245789101123[[#This Row],[PEMBULATAN]]*O40</f>
        <v>99000</v>
      </c>
    </row>
    <row r="41" spans="1:16" ht="26.25" customHeight="1" x14ac:dyDescent="0.2">
      <c r="A41" s="14"/>
      <c r="B41" s="14"/>
      <c r="C41" s="74" t="s">
        <v>326</v>
      </c>
      <c r="D41" s="79" t="s">
        <v>530</v>
      </c>
      <c r="E41" s="13">
        <v>44440</v>
      </c>
      <c r="F41" s="77" t="s">
        <v>284</v>
      </c>
      <c r="G41" s="13">
        <v>44441</v>
      </c>
      <c r="H41" s="78" t="s">
        <v>285</v>
      </c>
      <c r="I41" s="16">
        <v>110</v>
      </c>
      <c r="J41" s="16">
        <v>100</v>
      </c>
      <c r="K41" s="16">
        <v>70</v>
      </c>
      <c r="L41" s="16">
        <v>70</v>
      </c>
      <c r="M41" s="82">
        <v>192.5</v>
      </c>
      <c r="N41" s="73">
        <v>192</v>
      </c>
      <c r="O41" s="65">
        <v>3000</v>
      </c>
      <c r="P41" s="66">
        <f>Table2245789101123[[#This Row],[PEMBULATAN]]*O41</f>
        <v>576000</v>
      </c>
    </row>
    <row r="42" spans="1:16" ht="26.25" customHeight="1" x14ac:dyDescent="0.2">
      <c r="A42" s="14"/>
      <c r="B42" s="14"/>
      <c r="C42" s="74" t="s">
        <v>327</v>
      </c>
      <c r="D42" s="79" t="s">
        <v>530</v>
      </c>
      <c r="E42" s="13">
        <v>44440</v>
      </c>
      <c r="F42" s="77" t="s">
        <v>284</v>
      </c>
      <c r="G42" s="13">
        <v>44441</v>
      </c>
      <c r="H42" s="78" t="s">
        <v>285</v>
      </c>
      <c r="I42" s="16">
        <v>96</v>
      </c>
      <c r="J42" s="16">
        <v>60</v>
      </c>
      <c r="K42" s="16">
        <v>33</v>
      </c>
      <c r="L42" s="16">
        <v>33</v>
      </c>
      <c r="M42" s="82">
        <v>47.52</v>
      </c>
      <c r="N42" s="73">
        <v>48</v>
      </c>
      <c r="O42" s="65">
        <v>3000</v>
      </c>
      <c r="P42" s="66">
        <f>Table2245789101123[[#This Row],[PEMBULATAN]]*O42</f>
        <v>144000</v>
      </c>
    </row>
    <row r="43" spans="1:16" ht="26.25" customHeight="1" x14ac:dyDescent="0.2">
      <c r="A43" s="14"/>
      <c r="B43" s="14"/>
      <c r="C43" s="74" t="s">
        <v>328</v>
      </c>
      <c r="D43" s="79" t="s">
        <v>530</v>
      </c>
      <c r="E43" s="13">
        <v>44440</v>
      </c>
      <c r="F43" s="77" t="s">
        <v>284</v>
      </c>
      <c r="G43" s="13">
        <v>44441</v>
      </c>
      <c r="H43" s="78" t="s">
        <v>285</v>
      </c>
      <c r="I43" s="16">
        <v>110</v>
      </c>
      <c r="J43" s="16">
        <v>78</v>
      </c>
      <c r="K43" s="16">
        <v>70</v>
      </c>
      <c r="L43" s="16">
        <v>70</v>
      </c>
      <c r="M43" s="82">
        <v>150.15</v>
      </c>
      <c r="N43" s="73">
        <v>150</v>
      </c>
      <c r="O43" s="65">
        <v>3000</v>
      </c>
      <c r="P43" s="66">
        <f>Table2245789101123[[#This Row],[PEMBULATAN]]*O43</f>
        <v>450000</v>
      </c>
    </row>
    <row r="44" spans="1:16" ht="26.25" customHeight="1" x14ac:dyDescent="0.2">
      <c r="A44" s="14"/>
      <c r="B44" s="14"/>
      <c r="C44" s="74" t="s">
        <v>329</v>
      </c>
      <c r="D44" s="79" t="s">
        <v>530</v>
      </c>
      <c r="E44" s="13">
        <v>44440</v>
      </c>
      <c r="F44" s="77" t="s">
        <v>284</v>
      </c>
      <c r="G44" s="13">
        <v>44441</v>
      </c>
      <c r="H44" s="78" t="s">
        <v>285</v>
      </c>
      <c r="I44" s="16">
        <v>78</v>
      </c>
      <c r="J44" s="16">
        <v>69</v>
      </c>
      <c r="K44" s="16">
        <v>30</v>
      </c>
      <c r="L44" s="16">
        <v>30</v>
      </c>
      <c r="M44" s="82">
        <v>40.365000000000002</v>
      </c>
      <c r="N44" s="73">
        <v>41</v>
      </c>
      <c r="O44" s="65">
        <v>3000</v>
      </c>
      <c r="P44" s="66">
        <f>Table2245789101123[[#This Row],[PEMBULATAN]]*O44</f>
        <v>123000</v>
      </c>
    </row>
    <row r="45" spans="1:16" ht="26.25" customHeight="1" x14ac:dyDescent="0.2">
      <c r="A45" s="14"/>
      <c r="B45" s="14"/>
      <c r="C45" s="74" t="s">
        <v>330</v>
      </c>
      <c r="D45" s="79" t="s">
        <v>530</v>
      </c>
      <c r="E45" s="13">
        <v>44440</v>
      </c>
      <c r="F45" s="77" t="s">
        <v>284</v>
      </c>
      <c r="G45" s="13">
        <v>44441</v>
      </c>
      <c r="H45" s="78" t="s">
        <v>285</v>
      </c>
      <c r="I45" s="16">
        <v>100</v>
      </c>
      <c r="J45" s="16">
        <v>67</v>
      </c>
      <c r="K45" s="16">
        <v>34</v>
      </c>
      <c r="L45" s="16">
        <v>34</v>
      </c>
      <c r="M45" s="82">
        <v>56.95</v>
      </c>
      <c r="N45" s="73">
        <v>57</v>
      </c>
      <c r="O45" s="65">
        <v>3000</v>
      </c>
      <c r="P45" s="66">
        <f>Table2245789101123[[#This Row],[PEMBULATAN]]*O45</f>
        <v>171000</v>
      </c>
    </row>
    <row r="46" spans="1:16" ht="26.25" customHeight="1" x14ac:dyDescent="0.2">
      <c r="A46" s="14"/>
      <c r="B46" s="14"/>
      <c r="C46" s="74" t="s">
        <v>331</v>
      </c>
      <c r="D46" s="79" t="s">
        <v>530</v>
      </c>
      <c r="E46" s="13">
        <v>44440</v>
      </c>
      <c r="F46" s="77" t="s">
        <v>284</v>
      </c>
      <c r="G46" s="13">
        <v>44441</v>
      </c>
      <c r="H46" s="78" t="s">
        <v>285</v>
      </c>
      <c r="I46" s="16">
        <v>100</v>
      </c>
      <c r="J46" s="16">
        <v>78</v>
      </c>
      <c r="K46" s="16">
        <v>45</v>
      </c>
      <c r="L46" s="16">
        <v>45</v>
      </c>
      <c r="M46" s="82">
        <v>87.75</v>
      </c>
      <c r="N46" s="73">
        <v>88</v>
      </c>
      <c r="O46" s="65">
        <v>3000</v>
      </c>
      <c r="P46" s="66">
        <f>Table2245789101123[[#This Row],[PEMBULATAN]]*O46</f>
        <v>264000</v>
      </c>
    </row>
    <row r="47" spans="1:16" ht="26.25" customHeight="1" x14ac:dyDescent="0.2">
      <c r="A47" s="14"/>
      <c r="B47" s="14"/>
      <c r="C47" s="74" t="s">
        <v>332</v>
      </c>
      <c r="D47" s="79" t="s">
        <v>530</v>
      </c>
      <c r="E47" s="13">
        <v>44440</v>
      </c>
      <c r="F47" s="77" t="s">
        <v>284</v>
      </c>
      <c r="G47" s="13">
        <v>44441</v>
      </c>
      <c r="H47" s="78" t="s">
        <v>285</v>
      </c>
      <c r="I47" s="16">
        <v>70</v>
      </c>
      <c r="J47" s="16">
        <v>62</v>
      </c>
      <c r="K47" s="16">
        <v>22</v>
      </c>
      <c r="L47" s="16">
        <v>22</v>
      </c>
      <c r="M47" s="82">
        <v>23.87</v>
      </c>
      <c r="N47" s="73">
        <v>24</v>
      </c>
      <c r="O47" s="65">
        <v>3000</v>
      </c>
      <c r="P47" s="66">
        <f>Table2245789101123[[#This Row],[PEMBULATAN]]*O47</f>
        <v>72000</v>
      </c>
    </row>
    <row r="48" spans="1:16" ht="26.25" customHeight="1" x14ac:dyDescent="0.2">
      <c r="A48" s="14"/>
      <c r="B48" s="14"/>
      <c r="C48" s="74" t="s">
        <v>333</v>
      </c>
      <c r="D48" s="79" t="s">
        <v>530</v>
      </c>
      <c r="E48" s="13">
        <v>44440</v>
      </c>
      <c r="F48" s="77" t="s">
        <v>284</v>
      </c>
      <c r="G48" s="13">
        <v>44441</v>
      </c>
      <c r="H48" s="78" t="s">
        <v>285</v>
      </c>
      <c r="I48" s="16">
        <v>100</v>
      </c>
      <c r="J48" s="16">
        <v>87</v>
      </c>
      <c r="K48" s="16">
        <v>70</v>
      </c>
      <c r="L48" s="16">
        <v>70</v>
      </c>
      <c r="M48" s="82">
        <v>152.25</v>
      </c>
      <c r="N48" s="73">
        <v>152</v>
      </c>
      <c r="O48" s="65">
        <v>3000</v>
      </c>
      <c r="P48" s="66">
        <f>Table2245789101123[[#This Row],[PEMBULATAN]]*O48</f>
        <v>456000</v>
      </c>
    </row>
    <row r="49" spans="1:16" ht="26.25" customHeight="1" x14ac:dyDescent="0.2">
      <c r="A49" s="14"/>
      <c r="B49" s="14"/>
      <c r="C49" s="74" t="s">
        <v>334</v>
      </c>
      <c r="D49" s="79" t="s">
        <v>530</v>
      </c>
      <c r="E49" s="13">
        <v>44440</v>
      </c>
      <c r="F49" s="77" t="s">
        <v>284</v>
      </c>
      <c r="G49" s="13">
        <v>44441</v>
      </c>
      <c r="H49" s="78" t="s">
        <v>285</v>
      </c>
      <c r="I49" s="16">
        <v>115</v>
      </c>
      <c r="J49" s="16">
        <v>63</v>
      </c>
      <c r="K49" s="16">
        <v>36</v>
      </c>
      <c r="L49" s="16">
        <v>36</v>
      </c>
      <c r="M49" s="82">
        <v>65.204999999999998</v>
      </c>
      <c r="N49" s="73">
        <v>65</v>
      </c>
      <c r="O49" s="65">
        <v>3000</v>
      </c>
      <c r="P49" s="66">
        <f>Table2245789101123[[#This Row],[PEMBULATAN]]*O49</f>
        <v>195000</v>
      </c>
    </row>
    <row r="50" spans="1:16" ht="26.25" customHeight="1" x14ac:dyDescent="0.2">
      <c r="A50" s="14"/>
      <c r="B50" s="14"/>
      <c r="C50" s="74" t="s">
        <v>335</v>
      </c>
      <c r="D50" s="79" t="s">
        <v>530</v>
      </c>
      <c r="E50" s="13">
        <v>44440</v>
      </c>
      <c r="F50" s="77" t="s">
        <v>284</v>
      </c>
      <c r="G50" s="13">
        <v>44441</v>
      </c>
      <c r="H50" s="78" t="s">
        <v>285</v>
      </c>
      <c r="I50" s="16">
        <v>87</v>
      </c>
      <c r="J50" s="16">
        <v>58</v>
      </c>
      <c r="K50" s="16">
        <v>9</v>
      </c>
      <c r="L50" s="16">
        <v>9</v>
      </c>
      <c r="M50" s="82">
        <v>11.3535</v>
      </c>
      <c r="N50" s="73">
        <v>12</v>
      </c>
      <c r="O50" s="65">
        <v>3000</v>
      </c>
      <c r="P50" s="66">
        <f>Table2245789101123[[#This Row],[PEMBULATAN]]*O50</f>
        <v>36000</v>
      </c>
    </row>
    <row r="51" spans="1:16" ht="26.25" customHeight="1" x14ac:dyDescent="0.2">
      <c r="A51" s="14"/>
      <c r="B51" s="14"/>
      <c r="C51" s="74" t="s">
        <v>336</v>
      </c>
      <c r="D51" s="79" t="s">
        <v>530</v>
      </c>
      <c r="E51" s="13">
        <v>44440</v>
      </c>
      <c r="F51" s="77" t="s">
        <v>284</v>
      </c>
      <c r="G51" s="13">
        <v>44441</v>
      </c>
      <c r="H51" s="78" t="s">
        <v>285</v>
      </c>
      <c r="I51" s="16">
        <v>63</v>
      </c>
      <c r="J51" s="16">
        <v>55</v>
      </c>
      <c r="K51" s="16">
        <v>27</v>
      </c>
      <c r="L51" s="16">
        <v>27</v>
      </c>
      <c r="M51" s="82">
        <v>23.388750000000002</v>
      </c>
      <c r="N51" s="73">
        <v>27</v>
      </c>
      <c r="O51" s="65">
        <v>3000</v>
      </c>
      <c r="P51" s="66">
        <f>Table2245789101123[[#This Row],[PEMBULATAN]]*O51</f>
        <v>81000</v>
      </c>
    </row>
    <row r="52" spans="1:16" ht="26.25" customHeight="1" x14ac:dyDescent="0.2">
      <c r="A52" s="14"/>
      <c r="B52" s="14"/>
      <c r="C52" s="74" t="s">
        <v>337</v>
      </c>
      <c r="D52" s="79" t="s">
        <v>530</v>
      </c>
      <c r="E52" s="13">
        <v>44440</v>
      </c>
      <c r="F52" s="77" t="s">
        <v>284</v>
      </c>
      <c r="G52" s="13">
        <v>44441</v>
      </c>
      <c r="H52" s="78" t="s">
        <v>285</v>
      </c>
      <c r="I52" s="16">
        <v>67</v>
      </c>
      <c r="J52" s="16">
        <v>43</v>
      </c>
      <c r="K52" s="16">
        <v>20</v>
      </c>
      <c r="L52" s="16">
        <v>20</v>
      </c>
      <c r="M52" s="82">
        <v>14.404999999999999</v>
      </c>
      <c r="N52" s="73">
        <v>20</v>
      </c>
      <c r="O52" s="65">
        <v>3000</v>
      </c>
      <c r="P52" s="66">
        <f>Table2245789101123[[#This Row],[PEMBULATAN]]*O52</f>
        <v>60000</v>
      </c>
    </row>
    <row r="53" spans="1:16" ht="26.25" customHeight="1" x14ac:dyDescent="0.2">
      <c r="A53" s="14"/>
      <c r="B53" s="14"/>
      <c r="C53" s="74" t="s">
        <v>338</v>
      </c>
      <c r="D53" s="79" t="s">
        <v>530</v>
      </c>
      <c r="E53" s="13">
        <v>44440</v>
      </c>
      <c r="F53" s="77" t="s">
        <v>284</v>
      </c>
      <c r="G53" s="13">
        <v>44441</v>
      </c>
      <c r="H53" s="78" t="s">
        <v>285</v>
      </c>
      <c r="I53" s="16">
        <v>70</v>
      </c>
      <c r="J53" s="16">
        <v>56</v>
      </c>
      <c r="K53" s="16">
        <v>31</v>
      </c>
      <c r="L53" s="16">
        <v>31</v>
      </c>
      <c r="M53" s="82">
        <v>30.38</v>
      </c>
      <c r="N53" s="73">
        <v>31</v>
      </c>
      <c r="O53" s="65">
        <v>3000</v>
      </c>
      <c r="P53" s="66">
        <f>Table2245789101123[[#This Row],[PEMBULATAN]]*O53</f>
        <v>93000</v>
      </c>
    </row>
    <row r="54" spans="1:16" ht="26.25" customHeight="1" x14ac:dyDescent="0.2">
      <c r="A54" s="14"/>
      <c r="B54" s="14"/>
      <c r="C54" s="74" t="s">
        <v>339</v>
      </c>
      <c r="D54" s="79" t="s">
        <v>530</v>
      </c>
      <c r="E54" s="13">
        <v>44440</v>
      </c>
      <c r="F54" s="77" t="s">
        <v>284</v>
      </c>
      <c r="G54" s="13">
        <v>44441</v>
      </c>
      <c r="H54" s="78" t="s">
        <v>285</v>
      </c>
      <c r="I54" s="16">
        <v>62</v>
      </c>
      <c r="J54" s="16">
        <v>59</v>
      </c>
      <c r="K54" s="16">
        <v>22</v>
      </c>
      <c r="L54" s="16">
        <v>22</v>
      </c>
      <c r="M54" s="82">
        <v>20.119</v>
      </c>
      <c r="N54" s="73">
        <v>22</v>
      </c>
      <c r="O54" s="65">
        <v>3000</v>
      </c>
      <c r="P54" s="66">
        <f>Table2245789101123[[#This Row],[PEMBULATAN]]*O54</f>
        <v>66000</v>
      </c>
    </row>
    <row r="55" spans="1:16" ht="26.25" customHeight="1" x14ac:dyDescent="0.2">
      <c r="A55" s="14"/>
      <c r="B55" s="14"/>
      <c r="C55" s="74" t="s">
        <v>340</v>
      </c>
      <c r="D55" s="79" t="s">
        <v>530</v>
      </c>
      <c r="E55" s="13">
        <v>44440</v>
      </c>
      <c r="F55" s="77" t="s">
        <v>284</v>
      </c>
      <c r="G55" s="13">
        <v>44441</v>
      </c>
      <c r="H55" s="78" t="s">
        <v>285</v>
      </c>
      <c r="I55" s="16">
        <v>90</v>
      </c>
      <c r="J55" s="16">
        <v>46</v>
      </c>
      <c r="K55" s="16">
        <v>30</v>
      </c>
      <c r="L55" s="16">
        <v>30</v>
      </c>
      <c r="M55" s="82">
        <v>31.05</v>
      </c>
      <c r="N55" s="73">
        <v>31</v>
      </c>
      <c r="O55" s="65">
        <v>3000</v>
      </c>
      <c r="P55" s="66">
        <f>Table2245789101123[[#This Row],[PEMBULATAN]]*O55</f>
        <v>93000</v>
      </c>
    </row>
    <row r="56" spans="1:16" ht="26.25" customHeight="1" x14ac:dyDescent="0.2">
      <c r="A56" s="14"/>
      <c r="B56" s="14"/>
      <c r="C56" s="74" t="s">
        <v>341</v>
      </c>
      <c r="D56" s="79" t="s">
        <v>530</v>
      </c>
      <c r="E56" s="13">
        <v>44440</v>
      </c>
      <c r="F56" s="77" t="s">
        <v>284</v>
      </c>
      <c r="G56" s="13">
        <v>44441</v>
      </c>
      <c r="H56" s="78" t="s">
        <v>285</v>
      </c>
      <c r="I56" s="16">
        <v>67</v>
      </c>
      <c r="J56" s="16">
        <v>45</v>
      </c>
      <c r="K56" s="16">
        <v>30</v>
      </c>
      <c r="L56" s="16">
        <v>30</v>
      </c>
      <c r="M56" s="82">
        <v>22.612500000000001</v>
      </c>
      <c r="N56" s="73">
        <v>30</v>
      </c>
      <c r="O56" s="65">
        <v>3000</v>
      </c>
      <c r="P56" s="66">
        <f>Table2245789101123[[#This Row],[PEMBULATAN]]*O56</f>
        <v>90000</v>
      </c>
    </row>
    <row r="57" spans="1:16" ht="26.25" customHeight="1" x14ac:dyDescent="0.2">
      <c r="A57" s="14"/>
      <c r="B57" s="14"/>
      <c r="C57" s="74" t="s">
        <v>342</v>
      </c>
      <c r="D57" s="79" t="s">
        <v>530</v>
      </c>
      <c r="E57" s="13">
        <v>44440</v>
      </c>
      <c r="F57" s="77" t="s">
        <v>284</v>
      </c>
      <c r="G57" s="13">
        <v>44441</v>
      </c>
      <c r="H57" s="78" t="s">
        <v>285</v>
      </c>
      <c r="I57" s="16">
        <v>105</v>
      </c>
      <c r="J57" s="16">
        <v>45</v>
      </c>
      <c r="K57" s="16">
        <v>36</v>
      </c>
      <c r="L57" s="16">
        <v>36</v>
      </c>
      <c r="M57" s="82">
        <v>42.524999999999999</v>
      </c>
      <c r="N57" s="73">
        <v>43</v>
      </c>
      <c r="O57" s="65">
        <v>3000</v>
      </c>
      <c r="P57" s="66">
        <f>Table2245789101123[[#This Row],[PEMBULATAN]]*O57</f>
        <v>129000</v>
      </c>
    </row>
    <row r="58" spans="1:16" ht="26.25" customHeight="1" x14ac:dyDescent="0.2">
      <c r="A58" s="14"/>
      <c r="B58" s="14"/>
      <c r="C58" s="74" t="s">
        <v>343</v>
      </c>
      <c r="D58" s="79" t="s">
        <v>530</v>
      </c>
      <c r="E58" s="13">
        <v>44440</v>
      </c>
      <c r="F58" s="77" t="s">
        <v>284</v>
      </c>
      <c r="G58" s="13">
        <v>44441</v>
      </c>
      <c r="H58" s="78" t="s">
        <v>285</v>
      </c>
      <c r="I58" s="16">
        <v>75</v>
      </c>
      <c r="J58" s="16">
        <v>65</v>
      </c>
      <c r="K58" s="16">
        <v>27</v>
      </c>
      <c r="L58" s="16">
        <v>27</v>
      </c>
      <c r="M58" s="82">
        <v>32.90625</v>
      </c>
      <c r="N58" s="73">
        <v>33</v>
      </c>
      <c r="O58" s="65">
        <v>3000</v>
      </c>
      <c r="P58" s="66">
        <f>Table2245789101123[[#This Row],[PEMBULATAN]]*O58</f>
        <v>99000</v>
      </c>
    </row>
    <row r="59" spans="1:16" ht="26.25" customHeight="1" x14ac:dyDescent="0.2">
      <c r="A59" s="14"/>
      <c r="B59" s="14"/>
      <c r="C59" s="74" t="s">
        <v>344</v>
      </c>
      <c r="D59" s="79" t="s">
        <v>530</v>
      </c>
      <c r="E59" s="13">
        <v>44440</v>
      </c>
      <c r="F59" s="77" t="s">
        <v>284</v>
      </c>
      <c r="G59" s="13">
        <v>44441</v>
      </c>
      <c r="H59" s="78" t="s">
        <v>285</v>
      </c>
      <c r="I59" s="16">
        <v>82</v>
      </c>
      <c r="J59" s="16">
        <v>50</v>
      </c>
      <c r="K59" s="16">
        <v>25</v>
      </c>
      <c r="L59" s="16">
        <v>25</v>
      </c>
      <c r="M59" s="82">
        <v>25.625</v>
      </c>
      <c r="N59" s="73">
        <v>26</v>
      </c>
      <c r="O59" s="65">
        <v>3000</v>
      </c>
      <c r="P59" s="66">
        <f>Table2245789101123[[#This Row],[PEMBULATAN]]*O59</f>
        <v>78000</v>
      </c>
    </row>
    <row r="60" spans="1:16" ht="26.25" customHeight="1" x14ac:dyDescent="0.2">
      <c r="A60" s="14"/>
      <c r="B60" s="14"/>
      <c r="C60" s="74" t="s">
        <v>345</v>
      </c>
      <c r="D60" s="79" t="s">
        <v>530</v>
      </c>
      <c r="E60" s="13">
        <v>44440</v>
      </c>
      <c r="F60" s="77" t="s">
        <v>284</v>
      </c>
      <c r="G60" s="13">
        <v>44441</v>
      </c>
      <c r="H60" s="78" t="s">
        <v>285</v>
      </c>
      <c r="I60" s="16">
        <v>97</v>
      </c>
      <c r="J60" s="16">
        <v>70</v>
      </c>
      <c r="K60" s="16">
        <v>60</v>
      </c>
      <c r="L60" s="16">
        <v>60</v>
      </c>
      <c r="M60" s="82">
        <v>101.85</v>
      </c>
      <c r="N60" s="73">
        <v>102</v>
      </c>
      <c r="O60" s="65">
        <v>3000</v>
      </c>
      <c r="P60" s="66">
        <f>Table2245789101123[[#This Row],[PEMBULATAN]]*O60</f>
        <v>306000</v>
      </c>
    </row>
    <row r="61" spans="1:16" ht="26.25" customHeight="1" x14ac:dyDescent="0.2">
      <c r="A61" s="14"/>
      <c r="B61" s="14"/>
      <c r="C61" s="74" t="s">
        <v>346</v>
      </c>
      <c r="D61" s="79" t="s">
        <v>530</v>
      </c>
      <c r="E61" s="13">
        <v>44440</v>
      </c>
      <c r="F61" s="77" t="s">
        <v>284</v>
      </c>
      <c r="G61" s="13">
        <v>44441</v>
      </c>
      <c r="H61" s="78" t="s">
        <v>285</v>
      </c>
      <c r="I61" s="16">
        <v>98</v>
      </c>
      <c r="J61" s="16">
        <v>67</v>
      </c>
      <c r="K61" s="16">
        <v>37</v>
      </c>
      <c r="L61" s="16">
        <v>37</v>
      </c>
      <c r="M61" s="82">
        <v>60.735500000000002</v>
      </c>
      <c r="N61" s="73">
        <v>61</v>
      </c>
      <c r="O61" s="65">
        <v>3000</v>
      </c>
      <c r="P61" s="66">
        <f>Table2245789101123[[#This Row],[PEMBULATAN]]*O61</f>
        <v>183000</v>
      </c>
    </row>
    <row r="62" spans="1:16" ht="26.25" customHeight="1" x14ac:dyDescent="0.2">
      <c r="A62" s="14"/>
      <c r="B62" s="14"/>
      <c r="C62" s="74" t="s">
        <v>347</v>
      </c>
      <c r="D62" s="79" t="s">
        <v>530</v>
      </c>
      <c r="E62" s="13">
        <v>44440</v>
      </c>
      <c r="F62" s="77" t="s">
        <v>284</v>
      </c>
      <c r="G62" s="13">
        <v>44441</v>
      </c>
      <c r="H62" s="78" t="s">
        <v>285</v>
      </c>
      <c r="I62" s="16">
        <v>90</v>
      </c>
      <c r="J62" s="16">
        <v>43</v>
      </c>
      <c r="K62" s="16">
        <v>20</v>
      </c>
      <c r="L62" s="16">
        <v>20</v>
      </c>
      <c r="M62" s="82">
        <v>19.350000000000001</v>
      </c>
      <c r="N62" s="73">
        <v>20</v>
      </c>
      <c r="O62" s="65">
        <v>3000</v>
      </c>
      <c r="P62" s="66">
        <f>Table2245789101123[[#This Row],[PEMBULATAN]]*O62</f>
        <v>60000</v>
      </c>
    </row>
    <row r="63" spans="1:16" ht="26.25" customHeight="1" x14ac:dyDescent="0.2">
      <c r="A63" s="14"/>
      <c r="B63" s="14"/>
      <c r="C63" s="74" t="s">
        <v>348</v>
      </c>
      <c r="D63" s="79" t="s">
        <v>530</v>
      </c>
      <c r="E63" s="13">
        <v>44440</v>
      </c>
      <c r="F63" s="77" t="s">
        <v>284</v>
      </c>
      <c r="G63" s="13">
        <v>44441</v>
      </c>
      <c r="H63" s="78" t="s">
        <v>285</v>
      </c>
      <c r="I63" s="16">
        <v>77</v>
      </c>
      <c r="J63" s="16">
        <v>56</v>
      </c>
      <c r="K63" s="16">
        <v>30</v>
      </c>
      <c r="L63" s="16">
        <v>30</v>
      </c>
      <c r="M63" s="82">
        <v>32.340000000000003</v>
      </c>
      <c r="N63" s="73">
        <v>33</v>
      </c>
      <c r="O63" s="65">
        <v>3000</v>
      </c>
      <c r="P63" s="66">
        <f>Table2245789101123[[#This Row],[PEMBULATAN]]*O63</f>
        <v>99000</v>
      </c>
    </row>
    <row r="64" spans="1:16" ht="26.25" customHeight="1" x14ac:dyDescent="0.2">
      <c r="A64" s="14"/>
      <c r="B64" s="14"/>
      <c r="C64" s="74" t="s">
        <v>349</v>
      </c>
      <c r="D64" s="79" t="s">
        <v>530</v>
      </c>
      <c r="E64" s="13">
        <v>44440</v>
      </c>
      <c r="F64" s="77" t="s">
        <v>284</v>
      </c>
      <c r="G64" s="13">
        <v>44441</v>
      </c>
      <c r="H64" s="78" t="s">
        <v>285</v>
      </c>
      <c r="I64" s="16">
        <v>100</v>
      </c>
      <c r="J64" s="16">
        <v>43</v>
      </c>
      <c r="K64" s="16">
        <v>39</v>
      </c>
      <c r="L64" s="16">
        <v>39</v>
      </c>
      <c r="M64" s="82">
        <v>41.924999999999997</v>
      </c>
      <c r="N64" s="73">
        <v>42</v>
      </c>
      <c r="O64" s="65">
        <v>3000</v>
      </c>
      <c r="P64" s="66">
        <f>Table2245789101123[[#This Row],[PEMBULATAN]]*O64</f>
        <v>126000</v>
      </c>
    </row>
    <row r="65" spans="1:16" ht="26.25" customHeight="1" x14ac:dyDescent="0.2">
      <c r="A65" s="14"/>
      <c r="B65" s="14"/>
      <c r="C65" s="74" t="s">
        <v>350</v>
      </c>
      <c r="D65" s="79" t="s">
        <v>530</v>
      </c>
      <c r="E65" s="13">
        <v>44440</v>
      </c>
      <c r="F65" s="77" t="s">
        <v>284</v>
      </c>
      <c r="G65" s="13">
        <v>44441</v>
      </c>
      <c r="H65" s="78" t="s">
        <v>285</v>
      </c>
      <c r="I65" s="16">
        <v>80</v>
      </c>
      <c r="J65" s="16">
        <v>60</v>
      </c>
      <c r="K65" s="16">
        <v>34</v>
      </c>
      <c r="L65" s="16">
        <v>34</v>
      </c>
      <c r="M65" s="82">
        <v>40.799999999999997</v>
      </c>
      <c r="N65" s="73">
        <v>41</v>
      </c>
      <c r="O65" s="65">
        <v>3000</v>
      </c>
      <c r="P65" s="66">
        <f>Table2245789101123[[#This Row],[PEMBULATAN]]*O65</f>
        <v>123000</v>
      </c>
    </row>
    <row r="66" spans="1:16" ht="26.25" customHeight="1" x14ac:dyDescent="0.2">
      <c r="A66" s="14"/>
      <c r="B66" s="14"/>
      <c r="C66" s="74" t="s">
        <v>351</v>
      </c>
      <c r="D66" s="79" t="s">
        <v>530</v>
      </c>
      <c r="E66" s="13">
        <v>44440</v>
      </c>
      <c r="F66" s="77" t="s">
        <v>284</v>
      </c>
      <c r="G66" s="13">
        <v>44441</v>
      </c>
      <c r="H66" s="78" t="s">
        <v>285</v>
      </c>
      <c r="I66" s="16">
        <v>87</v>
      </c>
      <c r="J66" s="16">
        <v>58</v>
      </c>
      <c r="K66" s="16">
        <v>9</v>
      </c>
      <c r="L66" s="16">
        <v>8</v>
      </c>
      <c r="M66" s="82">
        <v>11.3535</v>
      </c>
      <c r="N66" s="73">
        <v>12</v>
      </c>
      <c r="O66" s="65">
        <v>3000</v>
      </c>
      <c r="P66" s="66">
        <f>Table2245789101123[[#This Row],[PEMBULATAN]]*O66</f>
        <v>36000</v>
      </c>
    </row>
    <row r="67" spans="1:16" ht="26.25" customHeight="1" x14ac:dyDescent="0.2">
      <c r="A67" s="14"/>
      <c r="B67" s="14"/>
      <c r="C67" s="74" t="s">
        <v>352</v>
      </c>
      <c r="D67" s="79" t="s">
        <v>530</v>
      </c>
      <c r="E67" s="13">
        <v>44440</v>
      </c>
      <c r="F67" s="77" t="s">
        <v>284</v>
      </c>
      <c r="G67" s="13">
        <v>44441</v>
      </c>
      <c r="H67" s="78" t="s">
        <v>285</v>
      </c>
      <c r="I67" s="16">
        <v>110</v>
      </c>
      <c r="J67" s="16">
        <v>79</v>
      </c>
      <c r="K67" s="16">
        <v>64</v>
      </c>
      <c r="L67" s="16">
        <v>64</v>
      </c>
      <c r="M67" s="82">
        <v>139.04</v>
      </c>
      <c r="N67" s="73">
        <v>139</v>
      </c>
      <c r="O67" s="65">
        <v>3000</v>
      </c>
      <c r="P67" s="66">
        <f>Table2245789101123[[#This Row],[PEMBULATAN]]*O67</f>
        <v>417000</v>
      </c>
    </row>
    <row r="68" spans="1:16" ht="26.25" customHeight="1" x14ac:dyDescent="0.2">
      <c r="A68" s="14"/>
      <c r="B68" s="14"/>
      <c r="C68" s="74" t="s">
        <v>353</v>
      </c>
      <c r="D68" s="79" t="s">
        <v>530</v>
      </c>
      <c r="E68" s="13">
        <v>44440</v>
      </c>
      <c r="F68" s="77" t="s">
        <v>284</v>
      </c>
      <c r="G68" s="13">
        <v>44441</v>
      </c>
      <c r="H68" s="78" t="s">
        <v>285</v>
      </c>
      <c r="I68" s="16">
        <v>101</v>
      </c>
      <c r="J68" s="16">
        <v>76</v>
      </c>
      <c r="K68" s="16">
        <v>56</v>
      </c>
      <c r="L68" s="16">
        <v>56</v>
      </c>
      <c r="M68" s="82">
        <v>107.464</v>
      </c>
      <c r="N68" s="73">
        <v>108</v>
      </c>
      <c r="O68" s="65">
        <v>3000</v>
      </c>
      <c r="P68" s="66">
        <f>Table2245789101123[[#This Row],[PEMBULATAN]]*O68</f>
        <v>324000</v>
      </c>
    </row>
    <row r="69" spans="1:16" ht="26.25" customHeight="1" x14ac:dyDescent="0.2">
      <c r="A69" s="14"/>
      <c r="B69" s="14"/>
      <c r="C69" s="74" t="s">
        <v>354</v>
      </c>
      <c r="D69" s="79" t="s">
        <v>530</v>
      </c>
      <c r="E69" s="13">
        <v>44440</v>
      </c>
      <c r="F69" s="77" t="s">
        <v>284</v>
      </c>
      <c r="G69" s="13">
        <v>44441</v>
      </c>
      <c r="H69" s="78" t="s">
        <v>285</v>
      </c>
      <c r="I69" s="16">
        <v>99</v>
      </c>
      <c r="J69" s="16">
        <v>78</v>
      </c>
      <c r="K69" s="16">
        <v>60</v>
      </c>
      <c r="L69" s="16">
        <v>60</v>
      </c>
      <c r="M69" s="82">
        <v>115.83</v>
      </c>
      <c r="N69" s="73">
        <v>116</v>
      </c>
      <c r="O69" s="65">
        <v>3000</v>
      </c>
      <c r="P69" s="66">
        <f>Table2245789101123[[#This Row],[PEMBULATAN]]*O69</f>
        <v>348000</v>
      </c>
    </row>
    <row r="70" spans="1:16" ht="26.25" customHeight="1" x14ac:dyDescent="0.2">
      <c r="A70" s="14"/>
      <c r="B70" s="14"/>
      <c r="C70" s="74" t="s">
        <v>355</v>
      </c>
      <c r="D70" s="79" t="s">
        <v>530</v>
      </c>
      <c r="E70" s="13">
        <v>44440</v>
      </c>
      <c r="F70" s="77" t="s">
        <v>284</v>
      </c>
      <c r="G70" s="13">
        <v>44441</v>
      </c>
      <c r="H70" s="78" t="s">
        <v>285</v>
      </c>
      <c r="I70" s="16">
        <v>110</v>
      </c>
      <c r="J70" s="16">
        <v>47</v>
      </c>
      <c r="K70" s="16">
        <v>27</v>
      </c>
      <c r="L70" s="16">
        <v>27</v>
      </c>
      <c r="M70" s="82">
        <v>34.897500000000001</v>
      </c>
      <c r="N70" s="73">
        <v>35</v>
      </c>
      <c r="O70" s="65">
        <v>3000</v>
      </c>
      <c r="P70" s="66">
        <f>Table2245789101123[[#This Row],[PEMBULATAN]]*O70</f>
        <v>105000</v>
      </c>
    </row>
    <row r="71" spans="1:16" ht="26.25" customHeight="1" x14ac:dyDescent="0.2">
      <c r="A71" s="14"/>
      <c r="B71" s="14"/>
      <c r="C71" s="74" t="s">
        <v>356</v>
      </c>
      <c r="D71" s="79" t="s">
        <v>530</v>
      </c>
      <c r="E71" s="13">
        <v>44440</v>
      </c>
      <c r="F71" s="77" t="s">
        <v>284</v>
      </c>
      <c r="G71" s="13">
        <v>44441</v>
      </c>
      <c r="H71" s="78" t="s">
        <v>285</v>
      </c>
      <c r="I71" s="16">
        <v>87</v>
      </c>
      <c r="J71" s="16">
        <v>47</v>
      </c>
      <c r="K71" s="16">
        <v>34</v>
      </c>
      <c r="L71" s="16">
        <v>34</v>
      </c>
      <c r="M71" s="82">
        <v>34.756500000000003</v>
      </c>
      <c r="N71" s="73">
        <v>35</v>
      </c>
      <c r="O71" s="65">
        <v>3000</v>
      </c>
      <c r="P71" s="66">
        <f>Table2245789101123[[#This Row],[PEMBULATAN]]*O71</f>
        <v>105000</v>
      </c>
    </row>
    <row r="72" spans="1:16" ht="26.25" customHeight="1" x14ac:dyDescent="0.2">
      <c r="A72" s="14"/>
      <c r="B72" s="14"/>
      <c r="C72" s="74" t="s">
        <v>357</v>
      </c>
      <c r="D72" s="79" t="s">
        <v>530</v>
      </c>
      <c r="E72" s="13">
        <v>44440</v>
      </c>
      <c r="F72" s="77" t="s">
        <v>284</v>
      </c>
      <c r="G72" s="13">
        <v>44441</v>
      </c>
      <c r="H72" s="78" t="s">
        <v>285</v>
      </c>
      <c r="I72" s="16">
        <v>86</v>
      </c>
      <c r="J72" s="16">
        <v>50</v>
      </c>
      <c r="K72" s="16">
        <v>19</v>
      </c>
      <c r="L72" s="16">
        <v>19</v>
      </c>
      <c r="M72" s="82">
        <v>20.425000000000001</v>
      </c>
      <c r="N72" s="73">
        <v>21</v>
      </c>
      <c r="O72" s="65">
        <v>3000</v>
      </c>
      <c r="P72" s="66">
        <f>Table2245789101123[[#This Row],[PEMBULATAN]]*O72</f>
        <v>63000</v>
      </c>
    </row>
    <row r="73" spans="1:16" ht="26.25" customHeight="1" x14ac:dyDescent="0.2">
      <c r="A73" s="14"/>
      <c r="B73" s="14"/>
      <c r="C73" s="74" t="s">
        <v>358</v>
      </c>
      <c r="D73" s="79" t="s">
        <v>530</v>
      </c>
      <c r="E73" s="13">
        <v>44440</v>
      </c>
      <c r="F73" s="77" t="s">
        <v>284</v>
      </c>
      <c r="G73" s="13">
        <v>44441</v>
      </c>
      <c r="H73" s="78" t="s">
        <v>285</v>
      </c>
      <c r="I73" s="16">
        <v>110</v>
      </c>
      <c r="J73" s="16">
        <v>63</v>
      </c>
      <c r="K73" s="16">
        <v>27</v>
      </c>
      <c r="L73" s="16">
        <v>27</v>
      </c>
      <c r="M73" s="82">
        <v>46.777500000000003</v>
      </c>
      <c r="N73" s="73">
        <v>47</v>
      </c>
      <c r="O73" s="65">
        <v>3000</v>
      </c>
      <c r="P73" s="66">
        <f>Table2245789101123[[#This Row],[PEMBULATAN]]*O73</f>
        <v>141000</v>
      </c>
    </row>
    <row r="74" spans="1:16" ht="26.25" customHeight="1" x14ac:dyDescent="0.2">
      <c r="A74" s="14"/>
      <c r="B74" s="14"/>
      <c r="C74" s="74" t="s">
        <v>359</v>
      </c>
      <c r="D74" s="79" t="s">
        <v>530</v>
      </c>
      <c r="E74" s="13">
        <v>44440</v>
      </c>
      <c r="F74" s="77" t="s">
        <v>284</v>
      </c>
      <c r="G74" s="13">
        <v>44441</v>
      </c>
      <c r="H74" s="78" t="s">
        <v>285</v>
      </c>
      <c r="I74" s="16">
        <v>103</v>
      </c>
      <c r="J74" s="16">
        <v>60</v>
      </c>
      <c r="K74" s="16">
        <v>37</v>
      </c>
      <c r="L74" s="16">
        <v>37</v>
      </c>
      <c r="M74" s="82">
        <v>57.164999999999999</v>
      </c>
      <c r="N74" s="73">
        <v>57</v>
      </c>
      <c r="O74" s="65">
        <v>3000</v>
      </c>
      <c r="P74" s="66">
        <f>Table2245789101123[[#This Row],[PEMBULATAN]]*O74</f>
        <v>171000</v>
      </c>
    </row>
    <row r="75" spans="1:16" ht="26.25" customHeight="1" x14ac:dyDescent="0.2">
      <c r="A75" s="14"/>
      <c r="B75" s="14"/>
      <c r="C75" s="74" t="s">
        <v>360</v>
      </c>
      <c r="D75" s="79" t="s">
        <v>530</v>
      </c>
      <c r="E75" s="13">
        <v>44440</v>
      </c>
      <c r="F75" s="77" t="s">
        <v>284</v>
      </c>
      <c r="G75" s="13">
        <v>44441</v>
      </c>
      <c r="H75" s="78" t="s">
        <v>285</v>
      </c>
      <c r="I75" s="16">
        <v>100</v>
      </c>
      <c r="J75" s="16">
        <v>78</v>
      </c>
      <c r="K75" s="16">
        <v>55</v>
      </c>
      <c r="L75" s="16">
        <v>55</v>
      </c>
      <c r="M75" s="82">
        <v>107.25</v>
      </c>
      <c r="N75" s="73">
        <v>107</v>
      </c>
      <c r="O75" s="65">
        <v>3000</v>
      </c>
      <c r="P75" s="66">
        <f>Table2245789101123[[#This Row],[PEMBULATAN]]*O75</f>
        <v>321000</v>
      </c>
    </row>
    <row r="76" spans="1:16" ht="26.25" customHeight="1" x14ac:dyDescent="0.2">
      <c r="A76" s="14"/>
      <c r="B76" s="14"/>
      <c r="C76" s="74" t="s">
        <v>361</v>
      </c>
      <c r="D76" s="79" t="s">
        <v>530</v>
      </c>
      <c r="E76" s="13">
        <v>44440</v>
      </c>
      <c r="F76" s="77" t="s">
        <v>284</v>
      </c>
      <c r="G76" s="13">
        <v>44441</v>
      </c>
      <c r="H76" s="78" t="s">
        <v>285</v>
      </c>
      <c r="I76" s="16">
        <v>33</v>
      </c>
      <c r="J76" s="16">
        <v>32</v>
      </c>
      <c r="K76" s="16">
        <v>28</v>
      </c>
      <c r="L76" s="16">
        <v>28</v>
      </c>
      <c r="M76" s="82">
        <v>7.3920000000000003</v>
      </c>
      <c r="N76" s="73">
        <v>28</v>
      </c>
      <c r="O76" s="65">
        <v>3000</v>
      </c>
      <c r="P76" s="66">
        <f>Table2245789101123[[#This Row],[PEMBULATAN]]*O76</f>
        <v>84000</v>
      </c>
    </row>
    <row r="77" spans="1:16" ht="26.25" customHeight="1" x14ac:dyDescent="0.2">
      <c r="A77" s="14"/>
      <c r="B77" s="14"/>
      <c r="C77" s="74" t="s">
        <v>362</v>
      </c>
      <c r="D77" s="79" t="s">
        <v>530</v>
      </c>
      <c r="E77" s="13">
        <v>44440</v>
      </c>
      <c r="F77" s="77" t="s">
        <v>284</v>
      </c>
      <c r="G77" s="13">
        <v>44441</v>
      </c>
      <c r="H77" s="78" t="s">
        <v>285</v>
      </c>
      <c r="I77" s="16">
        <v>63</v>
      </c>
      <c r="J77" s="16">
        <v>40</v>
      </c>
      <c r="K77" s="16">
        <v>12</v>
      </c>
      <c r="L77" s="16">
        <v>12</v>
      </c>
      <c r="M77" s="82">
        <v>7.56</v>
      </c>
      <c r="N77" s="73">
        <v>12</v>
      </c>
      <c r="O77" s="65">
        <v>3000</v>
      </c>
      <c r="P77" s="66">
        <f>Table2245789101123[[#This Row],[PEMBULATAN]]*O77</f>
        <v>36000</v>
      </c>
    </row>
    <row r="78" spans="1:16" ht="26.25" customHeight="1" x14ac:dyDescent="0.2">
      <c r="A78" s="14"/>
      <c r="B78" s="14"/>
      <c r="C78" s="74" t="s">
        <v>363</v>
      </c>
      <c r="D78" s="79" t="s">
        <v>530</v>
      </c>
      <c r="E78" s="13">
        <v>44440</v>
      </c>
      <c r="F78" s="77" t="s">
        <v>284</v>
      </c>
      <c r="G78" s="13">
        <v>44441</v>
      </c>
      <c r="H78" s="78" t="s">
        <v>285</v>
      </c>
      <c r="I78" s="16">
        <v>58</v>
      </c>
      <c r="J78" s="16">
        <v>42</v>
      </c>
      <c r="K78" s="16">
        <v>40</v>
      </c>
      <c r="L78" s="16">
        <v>40</v>
      </c>
      <c r="M78" s="82">
        <v>24.36</v>
      </c>
      <c r="N78" s="73">
        <v>40</v>
      </c>
      <c r="O78" s="65">
        <v>3000</v>
      </c>
      <c r="P78" s="66">
        <f>Table2245789101123[[#This Row],[PEMBULATAN]]*O78</f>
        <v>120000</v>
      </c>
    </row>
    <row r="79" spans="1:16" ht="26.25" customHeight="1" x14ac:dyDescent="0.2">
      <c r="A79" s="14"/>
      <c r="B79" s="14"/>
      <c r="C79" s="74" t="s">
        <v>364</v>
      </c>
      <c r="D79" s="79" t="s">
        <v>530</v>
      </c>
      <c r="E79" s="13">
        <v>44440</v>
      </c>
      <c r="F79" s="77" t="s">
        <v>284</v>
      </c>
      <c r="G79" s="13">
        <v>44441</v>
      </c>
      <c r="H79" s="78" t="s">
        <v>285</v>
      </c>
      <c r="I79" s="16">
        <v>89</v>
      </c>
      <c r="J79" s="16">
        <v>56</v>
      </c>
      <c r="K79" s="16">
        <v>25</v>
      </c>
      <c r="L79" s="16">
        <v>25</v>
      </c>
      <c r="M79" s="82">
        <v>31.15</v>
      </c>
      <c r="N79" s="73">
        <v>31</v>
      </c>
      <c r="O79" s="65">
        <v>3000</v>
      </c>
      <c r="P79" s="66">
        <f>Table2245789101123[[#This Row],[PEMBULATAN]]*O79</f>
        <v>93000</v>
      </c>
    </row>
    <row r="80" spans="1:16" ht="26.25" customHeight="1" x14ac:dyDescent="0.2">
      <c r="A80" s="14"/>
      <c r="B80" s="14"/>
      <c r="C80" s="74" t="s">
        <v>365</v>
      </c>
      <c r="D80" s="79" t="s">
        <v>530</v>
      </c>
      <c r="E80" s="13">
        <v>44440</v>
      </c>
      <c r="F80" s="77" t="s">
        <v>284</v>
      </c>
      <c r="G80" s="13">
        <v>44441</v>
      </c>
      <c r="H80" s="78" t="s">
        <v>285</v>
      </c>
      <c r="I80" s="16">
        <v>89</v>
      </c>
      <c r="J80" s="16">
        <v>53</v>
      </c>
      <c r="K80" s="16">
        <v>33</v>
      </c>
      <c r="L80" s="16">
        <v>33</v>
      </c>
      <c r="M80" s="82">
        <v>38.91525</v>
      </c>
      <c r="N80" s="73">
        <v>39</v>
      </c>
      <c r="O80" s="65">
        <v>3000</v>
      </c>
      <c r="P80" s="66">
        <f>Table2245789101123[[#This Row],[PEMBULATAN]]*O80</f>
        <v>117000</v>
      </c>
    </row>
    <row r="81" spans="1:16" ht="26.25" customHeight="1" x14ac:dyDescent="0.2">
      <c r="A81" s="14"/>
      <c r="B81" s="14"/>
      <c r="C81" s="74" t="s">
        <v>366</v>
      </c>
      <c r="D81" s="79" t="s">
        <v>530</v>
      </c>
      <c r="E81" s="13">
        <v>44440</v>
      </c>
      <c r="F81" s="77" t="s">
        <v>284</v>
      </c>
      <c r="G81" s="13">
        <v>44441</v>
      </c>
      <c r="H81" s="78" t="s">
        <v>285</v>
      </c>
      <c r="I81" s="16">
        <v>40</v>
      </c>
      <c r="J81" s="16">
        <v>30</v>
      </c>
      <c r="K81" s="16">
        <v>25</v>
      </c>
      <c r="L81" s="16">
        <v>25</v>
      </c>
      <c r="M81" s="82">
        <v>7.5</v>
      </c>
      <c r="N81" s="73">
        <v>25</v>
      </c>
      <c r="O81" s="65">
        <v>3000</v>
      </c>
      <c r="P81" s="66">
        <f>Table2245789101123[[#This Row],[PEMBULATAN]]*O81</f>
        <v>75000</v>
      </c>
    </row>
    <row r="82" spans="1:16" ht="26.25" customHeight="1" x14ac:dyDescent="0.2">
      <c r="A82" s="14"/>
      <c r="B82" s="14"/>
      <c r="C82" s="74" t="s">
        <v>367</v>
      </c>
      <c r="D82" s="79" t="s">
        <v>530</v>
      </c>
      <c r="E82" s="13">
        <v>44440</v>
      </c>
      <c r="F82" s="77" t="s">
        <v>284</v>
      </c>
      <c r="G82" s="13">
        <v>44441</v>
      </c>
      <c r="H82" s="78" t="s">
        <v>285</v>
      </c>
      <c r="I82" s="16">
        <v>85</v>
      </c>
      <c r="J82" s="16">
        <v>15</v>
      </c>
      <c r="K82" s="16">
        <v>12</v>
      </c>
      <c r="L82" s="16">
        <v>12</v>
      </c>
      <c r="M82" s="82">
        <v>3.8250000000000002</v>
      </c>
      <c r="N82" s="73">
        <v>12</v>
      </c>
      <c r="O82" s="65">
        <v>3000</v>
      </c>
      <c r="P82" s="66">
        <f>Table2245789101123[[#This Row],[PEMBULATAN]]*O82</f>
        <v>36000</v>
      </c>
    </row>
    <row r="83" spans="1:16" ht="26.25" customHeight="1" x14ac:dyDescent="0.2">
      <c r="A83" s="14"/>
      <c r="B83" s="14"/>
      <c r="C83" s="74" t="s">
        <v>368</v>
      </c>
      <c r="D83" s="79" t="s">
        <v>530</v>
      </c>
      <c r="E83" s="13">
        <v>44440</v>
      </c>
      <c r="F83" s="77" t="s">
        <v>284</v>
      </c>
      <c r="G83" s="13">
        <v>44441</v>
      </c>
      <c r="H83" s="78" t="s">
        <v>285</v>
      </c>
      <c r="I83" s="16">
        <v>105</v>
      </c>
      <c r="J83" s="16">
        <v>7</v>
      </c>
      <c r="K83" s="16">
        <v>7</v>
      </c>
      <c r="L83" s="16">
        <v>7</v>
      </c>
      <c r="M83" s="82">
        <v>1.2862499999999999</v>
      </c>
      <c r="N83" s="73">
        <v>7</v>
      </c>
      <c r="O83" s="65">
        <v>3000</v>
      </c>
      <c r="P83" s="66">
        <f>Table2245789101123[[#This Row],[PEMBULATAN]]*O83</f>
        <v>21000</v>
      </c>
    </row>
    <row r="84" spans="1:16" ht="26.25" customHeight="1" x14ac:dyDescent="0.2">
      <c r="A84" s="14"/>
      <c r="B84" s="14"/>
      <c r="C84" s="74" t="s">
        <v>369</v>
      </c>
      <c r="D84" s="79" t="s">
        <v>530</v>
      </c>
      <c r="E84" s="13">
        <v>44440</v>
      </c>
      <c r="F84" s="77" t="s">
        <v>284</v>
      </c>
      <c r="G84" s="13">
        <v>44441</v>
      </c>
      <c r="H84" s="78" t="s">
        <v>285</v>
      </c>
      <c r="I84" s="16">
        <v>43</v>
      </c>
      <c r="J84" s="16">
        <v>20</v>
      </c>
      <c r="K84" s="16">
        <v>25</v>
      </c>
      <c r="L84" s="16">
        <v>25</v>
      </c>
      <c r="M84" s="82">
        <v>5.375</v>
      </c>
      <c r="N84" s="73">
        <v>25</v>
      </c>
      <c r="O84" s="65">
        <v>3000</v>
      </c>
      <c r="P84" s="66">
        <f>Table2245789101123[[#This Row],[PEMBULATAN]]*O84</f>
        <v>75000</v>
      </c>
    </row>
    <row r="85" spans="1:16" ht="26.25" customHeight="1" x14ac:dyDescent="0.2">
      <c r="A85" s="14"/>
      <c r="B85" s="14"/>
      <c r="C85" s="74" t="s">
        <v>370</v>
      </c>
      <c r="D85" s="79" t="s">
        <v>530</v>
      </c>
      <c r="E85" s="13">
        <v>44440</v>
      </c>
      <c r="F85" s="77" t="s">
        <v>284</v>
      </c>
      <c r="G85" s="13">
        <v>44441</v>
      </c>
      <c r="H85" s="78" t="s">
        <v>285</v>
      </c>
      <c r="I85" s="16">
        <v>53</v>
      </c>
      <c r="J85" s="16">
        <v>53</v>
      </c>
      <c r="K85" s="16">
        <v>26</v>
      </c>
      <c r="L85" s="16">
        <v>26</v>
      </c>
      <c r="M85" s="82">
        <v>18.258500000000002</v>
      </c>
      <c r="N85" s="73">
        <v>26</v>
      </c>
      <c r="O85" s="65">
        <v>3000</v>
      </c>
      <c r="P85" s="66">
        <f>Table2245789101123[[#This Row],[PEMBULATAN]]*O85</f>
        <v>78000</v>
      </c>
    </row>
    <row r="86" spans="1:16" ht="26.25" customHeight="1" x14ac:dyDescent="0.2">
      <c r="A86" s="14"/>
      <c r="B86" s="14"/>
      <c r="C86" s="74" t="s">
        <v>371</v>
      </c>
      <c r="D86" s="79" t="s">
        <v>530</v>
      </c>
      <c r="E86" s="13">
        <v>44440</v>
      </c>
      <c r="F86" s="77" t="s">
        <v>284</v>
      </c>
      <c r="G86" s="13">
        <v>44441</v>
      </c>
      <c r="H86" s="78" t="s">
        <v>285</v>
      </c>
      <c r="I86" s="16">
        <v>207</v>
      </c>
      <c r="J86" s="16">
        <v>20</v>
      </c>
      <c r="K86" s="16">
        <v>3</v>
      </c>
      <c r="L86" s="16">
        <v>3</v>
      </c>
      <c r="M86" s="82">
        <v>3.105</v>
      </c>
      <c r="N86" s="73">
        <v>3</v>
      </c>
      <c r="O86" s="65">
        <v>3000</v>
      </c>
      <c r="P86" s="66">
        <f>Table2245789101123[[#This Row],[PEMBULATAN]]*O86</f>
        <v>9000</v>
      </c>
    </row>
    <row r="87" spans="1:16" ht="26.25" customHeight="1" x14ac:dyDescent="0.2">
      <c r="A87" s="14"/>
      <c r="B87" s="14"/>
      <c r="C87" s="74" t="s">
        <v>372</v>
      </c>
      <c r="D87" s="79" t="s">
        <v>530</v>
      </c>
      <c r="E87" s="13">
        <v>44440</v>
      </c>
      <c r="F87" s="77" t="s">
        <v>284</v>
      </c>
      <c r="G87" s="13">
        <v>44441</v>
      </c>
      <c r="H87" s="78" t="s">
        <v>285</v>
      </c>
      <c r="I87" s="16">
        <v>68</v>
      </c>
      <c r="J87" s="16">
        <v>48</v>
      </c>
      <c r="K87" s="16">
        <v>33</v>
      </c>
      <c r="L87" s="16">
        <v>33</v>
      </c>
      <c r="M87" s="82">
        <v>26.928000000000001</v>
      </c>
      <c r="N87" s="73">
        <v>33</v>
      </c>
      <c r="O87" s="65">
        <v>3000</v>
      </c>
      <c r="P87" s="66">
        <f>Table2245789101123[[#This Row],[PEMBULATAN]]*O87</f>
        <v>99000</v>
      </c>
    </row>
    <row r="88" spans="1:16" ht="26.25" customHeight="1" x14ac:dyDescent="0.2">
      <c r="A88" s="14"/>
      <c r="B88" s="14"/>
      <c r="C88" s="74" t="s">
        <v>373</v>
      </c>
      <c r="D88" s="79" t="s">
        <v>530</v>
      </c>
      <c r="E88" s="13">
        <v>44440</v>
      </c>
      <c r="F88" s="77" t="s">
        <v>284</v>
      </c>
      <c r="G88" s="13">
        <v>44441</v>
      </c>
      <c r="H88" s="78" t="s">
        <v>285</v>
      </c>
      <c r="I88" s="16">
        <v>60</v>
      </c>
      <c r="J88" s="16">
        <v>45</v>
      </c>
      <c r="K88" s="16">
        <v>40</v>
      </c>
      <c r="L88" s="16">
        <v>40</v>
      </c>
      <c r="M88" s="82">
        <v>27</v>
      </c>
      <c r="N88" s="73">
        <v>40</v>
      </c>
      <c r="O88" s="65">
        <v>3000</v>
      </c>
      <c r="P88" s="66">
        <f>Table2245789101123[[#This Row],[PEMBULATAN]]*O88</f>
        <v>120000</v>
      </c>
    </row>
    <row r="89" spans="1:16" ht="26.25" customHeight="1" x14ac:dyDescent="0.2">
      <c r="A89" s="14"/>
      <c r="B89" s="14"/>
      <c r="C89" s="74" t="s">
        <v>374</v>
      </c>
      <c r="D89" s="79" t="s">
        <v>530</v>
      </c>
      <c r="E89" s="13">
        <v>44440</v>
      </c>
      <c r="F89" s="77" t="s">
        <v>284</v>
      </c>
      <c r="G89" s="13">
        <v>44441</v>
      </c>
      <c r="H89" s="78" t="s">
        <v>285</v>
      </c>
      <c r="I89" s="16">
        <v>110</v>
      </c>
      <c r="J89" s="16">
        <v>5</v>
      </c>
      <c r="K89" s="16">
        <v>5</v>
      </c>
      <c r="L89" s="16">
        <v>5</v>
      </c>
      <c r="M89" s="82">
        <v>0.6875</v>
      </c>
      <c r="N89" s="73">
        <v>5</v>
      </c>
      <c r="O89" s="65">
        <v>3000</v>
      </c>
      <c r="P89" s="66">
        <f>Table2245789101123[[#This Row],[PEMBULATAN]]*O89</f>
        <v>15000</v>
      </c>
    </row>
    <row r="90" spans="1:16" ht="26.25" customHeight="1" x14ac:dyDescent="0.2">
      <c r="A90" s="14"/>
      <c r="B90" s="14"/>
      <c r="C90" s="74" t="s">
        <v>375</v>
      </c>
      <c r="D90" s="79" t="s">
        <v>530</v>
      </c>
      <c r="E90" s="13">
        <v>44440</v>
      </c>
      <c r="F90" s="77" t="s">
        <v>284</v>
      </c>
      <c r="G90" s="13">
        <v>44441</v>
      </c>
      <c r="H90" s="78" t="s">
        <v>285</v>
      </c>
      <c r="I90" s="16">
        <v>100</v>
      </c>
      <c r="J90" s="16">
        <v>12</v>
      </c>
      <c r="K90" s="16">
        <v>8</v>
      </c>
      <c r="L90" s="16">
        <v>8</v>
      </c>
      <c r="M90" s="82">
        <v>2.4</v>
      </c>
      <c r="N90" s="73">
        <v>8</v>
      </c>
      <c r="O90" s="65">
        <v>3000</v>
      </c>
      <c r="P90" s="66">
        <f>Table2245789101123[[#This Row],[PEMBULATAN]]*O90</f>
        <v>24000</v>
      </c>
    </row>
    <row r="91" spans="1:16" ht="26.25" customHeight="1" x14ac:dyDescent="0.2">
      <c r="A91" s="14"/>
      <c r="B91" s="14"/>
      <c r="C91" s="74" t="s">
        <v>376</v>
      </c>
      <c r="D91" s="79" t="s">
        <v>530</v>
      </c>
      <c r="E91" s="13">
        <v>44440</v>
      </c>
      <c r="F91" s="77" t="s">
        <v>284</v>
      </c>
      <c r="G91" s="13">
        <v>44441</v>
      </c>
      <c r="H91" s="78" t="s">
        <v>285</v>
      </c>
      <c r="I91" s="16">
        <v>148</v>
      </c>
      <c r="J91" s="16">
        <v>15</v>
      </c>
      <c r="K91" s="16">
        <v>10</v>
      </c>
      <c r="L91" s="16">
        <v>10</v>
      </c>
      <c r="M91" s="82">
        <v>5.55</v>
      </c>
      <c r="N91" s="73">
        <v>10</v>
      </c>
      <c r="O91" s="65">
        <v>3000</v>
      </c>
      <c r="P91" s="66">
        <f>Table2245789101123[[#This Row],[PEMBULATAN]]*O91</f>
        <v>30000</v>
      </c>
    </row>
    <row r="92" spans="1:16" ht="26.25" customHeight="1" x14ac:dyDescent="0.2">
      <c r="A92" s="14"/>
      <c r="B92" s="14"/>
      <c r="C92" s="74" t="s">
        <v>377</v>
      </c>
      <c r="D92" s="79" t="s">
        <v>530</v>
      </c>
      <c r="E92" s="13">
        <v>44440</v>
      </c>
      <c r="F92" s="77" t="s">
        <v>284</v>
      </c>
      <c r="G92" s="13">
        <v>44441</v>
      </c>
      <c r="H92" s="78" t="s">
        <v>285</v>
      </c>
      <c r="I92" s="16">
        <v>87</v>
      </c>
      <c r="J92" s="16">
        <v>67</v>
      </c>
      <c r="K92" s="16">
        <v>20</v>
      </c>
      <c r="L92" s="16">
        <v>20</v>
      </c>
      <c r="M92" s="82">
        <v>29.145</v>
      </c>
      <c r="N92" s="73">
        <v>29</v>
      </c>
      <c r="O92" s="65">
        <v>3000</v>
      </c>
      <c r="P92" s="66">
        <f>Table2245789101123[[#This Row],[PEMBULATAN]]*O92</f>
        <v>87000</v>
      </c>
    </row>
    <row r="93" spans="1:16" ht="26.25" customHeight="1" x14ac:dyDescent="0.2">
      <c r="A93" s="14"/>
      <c r="B93" s="14"/>
      <c r="C93" s="74" t="s">
        <v>378</v>
      </c>
      <c r="D93" s="79" t="s">
        <v>530</v>
      </c>
      <c r="E93" s="13">
        <v>44440</v>
      </c>
      <c r="F93" s="77" t="s">
        <v>284</v>
      </c>
      <c r="G93" s="13">
        <v>44441</v>
      </c>
      <c r="H93" s="78" t="s">
        <v>285</v>
      </c>
      <c r="I93" s="16">
        <v>135</v>
      </c>
      <c r="J93" s="16">
        <v>6</v>
      </c>
      <c r="K93" s="16">
        <v>6</v>
      </c>
      <c r="L93" s="16">
        <v>6</v>
      </c>
      <c r="M93" s="82">
        <v>1.2150000000000001</v>
      </c>
      <c r="N93" s="73">
        <v>6</v>
      </c>
      <c r="O93" s="65">
        <v>3000</v>
      </c>
      <c r="P93" s="66">
        <f>Table2245789101123[[#This Row],[PEMBULATAN]]*O93</f>
        <v>18000</v>
      </c>
    </row>
    <row r="94" spans="1:16" ht="26.25" customHeight="1" x14ac:dyDescent="0.2">
      <c r="A94" s="14"/>
      <c r="B94" s="14"/>
      <c r="C94" s="74" t="s">
        <v>379</v>
      </c>
      <c r="D94" s="79" t="s">
        <v>530</v>
      </c>
      <c r="E94" s="13">
        <v>44440</v>
      </c>
      <c r="F94" s="77" t="s">
        <v>284</v>
      </c>
      <c r="G94" s="13">
        <v>44441</v>
      </c>
      <c r="H94" s="78" t="s">
        <v>285</v>
      </c>
      <c r="I94" s="16">
        <v>50</v>
      </c>
      <c r="J94" s="16">
        <v>47</v>
      </c>
      <c r="K94" s="16">
        <v>12</v>
      </c>
      <c r="L94" s="16">
        <v>12</v>
      </c>
      <c r="M94" s="82">
        <v>7.05</v>
      </c>
      <c r="N94" s="73">
        <v>12</v>
      </c>
      <c r="O94" s="65">
        <v>3000</v>
      </c>
      <c r="P94" s="66">
        <f>Table2245789101123[[#This Row],[PEMBULATAN]]*O94</f>
        <v>36000</v>
      </c>
    </row>
    <row r="95" spans="1:16" ht="26.25" customHeight="1" x14ac:dyDescent="0.2">
      <c r="A95" s="14"/>
      <c r="B95" s="14"/>
      <c r="C95" s="74" t="s">
        <v>380</v>
      </c>
      <c r="D95" s="79" t="s">
        <v>530</v>
      </c>
      <c r="E95" s="13">
        <v>44440</v>
      </c>
      <c r="F95" s="77" t="s">
        <v>284</v>
      </c>
      <c r="G95" s="13">
        <v>44441</v>
      </c>
      <c r="H95" s="78" t="s">
        <v>285</v>
      </c>
      <c r="I95" s="16">
        <v>85</v>
      </c>
      <c r="J95" s="16">
        <v>25</v>
      </c>
      <c r="K95" s="16">
        <v>17</v>
      </c>
      <c r="L95" s="16">
        <v>17</v>
      </c>
      <c r="M95" s="82">
        <v>9.03125</v>
      </c>
      <c r="N95" s="73">
        <v>17</v>
      </c>
      <c r="O95" s="65">
        <v>3000</v>
      </c>
      <c r="P95" s="66">
        <f>Table2245789101123[[#This Row],[PEMBULATAN]]*O95</f>
        <v>51000</v>
      </c>
    </row>
    <row r="96" spans="1:16" ht="26.25" customHeight="1" x14ac:dyDescent="0.2">
      <c r="A96" s="14"/>
      <c r="B96" s="14"/>
      <c r="C96" s="74" t="s">
        <v>381</v>
      </c>
      <c r="D96" s="79" t="s">
        <v>530</v>
      </c>
      <c r="E96" s="13">
        <v>44440</v>
      </c>
      <c r="F96" s="77" t="s">
        <v>284</v>
      </c>
      <c r="G96" s="13">
        <v>44441</v>
      </c>
      <c r="H96" s="78" t="s">
        <v>285</v>
      </c>
      <c r="I96" s="16">
        <v>74</v>
      </c>
      <c r="J96" s="16">
        <v>14</v>
      </c>
      <c r="K96" s="16">
        <v>14</v>
      </c>
      <c r="L96" s="16">
        <v>14</v>
      </c>
      <c r="M96" s="82">
        <v>3.6259999999999999</v>
      </c>
      <c r="N96" s="73">
        <v>14</v>
      </c>
      <c r="O96" s="65">
        <v>3000</v>
      </c>
      <c r="P96" s="66">
        <f>Table2245789101123[[#This Row],[PEMBULATAN]]*O96</f>
        <v>42000</v>
      </c>
    </row>
    <row r="97" spans="1:16" ht="26.25" customHeight="1" x14ac:dyDescent="0.2">
      <c r="A97" s="14"/>
      <c r="B97" s="14"/>
      <c r="C97" s="74" t="s">
        <v>382</v>
      </c>
      <c r="D97" s="79" t="s">
        <v>530</v>
      </c>
      <c r="E97" s="13">
        <v>44440</v>
      </c>
      <c r="F97" s="77" t="s">
        <v>284</v>
      </c>
      <c r="G97" s="13">
        <v>44441</v>
      </c>
      <c r="H97" s="78" t="s">
        <v>285</v>
      </c>
      <c r="I97" s="16">
        <v>60</v>
      </c>
      <c r="J97" s="16">
        <v>40</v>
      </c>
      <c r="K97" s="16">
        <v>25</v>
      </c>
      <c r="L97" s="16">
        <v>25</v>
      </c>
      <c r="M97" s="82">
        <v>15</v>
      </c>
      <c r="N97" s="73">
        <v>25</v>
      </c>
      <c r="O97" s="65">
        <v>3000</v>
      </c>
      <c r="P97" s="66">
        <f>Table2245789101123[[#This Row],[PEMBULATAN]]*O97</f>
        <v>75000</v>
      </c>
    </row>
    <row r="98" spans="1:16" ht="26.25" customHeight="1" x14ac:dyDescent="0.2">
      <c r="A98" s="14"/>
      <c r="B98" s="14"/>
      <c r="C98" s="74" t="s">
        <v>383</v>
      </c>
      <c r="D98" s="79" t="s">
        <v>530</v>
      </c>
      <c r="E98" s="13">
        <v>44440</v>
      </c>
      <c r="F98" s="77" t="s">
        <v>284</v>
      </c>
      <c r="G98" s="13">
        <v>44441</v>
      </c>
      <c r="H98" s="78" t="s">
        <v>285</v>
      </c>
      <c r="I98" s="16">
        <v>76</v>
      </c>
      <c r="J98" s="16">
        <v>40</v>
      </c>
      <c r="K98" s="16">
        <v>44</v>
      </c>
      <c r="L98" s="16">
        <v>44</v>
      </c>
      <c r="M98" s="82">
        <v>33.44</v>
      </c>
      <c r="N98" s="73">
        <v>44</v>
      </c>
      <c r="O98" s="65">
        <v>3000</v>
      </c>
      <c r="P98" s="66">
        <f>Table2245789101123[[#This Row],[PEMBULATAN]]*O98</f>
        <v>132000</v>
      </c>
    </row>
    <row r="99" spans="1:16" ht="26.25" customHeight="1" x14ac:dyDescent="0.2">
      <c r="A99" s="14"/>
      <c r="B99" s="14"/>
      <c r="C99" s="74" t="s">
        <v>384</v>
      </c>
      <c r="D99" s="79" t="s">
        <v>530</v>
      </c>
      <c r="E99" s="13">
        <v>44440</v>
      </c>
      <c r="F99" s="77" t="s">
        <v>284</v>
      </c>
      <c r="G99" s="13">
        <v>44441</v>
      </c>
      <c r="H99" s="78" t="s">
        <v>285</v>
      </c>
      <c r="I99" s="16">
        <v>78</v>
      </c>
      <c r="J99" s="16">
        <v>23</v>
      </c>
      <c r="K99" s="16">
        <v>8</v>
      </c>
      <c r="L99" s="16">
        <v>8</v>
      </c>
      <c r="M99" s="82">
        <v>3.5880000000000001</v>
      </c>
      <c r="N99" s="73">
        <v>8</v>
      </c>
      <c r="O99" s="65">
        <v>3000</v>
      </c>
      <c r="P99" s="66">
        <f>Table2245789101123[[#This Row],[PEMBULATAN]]*O99</f>
        <v>24000</v>
      </c>
    </row>
    <row r="100" spans="1:16" ht="26.25" customHeight="1" x14ac:dyDescent="0.2">
      <c r="A100" s="14"/>
      <c r="B100" s="14"/>
      <c r="C100" s="74" t="s">
        <v>385</v>
      </c>
      <c r="D100" s="79" t="s">
        <v>530</v>
      </c>
      <c r="E100" s="13">
        <v>44440</v>
      </c>
      <c r="F100" s="77" t="s">
        <v>284</v>
      </c>
      <c r="G100" s="13">
        <v>44441</v>
      </c>
      <c r="H100" s="78" t="s">
        <v>285</v>
      </c>
      <c r="I100" s="16">
        <v>55</v>
      </c>
      <c r="J100" s="16">
        <v>15</v>
      </c>
      <c r="K100" s="16">
        <v>8</v>
      </c>
      <c r="L100" s="16">
        <v>8</v>
      </c>
      <c r="M100" s="82">
        <v>1.65</v>
      </c>
      <c r="N100" s="73">
        <v>8</v>
      </c>
      <c r="O100" s="65">
        <v>3000</v>
      </c>
      <c r="P100" s="66">
        <f>Table2245789101123[[#This Row],[PEMBULATAN]]*O100</f>
        <v>24000</v>
      </c>
    </row>
    <row r="101" spans="1:16" ht="26.25" customHeight="1" x14ac:dyDescent="0.2">
      <c r="A101" s="14"/>
      <c r="B101" s="14"/>
      <c r="C101" s="74" t="s">
        <v>386</v>
      </c>
      <c r="D101" s="79" t="s">
        <v>530</v>
      </c>
      <c r="E101" s="13">
        <v>44440</v>
      </c>
      <c r="F101" s="77" t="s">
        <v>284</v>
      </c>
      <c r="G101" s="13">
        <v>44441</v>
      </c>
      <c r="H101" s="78" t="s">
        <v>285</v>
      </c>
      <c r="I101" s="16">
        <v>38</v>
      </c>
      <c r="J101" s="16">
        <v>25</v>
      </c>
      <c r="K101" s="16">
        <v>25</v>
      </c>
      <c r="L101" s="16">
        <v>25</v>
      </c>
      <c r="M101" s="82">
        <v>5.9375</v>
      </c>
      <c r="N101" s="73">
        <v>25</v>
      </c>
      <c r="O101" s="65">
        <v>3000</v>
      </c>
      <c r="P101" s="66">
        <f>Table2245789101123[[#This Row],[PEMBULATAN]]*O101</f>
        <v>75000</v>
      </c>
    </row>
    <row r="102" spans="1:16" ht="26.25" customHeight="1" x14ac:dyDescent="0.2">
      <c r="A102" s="14"/>
      <c r="B102" s="14"/>
      <c r="C102" s="74" t="s">
        <v>387</v>
      </c>
      <c r="D102" s="79" t="s">
        <v>530</v>
      </c>
      <c r="E102" s="13">
        <v>44440</v>
      </c>
      <c r="F102" s="77" t="s">
        <v>284</v>
      </c>
      <c r="G102" s="13">
        <v>44441</v>
      </c>
      <c r="H102" s="78" t="s">
        <v>285</v>
      </c>
      <c r="I102" s="16">
        <v>82</v>
      </c>
      <c r="J102" s="16">
        <v>53</v>
      </c>
      <c r="K102" s="16">
        <v>10</v>
      </c>
      <c r="L102" s="16">
        <v>10</v>
      </c>
      <c r="M102" s="82">
        <v>10.865</v>
      </c>
      <c r="N102" s="73">
        <v>11</v>
      </c>
      <c r="O102" s="65">
        <v>3000</v>
      </c>
      <c r="P102" s="66">
        <f>Table2245789101123[[#This Row],[PEMBULATAN]]*O102</f>
        <v>33000</v>
      </c>
    </row>
    <row r="103" spans="1:16" ht="26.25" customHeight="1" x14ac:dyDescent="0.2">
      <c r="A103" s="14"/>
      <c r="B103" s="14"/>
      <c r="C103" s="74" t="s">
        <v>388</v>
      </c>
      <c r="D103" s="79" t="s">
        <v>530</v>
      </c>
      <c r="E103" s="13">
        <v>44440</v>
      </c>
      <c r="F103" s="77" t="s">
        <v>284</v>
      </c>
      <c r="G103" s="13">
        <v>44441</v>
      </c>
      <c r="H103" s="78" t="s">
        <v>285</v>
      </c>
      <c r="I103" s="16">
        <v>63</v>
      </c>
      <c r="J103" s="16">
        <v>33</v>
      </c>
      <c r="K103" s="16">
        <v>44</v>
      </c>
      <c r="L103" s="16">
        <v>44</v>
      </c>
      <c r="M103" s="82">
        <v>22.869</v>
      </c>
      <c r="N103" s="73">
        <v>44</v>
      </c>
      <c r="O103" s="65">
        <v>3000</v>
      </c>
      <c r="P103" s="66">
        <f>Table2245789101123[[#This Row],[PEMBULATAN]]*O103</f>
        <v>132000</v>
      </c>
    </row>
    <row r="104" spans="1:16" ht="26.25" customHeight="1" x14ac:dyDescent="0.2">
      <c r="A104" s="14"/>
      <c r="B104" s="14"/>
      <c r="C104" s="74" t="s">
        <v>389</v>
      </c>
      <c r="D104" s="79" t="s">
        <v>530</v>
      </c>
      <c r="E104" s="13">
        <v>44440</v>
      </c>
      <c r="F104" s="77" t="s">
        <v>284</v>
      </c>
      <c r="G104" s="13">
        <v>44441</v>
      </c>
      <c r="H104" s="78" t="s">
        <v>285</v>
      </c>
      <c r="I104" s="16">
        <v>63</v>
      </c>
      <c r="J104" s="16">
        <v>40</v>
      </c>
      <c r="K104" s="16">
        <v>25</v>
      </c>
      <c r="L104" s="16">
        <v>25</v>
      </c>
      <c r="M104" s="82">
        <v>15.75</v>
      </c>
      <c r="N104" s="73">
        <v>25</v>
      </c>
      <c r="O104" s="65">
        <v>3000</v>
      </c>
      <c r="P104" s="66">
        <f>Table2245789101123[[#This Row],[PEMBULATAN]]*O104</f>
        <v>75000</v>
      </c>
    </row>
    <row r="105" spans="1:16" ht="26.25" customHeight="1" x14ac:dyDescent="0.2">
      <c r="A105" s="14"/>
      <c r="B105" s="14"/>
      <c r="C105" s="74" t="s">
        <v>390</v>
      </c>
      <c r="D105" s="79" t="s">
        <v>530</v>
      </c>
      <c r="E105" s="13">
        <v>44440</v>
      </c>
      <c r="F105" s="77" t="s">
        <v>284</v>
      </c>
      <c r="G105" s="13">
        <v>44441</v>
      </c>
      <c r="H105" s="78" t="s">
        <v>285</v>
      </c>
      <c r="I105" s="16">
        <v>85</v>
      </c>
      <c r="J105" s="16">
        <v>33</v>
      </c>
      <c r="K105" s="16">
        <v>12</v>
      </c>
      <c r="L105" s="16">
        <v>12</v>
      </c>
      <c r="M105" s="82">
        <v>8.4149999999999991</v>
      </c>
      <c r="N105" s="73">
        <v>12</v>
      </c>
      <c r="O105" s="65">
        <v>3000</v>
      </c>
      <c r="P105" s="66">
        <f>Table2245789101123[[#This Row],[PEMBULATAN]]*O105</f>
        <v>36000</v>
      </c>
    </row>
    <row r="106" spans="1:16" ht="26.25" customHeight="1" x14ac:dyDescent="0.2">
      <c r="A106" s="14"/>
      <c r="B106" s="14"/>
      <c r="C106" s="74" t="s">
        <v>391</v>
      </c>
      <c r="D106" s="79" t="s">
        <v>530</v>
      </c>
      <c r="E106" s="13">
        <v>44440</v>
      </c>
      <c r="F106" s="77" t="s">
        <v>284</v>
      </c>
      <c r="G106" s="13">
        <v>44441</v>
      </c>
      <c r="H106" s="78" t="s">
        <v>285</v>
      </c>
      <c r="I106" s="16">
        <v>150</v>
      </c>
      <c r="J106" s="16">
        <v>103</v>
      </c>
      <c r="K106" s="16">
        <v>2</v>
      </c>
      <c r="L106" s="16">
        <v>2</v>
      </c>
      <c r="M106" s="82">
        <v>7.7249999999999996</v>
      </c>
      <c r="N106" s="73">
        <v>8</v>
      </c>
      <c r="O106" s="65">
        <v>3000</v>
      </c>
      <c r="P106" s="66">
        <f>Table2245789101123[[#This Row],[PEMBULATAN]]*O106</f>
        <v>24000</v>
      </c>
    </row>
    <row r="107" spans="1:16" ht="26.25" customHeight="1" x14ac:dyDescent="0.2">
      <c r="A107" s="14"/>
      <c r="B107" s="14"/>
      <c r="C107" s="74" t="s">
        <v>392</v>
      </c>
      <c r="D107" s="79" t="s">
        <v>530</v>
      </c>
      <c r="E107" s="13">
        <v>44440</v>
      </c>
      <c r="F107" s="77" t="s">
        <v>284</v>
      </c>
      <c r="G107" s="13">
        <v>44441</v>
      </c>
      <c r="H107" s="78" t="s">
        <v>285</v>
      </c>
      <c r="I107" s="16">
        <v>97</v>
      </c>
      <c r="J107" s="16">
        <v>68</v>
      </c>
      <c r="K107" s="16">
        <v>45</v>
      </c>
      <c r="L107" s="16">
        <v>45</v>
      </c>
      <c r="M107" s="82">
        <v>74.204999999999998</v>
      </c>
      <c r="N107" s="73">
        <v>74</v>
      </c>
      <c r="O107" s="65">
        <v>3000</v>
      </c>
      <c r="P107" s="66">
        <f>Table2245789101123[[#This Row],[PEMBULATAN]]*O107</f>
        <v>222000</v>
      </c>
    </row>
    <row r="108" spans="1:16" ht="26.25" customHeight="1" x14ac:dyDescent="0.2">
      <c r="A108" s="14"/>
      <c r="B108" s="14"/>
      <c r="C108" s="74" t="s">
        <v>393</v>
      </c>
      <c r="D108" s="79" t="s">
        <v>530</v>
      </c>
      <c r="E108" s="13">
        <v>44440</v>
      </c>
      <c r="F108" s="77" t="s">
        <v>284</v>
      </c>
      <c r="G108" s="13">
        <v>44441</v>
      </c>
      <c r="H108" s="78" t="s">
        <v>285</v>
      </c>
      <c r="I108" s="16">
        <v>68</v>
      </c>
      <c r="J108" s="16">
        <v>43</v>
      </c>
      <c r="K108" s="16">
        <v>12</v>
      </c>
      <c r="L108" s="16">
        <v>12</v>
      </c>
      <c r="M108" s="82">
        <v>8.7720000000000002</v>
      </c>
      <c r="N108" s="73">
        <v>12</v>
      </c>
      <c r="O108" s="65">
        <v>3000</v>
      </c>
      <c r="P108" s="66">
        <f>Table2245789101123[[#This Row],[PEMBULATAN]]*O108</f>
        <v>36000</v>
      </c>
    </row>
    <row r="109" spans="1:16" ht="26.25" customHeight="1" x14ac:dyDescent="0.2">
      <c r="A109" s="14"/>
      <c r="B109" s="14"/>
      <c r="C109" s="74" t="s">
        <v>394</v>
      </c>
      <c r="D109" s="79" t="s">
        <v>530</v>
      </c>
      <c r="E109" s="13">
        <v>44440</v>
      </c>
      <c r="F109" s="77" t="s">
        <v>284</v>
      </c>
      <c r="G109" s="13">
        <v>44441</v>
      </c>
      <c r="H109" s="78" t="s">
        <v>285</v>
      </c>
      <c r="I109" s="16">
        <v>121</v>
      </c>
      <c r="J109" s="16">
        <v>4</v>
      </c>
      <c r="K109" s="16">
        <v>4</v>
      </c>
      <c r="L109" s="16">
        <v>4</v>
      </c>
      <c r="M109" s="82">
        <v>0.48399999999999999</v>
      </c>
      <c r="N109" s="73">
        <v>4</v>
      </c>
      <c r="O109" s="65">
        <v>3000</v>
      </c>
      <c r="P109" s="66">
        <f>Table2245789101123[[#This Row],[PEMBULATAN]]*O109</f>
        <v>12000</v>
      </c>
    </row>
    <row r="110" spans="1:16" ht="26.25" customHeight="1" x14ac:dyDescent="0.2">
      <c r="A110" s="14"/>
      <c r="B110" s="14"/>
      <c r="C110" s="74" t="s">
        <v>395</v>
      </c>
      <c r="D110" s="79" t="s">
        <v>530</v>
      </c>
      <c r="E110" s="13">
        <v>44440</v>
      </c>
      <c r="F110" s="77" t="s">
        <v>284</v>
      </c>
      <c r="G110" s="13">
        <v>44441</v>
      </c>
      <c r="H110" s="78" t="s">
        <v>285</v>
      </c>
      <c r="I110" s="16">
        <v>99</v>
      </c>
      <c r="J110" s="16">
        <v>65</v>
      </c>
      <c r="K110" s="16">
        <v>45</v>
      </c>
      <c r="L110" s="16">
        <v>45</v>
      </c>
      <c r="M110" s="82">
        <v>72.393749999999997</v>
      </c>
      <c r="N110" s="73">
        <v>73</v>
      </c>
      <c r="O110" s="65">
        <v>3000</v>
      </c>
      <c r="P110" s="66">
        <f>Table2245789101123[[#This Row],[PEMBULATAN]]*O110</f>
        <v>219000</v>
      </c>
    </row>
    <row r="111" spans="1:16" ht="26.25" customHeight="1" x14ac:dyDescent="0.2">
      <c r="A111" s="14"/>
      <c r="B111" s="14"/>
      <c r="C111" s="74" t="s">
        <v>396</v>
      </c>
      <c r="D111" s="79" t="s">
        <v>530</v>
      </c>
      <c r="E111" s="13">
        <v>44440</v>
      </c>
      <c r="F111" s="77" t="s">
        <v>284</v>
      </c>
      <c r="G111" s="13">
        <v>44441</v>
      </c>
      <c r="H111" s="78" t="s">
        <v>285</v>
      </c>
      <c r="I111" s="16">
        <v>93</v>
      </c>
      <c r="J111" s="16">
        <v>60</v>
      </c>
      <c r="K111" s="16">
        <v>37</v>
      </c>
      <c r="L111" s="16">
        <v>37</v>
      </c>
      <c r="M111" s="82">
        <v>51.615000000000002</v>
      </c>
      <c r="N111" s="73">
        <v>52</v>
      </c>
      <c r="O111" s="65">
        <v>3000</v>
      </c>
      <c r="P111" s="66">
        <f>Table2245789101123[[#This Row],[PEMBULATAN]]*O111</f>
        <v>156000</v>
      </c>
    </row>
    <row r="112" spans="1:16" ht="26.25" customHeight="1" x14ac:dyDescent="0.2">
      <c r="A112" s="14"/>
      <c r="B112" s="14"/>
      <c r="C112" s="74" t="s">
        <v>397</v>
      </c>
      <c r="D112" s="79" t="s">
        <v>530</v>
      </c>
      <c r="E112" s="13">
        <v>44440</v>
      </c>
      <c r="F112" s="77" t="s">
        <v>284</v>
      </c>
      <c r="G112" s="13">
        <v>44441</v>
      </c>
      <c r="H112" s="78" t="s">
        <v>285</v>
      </c>
      <c r="I112" s="16">
        <v>100</v>
      </c>
      <c r="J112" s="16">
        <v>60</v>
      </c>
      <c r="K112" s="16">
        <v>25</v>
      </c>
      <c r="L112" s="16">
        <v>25</v>
      </c>
      <c r="M112" s="82">
        <v>37.5</v>
      </c>
      <c r="N112" s="73">
        <v>38</v>
      </c>
      <c r="O112" s="65">
        <v>3000</v>
      </c>
      <c r="P112" s="66">
        <f>Table2245789101123[[#This Row],[PEMBULATAN]]*O112</f>
        <v>114000</v>
      </c>
    </row>
    <row r="113" spans="1:16" ht="26.25" customHeight="1" x14ac:dyDescent="0.2">
      <c r="A113" s="14"/>
      <c r="B113" s="14"/>
      <c r="C113" s="74" t="s">
        <v>398</v>
      </c>
      <c r="D113" s="79" t="s">
        <v>530</v>
      </c>
      <c r="E113" s="13">
        <v>44440</v>
      </c>
      <c r="F113" s="77" t="s">
        <v>284</v>
      </c>
      <c r="G113" s="13">
        <v>44441</v>
      </c>
      <c r="H113" s="78" t="s">
        <v>285</v>
      </c>
      <c r="I113" s="16">
        <v>95</v>
      </c>
      <c r="J113" s="16">
        <v>70</v>
      </c>
      <c r="K113" s="16">
        <v>27</v>
      </c>
      <c r="L113" s="16">
        <v>27</v>
      </c>
      <c r="M113" s="82">
        <v>44.887500000000003</v>
      </c>
      <c r="N113" s="73">
        <v>45</v>
      </c>
      <c r="O113" s="65">
        <v>3000</v>
      </c>
      <c r="P113" s="66">
        <f>Table2245789101123[[#This Row],[PEMBULATAN]]*O113</f>
        <v>135000</v>
      </c>
    </row>
    <row r="114" spans="1:16" ht="26.25" customHeight="1" x14ac:dyDescent="0.2">
      <c r="A114" s="14"/>
      <c r="B114" s="14"/>
      <c r="C114" s="74" t="s">
        <v>399</v>
      </c>
      <c r="D114" s="79" t="s">
        <v>530</v>
      </c>
      <c r="E114" s="13">
        <v>44440</v>
      </c>
      <c r="F114" s="77" t="s">
        <v>284</v>
      </c>
      <c r="G114" s="13">
        <v>44441</v>
      </c>
      <c r="H114" s="78" t="s">
        <v>285</v>
      </c>
      <c r="I114" s="16">
        <v>38</v>
      </c>
      <c r="J114" s="16">
        <v>33</v>
      </c>
      <c r="K114" s="16">
        <v>33</v>
      </c>
      <c r="L114" s="16">
        <v>33</v>
      </c>
      <c r="M114" s="82">
        <v>10.345499999999999</v>
      </c>
      <c r="N114" s="73">
        <v>33</v>
      </c>
      <c r="O114" s="65">
        <v>3000</v>
      </c>
      <c r="P114" s="66">
        <f>Table2245789101123[[#This Row],[PEMBULATAN]]*O114</f>
        <v>99000</v>
      </c>
    </row>
    <row r="115" spans="1:16" ht="26.25" customHeight="1" x14ac:dyDescent="0.2">
      <c r="A115" s="14"/>
      <c r="B115" s="14"/>
      <c r="C115" s="74" t="s">
        <v>400</v>
      </c>
      <c r="D115" s="79" t="s">
        <v>530</v>
      </c>
      <c r="E115" s="13">
        <v>44440</v>
      </c>
      <c r="F115" s="77" t="s">
        <v>284</v>
      </c>
      <c r="G115" s="13">
        <v>44441</v>
      </c>
      <c r="H115" s="78" t="s">
        <v>285</v>
      </c>
      <c r="I115" s="16">
        <v>42</v>
      </c>
      <c r="J115" s="16">
        <v>50</v>
      </c>
      <c r="K115" s="16">
        <v>42</v>
      </c>
      <c r="L115" s="16">
        <v>42</v>
      </c>
      <c r="M115" s="82">
        <v>22.05</v>
      </c>
      <c r="N115" s="73">
        <v>42</v>
      </c>
      <c r="O115" s="65">
        <v>3000</v>
      </c>
      <c r="P115" s="66">
        <f>Table2245789101123[[#This Row],[PEMBULATAN]]*O115</f>
        <v>126000</v>
      </c>
    </row>
    <row r="116" spans="1:16" ht="26.25" customHeight="1" x14ac:dyDescent="0.2">
      <c r="A116" s="14"/>
      <c r="B116" s="14"/>
      <c r="C116" s="74" t="s">
        <v>401</v>
      </c>
      <c r="D116" s="79" t="s">
        <v>530</v>
      </c>
      <c r="E116" s="13">
        <v>44440</v>
      </c>
      <c r="F116" s="77" t="s">
        <v>284</v>
      </c>
      <c r="G116" s="13">
        <v>44441</v>
      </c>
      <c r="H116" s="78" t="s">
        <v>285</v>
      </c>
      <c r="I116" s="16">
        <v>33</v>
      </c>
      <c r="J116" s="16">
        <v>30</v>
      </c>
      <c r="K116" s="16">
        <v>28</v>
      </c>
      <c r="L116" s="16">
        <v>28</v>
      </c>
      <c r="M116" s="82">
        <v>6.93</v>
      </c>
      <c r="N116" s="73">
        <v>28</v>
      </c>
      <c r="O116" s="65">
        <v>3000</v>
      </c>
      <c r="P116" s="66">
        <f>Table2245789101123[[#This Row],[PEMBULATAN]]*O116</f>
        <v>84000</v>
      </c>
    </row>
    <row r="117" spans="1:16" ht="26.25" customHeight="1" x14ac:dyDescent="0.2">
      <c r="A117" s="14"/>
      <c r="B117" s="14"/>
      <c r="C117" s="74" t="s">
        <v>402</v>
      </c>
      <c r="D117" s="79" t="s">
        <v>530</v>
      </c>
      <c r="E117" s="13">
        <v>44440</v>
      </c>
      <c r="F117" s="77" t="s">
        <v>284</v>
      </c>
      <c r="G117" s="13">
        <v>44441</v>
      </c>
      <c r="H117" s="78" t="s">
        <v>285</v>
      </c>
      <c r="I117" s="16">
        <v>68</v>
      </c>
      <c r="J117" s="16">
        <v>20</v>
      </c>
      <c r="K117" s="16">
        <v>20</v>
      </c>
      <c r="L117" s="16">
        <v>20</v>
      </c>
      <c r="M117" s="82">
        <v>6.8</v>
      </c>
      <c r="N117" s="73">
        <v>20</v>
      </c>
      <c r="O117" s="65">
        <v>3000</v>
      </c>
      <c r="P117" s="66">
        <f>Table2245789101123[[#This Row],[PEMBULATAN]]*O117</f>
        <v>60000</v>
      </c>
    </row>
    <row r="118" spans="1:16" ht="26.25" customHeight="1" x14ac:dyDescent="0.2">
      <c r="A118" s="14"/>
      <c r="B118" s="14"/>
      <c r="C118" s="74" t="s">
        <v>403</v>
      </c>
      <c r="D118" s="79" t="s">
        <v>530</v>
      </c>
      <c r="E118" s="13">
        <v>44440</v>
      </c>
      <c r="F118" s="77" t="s">
        <v>284</v>
      </c>
      <c r="G118" s="13">
        <v>44441</v>
      </c>
      <c r="H118" s="78" t="s">
        <v>285</v>
      </c>
      <c r="I118" s="16">
        <v>85</v>
      </c>
      <c r="J118" s="16">
        <v>12</v>
      </c>
      <c r="K118" s="16">
        <v>8</v>
      </c>
      <c r="L118" s="16">
        <v>8</v>
      </c>
      <c r="M118" s="82">
        <v>2.04</v>
      </c>
      <c r="N118" s="73">
        <v>8</v>
      </c>
      <c r="O118" s="65">
        <v>3000</v>
      </c>
      <c r="P118" s="66">
        <f>Table2245789101123[[#This Row],[PEMBULATAN]]*O118</f>
        <v>24000</v>
      </c>
    </row>
    <row r="119" spans="1:16" ht="26.25" customHeight="1" x14ac:dyDescent="0.2">
      <c r="A119" s="14"/>
      <c r="B119" s="14"/>
      <c r="C119" s="74" t="s">
        <v>404</v>
      </c>
      <c r="D119" s="79" t="s">
        <v>530</v>
      </c>
      <c r="E119" s="13">
        <v>44440</v>
      </c>
      <c r="F119" s="77" t="s">
        <v>284</v>
      </c>
      <c r="G119" s="13">
        <v>44441</v>
      </c>
      <c r="H119" s="78" t="s">
        <v>285</v>
      </c>
      <c r="I119" s="16">
        <v>33</v>
      </c>
      <c r="J119" s="16">
        <v>28</v>
      </c>
      <c r="K119" s="16">
        <v>26</v>
      </c>
      <c r="L119" s="16">
        <v>26</v>
      </c>
      <c r="M119" s="82">
        <v>6.0060000000000002</v>
      </c>
      <c r="N119" s="73">
        <v>26</v>
      </c>
      <c r="O119" s="65">
        <v>3000</v>
      </c>
      <c r="P119" s="66">
        <f>Table2245789101123[[#This Row],[PEMBULATAN]]*O119</f>
        <v>78000</v>
      </c>
    </row>
    <row r="120" spans="1:16" ht="26.25" customHeight="1" x14ac:dyDescent="0.2">
      <c r="A120" s="14"/>
      <c r="B120" s="14"/>
      <c r="C120" s="74" t="s">
        <v>405</v>
      </c>
      <c r="D120" s="79" t="s">
        <v>530</v>
      </c>
      <c r="E120" s="13">
        <v>44440</v>
      </c>
      <c r="F120" s="77" t="s">
        <v>284</v>
      </c>
      <c r="G120" s="13">
        <v>44441</v>
      </c>
      <c r="H120" s="78" t="s">
        <v>285</v>
      </c>
      <c r="I120" s="16">
        <v>48</v>
      </c>
      <c r="J120" s="16">
        <v>45</v>
      </c>
      <c r="K120" s="16">
        <v>30</v>
      </c>
      <c r="L120" s="16">
        <v>30</v>
      </c>
      <c r="M120" s="82">
        <v>16.2</v>
      </c>
      <c r="N120" s="73">
        <v>30</v>
      </c>
      <c r="O120" s="65">
        <v>3000</v>
      </c>
      <c r="P120" s="66">
        <f>Table2245789101123[[#This Row],[PEMBULATAN]]*O120</f>
        <v>90000</v>
      </c>
    </row>
    <row r="121" spans="1:16" ht="26.25" customHeight="1" x14ac:dyDescent="0.2">
      <c r="A121" s="14"/>
      <c r="B121" s="14"/>
      <c r="C121" s="74" t="s">
        <v>406</v>
      </c>
      <c r="D121" s="79" t="s">
        <v>530</v>
      </c>
      <c r="E121" s="13">
        <v>44440</v>
      </c>
      <c r="F121" s="77" t="s">
        <v>284</v>
      </c>
      <c r="G121" s="13">
        <v>44441</v>
      </c>
      <c r="H121" s="78" t="s">
        <v>285</v>
      </c>
      <c r="I121" s="16">
        <v>40</v>
      </c>
      <c r="J121" s="16">
        <v>35</v>
      </c>
      <c r="K121" s="16">
        <v>30</v>
      </c>
      <c r="L121" s="16">
        <v>30</v>
      </c>
      <c r="M121" s="82">
        <v>10.5</v>
      </c>
      <c r="N121" s="73">
        <v>30</v>
      </c>
      <c r="O121" s="65">
        <v>3000</v>
      </c>
      <c r="P121" s="66">
        <f>Table2245789101123[[#This Row],[PEMBULATAN]]*O121</f>
        <v>90000</v>
      </c>
    </row>
    <row r="122" spans="1:16" ht="26.25" customHeight="1" x14ac:dyDescent="0.2">
      <c r="A122" s="14"/>
      <c r="B122" s="14"/>
      <c r="C122" s="74" t="s">
        <v>407</v>
      </c>
      <c r="D122" s="79" t="s">
        <v>530</v>
      </c>
      <c r="E122" s="13">
        <v>44440</v>
      </c>
      <c r="F122" s="77" t="s">
        <v>284</v>
      </c>
      <c r="G122" s="13">
        <v>44441</v>
      </c>
      <c r="H122" s="78" t="s">
        <v>285</v>
      </c>
      <c r="I122" s="16">
        <v>33</v>
      </c>
      <c r="J122" s="16">
        <v>33</v>
      </c>
      <c r="K122" s="16">
        <v>24</v>
      </c>
      <c r="L122" s="16">
        <v>24</v>
      </c>
      <c r="M122" s="82">
        <v>6.5339999999999998</v>
      </c>
      <c r="N122" s="73">
        <v>24</v>
      </c>
      <c r="O122" s="65">
        <v>3000</v>
      </c>
      <c r="P122" s="66">
        <f>Table2245789101123[[#This Row],[PEMBULATAN]]*O122</f>
        <v>72000</v>
      </c>
    </row>
    <row r="123" spans="1:16" ht="26.25" customHeight="1" x14ac:dyDescent="0.2">
      <c r="A123" s="14"/>
      <c r="B123" s="14"/>
      <c r="C123" s="74" t="s">
        <v>408</v>
      </c>
      <c r="D123" s="79" t="s">
        <v>530</v>
      </c>
      <c r="E123" s="13">
        <v>44440</v>
      </c>
      <c r="F123" s="77" t="s">
        <v>284</v>
      </c>
      <c r="G123" s="13">
        <v>44441</v>
      </c>
      <c r="H123" s="78" t="s">
        <v>285</v>
      </c>
      <c r="I123" s="16">
        <v>105</v>
      </c>
      <c r="J123" s="16">
        <v>50</v>
      </c>
      <c r="K123" s="16">
        <v>11</v>
      </c>
      <c r="L123" s="16">
        <v>11</v>
      </c>
      <c r="M123" s="82">
        <v>14.4375</v>
      </c>
      <c r="N123" s="73">
        <v>15</v>
      </c>
      <c r="O123" s="65">
        <v>3000</v>
      </c>
      <c r="P123" s="66">
        <f>Table2245789101123[[#This Row],[PEMBULATAN]]*O123</f>
        <v>45000</v>
      </c>
    </row>
    <row r="124" spans="1:16" ht="26.25" customHeight="1" x14ac:dyDescent="0.2">
      <c r="A124" s="14"/>
      <c r="B124" s="14"/>
      <c r="C124" s="74" t="s">
        <v>409</v>
      </c>
      <c r="D124" s="79" t="s">
        <v>530</v>
      </c>
      <c r="E124" s="13">
        <v>44440</v>
      </c>
      <c r="F124" s="77" t="s">
        <v>284</v>
      </c>
      <c r="G124" s="13">
        <v>44441</v>
      </c>
      <c r="H124" s="78" t="s">
        <v>285</v>
      </c>
      <c r="I124" s="16">
        <v>90</v>
      </c>
      <c r="J124" s="16">
        <v>49</v>
      </c>
      <c r="K124" s="16">
        <v>30</v>
      </c>
      <c r="L124" s="16">
        <v>30</v>
      </c>
      <c r="M124" s="82">
        <v>33.075000000000003</v>
      </c>
      <c r="N124" s="73">
        <v>33</v>
      </c>
      <c r="O124" s="65">
        <v>3000</v>
      </c>
      <c r="P124" s="66">
        <f>Table2245789101123[[#This Row],[PEMBULATAN]]*O124</f>
        <v>99000</v>
      </c>
    </row>
    <row r="125" spans="1:16" ht="26.25" customHeight="1" x14ac:dyDescent="0.2">
      <c r="A125" s="14"/>
      <c r="B125" s="14"/>
      <c r="C125" s="74" t="s">
        <v>410</v>
      </c>
      <c r="D125" s="79" t="s">
        <v>530</v>
      </c>
      <c r="E125" s="13">
        <v>44440</v>
      </c>
      <c r="F125" s="77" t="s">
        <v>284</v>
      </c>
      <c r="G125" s="13">
        <v>44441</v>
      </c>
      <c r="H125" s="78" t="s">
        <v>285</v>
      </c>
      <c r="I125" s="16">
        <v>77</v>
      </c>
      <c r="J125" s="16">
        <v>46</v>
      </c>
      <c r="K125" s="16">
        <v>21</v>
      </c>
      <c r="L125" s="16">
        <v>21</v>
      </c>
      <c r="M125" s="82">
        <v>18.595500000000001</v>
      </c>
      <c r="N125" s="73">
        <v>21</v>
      </c>
      <c r="O125" s="65">
        <v>3000</v>
      </c>
      <c r="P125" s="66">
        <f>Table2245789101123[[#This Row],[PEMBULATAN]]*O125</f>
        <v>63000</v>
      </c>
    </row>
    <row r="126" spans="1:16" ht="26.25" customHeight="1" x14ac:dyDescent="0.2">
      <c r="A126" s="14"/>
      <c r="B126" s="14"/>
      <c r="C126" s="74" t="s">
        <v>411</v>
      </c>
      <c r="D126" s="79" t="s">
        <v>530</v>
      </c>
      <c r="E126" s="13">
        <v>44440</v>
      </c>
      <c r="F126" s="77" t="s">
        <v>284</v>
      </c>
      <c r="G126" s="13">
        <v>44441</v>
      </c>
      <c r="H126" s="78" t="s">
        <v>285</v>
      </c>
      <c r="I126" s="16">
        <v>70</v>
      </c>
      <c r="J126" s="16">
        <v>30</v>
      </c>
      <c r="K126" s="16">
        <v>8</v>
      </c>
      <c r="L126" s="16">
        <v>8</v>
      </c>
      <c r="M126" s="82">
        <v>4.2</v>
      </c>
      <c r="N126" s="73">
        <v>8</v>
      </c>
      <c r="O126" s="65">
        <v>3000</v>
      </c>
      <c r="P126" s="66">
        <f>Table2245789101123[[#This Row],[PEMBULATAN]]*O126</f>
        <v>24000</v>
      </c>
    </row>
    <row r="127" spans="1:16" ht="26.25" customHeight="1" x14ac:dyDescent="0.2">
      <c r="A127" s="14"/>
      <c r="B127" s="14"/>
      <c r="C127" s="74" t="s">
        <v>412</v>
      </c>
      <c r="D127" s="79" t="s">
        <v>530</v>
      </c>
      <c r="E127" s="13">
        <v>44440</v>
      </c>
      <c r="F127" s="77" t="s">
        <v>284</v>
      </c>
      <c r="G127" s="13">
        <v>44441</v>
      </c>
      <c r="H127" s="78" t="s">
        <v>285</v>
      </c>
      <c r="I127" s="16">
        <v>55</v>
      </c>
      <c r="J127" s="16">
        <v>40</v>
      </c>
      <c r="K127" s="16">
        <v>23</v>
      </c>
      <c r="L127" s="16">
        <v>23</v>
      </c>
      <c r="M127" s="82">
        <v>12.65</v>
      </c>
      <c r="N127" s="73">
        <v>23</v>
      </c>
      <c r="O127" s="65">
        <v>3000</v>
      </c>
      <c r="P127" s="66">
        <f>Table2245789101123[[#This Row],[PEMBULATAN]]*O127</f>
        <v>69000</v>
      </c>
    </row>
    <row r="128" spans="1:16" ht="26.25" customHeight="1" x14ac:dyDescent="0.2">
      <c r="A128" s="14"/>
      <c r="B128" s="14"/>
      <c r="C128" s="74" t="s">
        <v>413</v>
      </c>
      <c r="D128" s="79" t="s">
        <v>530</v>
      </c>
      <c r="E128" s="13">
        <v>44440</v>
      </c>
      <c r="F128" s="77" t="s">
        <v>284</v>
      </c>
      <c r="G128" s="13">
        <v>44441</v>
      </c>
      <c r="H128" s="78" t="s">
        <v>285</v>
      </c>
      <c r="I128" s="16">
        <v>68</v>
      </c>
      <c r="J128" s="16">
        <v>56</v>
      </c>
      <c r="K128" s="16">
        <v>20</v>
      </c>
      <c r="L128" s="16">
        <v>20</v>
      </c>
      <c r="M128" s="82">
        <v>19.04</v>
      </c>
      <c r="N128" s="73">
        <v>20</v>
      </c>
      <c r="O128" s="65">
        <v>3000</v>
      </c>
      <c r="P128" s="66">
        <f>Table2245789101123[[#This Row],[PEMBULATAN]]*O128</f>
        <v>60000</v>
      </c>
    </row>
    <row r="129" spans="1:16" ht="26.25" customHeight="1" x14ac:dyDescent="0.2">
      <c r="A129" s="14"/>
      <c r="B129" s="14"/>
      <c r="C129" s="74" t="s">
        <v>414</v>
      </c>
      <c r="D129" s="79" t="s">
        <v>530</v>
      </c>
      <c r="E129" s="13">
        <v>44440</v>
      </c>
      <c r="F129" s="77" t="s">
        <v>284</v>
      </c>
      <c r="G129" s="13">
        <v>44441</v>
      </c>
      <c r="H129" s="78" t="s">
        <v>285</v>
      </c>
      <c r="I129" s="16">
        <v>96</v>
      </c>
      <c r="J129" s="16">
        <v>59</v>
      </c>
      <c r="K129" s="16">
        <v>32</v>
      </c>
      <c r="L129" s="16">
        <v>32</v>
      </c>
      <c r="M129" s="82">
        <v>45.311999999999998</v>
      </c>
      <c r="N129" s="73">
        <v>46</v>
      </c>
      <c r="O129" s="65">
        <v>3000</v>
      </c>
      <c r="P129" s="66">
        <f>Table2245789101123[[#This Row],[PEMBULATAN]]*O129</f>
        <v>138000</v>
      </c>
    </row>
    <row r="130" spans="1:16" ht="26.25" customHeight="1" x14ac:dyDescent="0.2">
      <c r="A130" s="14"/>
      <c r="B130" s="14"/>
      <c r="C130" s="74" t="s">
        <v>415</v>
      </c>
      <c r="D130" s="79" t="s">
        <v>530</v>
      </c>
      <c r="E130" s="13">
        <v>44440</v>
      </c>
      <c r="F130" s="77" t="s">
        <v>284</v>
      </c>
      <c r="G130" s="13">
        <v>44441</v>
      </c>
      <c r="H130" s="78" t="s">
        <v>285</v>
      </c>
      <c r="I130" s="16">
        <v>89</v>
      </c>
      <c r="J130" s="16">
        <v>66</v>
      </c>
      <c r="K130" s="16">
        <v>47</v>
      </c>
      <c r="L130" s="16">
        <v>47</v>
      </c>
      <c r="M130" s="82">
        <v>69.019499999999994</v>
      </c>
      <c r="N130" s="73">
        <v>69</v>
      </c>
      <c r="O130" s="65">
        <v>3000</v>
      </c>
      <c r="P130" s="66">
        <f>Table2245789101123[[#This Row],[PEMBULATAN]]*O130</f>
        <v>207000</v>
      </c>
    </row>
    <row r="131" spans="1:16" ht="26.25" customHeight="1" x14ac:dyDescent="0.2">
      <c r="A131" s="14"/>
      <c r="B131" s="14"/>
      <c r="C131" s="74" t="s">
        <v>416</v>
      </c>
      <c r="D131" s="79" t="s">
        <v>530</v>
      </c>
      <c r="E131" s="13">
        <v>44440</v>
      </c>
      <c r="F131" s="77" t="s">
        <v>284</v>
      </c>
      <c r="G131" s="13">
        <v>44441</v>
      </c>
      <c r="H131" s="78" t="s">
        <v>285</v>
      </c>
      <c r="I131" s="16">
        <v>99</v>
      </c>
      <c r="J131" s="16">
        <v>68</v>
      </c>
      <c r="K131" s="16">
        <v>36</v>
      </c>
      <c r="L131" s="16">
        <v>36</v>
      </c>
      <c r="M131" s="82">
        <v>60.588000000000001</v>
      </c>
      <c r="N131" s="73">
        <v>61</v>
      </c>
      <c r="O131" s="65">
        <v>3000</v>
      </c>
      <c r="P131" s="66">
        <f>Table2245789101123[[#This Row],[PEMBULATAN]]*O131</f>
        <v>183000</v>
      </c>
    </row>
    <row r="132" spans="1:16" ht="26.25" customHeight="1" x14ac:dyDescent="0.2">
      <c r="A132" s="14"/>
      <c r="B132" s="14"/>
      <c r="C132" s="74" t="s">
        <v>417</v>
      </c>
      <c r="D132" s="79" t="s">
        <v>530</v>
      </c>
      <c r="E132" s="13">
        <v>44440</v>
      </c>
      <c r="F132" s="77" t="s">
        <v>284</v>
      </c>
      <c r="G132" s="13">
        <v>44441</v>
      </c>
      <c r="H132" s="78" t="s">
        <v>285</v>
      </c>
      <c r="I132" s="16">
        <v>60</v>
      </c>
      <c r="J132" s="16">
        <v>65</v>
      </c>
      <c r="K132" s="16">
        <v>20</v>
      </c>
      <c r="L132" s="16">
        <v>20</v>
      </c>
      <c r="M132" s="82">
        <v>19.5</v>
      </c>
      <c r="N132" s="73">
        <v>20</v>
      </c>
      <c r="O132" s="65">
        <v>3000</v>
      </c>
      <c r="P132" s="66">
        <f>Table2245789101123[[#This Row],[PEMBULATAN]]*O132</f>
        <v>60000</v>
      </c>
    </row>
    <row r="133" spans="1:16" ht="26.25" customHeight="1" x14ac:dyDescent="0.2">
      <c r="A133" s="14"/>
      <c r="B133" s="14"/>
      <c r="C133" s="74" t="s">
        <v>418</v>
      </c>
      <c r="D133" s="79" t="s">
        <v>530</v>
      </c>
      <c r="E133" s="13">
        <v>44440</v>
      </c>
      <c r="F133" s="77" t="s">
        <v>284</v>
      </c>
      <c r="G133" s="13">
        <v>44441</v>
      </c>
      <c r="H133" s="78" t="s">
        <v>285</v>
      </c>
      <c r="I133" s="16">
        <v>95</v>
      </c>
      <c r="J133" s="16">
        <v>44</v>
      </c>
      <c r="K133" s="16">
        <v>12</v>
      </c>
      <c r="L133" s="16">
        <v>12</v>
      </c>
      <c r="M133" s="82">
        <v>12.54</v>
      </c>
      <c r="N133" s="73">
        <v>13</v>
      </c>
      <c r="O133" s="65">
        <v>3000</v>
      </c>
      <c r="P133" s="66">
        <f>Table2245789101123[[#This Row],[PEMBULATAN]]*O133</f>
        <v>39000</v>
      </c>
    </row>
    <row r="134" spans="1:16" ht="26.25" customHeight="1" x14ac:dyDescent="0.2">
      <c r="A134" s="14"/>
      <c r="B134" s="14"/>
      <c r="C134" s="74" t="s">
        <v>419</v>
      </c>
      <c r="D134" s="79" t="s">
        <v>530</v>
      </c>
      <c r="E134" s="13">
        <v>44440</v>
      </c>
      <c r="F134" s="77" t="s">
        <v>284</v>
      </c>
      <c r="G134" s="13">
        <v>44441</v>
      </c>
      <c r="H134" s="78" t="s">
        <v>285</v>
      </c>
      <c r="I134" s="16">
        <v>102</v>
      </c>
      <c r="J134" s="16">
        <v>64</v>
      </c>
      <c r="K134" s="16">
        <v>24</v>
      </c>
      <c r="L134" s="16">
        <v>24</v>
      </c>
      <c r="M134" s="82">
        <v>39.167999999999999</v>
      </c>
      <c r="N134" s="73">
        <v>39</v>
      </c>
      <c r="O134" s="65">
        <v>3000</v>
      </c>
      <c r="P134" s="66">
        <f>Table2245789101123[[#This Row],[PEMBULATAN]]*O134</f>
        <v>117000</v>
      </c>
    </row>
    <row r="135" spans="1:16" ht="26.25" customHeight="1" x14ac:dyDescent="0.2">
      <c r="A135" s="14"/>
      <c r="B135" s="14"/>
      <c r="C135" s="74" t="s">
        <v>420</v>
      </c>
      <c r="D135" s="79" t="s">
        <v>530</v>
      </c>
      <c r="E135" s="13">
        <v>44440</v>
      </c>
      <c r="F135" s="77" t="s">
        <v>284</v>
      </c>
      <c r="G135" s="13">
        <v>44441</v>
      </c>
      <c r="H135" s="78" t="s">
        <v>285</v>
      </c>
      <c r="I135" s="16">
        <v>98</v>
      </c>
      <c r="J135" s="16">
        <v>68</v>
      </c>
      <c r="K135" s="16">
        <v>37</v>
      </c>
      <c r="L135" s="16">
        <v>37</v>
      </c>
      <c r="M135" s="82">
        <v>61.642000000000003</v>
      </c>
      <c r="N135" s="73">
        <v>62</v>
      </c>
      <c r="O135" s="65">
        <v>3000</v>
      </c>
      <c r="P135" s="66">
        <f>Table2245789101123[[#This Row],[PEMBULATAN]]*O135</f>
        <v>186000</v>
      </c>
    </row>
    <row r="136" spans="1:16" ht="26.25" customHeight="1" x14ac:dyDescent="0.2">
      <c r="A136" s="14"/>
      <c r="B136" s="14"/>
      <c r="C136" s="74" t="s">
        <v>421</v>
      </c>
      <c r="D136" s="79" t="s">
        <v>530</v>
      </c>
      <c r="E136" s="13">
        <v>44440</v>
      </c>
      <c r="F136" s="77" t="s">
        <v>284</v>
      </c>
      <c r="G136" s="13">
        <v>44441</v>
      </c>
      <c r="H136" s="78" t="s">
        <v>285</v>
      </c>
      <c r="I136" s="16">
        <v>89</v>
      </c>
      <c r="J136" s="16">
        <v>79</v>
      </c>
      <c r="K136" s="16">
        <v>70</v>
      </c>
      <c r="L136" s="16">
        <v>70</v>
      </c>
      <c r="M136" s="82">
        <v>123.0425</v>
      </c>
      <c r="N136" s="73">
        <v>123</v>
      </c>
      <c r="O136" s="65">
        <v>3000</v>
      </c>
      <c r="P136" s="66">
        <f>Table2245789101123[[#This Row],[PEMBULATAN]]*O136</f>
        <v>369000</v>
      </c>
    </row>
    <row r="137" spans="1:16" ht="26.25" customHeight="1" x14ac:dyDescent="0.2">
      <c r="A137" s="14"/>
      <c r="B137" s="14"/>
      <c r="C137" s="74" t="s">
        <v>422</v>
      </c>
      <c r="D137" s="79" t="s">
        <v>530</v>
      </c>
      <c r="E137" s="13">
        <v>44440</v>
      </c>
      <c r="F137" s="77" t="s">
        <v>284</v>
      </c>
      <c r="G137" s="13">
        <v>44441</v>
      </c>
      <c r="H137" s="78" t="s">
        <v>285</v>
      </c>
      <c r="I137" s="16">
        <v>103</v>
      </c>
      <c r="J137" s="16">
        <v>79</v>
      </c>
      <c r="K137" s="16">
        <v>68</v>
      </c>
      <c r="L137" s="16">
        <v>68</v>
      </c>
      <c r="M137" s="82">
        <v>138.32900000000001</v>
      </c>
      <c r="N137" s="73">
        <v>139</v>
      </c>
      <c r="O137" s="65">
        <v>3000</v>
      </c>
      <c r="P137" s="66">
        <f>Table2245789101123[[#This Row],[PEMBULATAN]]*O137</f>
        <v>417000</v>
      </c>
    </row>
    <row r="138" spans="1:16" ht="26.25" customHeight="1" x14ac:dyDescent="0.2">
      <c r="A138" s="14"/>
      <c r="B138" s="14"/>
      <c r="C138" s="74" t="s">
        <v>423</v>
      </c>
      <c r="D138" s="79" t="s">
        <v>530</v>
      </c>
      <c r="E138" s="13">
        <v>44440</v>
      </c>
      <c r="F138" s="77" t="s">
        <v>284</v>
      </c>
      <c r="G138" s="13">
        <v>44441</v>
      </c>
      <c r="H138" s="78" t="s">
        <v>285</v>
      </c>
      <c r="I138" s="16">
        <v>107</v>
      </c>
      <c r="J138" s="16">
        <v>60</v>
      </c>
      <c r="K138" s="16">
        <v>46</v>
      </c>
      <c r="L138" s="16">
        <v>46</v>
      </c>
      <c r="M138" s="82">
        <v>73.83</v>
      </c>
      <c r="N138" s="73">
        <v>74</v>
      </c>
      <c r="O138" s="65">
        <v>3000</v>
      </c>
      <c r="P138" s="66">
        <f>Table2245789101123[[#This Row],[PEMBULATAN]]*O138</f>
        <v>222000</v>
      </c>
    </row>
    <row r="139" spans="1:16" ht="26.25" customHeight="1" x14ac:dyDescent="0.2">
      <c r="A139" s="14"/>
      <c r="B139" s="14"/>
      <c r="C139" s="74" t="s">
        <v>424</v>
      </c>
      <c r="D139" s="79" t="s">
        <v>530</v>
      </c>
      <c r="E139" s="13">
        <v>44440</v>
      </c>
      <c r="F139" s="77" t="s">
        <v>284</v>
      </c>
      <c r="G139" s="13">
        <v>44441</v>
      </c>
      <c r="H139" s="78" t="s">
        <v>285</v>
      </c>
      <c r="I139" s="16">
        <v>48</v>
      </c>
      <c r="J139" s="16">
        <v>48</v>
      </c>
      <c r="K139" s="16">
        <v>18</v>
      </c>
      <c r="L139" s="16">
        <v>18</v>
      </c>
      <c r="M139" s="82">
        <v>10.368</v>
      </c>
      <c r="N139" s="73">
        <v>18</v>
      </c>
      <c r="O139" s="65">
        <v>3000</v>
      </c>
      <c r="P139" s="66">
        <f>Table2245789101123[[#This Row],[PEMBULATAN]]*O139</f>
        <v>54000</v>
      </c>
    </row>
    <row r="140" spans="1:16" ht="26.25" customHeight="1" x14ac:dyDescent="0.2">
      <c r="A140" s="14"/>
      <c r="B140" s="14"/>
      <c r="C140" s="74" t="s">
        <v>425</v>
      </c>
      <c r="D140" s="79" t="s">
        <v>530</v>
      </c>
      <c r="E140" s="13">
        <v>44440</v>
      </c>
      <c r="F140" s="77" t="s">
        <v>284</v>
      </c>
      <c r="G140" s="13">
        <v>44441</v>
      </c>
      <c r="H140" s="78" t="s">
        <v>285</v>
      </c>
      <c r="I140" s="16">
        <v>100</v>
      </c>
      <c r="J140" s="16">
        <v>60</v>
      </c>
      <c r="K140" s="16">
        <v>27</v>
      </c>
      <c r="L140" s="16">
        <v>27</v>
      </c>
      <c r="M140" s="82">
        <v>40.5</v>
      </c>
      <c r="N140" s="73">
        <v>41</v>
      </c>
      <c r="O140" s="65">
        <v>3000</v>
      </c>
      <c r="P140" s="66">
        <f>Table2245789101123[[#This Row],[PEMBULATAN]]*O140</f>
        <v>123000</v>
      </c>
    </row>
    <row r="141" spans="1:16" ht="26.25" customHeight="1" x14ac:dyDescent="0.2">
      <c r="A141" s="14"/>
      <c r="B141" s="14"/>
      <c r="C141" s="74" t="s">
        <v>426</v>
      </c>
      <c r="D141" s="79" t="s">
        <v>530</v>
      </c>
      <c r="E141" s="13">
        <v>44440</v>
      </c>
      <c r="F141" s="77" t="s">
        <v>284</v>
      </c>
      <c r="G141" s="13">
        <v>44441</v>
      </c>
      <c r="H141" s="78" t="s">
        <v>285</v>
      </c>
      <c r="I141" s="16">
        <v>110</v>
      </c>
      <c r="J141" s="16">
        <v>25</v>
      </c>
      <c r="K141" s="16">
        <v>5</v>
      </c>
      <c r="L141" s="16">
        <v>5</v>
      </c>
      <c r="M141" s="82">
        <v>3.4375</v>
      </c>
      <c r="N141" s="73">
        <v>5</v>
      </c>
      <c r="O141" s="65">
        <v>3000</v>
      </c>
      <c r="P141" s="66">
        <f>Table2245789101123[[#This Row],[PEMBULATAN]]*O141</f>
        <v>15000</v>
      </c>
    </row>
    <row r="142" spans="1:16" ht="26.25" customHeight="1" x14ac:dyDescent="0.2">
      <c r="A142" s="14"/>
      <c r="B142" s="14"/>
      <c r="C142" s="74" t="s">
        <v>427</v>
      </c>
      <c r="D142" s="79" t="s">
        <v>530</v>
      </c>
      <c r="E142" s="13">
        <v>44440</v>
      </c>
      <c r="F142" s="77" t="s">
        <v>284</v>
      </c>
      <c r="G142" s="13">
        <v>44441</v>
      </c>
      <c r="H142" s="78" t="s">
        <v>285</v>
      </c>
      <c r="I142" s="16">
        <v>110</v>
      </c>
      <c r="J142" s="16">
        <v>65</v>
      </c>
      <c r="K142" s="16">
        <v>23</v>
      </c>
      <c r="L142" s="16">
        <v>23</v>
      </c>
      <c r="M142" s="82">
        <v>41.112499999999997</v>
      </c>
      <c r="N142" s="73">
        <v>41</v>
      </c>
      <c r="O142" s="65">
        <v>3000</v>
      </c>
      <c r="P142" s="66">
        <f>Table2245789101123[[#This Row],[PEMBULATAN]]*O142</f>
        <v>123000</v>
      </c>
    </row>
    <row r="143" spans="1:16" ht="26.25" customHeight="1" x14ac:dyDescent="0.2">
      <c r="A143" s="14"/>
      <c r="B143" s="14"/>
      <c r="C143" s="74" t="s">
        <v>428</v>
      </c>
      <c r="D143" s="79" t="s">
        <v>530</v>
      </c>
      <c r="E143" s="13">
        <v>44440</v>
      </c>
      <c r="F143" s="77" t="s">
        <v>284</v>
      </c>
      <c r="G143" s="13">
        <v>44441</v>
      </c>
      <c r="H143" s="78" t="s">
        <v>285</v>
      </c>
      <c r="I143" s="16">
        <v>101</v>
      </c>
      <c r="J143" s="16">
        <v>60</v>
      </c>
      <c r="K143" s="16">
        <v>15</v>
      </c>
      <c r="L143" s="16">
        <v>15</v>
      </c>
      <c r="M143" s="82">
        <v>22.725000000000001</v>
      </c>
      <c r="N143" s="73">
        <v>23</v>
      </c>
      <c r="O143" s="65">
        <v>3000</v>
      </c>
      <c r="P143" s="66">
        <f>Table2245789101123[[#This Row],[PEMBULATAN]]*O143</f>
        <v>69000</v>
      </c>
    </row>
    <row r="144" spans="1:16" ht="26.25" customHeight="1" x14ac:dyDescent="0.2">
      <c r="A144" s="14"/>
      <c r="B144" s="14"/>
      <c r="C144" s="74" t="s">
        <v>429</v>
      </c>
      <c r="D144" s="79" t="s">
        <v>530</v>
      </c>
      <c r="E144" s="13">
        <v>44440</v>
      </c>
      <c r="F144" s="77" t="s">
        <v>284</v>
      </c>
      <c r="G144" s="13">
        <v>44441</v>
      </c>
      <c r="H144" s="78" t="s">
        <v>285</v>
      </c>
      <c r="I144" s="16">
        <v>104</v>
      </c>
      <c r="J144" s="16">
        <v>65</v>
      </c>
      <c r="K144" s="16">
        <v>25</v>
      </c>
      <c r="L144" s="16">
        <v>25</v>
      </c>
      <c r="M144" s="82">
        <v>42.25</v>
      </c>
      <c r="N144" s="73">
        <v>42</v>
      </c>
      <c r="O144" s="65">
        <v>3000</v>
      </c>
      <c r="P144" s="66">
        <f>Table2245789101123[[#This Row],[PEMBULATAN]]*O144</f>
        <v>126000</v>
      </c>
    </row>
    <row r="145" spans="1:16" ht="26.25" customHeight="1" x14ac:dyDescent="0.2">
      <c r="A145" s="14"/>
      <c r="B145" s="14"/>
      <c r="C145" s="74" t="s">
        <v>430</v>
      </c>
      <c r="D145" s="79" t="s">
        <v>530</v>
      </c>
      <c r="E145" s="13">
        <v>44440</v>
      </c>
      <c r="F145" s="77" t="s">
        <v>284</v>
      </c>
      <c r="G145" s="13">
        <v>44441</v>
      </c>
      <c r="H145" s="78" t="s">
        <v>285</v>
      </c>
      <c r="I145" s="16">
        <v>47</v>
      </c>
      <c r="J145" s="16">
        <v>38</v>
      </c>
      <c r="K145" s="16">
        <v>19</v>
      </c>
      <c r="L145" s="16">
        <v>19</v>
      </c>
      <c r="M145" s="82">
        <v>8.4834999999999994</v>
      </c>
      <c r="N145" s="73">
        <v>19</v>
      </c>
      <c r="O145" s="65">
        <v>3000</v>
      </c>
      <c r="P145" s="66">
        <f>Table2245789101123[[#This Row],[PEMBULATAN]]*O145</f>
        <v>57000</v>
      </c>
    </row>
    <row r="146" spans="1:16" ht="26.25" customHeight="1" x14ac:dyDescent="0.2">
      <c r="A146" s="14"/>
      <c r="B146" s="14"/>
      <c r="C146" s="74" t="s">
        <v>431</v>
      </c>
      <c r="D146" s="79" t="s">
        <v>530</v>
      </c>
      <c r="E146" s="13">
        <v>44440</v>
      </c>
      <c r="F146" s="77" t="s">
        <v>284</v>
      </c>
      <c r="G146" s="13">
        <v>44441</v>
      </c>
      <c r="H146" s="78" t="s">
        <v>285</v>
      </c>
      <c r="I146" s="16">
        <v>37</v>
      </c>
      <c r="J146" s="16">
        <v>23</v>
      </c>
      <c r="K146" s="16">
        <v>19</v>
      </c>
      <c r="L146" s="16">
        <v>19</v>
      </c>
      <c r="M146" s="82">
        <v>4.0422500000000001</v>
      </c>
      <c r="N146" s="73">
        <v>19</v>
      </c>
      <c r="O146" s="65">
        <v>3000</v>
      </c>
      <c r="P146" s="66">
        <f>Table2245789101123[[#This Row],[PEMBULATAN]]*O146</f>
        <v>57000</v>
      </c>
    </row>
    <row r="147" spans="1:16" ht="26.25" customHeight="1" x14ac:dyDescent="0.2">
      <c r="A147" s="14"/>
      <c r="B147" s="14"/>
      <c r="C147" s="74" t="s">
        <v>432</v>
      </c>
      <c r="D147" s="79" t="s">
        <v>530</v>
      </c>
      <c r="E147" s="13">
        <v>44440</v>
      </c>
      <c r="F147" s="77" t="s">
        <v>284</v>
      </c>
      <c r="G147" s="13">
        <v>44441</v>
      </c>
      <c r="H147" s="78" t="s">
        <v>285</v>
      </c>
      <c r="I147" s="16">
        <v>110</v>
      </c>
      <c r="J147" s="16">
        <v>68</v>
      </c>
      <c r="K147" s="16">
        <v>29</v>
      </c>
      <c r="L147" s="16">
        <v>29</v>
      </c>
      <c r="M147" s="82">
        <v>54.23</v>
      </c>
      <c r="N147" s="73">
        <v>54</v>
      </c>
      <c r="O147" s="65">
        <v>3000</v>
      </c>
      <c r="P147" s="66">
        <f>Table2245789101123[[#This Row],[PEMBULATAN]]*O147</f>
        <v>162000</v>
      </c>
    </row>
    <row r="148" spans="1:16" ht="26.25" customHeight="1" x14ac:dyDescent="0.2">
      <c r="A148" s="14"/>
      <c r="B148" s="14"/>
      <c r="C148" s="74" t="s">
        <v>433</v>
      </c>
      <c r="D148" s="79" t="s">
        <v>530</v>
      </c>
      <c r="E148" s="13">
        <v>44440</v>
      </c>
      <c r="F148" s="77" t="s">
        <v>284</v>
      </c>
      <c r="G148" s="13">
        <v>44441</v>
      </c>
      <c r="H148" s="78" t="s">
        <v>285</v>
      </c>
      <c r="I148" s="16">
        <v>66</v>
      </c>
      <c r="J148" s="16">
        <v>42</v>
      </c>
      <c r="K148" s="16">
        <v>19</v>
      </c>
      <c r="L148" s="16">
        <v>19</v>
      </c>
      <c r="M148" s="82">
        <v>13.167</v>
      </c>
      <c r="N148" s="73">
        <v>19</v>
      </c>
      <c r="O148" s="65">
        <v>3000</v>
      </c>
      <c r="P148" s="66">
        <f>Table2245789101123[[#This Row],[PEMBULATAN]]*O148</f>
        <v>57000</v>
      </c>
    </row>
    <row r="149" spans="1:16" ht="26.25" customHeight="1" x14ac:dyDescent="0.2">
      <c r="A149" s="14"/>
      <c r="B149" s="14"/>
      <c r="C149" s="74" t="s">
        <v>434</v>
      </c>
      <c r="D149" s="79" t="s">
        <v>530</v>
      </c>
      <c r="E149" s="13">
        <v>44440</v>
      </c>
      <c r="F149" s="77" t="s">
        <v>284</v>
      </c>
      <c r="G149" s="13">
        <v>44441</v>
      </c>
      <c r="H149" s="78" t="s">
        <v>285</v>
      </c>
      <c r="I149" s="16">
        <v>89</v>
      </c>
      <c r="J149" s="16">
        <v>49</v>
      </c>
      <c r="K149" s="16">
        <v>28</v>
      </c>
      <c r="L149" s="16">
        <v>28</v>
      </c>
      <c r="M149" s="82">
        <v>30.527000000000001</v>
      </c>
      <c r="N149" s="73">
        <v>31</v>
      </c>
      <c r="O149" s="65">
        <v>3000</v>
      </c>
      <c r="P149" s="66">
        <f>Table2245789101123[[#This Row],[PEMBULATAN]]*O149</f>
        <v>93000</v>
      </c>
    </row>
    <row r="150" spans="1:16" ht="26.25" customHeight="1" x14ac:dyDescent="0.2">
      <c r="A150" s="14"/>
      <c r="B150" s="14"/>
      <c r="C150" s="74" t="s">
        <v>435</v>
      </c>
      <c r="D150" s="79" t="s">
        <v>530</v>
      </c>
      <c r="E150" s="13">
        <v>44440</v>
      </c>
      <c r="F150" s="77" t="s">
        <v>284</v>
      </c>
      <c r="G150" s="13">
        <v>44441</v>
      </c>
      <c r="H150" s="78" t="s">
        <v>285</v>
      </c>
      <c r="I150" s="16">
        <v>48</v>
      </c>
      <c r="J150" s="16">
        <v>33</v>
      </c>
      <c r="K150" s="16">
        <v>18</v>
      </c>
      <c r="L150" s="16">
        <v>18</v>
      </c>
      <c r="M150" s="82">
        <v>7.1280000000000001</v>
      </c>
      <c r="N150" s="73">
        <v>18</v>
      </c>
      <c r="O150" s="65">
        <v>3000</v>
      </c>
      <c r="P150" s="66">
        <f>Table2245789101123[[#This Row],[PEMBULATAN]]*O150</f>
        <v>54000</v>
      </c>
    </row>
    <row r="151" spans="1:16" ht="26.25" customHeight="1" x14ac:dyDescent="0.2">
      <c r="A151" s="14"/>
      <c r="B151" s="14"/>
      <c r="C151" s="74" t="s">
        <v>436</v>
      </c>
      <c r="D151" s="79" t="s">
        <v>530</v>
      </c>
      <c r="E151" s="13">
        <v>44440</v>
      </c>
      <c r="F151" s="77" t="s">
        <v>284</v>
      </c>
      <c r="G151" s="13">
        <v>44441</v>
      </c>
      <c r="H151" s="78" t="s">
        <v>285</v>
      </c>
      <c r="I151" s="16">
        <v>97</v>
      </c>
      <c r="J151" s="16">
        <v>69</v>
      </c>
      <c r="K151" s="16">
        <v>29</v>
      </c>
      <c r="L151" s="16">
        <v>29</v>
      </c>
      <c r="M151" s="82">
        <v>48.524250000000002</v>
      </c>
      <c r="N151" s="73">
        <v>49</v>
      </c>
      <c r="O151" s="65">
        <v>3000</v>
      </c>
      <c r="P151" s="66">
        <f>Table2245789101123[[#This Row],[PEMBULATAN]]*O151</f>
        <v>147000</v>
      </c>
    </row>
    <row r="152" spans="1:16" ht="26.25" customHeight="1" x14ac:dyDescent="0.2">
      <c r="A152" s="14"/>
      <c r="B152" s="14"/>
      <c r="C152" s="74" t="s">
        <v>437</v>
      </c>
      <c r="D152" s="79" t="s">
        <v>530</v>
      </c>
      <c r="E152" s="13">
        <v>44440</v>
      </c>
      <c r="F152" s="77" t="s">
        <v>284</v>
      </c>
      <c r="G152" s="13">
        <v>44441</v>
      </c>
      <c r="H152" s="78" t="s">
        <v>285</v>
      </c>
      <c r="I152" s="16">
        <v>59</v>
      </c>
      <c r="J152" s="16">
        <v>35</v>
      </c>
      <c r="K152" s="16">
        <v>18</v>
      </c>
      <c r="L152" s="16">
        <v>18</v>
      </c>
      <c r="M152" s="82">
        <v>9.2925000000000004</v>
      </c>
      <c r="N152" s="73">
        <v>18</v>
      </c>
      <c r="O152" s="65">
        <v>3000</v>
      </c>
      <c r="P152" s="66">
        <f>Table2245789101123[[#This Row],[PEMBULATAN]]*O152</f>
        <v>54000</v>
      </c>
    </row>
    <row r="153" spans="1:16" ht="26.25" customHeight="1" x14ac:dyDescent="0.2">
      <c r="A153" s="14"/>
      <c r="B153" s="14"/>
      <c r="C153" s="74" t="s">
        <v>438</v>
      </c>
      <c r="D153" s="79" t="s">
        <v>530</v>
      </c>
      <c r="E153" s="13">
        <v>44440</v>
      </c>
      <c r="F153" s="77" t="s">
        <v>284</v>
      </c>
      <c r="G153" s="13">
        <v>44441</v>
      </c>
      <c r="H153" s="78" t="s">
        <v>285</v>
      </c>
      <c r="I153" s="16">
        <v>40</v>
      </c>
      <c r="J153" s="16">
        <v>25</v>
      </c>
      <c r="K153" s="16">
        <v>33</v>
      </c>
      <c r="L153" s="16">
        <v>33</v>
      </c>
      <c r="M153" s="82">
        <v>8.25</v>
      </c>
      <c r="N153" s="73">
        <v>33</v>
      </c>
      <c r="O153" s="65">
        <v>3000</v>
      </c>
      <c r="P153" s="66">
        <f>Table2245789101123[[#This Row],[PEMBULATAN]]*O153</f>
        <v>99000</v>
      </c>
    </row>
    <row r="154" spans="1:16" ht="26.25" customHeight="1" x14ac:dyDescent="0.2">
      <c r="A154" s="14"/>
      <c r="B154" s="14"/>
      <c r="C154" s="74" t="s">
        <v>439</v>
      </c>
      <c r="D154" s="79" t="s">
        <v>530</v>
      </c>
      <c r="E154" s="13">
        <v>44440</v>
      </c>
      <c r="F154" s="77" t="s">
        <v>284</v>
      </c>
      <c r="G154" s="13">
        <v>44441</v>
      </c>
      <c r="H154" s="78" t="s">
        <v>285</v>
      </c>
      <c r="I154" s="16">
        <v>165</v>
      </c>
      <c r="J154" s="16">
        <v>75</v>
      </c>
      <c r="K154" s="16">
        <v>20</v>
      </c>
      <c r="L154" s="16">
        <v>20</v>
      </c>
      <c r="M154" s="82">
        <v>61.875</v>
      </c>
      <c r="N154" s="73">
        <v>62</v>
      </c>
      <c r="O154" s="65">
        <v>3000</v>
      </c>
      <c r="P154" s="66">
        <f>Table2245789101123[[#This Row],[PEMBULATAN]]*O154</f>
        <v>186000</v>
      </c>
    </row>
    <row r="155" spans="1:16" ht="26.25" customHeight="1" x14ac:dyDescent="0.2">
      <c r="A155" s="14"/>
      <c r="B155" s="14"/>
      <c r="C155" s="74" t="s">
        <v>440</v>
      </c>
      <c r="D155" s="79" t="s">
        <v>530</v>
      </c>
      <c r="E155" s="13">
        <v>44440</v>
      </c>
      <c r="F155" s="77" t="s">
        <v>284</v>
      </c>
      <c r="G155" s="13">
        <v>44441</v>
      </c>
      <c r="H155" s="78" t="s">
        <v>285</v>
      </c>
      <c r="I155" s="16">
        <v>94</v>
      </c>
      <c r="J155" s="16">
        <v>42</v>
      </c>
      <c r="K155" s="16">
        <v>22</v>
      </c>
      <c r="L155" s="16">
        <v>22</v>
      </c>
      <c r="M155" s="82">
        <v>21.713999999999999</v>
      </c>
      <c r="N155" s="73">
        <v>22</v>
      </c>
      <c r="O155" s="65">
        <v>3000</v>
      </c>
      <c r="P155" s="66">
        <f>Table2245789101123[[#This Row],[PEMBULATAN]]*O155</f>
        <v>66000</v>
      </c>
    </row>
    <row r="156" spans="1:16" ht="26.25" customHeight="1" x14ac:dyDescent="0.2">
      <c r="A156" s="14"/>
      <c r="B156" s="14"/>
      <c r="C156" s="74" t="s">
        <v>441</v>
      </c>
      <c r="D156" s="79" t="s">
        <v>530</v>
      </c>
      <c r="E156" s="13">
        <v>44440</v>
      </c>
      <c r="F156" s="77" t="s">
        <v>284</v>
      </c>
      <c r="G156" s="13">
        <v>44441</v>
      </c>
      <c r="H156" s="78" t="s">
        <v>285</v>
      </c>
      <c r="I156" s="16">
        <v>66</v>
      </c>
      <c r="J156" s="16">
        <v>33</v>
      </c>
      <c r="K156" s="16">
        <v>17</v>
      </c>
      <c r="L156" s="16">
        <v>17</v>
      </c>
      <c r="M156" s="82">
        <v>9.2565000000000008</v>
      </c>
      <c r="N156" s="73">
        <v>17</v>
      </c>
      <c r="O156" s="65">
        <v>3000</v>
      </c>
      <c r="P156" s="66">
        <f>Table2245789101123[[#This Row],[PEMBULATAN]]*O156</f>
        <v>51000</v>
      </c>
    </row>
    <row r="157" spans="1:16" ht="26.25" customHeight="1" x14ac:dyDescent="0.2">
      <c r="A157" s="14"/>
      <c r="B157" s="14"/>
      <c r="C157" s="74" t="s">
        <v>442</v>
      </c>
      <c r="D157" s="79" t="s">
        <v>530</v>
      </c>
      <c r="E157" s="13">
        <v>44440</v>
      </c>
      <c r="F157" s="77" t="s">
        <v>284</v>
      </c>
      <c r="G157" s="13">
        <v>44441</v>
      </c>
      <c r="H157" s="78" t="s">
        <v>285</v>
      </c>
      <c r="I157" s="16">
        <v>104</v>
      </c>
      <c r="J157" s="16">
        <v>60</v>
      </c>
      <c r="K157" s="16">
        <v>33</v>
      </c>
      <c r="L157" s="16">
        <v>33</v>
      </c>
      <c r="M157" s="82">
        <v>51.48</v>
      </c>
      <c r="N157" s="73">
        <v>52</v>
      </c>
      <c r="O157" s="65">
        <v>3000</v>
      </c>
      <c r="P157" s="66">
        <f>Table2245789101123[[#This Row],[PEMBULATAN]]*O157</f>
        <v>156000</v>
      </c>
    </row>
    <row r="158" spans="1:16" ht="26.25" customHeight="1" x14ac:dyDescent="0.2">
      <c r="A158" s="14"/>
      <c r="B158" s="14"/>
      <c r="C158" s="74" t="s">
        <v>443</v>
      </c>
      <c r="D158" s="79" t="s">
        <v>530</v>
      </c>
      <c r="E158" s="13">
        <v>44440</v>
      </c>
      <c r="F158" s="77" t="s">
        <v>284</v>
      </c>
      <c r="G158" s="13">
        <v>44441</v>
      </c>
      <c r="H158" s="78" t="s">
        <v>285</v>
      </c>
      <c r="I158" s="16">
        <v>79</v>
      </c>
      <c r="J158" s="16">
        <v>67</v>
      </c>
      <c r="K158" s="16">
        <v>40</v>
      </c>
      <c r="L158" s="16">
        <v>40</v>
      </c>
      <c r="M158" s="82">
        <v>52.93</v>
      </c>
      <c r="N158" s="73">
        <v>53</v>
      </c>
      <c r="O158" s="65">
        <v>3000</v>
      </c>
      <c r="P158" s="66">
        <f>Table2245789101123[[#This Row],[PEMBULATAN]]*O158</f>
        <v>159000</v>
      </c>
    </row>
    <row r="159" spans="1:16" ht="26.25" customHeight="1" x14ac:dyDescent="0.2">
      <c r="A159" s="14"/>
      <c r="B159" s="14"/>
      <c r="C159" s="74" t="s">
        <v>444</v>
      </c>
      <c r="D159" s="79" t="s">
        <v>530</v>
      </c>
      <c r="E159" s="13">
        <v>44440</v>
      </c>
      <c r="F159" s="77" t="s">
        <v>284</v>
      </c>
      <c r="G159" s="13">
        <v>44441</v>
      </c>
      <c r="H159" s="78" t="s">
        <v>285</v>
      </c>
      <c r="I159" s="16">
        <v>79</v>
      </c>
      <c r="J159" s="16">
        <v>42</v>
      </c>
      <c r="K159" s="16">
        <v>21</v>
      </c>
      <c r="L159" s="16">
        <v>21</v>
      </c>
      <c r="M159" s="82">
        <v>17.419499999999999</v>
      </c>
      <c r="N159" s="73">
        <v>21</v>
      </c>
      <c r="O159" s="65">
        <v>3000</v>
      </c>
      <c r="P159" s="66">
        <f>Table2245789101123[[#This Row],[PEMBULATAN]]*O159</f>
        <v>63000</v>
      </c>
    </row>
    <row r="160" spans="1:16" ht="26.25" customHeight="1" x14ac:dyDescent="0.2">
      <c r="A160" s="14"/>
      <c r="B160" s="14"/>
      <c r="C160" s="74" t="s">
        <v>445</v>
      </c>
      <c r="D160" s="79" t="s">
        <v>530</v>
      </c>
      <c r="E160" s="13">
        <v>44440</v>
      </c>
      <c r="F160" s="77" t="s">
        <v>284</v>
      </c>
      <c r="G160" s="13">
        <v>44441</v>
      </c>
      <c r="H160" s="78" t="s">
        <v>285</v>
      </c>
      <c r="I160" s="16">
        <v>94</v>
      </c>
      <c r="J160" s="16">
        <v>43</v>
      </c>
      <c r="K160" s="16">
        <v>15</v>
      </c>
      <c r="L160" s="16">
        <v>15</v>
      </c>
      <c r="M160" s="82">
        <v>15.157500000000001</v>
      </c>
      <c r="N160" s="73">
        <v>15</v>
      </c>
      <c r="O160" s="65">
        <v>3000</v>
      </c>
      <c r="P160" s="66">
        <f>Table2245789101123[[#This Row],[PEMBULATAN]]*O160</f>
        <v>45000</v>
      </c>
    </row>
    <row r="161" spans="1:16" ht="26.25" customHeight="1" x14ac:dyDescent="0.2">
      <c r="A161" s="14"/>
      <c r="B161" s="14"/>
      <c r="C161" s="74" t="s">
        <v>446</v>
      </c>
      <c r="D161" s="79" t="s">
        <v>530</v>
      </c>
      <c r="E161" s="13">
        <v>44440</v>
      </c>
      <c r="F161" s="77" t="s">
        <v>284</v>
      </c>
      <c r="G161" s="13">
        <v>44441</v>
      </c>
      <c r="H161" s="78" t="s">
        <v>285</v>
      </c>
      <c r="I161" s="16">
        <v>85</v>
      </c>
      <c r="J161" s="16">
        <v>46</v>
      </c>
      <c r="K161" s="16">
        <v>21</v>
      </c>
      <c r="L161" s="16">
        <v>21</v>
      </c>
      <c r="M161" s="82">
        <v>20.5275</v>
      </c>
      <c r="N161" s="73">
        <v>21</v>
      </c>
      <c r="O161" s="65">
        <v>3000</v>
      </c>
      <c r="P161" s="66">
        <f>Table2245789101123[[#This Row],[PEMBULATAN]]*O161</f>
        <v>63000</v>
      </c>
    </row>
    <row r="162" spans="1:16" ht="26.25" customHeight="1" x14ac:dyDescent="0.2">
      <c r="A162" s="14"/>
      <c r="B162" s="14"/>
      <c r="C162" s="74" t="s">
        <v>447</v>
      </c>
      <c r="D162" s="79" t="s">
        <v>530</v>
      </c>
      <c r="E162" s="13">
        <v>44440</v>
      </c>
      <c r="F162" s="77" t="s">
        <v>284</v>
      </c>
      <c r="G162" s="13">
        <v>44441</v>
      </c>
      <c r="H162" s="78" t="s">
        <v>285</v>
      </c>
      <c r="I162" s="16">
        <v>97</v>
      </c>
      <c r="J162" s="16">
        <v>86</v>
      </c>
      <c r="K162" s="16">
        <v>56</v>
      </c>
      <c r="L162" s="16">
        <v>56</v>
      </c>
      <c r="M162" s="82">
        <v>116.788</v>
      </c>
      <c r="N162" s="73">
        <v>117</v>
      </c>
      <c r="O162" s="65">
        <v>3000</v>
      </c>
      <c r="P162" s="66">
        <f>Table2245789101123[[#This Row],[PEMBULATAN]]*O162</f>
        <v>351000</v>
      </c>
    </row>
    <row r="163" spans="1:16" ht="26.25" customHeight="1" x14ac:dyDescent="0.2">
      <c r="A163" s="14"/>
      <c r="B163" s="14"/>
      <c r="C163" s="74" t="s">
        <v>448</v>
      </c>
      <c r="D163" s="79" t="s">
        <v>530</v>
      </c>
      <c r="E163" s="13">
        <v>44440</v>
      </c>
      <c r="F163" s="77" t="s">
        <v>284</v>
      </c>
      <c r="G163" s="13">
        <v>44441</v>
      </c>
      <c r="H163" s="78" t="s">
        <v>285</v>
      </c>
      <c r="I163" s="16">
        <v>60</v>
      </c>
      <c r="J163" s="16">
        <v>35</v>
      </c>
      <c r="K163" s="16">
        <v>21</v>
      </c>
      <c r="L163" s="16">
        <v>21</v>
      </c>
      <c r="M163" s="82">
        <v>11.025</v>
      </c>
      <c r="N163" s="73">
        <v>21</v>
      </c>
      <c r="O163" s="65">
        <v>3000</v>
      </c>
      <c r="P163" s="66">
        <f>Table2245789101123[[#This Row],[PEMBULATAN]]*O163</f>
        <v>63000</v>
      </c>
    </row>
    <row r="164" spans="1:16" ht="26.25" customHeight="1" x14ac:dyDescent="0.2">
      <c r="A164" s="14"/>
      <c r="B164" s="14"/>
      <c r="C164" s="74" t="s">
        <v>449</v>
      </c>
      <c r="D164" s="79" t="s">
        <v>530</v>
      </c>
      <c r="E164" s="13">
        <v>44440</v>
      </c>
      <c r="F164" s="77" t="s">
        <v>284</v>
      </c>
      <c r="G164" s="13">
        <v>44441</v>
      </c>
      <c r="H164" s="78" t="s">
        <v>285</v>
      </c>
      <c r="I164" s="16">
        <v>69</v>
      </c>
      <c r="J164" s="16">
        <v>36</v>
      </c>
      <c r="K164" s="16">
        <v>21</v>
      </c>
      <c r="L164" s="16">
        <v>21</v>
      </c>
      <c r="M164" s="82">
        <v>13.041</v>
      </c>
      <c r="N164" s="73">
        <v>21</v>
      </c>
      <c r="O164" s="65">
        <v>3000</v>
      </c>
      <c r="P164" s="66">
        <f>Table2245789101123[[#This Row],[PEMBULATAN]]*O164</f>
        <v>63000</v>
      </c>
    </row>
    <row r="165" spans="1:16" ht="26.25" customHeight="1" x14ac:dyDescent="0.2">
      <c r="A165" s="14"/>
      <c r="B165" s="14"/>
      <c r="C165" s="74" t="s">
        <v>450</v>
      </c>
      <c r="D165" s="79" t="s">
        <v>530</v>
      </c>
      <c r="E165" s="13">
        <v>44440</v>
      </c>
      <c r="F165" s="77" t="s">
        <v>284</v>
      </c>
      <c r="G165" s="13">
        <v>44441</v>
      </c>
      <c r="H165" s="78" t="s">
        <v>285</v>
      </c>
      <c r="I165" s="16">
        <v>73</v>
      </c>
      <c r="J165" s="16">
        <v>64</v>
      </c>
      <c r="K165" s="16">
        <v>18</v>
      </c>
      <c r="L165" s="16">
        <v>18</v>
      </c>
      <c r="M165" s="82">
        <v>21.024000000000001</v>
      </c>
      <c r="N165" s="73">
        <v>21</v>
      </c>
      <c r="O165" s="65">
        <v>3000</v>
      </c>
      <c r="P165" s="66">
        <f>Table2245789101123[[#This Row],[PEMBULATAN]]*O165</f>
        <v>63000</v>
      </c>
    </row>
    <row r="166" spans="1:16" ht="26.25" customHeight="1" x14ac:dyDescent="0.2">
      <c r="A166" s="14"/>
      <c r="B166" s="14"/>
      <c r="C166" s="74" t="s">
        <v>451</v>
      </c>
      <c r="D166" s="79" t="s">
        <v>530</v>
      </c>
      <c r="E166" s="13">
        <v>44440</v>
      </c>
      <c r="F166" s="77" t="s">
        <v>284</v>
      </c>
      <c r="G166" s="13">
        <v>44441</v>
      </c>
      <c r="H166" s="78" t="s">
        <v>285</v>
      </c>
      <c r="I166" s="16">
        <v>89</v>
      </c>
      <c r="J166" s="16">
        <v>76</v>
      </c>
      <c r="K166" s="16">
        <v>37</v>
      </c>
      <c r="L166" s="16">
        <v>37</v>
      </c>
      <c r="M166" s="82">
        <v>62.567</v>
      </c>
      <c r="N166" s="73">
        <v>63</v>
      </c>
      <c r="O166" s="65">
        <v>3000</v>
      </c>
      <c r="P166" s="66">
        <f>Table2245789101123[[#This Row],[PEMBULATAN]]*O166</f>
        <v>189000</v>
      </c>
    </row>
    <row r="167" spans="1:16" ht="26.25" customHeight="1" x14ac:dyDescent="0.2">
      <c r="A167" s="14"/>
      <c r="B167" s="14"/>
      <c r="C167" s="74" t="s">
        <v>452</v>
      </c>
      <c r="D167" s="79" t="s">
        <v>530</v>
      </c>
      <c r="E167" s="13">
        <v>44440</v>
      </c>
      <c r="F167" s="77" t="s">
        <v>284</v>
      </c>
      <c r="G167" s="13">
        <v>44441</v>
      </c>
      <c r="H167" s="78" t="s">
        <v>285</v>
      </c>
      <c r="I167" s="16">
        <v>89</v>
      </c>
      <c r="J167" s="16">
        <v>55</v>
      </c>
      <c r="K167" s="16">
        <v>26</v>
      </c>
      <c r="L167" s="16">
        <v>26</v>
      </c>
      <c r="M167" s="82">
        <v>31.817499999999999</v>
      </c>
      <c r="N167" s="73">
        <v>32</v>
      </c>
      <c r="O167" s="65">
        <v>3000</v>
      </c>
      <c r="P167" s="66">
        <f>Table2245789101123[[#This Row],[PEMBULATAN]]*O167</f>
        <v>96000</v>
      </c>
    </row>
    <row r="168" spans="1:16" ht="26.25" customHeight="1" x14ac:dyDescent="0.2">
      <c r="A168" s="14"/>
      <c r="B168" s="14"/>
      <c r="C168" s="74" t="s">
        <v>453</v>
      </c>
      <c r="D168" s="79" t="s">
        <v>530</v>
      </c>
      <c r="E168" s="13">
        <v>44440</v>
      </c>
      <c r="F168" s="77" t="s">
        <v>284</v>
      </c>
      <c r="G168" s="13">
        <v>44441</v>
      </c>
      <c r="H168" s="78" t="s">
        <v>285</v>
      </c>
      <c r="I168" s="16">
        <v>25</v>
      </c>
      <c r="J168" s="16">
        <v>20</v>
      </c>
      <c r="K168" s="16">
        <v>17</v>
      </c>
      <c r="L168" s="16">
        <v>17</v>
      </c>
      <c r="M168" s="82">
        <v>2.125</v>
      </c>
      <c r="N168" s="73">
        <v>17</v>
      </c>
      <c r="O168" s="65">
        <v>3000</v>
      </c>
      <c r="P168" s="66">
        <f>Table2245789101123[[#This Row],[PEMBULATAN]]*O168</f>
        <v>51000</v>
      </c>
    </row>
    <row r="169" spans="1:16" ht="26.25" customHeight="1" x14ac:dyDescent="0.2">
      <c r="A169" s="14"/>
      <c r="B169" s="14"/>
      <c r="C169" s="74" t="s">
        <v>454</v>
      </c>
      <c r="D169" s="79" t="s">
        <v>530</v>
      </c>
      <c r="E169" s="13">
        <v>44440</v>
      </c>
      <c r="F169" s="77" t="s">
        <v>284</v>
      </c>
      <c r="G169" s="13">
        <v>44441</v>
      </c>
      <c r="H169" s="78" t="s">
        <v>285</v>
      </c>
      <c r="I169" s="16">
        <v>46</v>
      </c>
      <c r="J169" s="16">
        <v>33</v>
      </c>
      <c r="K169" s="16">
        <v>28</v>
      </c>
      <c r="L169" s="16">
        <v>28</v>
      </c>
      <c r="M169" s="82">
        <v>10.625999999999999</v>
      </c>
      <c r="N169" s="73">
        <v>28</v>
      </c>
      <c r="O169" s="65">
        <v>3000</v>
      </c>
      <c r="P169" s="66">
        <f>Table2245789101123[[#This Row],[PEMBULATAN]]*O169</f>
        <v>84000</v>
      </c>
    </row>
    <row r="170" spans="1:16" ht="26.25" customHeight="1" x14ac:dyDescent="0.2">
      <c r="A170" s="14"/>
      <c r="B170" s="14"/>
      <c r="C170" s="74" t="s">
        <v>455</v>
      </c>
      <c r="D170" s="79" t="s">
        <v>530</v>
      </c>
      <c r="E170" s="13">
        <v>44440</v>
      </c>
      <c r="F170" s="77" t="s">
        <v>284</v>
      </c>
      <c r="G170" s="13">
        <v>44441</v>
      </c>
      <c r="H170" s="78" t="s">
        <v>285</v>
      </c>
      <c r="I170" s="16">
        <v>87</v>
      </c>
      <c r="J170" s="16">
        <v>64</v>
      </c>
      <c r="K170" s="16">
        <v>33</v>
      </c>
      <c r="L170" s="16">
        <v>33</v>
      </c>
      <c r="M170" s="82">
        <v>45.936</v>
      </c>
      <c r="N170" s="73">
        <v>46</v>
      </c>
      <c r="O170" s="65">
        <v>3000</v>
      </c>
      <c r="P170" s="66">
        <f>Table2245789101123[[#This Row],[PEMBULATAN]]*O170</f>
        <v>138000</v>
      </c>
    </row>
    <row r="171" spans="1:16" ht="26.25" customHeight="1" x14ac:dyDescent="0.2">
      <c r="A171" s="14"/>
      <c r="B171" s="14"/>
      <c r="C171" s="74" t="s">
        <v>456</v>
      </c>
      <c r="D171" s="79" t="s">
        <v>530</v>
      </c>
      <c r="E171" s="13">
        <v>44440</v>
      </c>
      <c r="F171" s="77" t="s">
        <v>284</v>
      </c>
      <c r="G171" s="13">
        <v>44441</v>
      </c>
      <c r="H171" s="78" t="s">
        <v>285</v>
      </c>
      <c r="I171" s="16">
        <v>77</v>
      </c>
      <c r="J171" s="16">
        <v>46</v>
      </c>
      <c r="K171" s="16">
        <v>21</v>
      </c>
      <c r="L171" s="16">
        <v>21</v>
      </c>
      <c r="M171" s="82">
        <v>18.595500000000001</v>
      </c>
      <c r="N171" s="73">
        <v>21</v>
      </c>
      <c r="O171" s="65">
        <v>3000</v>
      </c>
      <c r="P171" s="66">
        <f>Table2245789101123[[#This Row],[PEMBULATAN]]*O171</f>
        <v>63000</v>
      </c>
    </row>
    <row r="172" spans="1:16" ht="26.25" customHeight="1" x14ac:dyDescent="0.2">
      <c r="A172" s="14"/>
      <c r="B172" s="14"/>
      <c r="C172" s="74" t="s">
        <v>457</v>
      </c>
      <c r="D172" s="79" t="s">
        <v>530</v>
      </c>
      <c r="E172" s="13">
        <v>44440</v>
      </c>
      <c r="F172" s="77" t="s">
        <v>284</v>
      </c>
      <c r="G172" s="13">
        <v>44441</v>
      </c>
      <c r="H172" s="78" t="s">
        <v>285</v>
      </c>
      <c r="I172" s="16">
        <v>55</v>
      </c>
      <c r="J172" s="16">
        <v>30</v>
      </c>
      <c r="K172" s="16">
        <v>17</v>
      </c>
      <c r="L172" s="16">
        <v>17</v>
      </c>
      <c r="M172" s="82">
        <v>7.0125000000000002</v>
      </c>
      <c r="N172" s="73">
        <v>17</v>
      </c>
      <c r="O172" s="65">
        <v>3000</v>
      </c>
      <c r="P172" s="66">
        <f>Table2245789101123[[#This Row],[PEMBULATAN]]*O172</f>
        <v>51000</v>
      </c>
    </row>
    <row r="173" spans="1:16" ht="26.25" customHeight="1" x14ac:dyDescent="0.2">
      <c r="A173" s="14"/>
      <c r="B173" s="14"/>
      <c r="C173" s="74" t="s">
        <v>458</v>
      </c>
      <c r="D173" s="79" t="s">
        <v>530</v>
      </c>
      <c r="E173" s="13">
        <v>44440</v>
      </c>
      <c r="F173" s="77" t="s">
        <v>284</v>
      </c>
      <c r="G173" s="13">
        <v>44441</v>
      </c>
      <c r="H173" s="78" t="s">
        <v>285</v>
      </c>
      <c r="I173" s="16">
        <v>100</v>
      </c>
      <c r="J173" s="16">
        <v>63</v>
      </c>
      <c r="K173" s="16">
        <v>23</v>
      </c>
      <c r="L173" s="16">
        <v>23</v>
      </c>
      <c r="M173" s="82">
        <v>36.225000000000001</v>
      </c>
      <c r="N173" s="73">
        <v>36</v>
      </c>
      <c r="O173" s="65">
        <v>3000</v>
      </c>
      <c r="P173" s="66">
        <f>Table2245789101123[[#This Row],[PEMBULATAN]]*O173</f>
        <v>108000</v>
      </c>
    </row>
    <row r="174" spans="1:16" ht="26.25" customHeight="1" x14ac:dyDescent="0.2">
      <c r="A174" s="14"/>
      <c r="B174" s="14"/>
      <c r="C174" s="74" t="s">
        <v>459</v>
      </c>
      <c r="D174" s="79" t="s">
        <v>530</v>
      </c>
      <c r="E174" s="13">
        <v>44440</v>
      </c>
      <c r="F174" s="77" t="s">
        <v>284</v>
      </c>
      <c r="G174" s="13">
        <v>44441</v>
      </c>
      <c r="H174" s="78" t="s">
        <v>285</v>
      </c>
      <c r="I174" s="16">
        <v>107</v>
      </c>
      <c r="J174" s="16">
        <v>69</v>
      </c>
      <c r="K174" s="16">
        <v>27</v>
      </c>
      <c r="L174" s="16">
        <v>27</v>
      </c>
      <c r="M174" s="82">
        <v>49.835250000000002</v>
      </c>
      <c r="N174" s="73">
        <v>50</v>
      </c>
      <c r="O174" s="65">
        <v>3000</v>
      </c>
      <c r="P174" s="66">
        <f>Table2245789101123[[#This Row],[PEMBULATAN]]*O174</f>
        <v>150000</v>
      </c>
    </row>
    <row r="175" spans="1:16" ht="26.25" customHeight="1" x14ac:dyDescent="0.2">
      <c r="A175" s="14"/>
      <c r="B175" s="14"/>
      <c r="C175" s="74" t="s">
        <v>460</v>
      </c>
      <c r="D175" s="79" t="s">
        <v>530</v>
      </c>
      <c r="E175" s="13">
        <v>44440</v>
      </c>
      <c r="F175" s="77" t="s">
        <v>284</v>
      </c>
      <c r="G175" s="13">
        <v>44441</v>
      </c>
      <c r="H175" s="78" t="s">
        <v>285</v>
      </c>
      <c r="I175" s="16">
        <v>70</v>
      </c>
      <c r="J175" s="16">
        <v>38</v>
      </c>
      <c r="K175" s="16">
        <v>19</v>
      </c>
      <c r="L175" s="16">
        <v>19</v>
      </c>
      <c r="M175" s="82">
        <v>12.635</v>
      </c>
      <c r="N175" s="73">
        <v>19</v>
      </c>
      <c r="O175" s="65">
        <v>3000</v>
      </c>
      <c r="P175" s="66">
        <f>Table2245789101123[[#This Row],[PEMBULATAN]]*O175</f>
        <v>57000</v>
      </c>
    </row>
    <row r="176" spans="1:16" ht="26.25" customHeight="1" x14ac:dyDescent="0.2">
      <c r="A176" s="14"/>
      <c r="B176" s="14"/>
      <c r="C176" s="74" t="s">
        <v>461</v>
      </c>
      <c r="D176" s="79" t="s">
        <v>530</v>
      </c>
      <c r="E176" s="13">
        <v>44440</v>
      </c>
      <c r="F176" s="77" t="s">
        <v>284</v>
      </c>
      <c r="G176" s="13">
        <v>44441</v>
      </c>
      <c r="H176" s="78" t="s">
        <v>285</v>
      </c>
      <c r="I176" s="16">
        <v>69</v>
      </c>
      <c r="J176" s="16">
        <v>50</v>
      </c>
      <c r="K176" s="16">
        <v>10</v>
      </c>
      <c r="L176" s="16">
        <v>10</v>
      </c>
      <c r="M176" s="82">
        <v>8.625</v>
      </c>
      <c r="N176" s="73">
        <v>10</v>
      </c>
      <c r="O176" s="65">
        <v>3000</v>
      </c>
      <c r="P176" s="66">
        <f>Table2245789101123[[#This Row],[PEMBULATAN]]*O176</f>
        <v>30000</v>
      </c>
    </row>
    <row r="177" spans="1:16" ht="26.25" customHeight="1" x14ac:dyDescent="0.2">
      <c r="A177" s="14"/>
      <c r="B177" s="14"/>
      <c r="C177" s="74" t="s">
        <v>462</v>
      </c>
      <c r="D177" s="79" t="s">
        <v>530</v>
      </c>
      <c r="E177" s="13">
        <v>44440</v>
      </c>
      <c r="F177" s="77" t="s">
        <v>284</v>
      </c>
      <c r="G177" s="13">
        <v>44441</v>
      </c>
      <c r="H177" s="78" t="s">
        <v>285</v>
      </c>
      <c r="I177" s="16">
        <v>110</v>
      </c>
      <c r="J177" s="16">
        <v>55</v>
      </c>
      <c r="K177" s="16">
        <v>29</v>
      </c>
      <c r="L177" s="16">
        <v>29</v>
      </c>
      <c r="M177" s="82">
        <v>43.862499999999997</v>
      </c>
      <c r="N177" s="73">
        <v>44</v>
      </c>
      <c r="O177" s="65">
        <v>3000</v>
      </c>
      <c r="P177" s="66">
        <f>Table2245789101123[[#This Row],[PEMBULATAN]]*O177</f>
        <v>132000</v>
      </c>
    </row>
    <row r="178" spans="1:16" ht="26.25" customHeight="1" x14ac:dyDescent="0.2">
      <c r="A178" s="14"/>
      <c r="B178" s="14"/>
      <c r="C178" s="74" t="s">
        <v>463</v>
      </c>
      <c r="D178" s="79" t="s">
        <v>530</v>
      </c>
      <c r="E178" s="13">
        <v>44440</v>
      </c>
      <c r="F178" s="77" t="s">
        <v>284</v>
      </c>
      <c r="G178" s="13">
        <v>44441</v>
      </c>
      <c r="H178" s="78" t="s">
        <v>285</v>
      </c>
      <c r="I178" s="16">
        <v>77</v>
      </c>
      <c r="J178" s="16">
        <v>24</v>
      </c>
      <c r="K178" s="16">
        <v>10</v>
      </c>
      <c r="L178" s="16">
        <v>10</v>
      </c>
      <c r="M178" s="82">
        <v>4.62</v>
      </c>
      <c r="N178" s="73">
        <v>10</v>
      </c>
      <c r="O178" s="65">
        <v>3000</v>
      </c>
      <c r="P178" s="66">
        <f>Table2245789101123[[#This Row],[PEMBULATAN]]*O178</f>
        <v>30000</v>
      </c>
    </row>
    <row r="179" spans="1:16" ht="26.25" customHeight="1" x14ac:dyDescent="0.2">
      <c r="A179" s="14"/>
      <c r="B179" s="14"/>
      <c r="C179" s="74" t="s">
        <v>464</v>
      </c>
      <c r="D179" s="79" t="s">
        <v>530</v>
      </c>
      <c r="E179" s="13">
        <v>44440</v>
      </c>
      <c r="F179" s="77" t="s">
        <v>284</v>
      </c>
      <c r="G179" s="13">
        <v>44441</v>
      </c>
      <c r="H179" s="78" t="s">
        <v>285</v>
      </c>
      <c r="I179" s="16">
        <v>67</v>
      </c>
      <c r="J179" s="16">
        <v>53</v>
      </c>
      <c r="K179" s="16">
        <v>17</v>
      </c>
      <c r="L179" s="16">
        <v>17</v>
      </c>
      <c r="M179" s="82">
        <v>15.091749999999999</v>
      </c>
      <c r="N179" s="73">
        <v>17</v>
      </c>
      <c r="O179" s="65">
        <v>3000</v>
      </c>
      <c r="P179" s="66">
        <f>Table2245789101123[[#This Row],[PEMBULATAN]]*O179</f>
        <v>51000</v>
      </c>
    </row>
    <row r="180" spans="1:16" ht="26.25" customHeight="1" x14ac:dyDescent="0.2">
      <c r="A180" s="14"/>
      <c r="B180" s="14"/>
      <c r="C180" s="74" t="s">
        <v>465</v>
      </c>
      <c r="D180" s="79" t="s">
        <v>530</v>
      </c>
      <c r="E180" s="13">
        <v>44440</v>
      </c>
      <c r="F180" s="77" t="s">
        <v>284</v>
      </c>
      <c r="G180" s="13">
        <v>44441</v>
      </c>
      <c r="H180" s="78" t="s">
        <v>285</v>
      </c>
      <c r="I180" s="16">
        <v>70</v>
      </c>
      <c r="J180" s="16">
        <v>36</v>
      </c>
      <c r="K180" s="16">
        <v>21</v>
      </c>
      <c r="L180" s="16">
        <v>21</v>
      </c>
      <c r="M180" s="82">
        <v>13.23</v>
      </c>
      <c r="N180" s="73">
        <v>21</v>
      </c>
      <c r="O180" s="65">
        <v>3000</v>
      </c>
      <c r="P180" s="66">
        <f>Table2245789101123[[#This Row],[PEMBULATAN]]*O180</f>
        <v>63000</v>
      </c>
    </row>
    <row r="181" spans="1:16" ht="26.25" customHeight="1" x14ac:dyDescent="0.2">
      <c r="A181" s="14"/>
      <c r="B181" s="14"/>
      <c r="C181" s="74" t="s">
        <v>466</v>
      </c>
      <c r="D181" s="79" t="s">
        <v>530</v>
      </c>
      <c r="E181" s="13">
        <v>44440</v>
      </c>
      <c r="F181" s="77" t="s">
        <v>284</v>
      </c>
      <c r="G181" s="13">
        <v>44441</v>
      </c>
      <c r="H181" s="78" t="s">
        <v>285</v>
      </c>
      <c r="I181" s="16">
        <v>88</v>
      </c>
      <c r="J181" s="16">
        <v>55</v>
      </c>
      <c r="K181" s="16">
        <v>23</v>
      </c>
      <c r="L181" s="16">
        <v>23</v>
      </c>
      <c r="M181" s="82">
        <v>27.83</v>
      </c>
      <c r="N181" s="73">
        <v>28</v>
      </c>
      <c r="O181" s="65">
        <v>3000</v>
      </c>
      <c r="P181" s="66">
        <f>Table2245789101123[[#This Row],[PEMBULATAN]]*O181</f>
        <v>84000</v>
      </c>
    </row>
    <row r="182" spans="1:16" ht="26.25" customHeight="1" x14ac:dyDescent="0.2">
      <c r="A182" s="14"/>
      <c r="B182" s="14"/>
      <c r="C182" s="74" t="s">
        <v>467</v>
      </c>
      <c r="D182" s="79" t="s">
        <v>530</v>
      </c>
      <c r="E182" s="13">
        <v>44440</v>
      </c>
      <c r="F182" s="77" t="s">
        <v>284</v>
      </c>
      <c r="G182" s="13">
        <v>44441</v>
      </c>
      <c r="H182" s="78" t="s">
        <v>285</v>
      </c>
      <c r="I182" s="16">
        <v>65</v>
      </c>
      <c r="J182" s="16">
        <v>50</v>
      </c>
      <c r="K182" s="16">
        <v>35</v>
      </c>
      <c r="L182" s="16">
        <v>35</v>
      </c>
      <c r="M182" s="82">
        <v>28.4375</v>
      </c>
      <c r="N182" s="73">
        <v>35</v>
      </c>
      <c r="O182" s="65">
        <v>3000</v>
      </c>
      <c r="P182" s="66">
        <f>Table2245789101123[[#This Row],[PEMBULATAN]]*O182</f>
        <v>105000</v>
      </c>
    </row>
    <row r="183" spans="1:16" ht="26.25" customHeight="1" x14ac:dyDescent="0.2">
      <c r="A183" s="14"/>
      <c r="B183" s="14"/>
      <c r="C183" s="74" t="s">
        <v>468</v>
      </c>
      <c r="D183" s="79" t="s">
        <v>530</v>
      </c>
      <c r="E183" s="13">
        <v>44440</v>
      </c>
      <c r="F183" s="77" t="s">
        <v>284</v>
      </c>
      <c r="G183" s="13">
        <v>44441</v>
      </c>
      <c r="H183" s="78" t="s">
        <v>285</v>
      </c>
      <c r="I183" s="16">
        <v>77</v>
      </c>
      <c r="J183" s="16">
        <v>40</v>
      </c>
      <c r="K183" s="16">
        <v>14</v>
      </c>
      <c r="L183" s="16">
        <v>14</v>
      </c>
      <c r="M183" s="82">
        <v>10.78</v>
      </c>
      <c r="N183" s="73">
        <v>14</v>
      </c>
      <c r="O183" s="65">
        <v>3000</v>
      </c>
      <c r="P183" s="66">
        <f>Table2245789101123[[#This Row],[PEMBULATAN]]*O183</f>
        <v>42000</v>
      </c>
    </row>
    <row r="184" spans="1:16" ht="26.25" customHeight="1" x14ac:dyDescent="0.2">
      <c r="A184" s="14"/>
      <c r="B184" s="14"/>
      <c r="C184" s="74" t="s">
        <v>469</v>
      </c>
      <c r="D184" s="79" t="s">
        <v>530</v>
      </c>
      <c r="E184" s="13">
        <v>44440</v>
      </c>
      <c r="F184" s="77" t="s">
        <v>284</v>
      </c>
      <c r="G184" s="13">
        <v>44441</v>
      </c>
      <c r="H184" s="78" t="s">
        <v>285</v>
      </c>
      <c r="I184" s="16">
        <v>67</v>
      </c>
      <c r="J184" s="16">
        <v>44</v>
      </c>
      <c r="K184" s="16">
        <v>20</v>
      </c>
      <c r="L184" s="16">
        <v>20</v>
      </c>
      <c r="M184" s="82">
        <v>14.74</v>
      </c>
      <c r="N184" s="73">
        <v>20</v>
      </c>
      <c r="O184" s="65">
        <v>3000</v>
      </c>
      <c r="P184" s="66">
        <f>Table2245789101123[[#This Row],[PEMBULATAN]]*O184</f>
        <v>60000</v>
      </c>
    </row>
    <row r="185" spans="1:16" ht="26.25" customHeight="1" x14ac:dyDescent="0.2">
      <c r="A185" s="14"/>
      <c r="B185" s="14"/>
      <c r="C185" s="74" t="s">
        <v>470</v>
      </c>
      <c r="D185" s="79" t="s">
        <v>530</v>
      </c>
      <c r="E185" s="13">
        <v>44440</v>
      </c>
      <c r="F185" s="77" t="s">
        <v>284</v>
      </c>
      <c r="G185" s="13">
        <v>44441</v>
      </c>
      <c r="H185" s="78" t="s">
        <v>285</v>
      </c>
      <c r="I185" s="16">
        <v>105</v>
      </c>
      <c r="J185" s="16">
        <v>40</v>
      </c>
      <c r="K185" s="16">
        <v>33</v>
      </c>
      <c r="L185" s="16">
        <v>33</v>
      </c>
      <c r="M185" s="82">
        <v>34.65</v>
      </c>
      <c r="N185" s="73">
        <v>35</v>
      </c>
      <c r="O185" s="65">
        <v>3000</v>
      </c>
      <c r="P185" s="66">
        <f>Table2245789101123[[#This Row],[PEMBULATAN]]*O185</f>
        <v>105000</v>
      </c>
    </row>
    <row r="186" spans="1:16" ht="26.25" customHeight="1" x14ac:dyDescent="0.2">
      <c r="A186" s="14"/>
      <c r="B186" s="14"/>
      <c r="C186" s="74" t="s">
        <v>471</v>
      </c>
      <c r="D186" s="79" t="s">
        <v>530</v>
      </c>
      <c r="E186" s="13">
        <v>44440</v>
      </c>
      <c r="F186" s="77" t="s">
        <v>284</v>
      </c>
      <c r="G186" s="13">
        <v>44441</v>
      </c>
      <c r="H186" s="78" t="s">
        <v>285</v>
      </c>
      <c r="I186" s="16">
        <v>89</v>
      </c>
      <c r="J186" s="16">
        <v>55</v>
      </c>
      <c r="K186" s="16">
        <v>21</v>
      </c>
      <c r="L186" s="16">
        <v>21</v>
      </c>
      <c r="M186" s="82">
        <v>25.69875</v>
      </c>
      <c r="N186" s="73">
        <v>26</v>
      </c>
      <c r="O186" s="65">
        <v>3000</v>
      </c>
      <c r="P186" s="66">
        <f>Table2245789101123[[#This Row],[PEMBULATAN]]*O186</f>
        <v>78000</v>
      </c>
    </row>
    <row r="187" spans="1:16" ht="26.25" customHeight="1" x14ac:dyDescent="0.2">
      <c r="A187" s="14"/>
      <c r="B187" s="14"/>
      <c r="C187" s="74" t="s">
        <v>472</v>
      </c>
      <c r="D187" s="79" t="s">
        <v>530</v>
      </c>
      <c r="E187" s="13">
        <v>44440</v>
      </c>
      <c r="F187" s="77" t="s">
        <v>284</v>
      </c>
      <c r="G187" s="13">
        <v>44441</v>
      </c>
      <c r="H187" s="78" t="s">
        <v>285</v>
      </c>
      <c r="I187" s="16">
        <v>65</v>
      </c>
      <c r="J187" s="16">
        <v>48</v>
      </c>
      <c r="K187" s="16">
        <v>27</v>
      </c>
      <c r="L187" s="16">
        <v>27</v>
      </c>
      <c r="M187" s="82">
        <v>21.06</v>
      </c>
      <c r="N187" s="73">
        <v>27</v>
      </c>
      <c r="O187" s="65">
        <v>3000</v>
      </c>
      <c r="P187" s="66">
        <f>Table2245789101123[[#This Row],[PEMBULATAN]]*O187</f>
        <v>81000</v>
      </c>
    </row>
    <row r="188" spans="1:16" ht="26.25" customHeight="1" x14ac:dyDescent="0.2">
      <c r="A188" s="14"/>
      <c r="B188" s="14"/>
      <c r="C188" s="74" t="s">
        <v>473</v>
      </c>
      <c r="D188" s="79" t="s">
        <v>530</v>
      </c>
      <c r="E188" s="13">
        <v>44440</v>
      </c>
      <c r="F188" s="77" t="s">
        <v>284</v>
      </c>
      <c r="G188" s="13">
        <v>44441</v>
      </c>
      <c r="H188" s="78" t="s">
        <v>285</v>
      </c>
      <c r="I188" s="16">
        <v>82</v>
      </c>
      <c r="J188" s="16">
        <v>53</v>
      </c>
      <c r="K188" s="16">
        <v>30</v>
      </c>
      <c r="L188" s="16">
        <v>30</v>
      </c>
      <c r="M188" s="82">
        <v>32.594999999999999</v>
      </c>
      <c r="N188" s="73">
        <v>33</v>
      </c>
      <c r="O188" s="65">
        <v>3000</v>
      </c>
      <c r="P188" s="66">
        <f>Table2245789101123[[#This Row],[PEMBULATAN]]*O188</f>
        <v>99000</v>
      </c>
    </row>
    <row r="189" spans="1:16" ht="26.25" customHeight="1" x14ac:dyDescent="0.2">
      <c r="A189" s="14"/>
      <c r="B189" s="14"/>
      <c r="C189" s="74" t="s">
        <v>474</v>
      </c>
      <c r="D189" s="79" t="s">
        <v>530</v>
      </c>
      <c r="E189" s="13">
        <v>44440</v>
      </c>
      <c r="F189" s="77" t="s">
        <v>284</v>
      </c>
      <c r="G189" s="13">
        <v>44441</v>
      </c>
      <c r="H189" s="78" t="s">
        <v>285</v>
      </c>
      <c r="I189" s="16">
        <v>103</v>
      </c>
      <c r="J189" s="16">
        <v>48</v>
      </c>
      <c r="K189" s="16">
        <v>29</v>
      </c>
      <c r="L189" s="16">
        <v>29</v>
      </c>
      <c r="M189" s="82">
        <v>35.844000000000001</v>
      </c>
      <c r="N189" s="73">
        <v>36</v>
      </c>
      <c r="O189" s="65">
        <v>3000</v>
      </c>
      <c r="P189" s="66">
        <f>Table2245789101123[[#This Row],[PEMBULATAN]]*O189</f>
        <v>108000</v>
      </c>
    </row>
    <row r="190" spans="1:16" ht="26.25" customHeight="1" x14ac:dyDescent="0.2">
      <c r="A190" s="14"/>
      <c r="B190" s="14"/>
      <c r="C190" s="74" t="s">
        <v>475</v>
      </c>
      <c r="D190" s="79" t="s">
        <v>530</v>
      </c>
      <c r="E190" s="13">
        <v>44440</v>
      </c>
      <c r="F190" s="77" t="s">
        <v>284</v>
      </c>
      <c r="G190" s="13">
        <v>44441</v>
      </c>
      <c r="H190" s="78" t="s">
        <v>285</v>
      </c>
      <c r="I190" s="16">
        <v>67</v>
      </c>
      <c r="J190" s="16">
        <v>55</v>
      </c>
      <c r="K190" s="16">
        <v>30</v>
      </c>
      <c r="L190" s="16">
        <v>30</v>
      </c>
      <c r="M190" s="82">
        <v>27.637499999999999</v>
      </c>
      <c r="N190" s="73">
        <v>30</v>
      </c>
      <c r="O190" s="65">
        <v>3000</v>
      </c>
      <c r="P190" s="66">
        <f>Table2245789101123[[#This Row],[PEMBULATAN]]*O190</f>
        <v>90000</v>
      </c>
    </row>
    <row r="191" spans="1:16" ht="26.25" customHeight="1" x14ac:dyDescent="0.2">
      <c r="A191" s="14"/>
      <c r="B191" s="14"/>
      <c r="C191" s="74" t="s">
        <v>476</v>
      </c>
      <c r="D191" s="79" t="s">
        <v>530</v>
      </c>
      <c r="E191" s="13">
        <v>44440</v>
      </c>
      <c r="F191" s="77" t="s">
        <v>284</v>
      </c>
      <c r="G191" s="13">
        <v>44441</v>
      </c>
      <c r="H191" s="78" t="s">
        <v>285</v>
      </c>
      <c r="I191" s="16">
        <v>63</v>
      </c>
      <c r="J191" s="16">
        <v>60</v>
      </c>
      <c r="K191" s="16">
        <v>20</v>
      </c>
      <c r="L191" s="16">
        <v>20</v>
      </c>
      <c r="M191" s="82">
        <v>18.899999999999999</v>
      </c>
      <c r="N191" s="73">
        <v>20</v>
      </c>
      <c r="O191" s="65">
        <v>3000</v>
      </c>
      <c r="P191" s="66">
        <f>Table2245789101123[[#This Row],[PEMBULATAN]]*O191</f>
        <v>60000</v>
      </c>
    </row>
    <row r="192" spans="1:16" ht="26.25" customHeight="1" x14ac:dyDescent="0.2">
      <c r="A192" s="14"/>
      <c r="B192" s="14"/>
      <c r="C192" s="74" t="s">
        <v>477</v>
      </c>
      <c r="D192" s="79" t="s">
        <v>530</v>
      </c>
      <c r="E192" s="13">
        <v>44440</v>
      </c>
      <c r="F192" s="77" t="s">
        <v>284</v>
      </c>
      <c r="G192" s="13">
        <v>44441</v>
      </c>
      <c r="H192" s="78" t="s">
        <v>285</v>
      </c>
      <c r="I192" s="16">
        <v>68</v>
      </c>
      <c r="J192" s="16">
        <v>24</v>
      </c>
      <c r="K192" s="16">
        <v>19</v>
      </c>
      <c r="L192" s="16">
        <v>19</v>
      </c>
      <c r="M192" s="82">
        <v>7.7519999999999998</v>
      </c>
      <c r="N192" s="73">
        <v>19</v>
      </c>
      <c r="O192" s="65">
        <v>3000</v>
      </c>
      <c r="P192" s="66">
        <f>Table2245789101123[[#This Row],[PEMBULATAN]]*O192</f>
        <v>57000</v>
      </c>
    </row>
    <row r="193" spans="1:16" ht="26.25" customHeight="1" x14ac:dyDescent="0.2">
      <c r="A193" s="14"/>
      <c r="B193" s="14"/>
      <c r="C193" s="74" t="s">
        <v>478</v>
      </c>
      <c r="D193" s="79" t="s">
        <v>530</v>
      </c>
      <c r="E193" s="13">
        <v>44440</v>
      </c>
      <c r="F193" s="77" t="s">
        <v>284</v>
      </c>
      <c r="G193" s="13">
        <v>44441</v>
      </c>
      <c r="H193" s="78" t="s">
        <v>285</v>
      </c>
      <c r="I193" s="16">
        <v>62</v>
      </c>
      <c r="J193" s="16">
        <v>65</v>
      </c>
      <c r="K193" s="16">
        <v>19</v>
      </c>
      <c r="L193" s="16">
        <v>19</v>
      </c>
      <c r="M193" s="82">
        <v>19.142499999999998</v>
      </c>
      <c r="N193" s="73">
        <v>19</v>
      </c>
      <c r="O193" s="65">
        <v>3000</v>
      </c>
      <c r="P193" s="66">
        <f>Table2245789101123[[#This Row],[PEMBULATAN]]*O193</f>
        <v>57000</v>
      </c>
    </row>
    <row r="194" spans="1:16" ht="26.25" customHeight="1" x14ac:dyDescent="0.2">
      <c r="A194" s="14"/>
      <c r="B194" s="14"/>
      <c r="C194" s="74" t="s">
        <v>479</v>
      </c>
      <c r="D194" s="79" t="s">
        <v>530</v>
      </c>
      <c r="E194" s="13">
        <v>44440</v>
      </c>
      <c r="F194" s="77" t="s">
        <v>284</v>
      </c>
      <c r="G194" s="13">
        <v>44441</v>
      </c>
      <c r="H194" s="78" t="s">
        <v>285</v>
      </c>
      <c r="I194" s="16">
        <v>50</v>
      </c>
      <c r="J194" s="16">
        <v>33</v>
      </c>
      <c r="K194" s="16">
        <v>30</v>
      </c>
      <c r="L194" s="16">
        <v>30</v>
      </c>
      <c r="M194" s="82">
        <v>12.375</v>
      </c>
      <c r="N194" s="73">
        <v>30</v>
      </c>
      <c r="O194" s="65">
        <v>3000</v>
      </c>
      <c r="P194" s="66">
        <f>Table2245789101123[[#This Row],[PEMBULATAN]]*O194</f>
        <v>90000</v>
      </c>
    </row>
    <row r="195" spans="1:16" ht="26.25" customHeight="1" x14ac:dyDescent="0.2">
      <c r="A195" s="14"/>
      <c r="B195" s="14"/>
      <c r="C195" s="74" t="s">
        <v>480</v>
      </c>
      <c r="D195" s="79" t="s">
        <v>530</v>
      </c>
      <c r="E195" s="13">
        <v>44440</v>
      </c>
      <c r="F195" s="77" t="s">
        <v>284</v>
      </c>
      <c r="G195" s="13">
        <v>44441</v>
      </c>
      <c r="H195" s="78" t="s">
        <v>285</v>
      </c>
      <c r="I195" s="16">
        <v>90</v>
      </c>
      <c r="J195" s="16">
        <v>47</v>
      </c>
      <c r="K195" s="16">
        <v>25</v>
      </c>
      <c r="L195" s="16">
        <v>25</v>
      </c>
      <c r="M195" s="82">
        <v>26.4375</v>
      </c>
      <c r="N195" s="73">
        <v>27</v>
      </c>
      <c r="O195" s="65">
        <v>3000</v>
      </c>
      <c r="P195" s="66">
        <f>Table2245789101123[[#This Row],[PEMBULATAN]]*O195</f>
        <v>81000</v>
      </c>
    </row>
    <row r="196" spans="1:16" ht="26.25" customHeight="1" x14ac:dyDescent="0.2">
      <c r="A196" s="14"/>
      <c r="B196" s="14"/>
      <c r="C196" s="74" t="s">
        <v>481</v>
      </c>
      <c r="D196" s="79" t="s">
        <v>530</v>
      </c>
      <c r="E196" s="13">
        <v>44440</v>
      </c>
      <c r="F196" s="77" t="s">
        <v>284</v>
      </c>
      <c r="G196" s="13">
        <v>44441</v>
      </c>
      <c r="H196" s="78" t="s">
        <v>285</v>
      </c>
      <c r="I196" s="16">
        <v>100</v>
      </c>
      <c r="J196" s="16">
        <v>45</v>
      </c>
      <c r="K196" s="16">
        <v>27</v>
      </c>
      <c r="L196" s="16">
        <v>27</v>
      </c>
      <c r="M196" s="82">
        <v>30.375</v>
      </c>
      <c r="N196" s="73">
        <v>31</v>
      </c>
      <c r="O196" s="65">
        <v>3000</v>
      </c>
      <c r="P196" s="66">
        <f>Table2245789101123[[#This Row],[PEMBULATAN]]*O196</f>
        <v>93000</v>
      </c>
    </row>
    <row r="197" spans="1:16" ht="26.25" customHeight="1" x14ac:dyDescent="0.2">
      <c r="A197" s="14"/>
      <c r="B197" s="14"/>
      <c r="C197" s="74" t="s">
        <v>482</v>
      </c>
      <c r="D197" s="79" t="s">
        <v>530</v>
      </c>
      <c r="E197" s="13">
        <v>44440</v>
      </c>
      <c r="F197" s="77" t="s">
        <v>284</v>
      </c>
      <c r="G197" s="13">
        <v>44441</v>
      </c>
      <c r="H197" s="78" t="s">
        <v>285</v>
      </c>
      <c r="I197" s="16">
        <v>67</v>
      </c>
      <c r="J197" s="16">
        <v>32</v>
      </c>
      <c r="K197" s="16">
        <v>19</v>
      </c>
      <c r="L197" s="16">
        <v>19</v>
      </c>
      <c r="M197" s="82">
        <v>10.183999999999999</v>
      </c>
      <c r="N197" s="73">
        <v>19</v>
      </c>
      <c r="O197" s="65">
        <v>3000</v>
      </c>
      <c r="P197" s="66">
        <f>Table2245789101123[[#This Row],[PEMBULATAN]]*O197</f>
        <v>57000</v>
      </c>
    </row>
    <row r="198" spans="1:16" ht="26.25" customHeight="1" x14ac:dyDescent="0.2">
      <c r="A198" s="14"/>
      <c r="B198" s="14"/>
      <c r="C198" s="74" t="s">
        <v>483</v>
      </c>
      <c r="D198" s="79" t="s">
        <v>530</v>
      </c>
      <c r="E198" s="13">
        <v>44440</v>
      </c>
      <c r="F198" s="77" t="s">
        <v>284</v>
      </c>
      <c r="G198" s="13">
        <v>44441</v>
      </c>
      <c r="H198" s="78" t="s">
        <v>285</v>
      </c>
      <c r="I198" s="16">
        <v>87</v>
      </c>
      <c r="J198" s="16">
        <v>64</v>
      </c>
      <c r="K198" s="16">
        <v>20</v>
      </c>
      <c r="L198" s="16">
        <v>20</v>
      </c>
      <c r="M198" s="82">
        <v>27.84</v>
      </c>
      <c r="N198" s="73">
        <v>28</v>
      </c>
      <c r="O198" s="65">
        <v>3000</v>
      </c>
      <c r="P198" s="66">
        <f>Table2245789101123[[#This Row],[PEMBULATAN]]*O198</f>
        <v>84000</v>
      </c>
    </row>
    <row r="199" spans="1:16" ht="26.25" customHeight="1" x14ac:dyDescent="0.2">
      <c r="A199" s="14"/>
      <c r="B199" s="14"/>
      <c r="C199" s="74" t="s">
        <v>484</v>
      </c>
      <c r="D199" s="79" t="s">
        <v>530</v>
      </c>
      <c r="E199" s="13">
        <v>44440</v>
      </c>
      <c r="F199" s="77" t="s">
        <v>284</v>
      </c>
      <c r="G199" s="13">
        <v>44441</v>
      </c>
      <c r="H199" s="78" t="s">
        <v>285</v>
      </c>
      <c r="I199" s="16">
        <v>63</v>
      </c>
      <c r="J199" s="16">
        <v>48</v>
      </c>
      <c r="K199" s="16">
        <v>5</v>
      </c>
      <c r="L199" s="16">
        <v>5</v>
      </c>
      <c r="M199" s="82">
        <v>3.78</v>
      </c>
      <c r="N199" s="73">
        <v>5</v>
      </c>
      <c r="O199" s="65">
        <v>3000</v>
      </c>
      <c r="P199" s="66">
        <f>Table2245789101123[[#This Row],[PEMBULATAN]]*O199</f>
        <v>15000</v>
      </c>
    </row>
    <row r="200" spans="1:16" ht="26.25" customHeight="1" x14ac:dyDescent="0.2">
      <c r="A200" s="14"/>
      <c r="B200" s="14"/>
      <c r="C200" s="74" t="s">
        <v>485</v>
      </c>
      <c r="D200" s="79" t="s">
        <v>530</v>
      </c>
      <c r="E200" s="13">
        <v>44440</v>
      </c>
      <c r="F200" s="77" t="s">
        <v>284</v>
      </c>
      <c r="G200" s="13">
        <v>44441</v>
      </c>
      <c r="H200" s="78" t="s">
        <v>285</v>
      </c>
      <c r="I200" s="16">
        <v>87</v>
      </c>
      <c r="J200" s="16">
        <v>46</v>
      </c>
      <c r="K200" s="16">
        <v>14</v>
      </c>
      <c r="L200" s="16">
        <v>14</v>
      </c>
      <c r="M200" s="82">
        <v>14.007</v>
      </c>
      <c r="N200" s="73">
        <v>14</v>
      </c>
      <c r="O200" s="65">
        <v>3000</v>
      </c>
      <c r="P200" s="66">
        <f>Table2245789101123[[#This Row],[PEMBULATAN]]*O200</f>
        <v>42000</v>
      </c>
    </row>
    <row r="201" spans="1:16" ht="26.25" customHeight="1" x14ac:dyDescent="0.2">
      <c r="A201" s="14"/>
      <c r="B201" s="14"/>
      <c r="C201" s="74" t="s">
        <v>486</v>
      </c>
      <c r="D201" s="79" t="s">
        <v>530</v>
      </c>
      <c r="E201" s="13">
        <v>44440</v>
      </c>
      <c r="F201" s="77" t="s">
        <v>284</v>
      </c>
      <c r="G201" s="13">
        <v>44441</v>
      </c>
      <c r="H201" s="78" t="s">
        <v>285</v>
      </c>
      <c r="I201" s="16">
        <v>57</v>
      </c>
      <c r="J201" s="16">
        <v>50</v>
      </c>
      <c r="K201" s="16">
        <v>7</v>
      </c>
      <c r="L201" s="16">
        <v>7</v>
      </c>
      <c r="M201" s="82">
        <v>4.9874999999999998</v>
      </c>
      <c r="N201" s="73">
        <v>7</v>
      </c>
      <c r="O201" s="65">
        <v>3000</v>
      </c>
      <c r="P201" s="66">
        <f>Table2245789101123[[#This Row],[PEMBULATAN]]*O201</f>
        <v>21000</v>
      </c>
    </row>
    <row r="202" spans="1:16" ht="26.25" customHeight="1" x14ac:dyDescent="0.2">
      <c r="A202" s="14"/>
      <c r="B202" s="14"/>
      <c r="C202" s="74" t="s">
        <v>487</v>
      </c>
      <c r="D202" s="79" t="s">
        <v>530</v>
      </c>
      <c r="E202" s="13">
        <v>44440</v>
      </c>
      <c r="F202" s="77" t="s">
        <v>284</v>
      </c>
      <c r="G202" s="13">
        <v>44441</v>
      </c>
      <c r="H202" s="78" t="s">
        <v>285</v>
      </c>
      <c r="I202" s="16">
        <v>95</v>
      </c>
      <c r="J202" s="16">
        <v>54</v>
      </c>
      <c r="K202" s="16">
        <v>20</v>
      </c>
      <c r="L202" s="16">
        <v>20</v>
      </c>
      <c r="M202" s="82">
        <v>25.65</v>
      </c>
      <c r="N202" s="73">
        <v>26</v>
      </c>
      <c r="O202" s="65">
        <v>3000</v>
      </c>
      <c r="P202" s="66">
        <f>Table2245789101123[[#This Row],[PEMBULATAN]]*O202</f>
        <v>78000</v>
      </c>
    </row>
    <row r="203" spans="1:16" ht="26.25" customHeight="1" x14ac:dyDescent="0.2">
      <c r="A203" s="14"/>
      <c r="B203" s="14"/>
      <c r="C203" s="74" t="s">
        <v>488</v>
      </c>
      <c r="D203" s="79" t="s">
        <v>530</v>
      </c>
      <c r="E203" s="13">
        <v>44440</v>
      </c>
      <c r="F203" s="77" t="s">
        <v>284</v>
      </c>
      <c r="G203" s="13">
        <v>44441</v>
      </c>
      <c r="H203" s="78" t="s">
        <v>285</v>
      </c>
      <c r="I203" s="16">
        <v>80</v>
      </c>
      <c r="J203" s="16">
        <v>45</v>
      </c>
      <c r="K203" s="16">
        <v>21</v>
      </c>
      <c r="L203" s="16">
        <v>21</v>
      </c>
      <c r="M203" s="82">
        <v>18.899999999999999</v>
      </c>
      <c r="N203" s="73">
        <v>21</v>
      </c>
      <c r="O203" s="65">
        <v>3000</v>
      </c>
      <c r="P203" s="66">
        <f>Table2245789101123[[#This Row],[PEMBULATAN]]*O203</f>
        <v>63000</v>
      </c>
    </row>
    <row r="204" spans="1:16" ht="26.25" customHeight="1" x14ac:dyDescent="0.2">
      <c r="A204" s="14"/>
      <c r="B204" s="14"/>
      <c r="C204" s="74" t="s">
        <v>489</v>
      </c>
      <c r="D204" s="79" t="s">
        <v>530</v>
      </c>
      <c r="E204" s="13">
        <v>44440</v>
      </c>
      <c r="F204" s="77" t="s">
        <v>284</v>
      </c>
      <c r="G204" s="13">
        <v>44441</v>
      </c>
      <c r="H204" s="78" t="s">
        <v>285</v>
      </c>
      <c r="I204" s="16">
        <v>53</v>
      </c>
      <c r="J204" s="16">
        <v>32</v>
      </c>
      <c r="K204" s="16">
        <v>8</v>
      </c>
      <c r="L204" s="16">
        <v>8</v>
      </c>
      <c r="M204" s="82">
        <v>3.3919999999999999</v>
      </c>
      <c r="N204" s="73">
        <v>8</v>
      </c>
      <c r="O204" s="65">
        <v>3000</v>
      </c>
      <c r="P204" s="66">
        <f>Table2245789101123[[#This Row],[PEMBULATAN]]*O204</f>
        <v>24000</v>
      </c>
    </row>
    <row r="205" spans="1:16" ht="26.25" customHeight="1" x14ac:dyDescent="0.2">
      <c r="A205" s="14"/>
      <c r="B205" s="14"/>
      <c r="C205" s="74" t="s">
        <v>490</v>
      </c>
      <c r="D205" s="79" t="s">
        <v>530</v>
      </c>
      <c r="E205" s="13">
        <v>44440</v>
      </c>
      <c r="F205" s="77" t="s">
        <v>284</v>
      </c>
      <c r="G205" s="13">
        <v>44441</v>
      </c>
      <c r="H205" s="78" t="s">
        <v>285</v>
      </c>
      <c r="I205" s="16">
        <v>70</v>
      </c>
      <c r="J205" s="16">
        <v>40</v>
      </c>
      <c r="K205" s="16">
        <v>22</v>
      </c>
      <c r="L205" s="16">
        <v>22</v>
      </c>
      <c r="M205" s="82">
        <v>15.4</v>
      </c>
      <c r="N205" s="73">
        <v>22</v>
      </c>
      <c r="O205" s="65">
        <v>3000</v>
      </c>
      <c r="P205" s="66">
        <f>Table2245789101123[[#This Row],[PEMBULATAN]]*O205</f>
        <v>66000</v>
      </c>
    </row>
    <row r="206" spans="1:16" ht="26.25" customHeight="1" x14ac:dyDescent="0.2">
      <c r="A206" s="14"/>
      <c r="B206" s="14"/>
      <c r="C206" s="74" t="s">
        <v>491</v>
      </c>
      <c r="D206" s="79" t="s">
        <v>530</v>
      </c>
      <c r="E206" s="13">
        <v>44440</v>
      </c>
      <c r="F206" s="77" t="s">
        <v>284</v>
      </c>
      <c r="G206" s="13">
        <v>44441</v>
      </c>
      <c r="H206" s="78" t="s">
        <v>285</v>
      </c>
      <c r="I206" s="16">
        <v>89</v>
      </c>
      <c r="J206" s="16">
        <v>54</v>
      </c>
      <c r="K206" s="16">
        <v>33</v>
      </c>
      <c r="L206" s="16">
        <v>33</v>
      </c>
      <c r="M206" s="82">
        <v>39.649500000000003</v>
      </c>
      <c r="N206" s="73">
        <v>40</v>
      </c>
      <c r="O206" s="65">
        <v>3000</v>
      </c>
      <c r="P206" s="66">
        <f>Table2245789101123[[#This Row],[PEMBULATAN]]*O206</f>
        <v>120000</v>
      </c>
    </row>
    <row r="207" spans="1:16" ht="26.25" customHeight="1" x14ac:dyDescent="0.2">
      <c r="A207" s="14"/>
      <c r="B207" s="14"/>
      <c r="C207" s="74" t="s">
        <v>492</v>
      </c>
      <c r="D207" s="79" t="s">
        <v>530</v>
      </c>
      <c r="E207" s="13">
        <v>44440</v>
      </c>
      <c r="F207" s="77" t="s">
        <v>284</v>
      </c>
      <c r="G207" s="13">
        <v>44441</v>
      </c>
      <c r="H207" s="78" t="s">
        <v>285</v>
      </c>
      <c r="I207" s="16">
        <v>55</v>
      </c>
      <c r="J207" s="16">
        <v>32</v>
      </c>
      <c r="K207" s="16">
        <v>19</v>
      </c>
      <c r="L207" s="16">
        <v>19</v>
      </c>
      <c r="M207" s="82">
        <v>8.36</v>
      </c>
      <c r="N207" s="73">
        <v>19</v>
      </c>
      <c r="O207" s="65">
        <v>3000</v>
      </c>
      <c r="P207" s="66">
        <f>Table2245789101123[[#This Row],[PEMBULATAN]]*O207</f>
        <v>57000</v>
      </c>
    </row>
    <row r="208" spans="1:16" ht="26.25" customHeight="1" x14ac:dyDescent="0.2">
      <c r="A208" s="14"/>
      <c r="B208" s="14"/>
      <c r="C208" s="74" t="s">
        <v>493</v>
      </c>
      <c r="D208" s="79" t="s">
        <v>530</v>
      </c>
      <c r="E208" s="13">
        <v>44440</v>
      </c>
      <c r="F208" s="77" t="s">
        <v>284</v>
      </c>
      <c r="G208" s="13">
        <v>44441</v>
      </c>
      <c r="H208" s="78" t="s">
        <v>285</v>
      </c>
      <c r="I208" s="16">
        <v>89</v>
      </c>
      <c r="J208" s="16">
        <v>47</v>
      </c>
      <c r="K208" s="16">
        <v>24</v>
      </c>
      <c r="L208" s="16">
        <v>24</v>
      </c>
      <c r="M208" s="82">
        <v>25.097999999999999</v>
      </c>
      <c r="N208" s="73">
        <v>25</v>
      </c>
      <c r="O208" s="65">
        <v>3000</v>
      </c>
      <c r="P208" s="66">
        <f>Table2245789101123[[#This Row],[PEMBULATAN]]*O208</f>
        <v>75000</v>
      </c>
    </row>
    <row r="209" spans="1:16" ht="26.25" customHeight="1" x14ac:dyDescent="0.2">
      <c r="A209" s="14"/>
      <c r="B209" s="14"/>
      <c r="C209" s="74" t="s">
        <v>494</v>
      </c>
      <c r="D209" s="79" t="s">
        <v>530</v>
      </c>
      <c r="E209" s="13">
        <v>44440</v>
      </c>
      <c r="F209" s="77" t="s">
        <v>284</v>
      </c>
      <c r="G209" s="13">
        <v>44441</v>
      </c>
      <c r="H209" s="78" t="s">
        <v>285</v>
      </c>
      <c r="I209" s="16">
        <v>90</v>
      </c>
      <c r="J209" s="16">
        <v>21</v>
      </c>
      <c r="K209" s="16">
        <v>5</v>
      </c>
      <c r="L209" s="16">
        <v>5</v>
      </c>
      <c r="M209" s="82">
        <v>2.3624999999999998</v>
      </c>
      <c r="N209" s="73">
        <v>5</v>
      </c>
      <c r="O209" s="65">
        <v>3000</v>
      </c>
      <c r="P209" s="66">
        <f>Table2245789101123[[#This Row],[PEMBULATAN]]*O209</f>
        <v>15000</v>
      </c>
    </row>
    <row r="210" spans="1:16" ht="26.25" customHeight="1" x14ac:dyDescent="0.2">
      <c r="A210" s="14"/>
      <c r="B210" s="14"/>
      <c r="C210" s="74" t="s">
        <v>495</v>
      </c>
      <c r="D210" s="79" t="s">
        <v>530</v>
      </c>
      <c r="E210" s="13">
        <v>44440</v>
      </c>
      <c r="F210" s="77" t="s">
        <v>284</v>
      </c>
      <c r="G210" s="13">
        <v>44441</v>
      </c>
      <c r="H210" s="78" t="s">
        <v>285</v>
      </c>
      <c r="I210" s="16">
        <v>79</v>
      </c>
      <c r="J210" s="16">
        <v>48</v>
      </c>
      <c r="K210" s="16">
        <v>34</v>
      </c>
      <c r="L210" s="16">
        <v>34</v>
      </c>
      <c r="M210" s="82">
        <v>32.231999999999999</v>
      </c>
      <c r="N210" s="73">
        <v>34</v>
      </c>
      <c r="O210" s="65">
        <v>3000</v>
      </c>
      <c r="P210" s="66">
        <f>Table2245789101123[[#This Row],[PEMBULATAN]]*O210</f>
        <v>102000</v>
      </c>
    </row>
    <row r="211" spans="1:16" ht="26.25" customHeight="1" x14ac:dyDescent="0.2">
      <c r="A211" s="14"/>
      <c r="B211" s="14"/>
      <c r="C211" s="74" t="s">
        <v>496</v>
      </c>
      <c r="D211" s="79" t="s">
        <v>530</v>
      </c>
      <c r="E211" s="13">
        <v>44440</v>
      </c>
      <c r="F211" s="77" t="s">
        <v>284</v>
      </c>
      <c r="G211" s="13">
        <v>44441</v>
      </c>
      <c r="H211" s="78" t="s">
        <v>285</v>
      </c>
      <c r="I211" s="16">
        <v>66</v>
      </c>
      <c r="J211" s="16">
        <v>43</v>
      </c>
      <c r="K211" s="16">
        <v>27</v>
      </c>
      <c r="L211" s="16">
        <v>27</v>
      </c>
      <c r="M211" s="82">
        <v>19.156500000000001</v>
      </c>
      <c r="N211" s="73">
        <v>27</v>
      </c>
      <c r="O211" s="65">
        <v>3000</v>
      </c>
      <c r="P211" s="66">
        <f>Table2245789101123[[#This Row],[PEMBULATAN]]*O211</f>
        <v>81000</v>
      </c>
    </row>
    <row r="212" spans="1:16" ht="26.25" customHeight="1" x14ac:dyDescent="0.2">
      <c r="A212" s="14"/>
      <c r="B212" s="14"/>
      <c r="C212" s="74" t="s">
        <v>497</v>
      </c>
      <c r="D212" s="79" t="s">
        <v>530</v>
      </c>
      <c r="E212" s="13">
        <v>44440</v>
      </c>
      <c r="F212" s="77" t="s">
        <v>284</v>
      </c>
      <c r="G212" s="13">
        <v>44441</v>
      </c>
      <c r="H212" s="78" t="s">
        <v>285</v>
      </c>
      <c r="I212" s="16">
        <v>68</v>
      </c>
      <c r="J212" s="16">
        <v>47</v>
      </c>
      <c r="K212" s="16">
        <v>20</v>
      </c>
      <c r="L212" s="16">
        <v>20</v>
      </c>
      <c r="M212" s="82">
        <v>15.98</v>
      </c>
      <c r="N212" s="73">
        <v>20</v>
      </c>
      <c r="O212" s="65">
        <v>3000</v>
      </c>
      <c r="P212" s="66">
        <f>Table2245789101123[[#This Row],[PEMBULATAN]]*O212</f>
        <v>60000</v>
      </c>
    </row>
    <row r="213" spans="1:16" ht="26.25" customHeight="1" x14ac:dyDescent="0.2">
      <c r="A213" s="14"/>
      <c r="B213" s="14"/>
      <c r="C213" s="74" t="s">
        <v>498</v>
      </c>
      <c r="D213" s="79" t="s">
        <v>530</v>
      </c>
      <c r="E213" s="13">
        <v>44440</v>
      </c>
      <c r="F213" s="77" t="s">
        <v>284</v>
      </c>
      <c r="G213" s="13">
        <v>44441</v>
      </c>
      <c r="H213" s="78" t="s">
        <v>285</v>
      </c>
      <c r="I213" s="16">
        <v>89</v>
      </c>
      <c r="J213" s="16">
        <v>58</v>
      </c>
      <c r="K213" s="16">
        <v>39</v>
      </c>
      <c r="L213" s="16">
        <v>39</v>
      </c>
      <c r="M213" s="82">
        <v>50.329500000000003</v>
      </c>
      <c r="N213" s="73">
        <v>51</v>
      </c>
      <c r="O213" s="65">
        <v>3000</v>
      </c>
      <c r="P213" s="66">
        <f>Table2245789101123[[#This Row],[PEMBULATAN]]*O213</f>
        <v>153000</v>
      </c>
    </row>
    <row r="214" spans="1:16" ht="26.25" customHeight="1" x14ac:dyDescent="0.2">
      <c r="A214" s="14"/>
      <c r="B214" s="14"/>
      <c r="C214" s="74" t="s">
        <v>499</v>
      </c>
      <c r="D214" s="79" t="s">
        <v>530</v>
      </c>
      <c r="E214" s="13">
        <v>44440</v>
      </c>
      <c r="F214" s="77" t="s">
        <v>284</v>
      </c>
      <c r="G214" s="13">
        <v>44441</v>
      </c>
      <c r="H214" s="78" t="s">
        <v>285</v>
      </c>
      <c r="I214" s="16">
        <v>80</v>
      </c>
      <c r="J214" s="16">
        <v>67</v>
      </c>
      <c r="K214" s="16">
        <v>30</v>
      </c>
      <c r="L214" s="16">
        <v>30</v>
      </c>
      <c r="M214" s="82">
        <v>40.200000000000003</v>
      </c>
      <c r="N214" s="73">
        <v>40</v>
      </c>
      <c r="O214" s="65">
        <v>3000</v>
      </c>
      <c r="P214" s="66">
        <f>Table2245789101123[[#This Row],[PEMBULATAN]]*O214</f>
        <v>120000</v>
      </c>
    </row>
    <row r="215" spans="1:16" ht="26.25" customHeight="1" x14ac:dyDescent="0.2">
      <c r="A215" s="14"/>
      <c r="B215" s="14"/>
      <c r="C215" s="74" t="s">
        <v>500</v>
      </c>
      <c r="D215" s="79" t="s">
        <v>530</v>
      </c>
      <c r="E215" s="13">
        <v>44440</v>
      </c>
      <c r="F215" s="77" t="s">
        <v>284</v>
      </c>
      <c r="G215" s="13">
        <v>44441</v>
      </c>
      <c r="H215" s="78" t="s">
        <v>285</v>
      </c>
      <c r="I215" s="16">
        <v>97</v>
      </c>
      <c r="J215" s="16">
        <v>57</v>
      </c>
      <c r="K215" s="16">
        <v>33</v>
      </c>
      <c r="L215" s="16">
        <v>33</v>
      </c>
      <c r="M215" s="82">
        <v>45.614249999999998</v>
      </c>
      <c r="N215" s="73">
        <v>46</v>
      </c>
      <c r="O215" s="65">
        <v>3000</v>
      </c>
      <c r="P215" s="66">
        <f>Table2245789101123[[#This Row],[PEMBULATAN]]*O215</f>
        <v>138000</v>
      </c>
    </row>
    <row r="216" spans="1:16" ht="26.25" customHeight="1" x14ac:dyDescent="0.2">
      <c r="A216" s="14"/>
      <c r="B216" s="14"/>
      <c r="C216" s="74" t="s">
        <v>501</v>
      </c>
      <c r="D216" s="79" t="s">
        <v>530</v>
      </c>
      <c r="E216" s="13">
        <v>44440</v>
      </c>
      <c r="F216" s="77" t="s">
        <v>284</v>
      </c>
      <c r="G216" s="13">
        <v>44441</v>
      </c>
      <c r="H216" s="78" t="s">
        <v>285</v>
      </c>
      <c r="I216" s="16">
        <v>100</v>
      </c>
      <c r="J216" s="16">
        <v>50</v>
      </c>
      <c r="K216" s="16">
        <v>25</v>
      </c>
      <c r="L216" s="16">
        <v>25</v>
      </c>
      <c r="M216" s="82">
        <v>31.25</v>
      </c>
      <c r="N216" s="73">
        <v>31</v>
      </c>
      <c r="O216" s="65">
        <v>3000</v>
      </c>
      <c r="P216" s="66">
        <f>Table2245789101123[[#This Row],[PEMBULATAN]]*O216</f>
        <v>93000</v>
      </c>
    </row>
    <row r="217" spans="1:16" ht="26.25" customHeight="1" x14ac:dyDescent="0.2">
      <c r="A217" s="14"/>
      <c r="B217" s="14"/>
      <c r="C217" s="74" t="s">
        <v>502</v>
      </c>
      <c r="D217" s="79" t="s">
        <v>530</v>
      </c>
      <c r="E217" s="13">
        <v>44440</v>
      </c>
      <c r="F217" s="77" t="s">
        <v>284</v>
      </c>
      <c r="G217" s="13">
        <v>44441</v>
      </c>
      <c r="H217" s="78" t="s">
        <v>285</v>
      </c>
      <c r="I217" s="16">
        <v>78</v>
      </c>
      <c r="J217" s="16">
        <v>48</v>
      </c>
      <c r="K217" s="16">
        <v>21</v>
      </c>
      <c r="L217" s="16">
        <v>21</v>
      </c>
      <c r="M217" s="82">
        <v>19.655999999999999</v>
      </c>
      <c r="N217" s="73">
        <v>21</v>
      </c>
      <c r="O217" s="65">
        <v>3000</v>
      </c>
      <c r="P217" s="66">
        <f>Table2245789101123[[#This Row],[PEMBULATAN]]*O217</f>
        <v>63000</v>
      </c>
    </row>
    <row r="218" spans="1:16" ht="26.25" customHeight="1" x14ac:dyDescent="0.2">
      <c r="A218" s="14"/>
      <c r="B218" s="14"/>
      <c r="C218" s="74" t="s">
        <v>503</v>
      </c>
      <c r="D218" s="79" t="s">
        <v>530</v>
      </c>
      <c r="E218" s="13">
        <v>44440</v>
      </c>
      <c r="F218" s="77" t="s">
        <v>284</v>
      </c>
      <c r="G218" s="13">
        <v>44441</v>
      </c>
      <c r="H218" s="78" t="s">
        <v>285</v>
      </c>
      <c r="I218" s="16">
        <v>97</v>
      </c>
      <c r="J218" s="16">
        <v>67</v>
      </c>
      <c r="K218" s="16">
        <v>30</v>
      </c>
      <c r="L218" s="16">
        <v>30</v>
      </c>
      <c r="M218" s="82">
        <v>48.7425</v>
      </c>
      <c r="N218" s="73">
        <v>49</v>
      </c>
      <c r="O218" s="65">
        <v>3000</v>
      </c>
      <c r="P218" s="66">
        <f>Table2245789101123[[#This Row],[PEMBULATAN]]*O218</f>
        <v>147000</v>
      </c>
    </row>
    <row r="219" spans="1:16" ht="26.25" customHeight="1" x14ac:dyDescent="0.2">
      <c r="A219" s="14"/>
      <c r="B219" s="14"/>
      <c r="C219" s="74" t="s">
        <v>504</v>
      </c>
      <c r="D219" s="79" t="s">
        <v>530</v>
      </c>
      <c r="E219" s="13">
        <v>44440</v>
      </c>
      <c r="F219" s="77" t="s">
        <v>284</v>
      </c>
      <c r="G219" s="13">
        <v>44441</v>
      </c>
      <c r="H219" s="78" t="s">
        <v>285</v>
      </c>
      <c r="I219" s="16">
        <v>40</v>
      </c>
      <c r="J219" s="16">
        <v>35</v>
      </c>
      <c r="K219" s="16">
        <v>21</v>
      </c>
      <c r="L219" s="16">
        <v>21</v>
      </c>
      <c r="M219" s="82">
        <v>7.35</v>
      </c>
      <c r="N219" s="73">
        <v>21</v>
      </c>
      <c r="O219" s="65">
        <v>3000</v>
      </c>
      <c r="P219" s="66">
        <f>Table2245789101123[[#This Row],[PEMBULATAN]]*O219</f>
        <v>63000</v>
      </c>
    </row>
    <row r="220" spans="1:16" ht="26.25" customHeight="1" x14ac:dyDescent="0.2">
      <c r="A220" s="14"/>
      <c r="B220" s="14"/>
      <c r="C220" s="74" t="s">
        <v>505</v>
      </c>
      <c r="D220" s="79" t="s">
        <v>530</v>
      </c>
      <c r="E220" s="13">
        <v>44440</v>
      </c>
      <c r="F220" s="77" t="s">
        <v>284</v>
      </c>
      <c r="G220" s="13">
        <v>44441</v>
      </c>
      <c r="H220" s="78" t="s">
        <v>285</v>
      </c>
      <c r="I220" s="16">
        <v>45</v>
      </c>
      <c r="J220" s="16">
        <v>37</v>
      </c>
      <c r="K220" s="16">
        <v>21</v>
      </c>
      <c r="L220" s="16">
        <v>21</v>
      </c>
      <c r="M220" s="82">
        <v>8.7412500000000009</v>
      </c>
      <c r="N220" s="73">
        <v>21</v>
      </c>
      <c r="O220" s="65">
        <v>3000</v>
      </c>
      <c r="P220" s="66">
        <f>Table2245789101123[[#This Row],[PEMBULATAN]]*O220</f>
        <v>63000</v>
      </c>
    </row>
    <row r="221" spans="1:16" ht="26.25" customHeight="1" x14ac:dyDescent="0.2">
      <c r="A221" s="14"/>
      <c r="B221" s="14"/>
      <c r="C221" s="74" t="s">
        <v>506</v>
      </c>
      <c r="D221" s="79" t="s">
        <v>530</v>
      </c>
      <c r="E221" s="13">
        <v>44440</v>
      </c>
      <c r="F221" s="77" t="s">
        <v>284</v>
      </c>
      <c r="G221" s="13">
        <v>44441</v>
      </c>
      <c r="H221" s="78" t="s">
        <v>285</v>
      </c>
      <c r="I221" s="16">
        <v>88</v>
      </c>
      <c r="J221" s="16">
        <v>50</v>
      </c>
      <c r="K221" s="16">
        <v>21</v>
      </c>
      <c r="L221" s="16">
        <v>21</v>
      </c>
      <c r="M221" s="82">
        <v>23.1</v>
      </c>
      <c r="N221" s="73">
        <v>23</v>
      </c>
      <c r="O221" s="65">
        <v>3000</v>
      </c>
      <c r="P221" s="66">
        <f>Table2245789101123[[#This Row],[PEMBULATAN]]*O221</f>
        <v>69000</v>
      </c>
    </row>
    <row r="222" spans="1:16" ht="26.25" customHeight="1" x14ac:dyDescent="0.2">
      <c r="A222" s="14"/>
      <c r="B222" s="14"/>
      <c r="C222" s="74" t="s">
        <v>507</v>
      </c>
      <c r="D222" s="79" t="s">
        <v>530</v>
      </c>
      <c r="E222" s="13">
        <v>44440</v>
      </c>
      <c r="F222" s="77" t="s">
        <v>284</v>
      </c>
      <c r="G222" s="13">
        <v>44441</v>
      </c>
      <c r="H222" s="78" t="s">
        <v>285</v>
      </c>
      <c r="I222" s="16">
        <v>67</v>
      </c>
      <c r="J222" s="16">
        <v>41</v>
      </c>
      <c r="K222" s="16">
        <v>20</v>
      </c>
      <c r="L222" s="16">
        <v>20</v>
      </c>
      <c r="M222" s="82">
        <v>13.734999999999999</v>
      </c>
      <c r="N222" s="73">
        <v>20</v>
      </c>
      <c r="O222" s="65">
        <v>3000</v>
      </c>
      <c r="P222" s="66">
        <f>Table2245789101123[[#This Row],[PEMBULATAN]]*O222</f>
        <v>60000</v>
      </c>
    </row>
    <row r="223" spans="1:16" ht="26.25" customHeight="1" x14ac:dyDescent="0.2">
      <c r="A223" s="14"/>
      <c r="B223" s="14"/>
      <c r="C223" s="74" t="s">
        <v>508</v>
      </c>
      <c r="D223" s="79" t="s">
        <v>530</v>
      </c>
      <c r="E223" s="13">
        <v>44440</v>
      </c>
      <c r="F223" s="77" t="s">
        <v>284</v>
      </c>
      <c r="G223" s="13">
        <v>44441</v>
      </c>
      <c r="H223" s="78" t="s">
        <v>285</v>
      </c>
      <c r="I223" s="16">
        <v>99</v>
      </c>
      <c r="J223" s="16">
        <v>64</v>
      </c>
      <c r="K223" s="16">
        <v>27</v>
      </c>
      <c r="L223" s="16">
        <v>27</v>
      </c>
      <c r="M223" s="82">
        <v>42.768000000000001</v>
      </c>
      <c r="N223" s="73">
        <v>43</v>
      </c>
      <c r="O223" s="65">
        <v>3000</v>
      </c>
      <c r="P223" s="66">
        <f>Table2245789101123[[#This Row],[PEMBULATAN]]*O223</f>
        <v>129000</v>
      </c>
    </row>
    <row r="224" spans="1:16" ht="26.25" customHeight="1" x14ac:dyDescent="0.2">
      <c r="A224" s="14"/>
      <c r="B224" s="14"/>
      <c r="C224" s="74" t="s">
        <v>509</v>
      </c>
      <c r="D224" s="79" t="s">
        <v>530</v>
      </c>
      <c r="E224" s="13">
        <v>44440</v>
      </c>
      <c r="F224" s="77" t="s">
        <v>284</v>
      </c>
      <c r="G224" s="13">
        <v>44441</v>
      </c>
      <c r="H224" s="78" t="s">
        <v>285</v>
      </c>
      <c r="I224" s="16">
        <v>85</v>
      </c>
      <c r="J224" s="16">
        <v>50</v>
      </c>
      <c r="K224" s="16">
        <v>12</v>
      </c>
      <c r="L224" s="16">
        <v>12</v>
      </c>
      <c r="M224" s="82">
        <v>12.75</v>
      </c>
      <c r="N224" s="73">
        <v>13</v>
      </c>
      <c r="O224" s="65">
        <v>3000</v>
      </c>
      <c r="P224" s="66">
        <f>Table2245789101123[[#This Row],[PEMBULATAN]]*O224</f>
        <v>39000</v>
      </c>
    </row>
    <row r="225" spans="1:16" ht="26.25" customHeight="1" x14ac:dyDescent="0.2">
      <c r="A225" s="14"/>
      <c r="B225" s="14"/>
      <c r="C225" s="74" t="s">
        <v>510</v>
      </c>
      <c r="D225" s="79" t="s">
        <v>530</v>
      </c>
      <c r="E225" s="13">
        <v>44440</v>
      </c>
      <c r="F225" s="77" t="s">
        <v>284</v>
      </c>
      <c r="G225" s="13">
        <v>44441</v>
      </c>
      <c r="H225" s="78" t="s">
        <v>285</v>
      </c>
      <c r="I225" s="16">
        <v>77</v>
      </c>
      <c r="J225" s="16">
        <v>46</v>
      </c>
      <c r="K225" s="16">
        <v>23</v>
      </c>
      <c r="L225" s="16">
        <v>23</v>
      </c>
      <c r="M225" s="82">
        <v>20.366499999999998</v>
      </c>
      <c r="N225" s="73">
        <v>23</v>
      </c>
      <c r="O225" s="65">
        <v>3000</v>
      </c>
      <c r="P225" s="66">
        <f>Table2245789101123[[#This Row],[PEMBULATAN]]*O225</f>
        <v>69000</v>
      </c>
    </row>
    <row r="226" spans="1:16" ht="26.25" customHeight="1" x14ac:dyDescent="0.2">
      <c r="A226" s="14"/>
      <c r="B226" s="14"/>
      <c r="C226" s="74" t="s">
        <v>511</v>
      </c>
      <c r="D226" s="79" t="s">
        <v>530</v>
      </c>
      <c r="E226" s="13">
        <v>44440</v>
      </c>
      <c r="F226" s="77" t="s">
        <v>284</v>
      </c>
      <c r="G226" s="13">
        <v>44441</v>
      </c>
      <c r="H226" s="78" t="s">
        <v>285</v>
      </c>
      <c r="I226" s="16">
        <v>82</v>
      </c>
      <c r="J226" s="16">
        <v>56</v>
      </c>
      <c r="K226" s="16">
        <v>29</v>
      </c>
      <c r="L226" s="16">
        <v>29</v>
      </c>
      <c r="M226" s="82">
        <v>33.292000000000002</v>
      </c>
      <c r="N226" s="73">
        <v>33</v>
      </c>
      <c r="O226" s="65">
        <v>3000</v>
      </c>
      <c r="P226" s="66">
        <f>Table2245789101123[[#This Row],[PEMBULATAN]]*O226</f>
        <v>99000</v>
      </c>
    </row>
    <row r="227" spans="1:16" ht="26.25" customHeight="1" x14ac:dyDescent="0.2">
      <c r="A227" s="14"/>
      <c r="B227" s="14"/>
      <c r="C227" s="74" t="s">
        <v>512</v>
      </c>
      <c r="D227" s="79" t="s">
        <v>530</v>
      </c>
      <c r="E227" s="13">
        <v>44440</v>
      </c>
      <c r="F227" s="77" t="s">
        <v>284</v>
      </c>
      <c r="G227" s="13">
        <v>44441</v>
      </c>
      <c r="H227" s="78" t="s">
        <v>285</v>
      </c>
      <c r="I227" s="16">
        <v>103</v>
      </c>
      <c r="J227" s="16">
        <v>32</v>
      </c>
      <c r="K227" s="16">
        <v>23</v>
      </c>
      <c r="L227" s="16">
        <v>23</v>
      </c>
      <c r="M227" s="82">
        <v>18.952000000000002</v>
      </c>
      <c r="N227" s="73">
        <v>23</v>
      </c>
      <c r="O227" s="65">
        <v>3000</v>
      </c>
      <c r="P227" s="66">
        <f>Table2245789101123[[#This Row],[PEMBULATAN]]*O227</f>
        <v>69000</v>
      </c>
    </row>
    <row r="228" spans="1:16" ht="26.25" customHeight="1" x14ac:dyDescent="0.2">
      <c r="A228" s="14"/>
      <c r="B228" s="14"/>
      <c r="C228" s="74" t="s">
        <v>513</v>
      </c>
      <c r="D228" s="79" t="s">
        <v>530</v>
      </c>
      <c r="E228" s="13">
        <v>44440</v>
      </c>
      <c r="F228" s="77" t="s">
        <v>284</v>
      </c>
      <c r="G228" s="13">
        <v>44441</v>
      </c>
      <c r="H228" s="78" t="s">
        <v>285</v>
      </c>
      <c r="I228" s="16">
        <v>69</v>
      </c>
      <c r="J228" s="16">
        <v>55</v>
      </c>
      <c r="K228" s="16">
        <v>21</v>
      </c>
      <c r="L228" s="16">
        <v>21</v>
      </c>
      <c r="M228" s="82">
        <v>19.923749999999998</v>
      </c>
      <c r="N228" s="73">
        <v>21</v>
      </c>
      <c r="O228" s="65">
        <v>3000</v>
      </c>
      <c r="P228" s="66">
        <f>Table2245789101123[[#This Row],[PEMBULATAN]]*O228</f>
        <v>63000</v>
      </c>
    </row>
    <row r="229" spans="1:16" ht="26.25" customHeight="1" x14ac:dyDescent="0.2">
      <c r="A229" s="14"/>
      <c r="B229" s="14"/>
      <c r="C229" s="74" t="s">
        <v>514</v>
      </c>
      <c r="D229" s="79" t="s">
        <v>530</v>
      </c>
      <c r="E229" s="13">
        <v>44440</v>
      </c>
      <c r="F229" s="77" t="s">
        <v>284</v>
      </c>
      <c r="G229" s="13">
        <v>44441</v>
      </c>
      <c r="H229" s="78" t="s">
        <v>285</v>
      </c>
      <c r="I229" s="16">
        <v>78</v>
      </c>
      <c r="J229" s="16">
        <v>58</v>
      </c>
      <c r="K229" s="16">
        <v>30</v>
      </c>
      <c r="L229" s="16">
        <v>30</v>
      </c>
      <c r="M229" s="82">
        <v>33.93</v>
      </c>
      <c r="N229" s="73">
        <v>34</v>
      </c>
      <c r="O229" s="65">
        <v>3000</v>
      </c>
      <c r="P229" s="66">
        <f>Table2245789101123[[#This Row],[PEMBULATAN]]*O229</f>
        <v>102000</v>
      </c>
    </row>
    <row r="230" spans="1:16" ht="26.25" customHeight="1" x14ac:dyDescent="0.2">
      <c r="A230" s="14"/>
      <c r="B230" s="14"/>
      <c r="C230" s="74" t="s">
        <v>515</v>
      </c>
      <c r="D230" s="79" t="s">
        <v>530</v>
      </c>
      <c r="E230" s="13">
        <v>44440</v>
      </c>
      <c r="F230" s="77" t="s">
        <v>284</v>
      </c>
      <c r="G230" s="13">
        <v>44441</v>
      </c>
      <c r="H230" s="78" t="s">
        <v>285</v>
      </c>
      <c r="I230" s="16">
        <v>95</v>
      </c>
      <c r="J230" s="16">
        <v>55</v>
      </c>
      <c r="K230" s="16">
        <v>27</v>
      </c>
      <c r="L230" s="16">
        <v>27</v>
      </c>
      <c r="M230" s="82">
        <v>35.268749999999997</v>
      </c>
      <c r="N230" s="73">
        <v>35</v>
      </c>
      <c r="O230" s="65">
        <v>3000</v>
      </c>
      <c r="P230" s="66">
        <f>Table2245789101123[[#This Row],[PEMBULATAN]]*O230</f>
        <v>105000</v>
      </c>
    </row>
    <row r="231" spans="1:16" ht="26.25" customHeight="1" x14ac:dyDescent="0.2">
      <c r="A231" s="14"/>
      <c r="B231" s="14"/>
      <c r="C231" s="74" t="s">
        <v>516</v>
      </c>
      <c r="D231" s="79" t="s">
        <v>530</v>
      </c>
      <c r="E231" s="13">
        <v>44440</v>
      </c>
      <c r="F231" s="77" t="s">
        <v>284</v>
      </c>
      <c r="G231" s="13">
        <v>44441</v>
      </c>
      <c r="H231" s="78" t="s">
        <v>285</v>
      </c>
      <c r="I231" s="16">
        <v>10</v>
      </c>
      <c r="J231" s="16">
        <v>6</v>
      </c>
      <c r="K231" s="16">
        <v>3</v>
      </c>
      <c r="L231" s="16">
        <v>3</v>
      </c>
      <c r="M231" s="82">
        <v>4.4999999999999998E-2</v>
      </c>
      <c r="N231" s="73">
        <v>3</v>
      </c>
      <c r="O231" s="65">
        <v>3000</v>
      </c>
      <c r="P231" s="66">
        <f>Table2245789101123[[#This Row],[PEMBULATAN]]*O231</f>
        <v>9000</v>
      </c>
    </row>
    <row r="232" spans="1:16" ht="26.25" customHeight="1" x14ac:dyDescent="0.2">
      <c r="A232" s="14"/>
      <c r="B232" s="14"/>
      <c r="C232" s="74" t="s">
        <v>517</v>
      </c>
      <c r="D232" s="79" t="s">
        <v>530</v>
      </c>
      <c r="E232" s="13">
        <v>44440</v>
      </c>
      <c r="F232" s="77" t="s">
        <v>284</v>
      </c>
      <c r="G232" s="13">
        <v>44441</v>
      </c>
      <c r="H232" s="78" t="s">
        <v>285</v>
      </c>
      <c r="I232" s="16">
        <v>107</v>
      </c>
      <c r="J232" s="16">
        <v>60</v>
      </c>
      <c r="K232" s="16">
        <v>30</v>
      </c>
      <c r="L232" s="16">
        <v>30</v>
      </c>
      <c r="M232" s="82">
        <v>48.15</v>
      </c>
      <c r="N232" s="73">
        <v>48</v>
      </c>
      <c r="O232" s="65">
        <v>3000</v>
      </c>
      <c r="P232" s="66">
        <f>Table2245789101123[[#This Row],[PEMBULATAN]]*O232</f>
        <v>144000</v>
      </c>
    </row>
    <row r="233" spans="1:16" ht="26.25" customHeight="1" x14ac:dyDescent="0.2">
      <c r="A233" s="14"/>
      <c r="B233" s="97"/>
      <c r="C233" s="74" t="s">
        <v>518</v>
      </c>
      <c r="D233" s="79" t="s">
        <v>530</v>
      </c>
      <c r="E233" s="13">
        <v>44440</v>
      </c>
      <c r="F233" s="77" t="s">
        <v>284</v>
      </c>
      <c r="G233" s="13">
        <v>44441</v>
      </c>
      <c r="H233" s="78" t="s">
        <v>285</v>
      </c>
      <c r="I233" s="16">
        <v>76</v>
      </c>
      <c r="J233" s="16">
        <v>47</v>
      </c>
      <c r="K233" s="16">
        <v>23</v>
      </c>
      <c r="L233" s="16">
        <v>23</v>
      </c>
      <c r="M233" s="82">
        <v>20.539000000000001</v>
      </c>
      <c r="N233" s="73">
        <v>23</v>
      </c>
      <c r="O233" s="65">
        <v>3000</v>
      </c>
      <c r="P233" s="66">
        <f>Table2245789101123[[#This Row],[PEMBULATAN]]*O233</f>
        <v>69000</v>
      </c>
    </row>
    <row r="234" spans="1:16" ht="26.25" customHeight="1" x14ac:dyDescent="0.2">
      <c r="A234" s="14"/>
      <c r="B234" s="14" t="s">
        <v>519</v>
      </c>
      <c r="C234" s="74" t="s">
        <v>520</v>
      </c>
      <c r="D234" s="79" t="s">
        <v>530</v>
      </c>
      <c r="E234" s="13">
        <v>44440</v>
      </c>
      <c r="F234" s="77" t="s">
        <v>284</v>
      </c>
      <c r="G234" s="13">
        <v>44441</v>
      </c>
      <c r="H234" s="78" t="s">
        <v>285</v>
      </c>
      <c r="I234" s="16">
        <v>100</v>
      </c>
      <c r="J234" s="16">
        <v>76</v>
      </c>
      <c r="K234" s="16">
        <v>32</v>
      </c>
      <c r="L234" s="16">
        <v>32</v>
      </c>
      <c r="M234" s="82">
        <v>60.8</v>
      </c>
      <c r="N234" s="73">
        <v>61</v>
      </c>
      <c r="O234" s="65">
        <v>3000</v>
      </c>
      <c r="P234" s="66">
        <f>Table2245789101123[[#This Row],[PEMBULATAN]]*O234</f>
        <v>183000</v>
      </c>
    </row>
    <row r="235" spans="1:16" ht="26.25" customHeight="1" x14ac:dyDescent="0.2">
      <c r="A235" s="14"/>
      <c r="B235" s="14"/>
      <c r="C235" s="74" t="s">
        <v>521</v>
      </c>
      <c r="D235" s="79" t="s">
        <v>530</v>
      </c>
      <c r="E235" s="13">
        <v>44440</v>
      </c>
      <c r="F235" s="77" t="s">
        <v>284</v>
      </c>
      <c r="G235" s="13">
        <v>44441</v>
      </c>
      <c r="H235" s="78" t="s">
        <v>285</v>
      </c>
      <c r="I235" s="16">
        <v>103</v>
      </c>
      <c r="J235" s="16">
        <v>78</v>
      </c>
      <c r="K235" s="16">
        <v>67</v>
      </c>
      <c r="L235" s="16">
        <v>67</v>
      </c>
      <c r="M235" s="82">
        <v>134.56950000000001</v>
      </c>
      <c r="N235" s="73">
        <v>135</v>
      </c>
      <c r="O235" s="65">
        <v>3000</v>
      </c>
      <c r="P235" s="66">
        <f>Table2245789101123[[#This Row],[PEMBULATAN]]*O235</f>
        <v>405000</v>
      </c>
    </row>
    <row r="236" spans="1:16" ht="26.25" customHeight="1" x14ac:dyDescent="0.2">
      <c r="A236" s="14"/>
      <c r="B236" s="14"/>
      <c r="C236" s="74" t="s">
        <v>522</v>
      </c>
      <c r="D236" s="79" t="s">
        <v>530</v>
      </c>
      <c r="E236" s="13">
        <v>44440</v>
      </c>
      <c r="F236" s="77" t="s">
        <v>284</v>
      </c>
      <c r="G236" s="13">
        <v>44441</v>
      </c>
      <c r="H236" s="78" t="s">
        <v>285</v>
      </c>
      <c r="I236" s="16">
        <v>15</v>
      </c>
      <c r="J236" s="16">
        <v>15</v>
      </c>
      <c r="K236" s="16">
        <v>15</v>
      </c>
      <c r="L236" s="16">
        <v>15</v>
      </c>
      <c r="M236" s="82">
        <v>0.84375</v>
      </c>
      <c r="N236" s="73">
        <v>15</v>
      </c>
      <c r="O236" s="65">
        <v>3000</v>
      </c>
      <c r="P236" s="66">
        <f>Table2245789101123[[#This Row],[PEMBULATAN]]*O236</f>
        <v>45000</v>
      </c>
    </row>
    <row r="237" spans="1:16" ht="26.25" customHeight="1" x14ac:dyDescent="0.2">
      <c r="A237" s="14"/>
      <c r="B237" s="14"/>
      <c r="C237" s="74" t="s">
        <v>523</v>
      </c>
      <c r="D237" s="79" t="s">
        <v>530</v>
      </c>
      <c r="E237" s="13">
        <v>44440</v>
      </c>
      <c r="F237" s="77" t="s">
        <v>284</v>
      </c>
      <c r="G237" s="13">
        <v>44441</v>
      </c>
      <c r="H237" s="78" t="s">
        <v>285</v>
      </c>
      <c r="I237" s="16">
        <v>98</v>
      </c>
      <c r="J237" s="16">
        <v>78</v>
      </c>
      <c r="K237" s="16">
        <v>43</v>
      </c>
      <c r="L237" s="16">
        <v>43</v>
      </c>
      <c r="M237" s="82">
        <v>82.173000000000002</v>
      </c>
      <c r="N237" s="73">
        <v>82</v>
      </c>
      <c r="O237" s="65">
        <v>3000</v>
      </c>
      <c r="P237" s="66">
        <f>Table2245789101123[[#This Row],[PEMBULATAN]]*O237</f>
        <v>246000</v>
      </c>
    </row>
    <row r="238" spans="1:16" ht="26.25" customHeight="1" x14ac:dyDescent="0.2">
      <c r="A238" s="14"/>
      <c r="B238" s="14"/>
      <c r="C238" s="74" t="s">
        <v>524</v>
      </c>
      <c r="D238" s="79" t="s">
        <v>530</v>
      </c>
      <c r="E238" s="13">
        <v>44440</v>
      </c>
      <c r="F238" s="77" t="s">
        <v>284</v>
      </c>
      <c r="G238" s="13">
        <v>44441</v>
      </c>
      <c r="H238" s="78" t="s">
        <v>285</v>
      </c>
      <c r="I238" s="16">
        <v>98</v>
      </c>
      <c r="J238" s="16">
        <v>66</v>
      </c>
      <c r="K238" s="16">
        <v>34</v>
      </c>
      <c r="L238" s="16">
        <v>34</v>
      </c>
      <c r="M238" s="82">
        <v>54.978000000000002</v>
      </c>
      <c r="N238" s="73">
        <v>55</v>
      </c>
      <c r="O238" s="65">
        <v>3000</v>
      </c>
      <c r="P238" s="66">
        <f>Table2245789101123[[#This Row],[PEMBULATAN]]*O238</f>
        <v>165000</v>
      </c>
    </row>
    <row r="239" spans="1:16" ht="26.25" customHeight="1" x14ac:dyDescent="0.2">
      <c r="A239" s="14"/>
      <c r="B239" s="14"/>
      <c r="C239" s="74" t="s">
        <v>525</v>
      </c>
      <c r="D239" s="79" t="s">
        <v>530</v>
      </c>
      <c r="E239" s="13">
        <v>44440</v>
      </c>
      <c r="F239" s="77" t="s">
        <v>284</v>
      </c>
      <c r="G239" s="13">
        <v>44441</v>
      </c>
      <c r="H239" s="78" t="s">
        <v>285</v>
      </c>
      <c r="I239" s="16">
        <v>95</v>
      </c>
      <c r="J239" s="16">
        <v>58</v>
      </c>
      <c r="K239" s="16">
        <v>24</v>
      </c>
      <c r="L239" s="16">
        <v>24</v>
      </c>
      <c r="M239" s="82">
        <v>33.06</v>
      </c>
      <c r="N239" s="73">
        <v>33</v>
      </c>
      <c r="O239" s="65">
        <v>3000</v>
      </c>
      <c r="P239" s="66">
        <f>Table2245789101123[[#This Row],[PEMBULATAN]]*O239</f>
        <v>99000</v>
      </c>
    </row>
    <row r="240" spans="1:16" ht="26.25" customHeight="1" x14ac:dyDescent="0.2">
      <c r="A240" s="14"/>
      <c r="B240" s="14"/>
      <c r="C240" s="74" t="s">
        <v>526</v>
      </c>
      <c r="D240" s="79" t="s">
        <v>530</v>
      </c>
      <c r="E240" s="13">
        <v>44440</v>
      </c>
      <c r="F240" s="77" t="s">
        <v>284</v>
      </c>
      <c r="G240" s="13">
        <v>44441</v>
      </c>
      <c r="H240" s="78" t="s">
        <v>285</v>
      </c>
      <c r="I240" s="16">
        <v>40</v>
      </c>
      <c r="J240" s="16">
        <v>40</v>
      </c>
      <c r="K240" s="16">
        <v>30</v>
      </c>
      <c r="L240" s="16">
        <v>30</v>
      </c>
      <c r="M240" s="82">
        <v>12</v>
      </c>
      <c r="N240" s="73">
        <v>30</v>
      </c>
      <c r="O240" s="65">
        <v>3000</v>
      </c>
      <c r="P240" s="66">
        <f>Table2245789101123[[#This Row],[PEMBULATAN]]*O240</f>
        <v>90000</v>
      </c>
    </row>
    <row r="241" spans="1:16" ht="26.25" customHeight="1" x14ac:dyDescent="0.2">
      <c r="A241" s="14"/>
      <c r="B241" s="14"/>
      <c r="C241" s="74" t="s">
        <v>527</v>
      </c>
      <c r="D241" s="79" t="s">
        <v>530</v>
      </c>
      <c r="E241" s="13">
        <v>44440</v>
      </c>
      <c r="F241" s="77" t="s">
        <v>284</v>
      </c>
      <c r="G241" s="13">
        <v>44441</v>
      </c>
      <c r="H241" s="78" t="s">
        <v>285</v>
      </c>
      <c r="I241" s="16">
        <v>98</v>
      </c>
      <c r="J241" s="16">
        <v>67</v>
      </c>
      <c r="K241" s="16">
        <v>55</v>
      </c>
      <c r="L241" s="16">
        <v>55</v>
      </c>
      <c r="M241" s="82">
        <v>90.282499999999999</v>
      </c>
      <c r="N241" s="73">
        <v>90</v>
      </c>
      <c r="O241" s="65">
        <v>3000</v>
      </c>
      <c r="P241" s="66">
        <f>Table2245789101123[[#This Row],[PEMBULATAN]]*O241</f>
        <v>270000</v>
      </c>
    </row>
    <row r="242" spans="1:16" ht="26.25" customHeight="1" x14ac:dyDescent="0.2">
      <c r="A242" s="14"/>
      <c r="B242" s="14"/>
      <c r="C242" s="74" t="s">
        <v>528</v>
      </c>
      <c r="D242" s="79" t="s">
        <v>530</v>
      </c>
      <c r="E242" s="13">
        <v>44440</v>
      </c>
      <c r="F242" s="77" t="s">
        <v>284</v>
      </c>
      <c r="G242" s="13">
        <v>44441</v>
      </c>
      <c r="H242" s="78" t="s">
        <v>285</v>
      </c>
      <c r="I242" s="16">
        <v>50</v>
      </c>
      <c r="J242" s="16">
        <v>50</v>
      </c>
      <c r="K242" s="16">
        <v>23</v>
      </c>
      <c r="L242" s="16">
        <v>23</v>
      </c>
      <c r="M242" s="82">
        <v>14.375</v>
      </c>
      <c r="N242" s="73">
        <v>23</v>
      </c>
      <c r="O242" s="65">
        <v>3000</v>
      </c>
      <c r="P242" s="66">
        <f>Table2245789101123[[#This Row],[PEMBULATAN]]*O242</f>
        <v>69000</v>
      </c>
    </row>
    <row r="243" spans="1:16" ht="26.25" customHeight="1" x14ac:dyDescent="0.2">
      <c r="A243" s="14"/>
      <c r="B243" s="14"/>
      <c r="C243" s="74" t="s">
        <v>529</v>
      </c>
      <c r="D243" s="79" t="s">
        <v>530</v>
      </c>
      <c r="E243" s="13">
        <v>44440</v>
      </c>
      <c r="F243" s="77" t="s">
        <v>284</v>
      </c>
      <c r="G243" s="13">
        <v>44441</v>
      </c>
      <c r="H243" s="78" t="s">
        <v>285</v>
      </c>
      <c r="I243" s="16">
        <v>135</v>
      </c>
      <c r="J243" s="16">
        <v>20</v>
      </c>
      <c r="K243" s="16">
        <v>20</v>
      </c>
      <c r="L243" s="16">
        <v>20</v>
      </c>
      <c r="M243" s="82">
        <v>13.5</v>
      </c>
      <c r="N243" s="73">
        <v>20</v>
      </c>
      <c r="O243" s="65">
        <v>3000</v>
      </c>
      <c r="P243" s="66">
        <f>Table2245789101123[[#This Row],[PEMBULATAN]]*O243</f>
        <v>60000</v>
      </c>
    </row>
    <row r="244" spans="1:16" ht="22.5" customHeight="1" x14ac:dyDescent="0.2">
      <c r="A244" s="117" t="s">
        <v>30</v>
      </c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9"/>
      <c r="M244" s="80">
        <f>SUBTOTAL(109,Table2245789101123[KG VOLUME])</f>
        <v>7584.1864999999998</v>
      </c>
      <c r="N244" s="69">
        <f>SUM(N3:N243)</f>
        <v>8724</v>
      </c>
      <c r="O244" s="120">
        <f>SUM(P3:P243)</f>
        <v>26172000</v>
      </c>
      <c r="P244" s="121"/>
    </row>
    <row r="245" spans="1:16" ht="18" customHeight="1" x14ac:dyDescent="0.2">
      <c r="A245" s="87"/>
      <c r="B245" s="57" t="s">
        <v>42</v>
      </c>
      <c r="C245" s="56"/>
      <c r="D245" s="58" t="s">
        <v>43</v>
      </c>
      <c r="E245" s="87"/>
      <c r="F245" s="87"/>
      <c r="G245" s="87"/>
      <c r="H245" s="87"/>
      <c r="I245" s="87"/>
      <c r="J245" s="87"/>
      <c r="K245" s="87"/>
      <c r="L245" s="87"/>
      <c r="M245" s="88"/>
      <c r="N245" s="89" t="s">
        <v>51</v>
      </c>
      <c r="O245" s="90"/>
      <c r="P245" s="90">
        <v>0</v>
      </c>
    </row>
    <row r="246" spans="1:16" ht="18" customHeight="1" thickBot="1" x14ac:dyDescent="0.25">
      <c r="A246" s="87"/>
      <c r="B246" s="57"/>
      <c r="C246" s="56"/>
      <c r="D246" s="58"/>
      <c r="E246" s="87"/>
      <c r="F246" s="87"/>
      <c r="G246" s="87"/>
      <c r="H246" s="87"/>
      <c r="I246" s="87"/>
      <c r="J246" s="87"/>
      <c r="K246" s="87"/>
      <c r="L246" s="87"/>
      <c r="M246" s="88"/>
      <c r="N246" s="91" t="s">
        <v>52</v>
      </c>
      <c r="O246" s="92"/>
      <c r="P246" s="92">
        <f>O244-P245</f>
        <v>26172000</v>
      </c>
    </row>
    <row r="247" spans="1:16" ht="18" customHeight="1" x14ac:dyDescent="0.2">
      <c r="A247" s="11"/>
      <c r="H247" s="64"/>
      <c r="N247" s="63" t="s">
        <v>31</v>
      </c>
      <c r="P247" s="70">
        <f>P246*1%</f>
        <v>261720</v>
      </c>
    </row>
    <row r="248" spans="1:16" ht="18" customHeight="1" thickBot="1" x14ac:dyDescent="0.25">
      <c r="A248" s="11"/>
      <c r="H248" s="64"/>
      <c r="N248" s="63" t="s">
        <v>53</v>
      </c>
      <c r="P248" s="72">
        <f>P246*2%</f>
        <v>523440</v>
      </c>
    </row>
    <row r="249" spans="1:16" ht="18" customHeight="1" x14ac:dyDescent="0.2">
      <c r="A249" s="11"/>
      <c r="H249" s="64"/>
      <c r="N249" s="67" t="s">
        <v>32</v>
      </c>
      <c r="O249" s="68"/>
      <c r="P249" s="71">
        <f>P246+P247-P248</f>
        <v>25910280</v>
      </c>
    </row>
    <row r="251" spans="1:16" x14ac:dyDescent="0.2">
      <c r="A251" s="11"/>
      <c r="H251" s="64"/>
      <c r="P251" s="72"/>
    </row>
    <row r="252" spans="1:16" x14ac:dyDescent="0.2">
      <c r="A252" s="11"/>
      <c r="H252" s="64"/>
      <c r="O252" s="59"/>
      <c r="P252" s="72"/>
    </row>
    <row r="253" spans="1:16" s="3" customFormat="1" x14ac:dyDescent="0.25">
      <c r="A253" s="11"/>
      <c r="B253" s="2"/>
      <c r="C253" s="2"/>
      <c r="E253" s="12"/>
      <c r="H253" s="64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4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4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4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4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4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4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4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4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4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4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4"/>
      <c r="N264" s="15"/>
      <c r="O264" s="15"/>
      <c r="P264" s="15"/>
    </row>
  </sheetData>
  <mergeCells count="2">
    <mergeCell ref="A244:L244"/>
    <mergeCell ref="O244:P244"/>
  </mergeCells>
  <conditionalFormatting sqref="B3">
    <cfRule type="duplicateValues" dxfId="280" priority="2"/>
  </conditionalFormatting>
  <conditionalFormatting sqref="B4">
    <cfRule type="duplicateValues" dxfId="279" priority="1"/>
  </conditionalFormatting>
  <conditionalFormatting sqref="B5:B243">
    <cfRule type="duplicateValues" dxfId="278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1934</v>
      </c>
      <c r="B3" s="75" t="s">
        <v>531</v>
      </c>
      <c r="C3" s="9" t="s">
        <v>532</v>
      </c>
      <c r="D3" s="77" t="s">
        <v>283</v>
      </c>
      <c r="E3" s="13">
        <v>44440</v>
      </c>
      <c r="F3" s="77" t="s">
        <v>284</v>
      </c>
      <c r="G3" s="13">
        <v>44441</v>
      </c>
      <c r="H3" s="10" t="s">
        <v>285</v>
      </c>
      <c r="I3" s="1">
        <v>83</v>
      </c>
      <c r="J3" s="1">
        <v>48</v>
      </c>
      <c r="K3" s="1">
        <v>24</v>
      </c>
      <c r="L3" s="1">
        <v>8</v>
      </c>
      <c r="M3" s="81">
        <v>23.904</v>
      </c>
      <c r="N3" s="8">
        <v>24</v>
      </c>
      <c r="O3" s="65">
        <v>3000</v>
      </c>
      <c r="P3" s="66">
        <f>Table22457891011234[[#This Row],[PEMBULATAN]]*O3</f>
        <v>72000</v>
      </c>
    </row>
    <row r="4" spans="1:16" ht="26.25" customHeight="1" x14ac:dyDescent="0.2">
      <c r="A4" s="14"/>
      <c r="B4" s="76"/>
      <c r="C4" s="9" t="s">
        <v>533</v>
      </c>
      <c r="D4" s="77" t="s">
        <v>283</v>
      </c>
      <c r="E4" s="13">
        <v>44440</v>
      </c>
      <c r="F4" s="77" t="s">
        <v>284</v>
      </c>
      <c r="G4" s="13">
        <v>44441</v>
      </c>
      <c r="H4" s="10" t="s">
        <v>285</v>
      </c>
      <c r="I4" s="1">
        <v>65</v>
      </c>
      <c r="J4" s="1">
        <v>38</v>
      </c>
      <c r="K4" s="1">
        <v>45</v>
      </c>
      <c r="L4" s="1">
        <v>30</v>
      </c>
      <c r="M4" s="81">
        <v>27.787500000000001</v>
      </c>
      <c r="N4" s="8">
        <v>30</v>
      </c>
      <c r="O4" s="65">
        <v>3000</v>
      </c>
      <c r="P4" s="66">
        <f>Table22457891011234[[#This Row],[PEMBULATAN]]*O4</f>
        <v>90000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80">
        <f>SUBTOTAL(109,Table22457891011234[KG VOLUME])</f>
        <v>51.691500000000005</v>
      </c>
      <c r="N5" s="69">
        <f>SUM(N3:N4)</f>
        <v>54</v>
      </c>
      <c r="O5" s="120">
        <f>SUM(P3:P4)</f>
        <v>162000</v>
      </c>
      <c r="P5" s="121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v>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162000</v>
      </c>
    </row>
    <row r="8" spans="1:16" ht="18" customHeight="1" x14ac:dyDescent="0.2">
      <c r="A8" s="11"/>
      <c r="H8" s="64"/>
      <c r="N8" s="63" t="s">
        <v>31</v>
      </c>
      <c r="P8" s="70">
        <f>P7*1%</f>
        <v>1620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3240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160380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262" priority="2"/>
  </conditionalFormatting>
  <conditionalFormatting sqref="B4">
    <cfRule type="duplicateValues" dxfId="26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RowHeight="15" x14ac:dyDescent="0.2"/>
  <cols>
    <col min="1" max="1" width="8" style="4" customWidth="1"/>
    <col min="2" max="2" width="21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1935</v>
      </c>
      <c r="B3" s="75" t="s">
        <v>534</v>
      </c>
      <c r="C3" s="9" t="s">
        <v>535</v>
      </c>
      <c r="D3" s="77" t="s">
        <v>530</v>
      </c>
      <c r="E3" s="13">
        <v>44440</v>
      </c>
      <c r="F3" s="77" t="s">
        <v>284</v>
      </c>
      <c r="G3" s="13">
        <v>44441</v>
      </c>
      <c r="H3" s="10" t="s">
        <v>285</v>
      </c>
      <c r="I3" s="1">
        <v>49</v>
      </c>
      <c r="J3" s="1">
        <v>22</v>
      </c>
      <c r="K3" s="1">
        <v>30</v>
      </c>
      <c r="L3" s="1">
        <v>10</v>
      </c>
      <c r="M3" s="81">
        <v>8.0850000000000009</v>
      </c>
      <c r="N3" s="8">
        <v>10</v>
      </c>
      <c r="O3" s="65">
        <v>3000</v>
      </c>
      <c r="P3" s="66">
        <f>Table224578910112345[[#This Row],[PEMBULATAN]]*O3</f>
        <v>30000</v>
      </c>
    </row>
    <row r="4" spans="1:16" ht="26.25" customHeight="1" x14ac:dyDescent="0.2">
      <c r="A4" s="14"/>
      <c r="B4" s="76"/>
      <c r="C4" s="9" t="s">
        <v>536</v>
      </c>
      <c r="D4" s="77" t="s">
        <v>530</v>
      </c>
      <c r="E4" s="13">
        <v>44440</v>
      </c>
      <c r="F4" s="77" t="s">
        <v>284</v>
      </c>
      <c r="G4" s="13">
        <v>44441</v>
      </c>
      <c r="H4" s="10" t="s">
        <v>285</v>
      </c>
      <c r="I4" s="1">
        <v>124</v>
      </c>
      <c r="J4" s="1">
        <v>5</v>
      </c>
      <c r="K4" s="1">
        <v>5</v>
      </c>
      <c r="L4" s="1">
        <v>1</v>
      </c>
      <c r="M4" s="81">
        <v>0.77500000000000002</v>
      </c>
      <c r="N4" s="8">
        <v>1</v>
      </c>
      <c r="O4" s="65">
        <v>3000</v>
      </c>
      <c r="P4" s="66">
        <f>Table224578910112345[[#This Row],[PEMBULATAN]]*O4</f>
        <v>3000</v>
      </c>
    </row>
    <row r="5" spans="1:16" ht="22.5" customHeight="1" x14ac:dyDescent="0.2">
      <c r="A5" s="117" t="s">
        <v>30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80">
        <f>SUBTOTAL(109,Table224578910112345[KG VOLUME])</f>
        <v>8.8600000000000012</v>
      </c>
      <c r="N5" s="69">
        <f>SUM(N3:N4)</f>
        <v>11</v>
      </c>
      <c r="O5" s="120">
        <f>SUM(P3:P4)</f>
        <v>33000</v>
      </c>
      <c r="P5" s="121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v>0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33000</v>
      </c>
    </row>
    <row r="8" spans="1:16" ht="18" customHeight="1" x14ac:dyDescent="0.2">
      <c r="A8" s="11"/>
      <c r="H8" s="64"/>
      <c r="N8" s="63" t="s">
        <v>31</v>
      </c>
      <c r="P8" s="70">
        <f>P7*1%</f>
        <v>330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660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32670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245" priority="2"/>
  </conditionalFormatting>
  <conditionalFormatting sqref="B4">
    <cfRule type="duplicateValues" dxfId="24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N3" sqref="N3:N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1936</v>
      </c>
      <c r="B3" s="99" t="s">
        <v>537</v>
      </c>
      <c r="C3" s="9" t="s">
        <v>538</v>
      </c>
      <c r="D3" s="77" t="s">
        <v>283</v>
      </c>
      <c r="E3" s="13">
        <v>44440</v>
      </c>
      <c r="F3" s="77" t="s">
        <v>555</v>
      </c>
      <c r="G3" s="13">
        <v>44441</v>
      </c>
      <c r="H3" s="10" t="s">
        <v>285</v>
      </c>
      <c r="I3" s="1">
        <v>40</v>
      </c>
      <c r="J3" s="1">
        <v>21</v>
      </c>
      <c r="K3" s="1">
        <v>17</v>
      </c>
      <c r="L3" s="1">
        <v>7</v>
      </c>
      <c r="M3" s="81">
        <v>3.57</v>
      </c>
      <c r="N3" s="8">
        <v>7</v>
      </c>
      <c r="O3" s="65">
        <v>3000</v>
      </c>
      <c r="P3" s="66">
        <f>Table2245789101123456[[#This Row],[PEMBULATAN]]*O3</f>
        <v>21000</v>
      </c>
    </row>
    <row r="4" spans="1:16" ht="26.25" customHeight="1" x14ac:dyDescent="0.2">
      <c r="A4" s="14"/>
      <c r="B4" s="99" t="s">
        <v>539</v>
      </c>
      <c r="C4" s="9" t="s">
        <v>540</v>
      </c>
      <c r="D4" s="77" t="s">
        <v>283</v>
      </c>
      <c r="E4" s="13">
        <v>44440</v>
      </c>
      <c r="F4" s="77" t="s">
        <v>555</v>
      </c>
      <c r="G4" s="13">
        <v>44441</v>
      </c>
      <c r="H4" s="10" t="s">
        <v>285</v>
      </c>
      <c r="I4" s="1">
        <v>44</v>
      </c>
      <c r="J4" s="1">
        <v>28</v>
      </c>
      <c r="K4" s="1">
        <v>55</v>
      </c>
      <c r="L4" s="1">
        <v>4</v>
      </c>
      <c r="M4" s="81">
        <v>16.940000000000001</v>
      </c>
      <c r="N4" s="8">
        <v>17</v>
      </c>
      <c r="O4" s="65">
        <v>3000</v>
      </c>
      <c r="P4" s="66">
        <f>Table2245789101123456[[#This Row],[PEMBULATAN]]*O4</f>
        <v>51000</v>
      </c>
    </row>
    <row r="5" spans="1:16" ht="26.25" customHeight="1" x14ac:dyDescent="0.2">
      <c r="A5" s="14"/>
      <c r="B5" s="14" t="s">
        <v>541</v>
      </c>
      <c r="C5" s="9" t="s">
        <v>538</v>
      </c>
      <c r="D5" s="77" t="s">
        <v>283</v>
      </c>
      <c r="E5" s="13">
        <v>44440</v>
      </c>
      <c r="F5" s="77" t="s">
        <v>555</v>
      </c>
      <c r="G5" s="13">
        <v>44441</v>
      </c>
      <c r="H5" s="10" t="s">
        <v>285</v>
      </c>
      <c r="I5" s="1">
        <v>40</v>
      </c>
      <c r="J5" s="1">
        <v>21</v>
      </c>
      <c r="K5" s="1">
        <v>17</v>
      </c>
      <c r="L5" s="1">
        <v>7</v>
      </c>
      <c r="M5" s="81">
        <v>3.57</v>
      </c>
      <c r="N5" s="8">
        <v>7</v>
      </c>
      <c r="O5" s="65">
        <v>3000</v>
      </c>
      <c r="P5" s="66">
        <f>Table2245789101123456[[#This Row],[PEMBULATAN]]*O5</f>
        <v>21000</v>
      </c>
    </row>
    <row r="6" spans="1:16" ht="26.25" customHeight="1" x14ac:dyDescent="0.2">
      <c r="A6" s="14"/>
      <c r="B6" s="14"/>
      <c r="C6" s="74" t="s">
        <v>542</v>
      </c>
      <c r="D6" s="79" t="s">
        <v>283</v>
      </c>
      <c r="E6" s="13">
        <v>44440</v>
      </c>
      <c r="F6" s="77" t="s">
        <v>555</v>
      </c>
      <c r="G6" s="13">
        <v>44441</v>
      </c>
      <c r="H6" s="78" t="s">
        <v>285</v>
      </c>
      <c r="I6" s="16">
        <v>44</v>
      </c>
      <c r="J6" s="16">
        <v>29</v>
      </c>
      <c r="K6" s="16">
        <v>32</v>
      </c>
      <c r="L6" s="16">
        <v>10</v>
      </c>
      <c r="M6" s="82">
        <v>10.208</v>
      </c>
      <c r="N6" s="73">
        <v>10</v>
      </c>
      <c r="O6" s="65">
        <v>3000</v>
      </c>
      <c r="P6" s="66">
        <f>Table2245789101123456[[#This Row],[PEMBULATAN]]*O6</f>
        <v>30000</v>
      </c>
    </row>
    <row r="7" spans="1:16" ht="26.25" customHeight="1" x14ac:dyDescent="0.2">
      <c r="A7" s="14"/>
      <c r="B7" s="14"/>
      <c r="C7" s="74" t="s">
        <v>543</v>
      </c>
      <c r="D7" s="79" t="s">
        <v>283</v>
      </c>
      <c r="E7" s="13">
        <v>44440</v>
      </c>
      <c r="F7" s="77" t="s">
        <v>555</v>
      </c>
      <c r="G7" s="13">
        <v>44441</v>
      </c>
      <c r="H7" s="78" t="s">
        <v>285</v>
      </c>
      <c r="I7" s="16">
        <v>35</v>
      </c>
      <c r="J7" s="16">
        <v>35</v>
      </c>
      <c r="K7" s="16">
        <v>18</v>
      </c>
      <c r="L7" s="16">
        <v>12</v>
      </c>
      <c r="M7" s="82">
        <v>5.5125000000000002</v>
      </c>
      <c r="N7" s="73">
        <v>12</v>
      </c>
      <c r="O7" s="65">
        <v>3000</v>
      </c>
      <c r="P7" s="66">
        <f>Table2245789101123456[[#This Row],[PEMBULATAN]]*O7</f>
        <v>36000</v>
      </c>
    </row>
    <row r="8" spans="1:16" ht="26.25" customHeight="1" x14ac:dyDescent="0.2">
      <c r="A8" s="14"/>
      <c r="B8" s="14"/>
      <c r="C8" s="74" t="s">
        <v>544</v>
      </c>
      <c r="D8" s="79" t="s">
        <v>283</v>
      </c>
      <c r="E8" s="13">
        <v>44440</v>
      </c>
      <c r="F8" s="77" t="s">
        <v>555</v>
      </c>
      <c r="G8" s="13">
        <v>44441</v>
      </c>
      <c r="H8" s="78" t="s">
        <v>285</v>
      </c>
      <c r="I8" s="16">
        <v>35</v>
      </c>
      <c r="J8" s="16">
        <v>35</v>
      </c>
      <c r="K8" s="16">
        <v>18</v>
      </c>
      <c r="L8" s="16">
        <v>12</v>
      </c>
      <c r="M8" s="82">
        <v>5.5125000000000002</v>
      </c>
      <c r="N8" s="73">
        <v>12</v>
      </c>
      <c r="O8" s="65">
        <v>3000</v>
      </c>
      <c r="P8" s="66">
        <f>Table2245789101123456[[#This Row],[PEMBULATAN]]*O8</f>
        <v>36000</v>
      </c>
    </row>
    <row r="9" spans="1:16" ht="26.25" customHeight="1" x14ac:dyDescent="0.2">
      <c r="A9" s="14"/>
      <c r="B9" s="14"/>
      <c r="C9" s="74" t="s">
        <v>545</v>
      </c>
      <c r="D9" s="79" t="s">
        <v>283</v>
      </c>
      <c r="E9" s="13">
        <v>44440</v>
      </c>
      <c r="F9" s="77" t="s">
        <v>555</v>
      </c>
      <c r="G9" s="13">
        <v>44441</v>
      </c>
      <c r="H9" s="78" t="s">
        <v>285</v>
      </c>
      <c r="I9" s="16">
        <v>35</v>
      </c>
      <c r="J9" s="16">
        <v>35</v>
      </c>
      <c r="K9" s="16">
        <v>18</v>
      </c>
      <c r="L9" s="16">
        <v>12</v>
      </c>
      <c r="M9" s="82">
        <v>5.5125000000000002</v>
      </c>
      <c r="N9" s="73">
        <v>12</v>
      </c>
      <c r="O9" s="65">
        <v>3000</v>
      </c>
      <c r="P9" s="66">
        <f>Table2245789101123456[[#This Row],[PEMBULATAN]]*O9</f>
        <v>36000</v>
      </c>
    </row>
    <row r="10" spans="1:16" ht="26.25" customHeight="1" x14ac:dyDescent="0.2">
      <c r="A10" s="14"/>
      <c r="B10" s="14"/>
      <c r="C10" s="74" t="s">
        <v>546</v>
      </c>
      <c r="D10" s="79" t="s">
        <v>283</v>
      </c>
      <c r="E10" s="13">
        <v>44440</v>
      </c>
      <c r="F10" s="77" t="s">
        <v>555</v>
      </c>
      <c r="G10" s="13">
        <v>44441</v>
      </c>
      <c r="H10" s="78" t="s">
        <v>285</v>
      </c>
      <c r="I10" s="16">
        <v>44</v>
      </c>
      <c r="J10" s="16">
        <v>29</v>
      </c>
      <c r="K10" s="16">
        <v>32</v>
      </c>
      <c r="L10" s="16">
        <v>10</v>
      </c>
      <c r="M10" s="82">
        <v>10.208</v>
      </c>
      <c r="N10" s="73">
        <v>10</v>
      </c>
      <c r="O10" s="65">
        <v>3000</v>
      </c>
      <c r="P10" s="66">
        <f>Table2245789101123456[[#This Row],[PEMBULATAN]]*O10</f>
        <v>30000</v>
      </c>
    </row>
    <row r="11" spans="1:16" ht="26.25" customHeight="1" x14ac:dyDescent="0.2">
      <c r="A11" s="14"/>
      <c r="B11" s="14"/>
      <c r="C11" s="74" t="s">
        <v>547</v>
      </c>
      <c r="D11" s="79" t="s">
        <v>283</v>
      </c>
      <c r="E11" s="13">
        <v>44440</v>
      </c>
      <c r="F11" s="77" t="s">
        <v>555</v>
      </c>
      <c r="G11" s="13">
        <v>44441</v>
      </c>
      <c r="H11" s="78" t="s">
        <v>285</v>
      </c>
      <c r="I11" s="16">
        <v>44</v>
      </c>
      <c r="J11" s="16">
        <v>29</v>
      </c>
      <c r="K11" s="16">
        <v>32</v>
      </c>
      <c r="L11" s="16">
        <v>10</v>
      </c>
      <c r="M11" s="82">
        <v>10.208</v>
      </c>
      <c r="N11" s="73">
        <v>10</v>
      </c>
      <c r="O11" s="65">
        <v>3000</v>
      </c>
      <c r="P11" s="66">
        <f>Table2245789101123456[[#This Row],[PEMBULATAN]]*O11</f>
        <v>30000</v>
      </c>
    </row>
    <row r="12" spans="1:16" ht="26.25" customHeight="1" x14ac:dyDescent="0.2">
      <c r="A12" s="14"/>
      <c r="B12" s="14"/>
      <c r="C12" s="74" t="s">
        <v>548</v>
      </c>
      <c r="D12" s="79" t="s">
        <v>283</v>
      </c>
      <c r="E12" s="13">
        <v>44440</v>
      </c>
      <c r="F12" s="77" t="s">
        <v>555</v>
      </c>
      <c r="G12" s="13">
        <v>44441</v>
      </c>
      <c r="H12" s="78" t="s">
        <v>285</v>
      </c>
      <c r="I12" s="16">
        <v>34</v>
      </c>
      <c r="J12" s="16">
        <v>23</v>
      </c>
      <c r="K12" s="16">
        <v>18</v>
      </c>
      <c r="L12" s="16">
        <v>7</v>
      </c>
      <c r="M12" s="82">
        <v>3.5190000000000001</v>
      </c>
      <c r="N12" s="73">
        <v>7</v>
      </c>
      <c r="O12" s="65">
        <v>3000</v>
      </c>
      <c r="P12" s="66">
        <f>Table2245789101123456[[#This Row],[PEMBULATAN]]*O12</f>
        <v>21000</v>
      </c>
    </row>
    <row r="13" spans="1:16" ht="26.25" customHeight="1" x14ac:dyDescent="0.2">
      <c r="A13" s="14"/>
      <c r="B13" s="14"/>
      <c r="C13" s="74" t="s">
        <v>549</v>
      </c>
      <c r="D13" s="79" t="s">
        <v>283</v>
      </c>
      <c r="E13" s="13">
        <v>44440</v>
      </c>
      <c r="F13" s="77" t="s">
        <v>555</v>
      </c>
      <c r="G13" s="13">
        <v>44441</v>
      </c>
      <c r="H13" s="78" t="s">
        <v>285</v>
      </c>
      <c r="I13" s="16">
        <v>34</v>
      </c>
      <c r="J13" s="16">
        <v>23</v>
      </c>
      <c r="K13" s="16">
        <v>18</v>
      </c>
      <c r="L13" s="16">
        <v>7</v>
      </c>
      <c r="M13" s="82">
        <v>3.5190000000000001</v>
      </c>
      <c r="N13" s="73">
        <v>7</v>
      </c>
      <c r="O13" s="65">
        <v>3000</v>
      </c>
      <c r="P13" s="66">
        <f>Table2245789101123456[[#This Row],[PEMBULATAN]]*O13</f>
        <v>21000</v>
      </c>
    </row>
    <row r="14" spans="1:16" ht="26.25" customHeight="1" x14ac:dyDescent="0.2">
      <c r="A14" s="14"/>
      <c r="B14" s="14"/>
      <c r="C14" s="74" t="s">
        <v>550</v>
      </c>
      <c r="D14" s="79" t="s">
        <v>283</v>
      </c>
      <c r="E14" s="13">
        <v>44440</v>
      </c>
      <c r="F14" s="77" t="s">
        <v>555</v>
      </c>
      <c r="G14" s="13">
        <v>44441</v>
      </c>
      <c r="H14" s="78" t="s">
        <v>285</v>
      </c>
      <c r="I14" s="16">
        <v>29</v>
      </c>
      <c r="J14" s="16">
        <v>7</v>
      </c>
      <c r="K14" s="16">
        <v>7</v>
      </c>
      <c r="L14" s="16">
        <v>1</v>
      </c>
      <c r="M14" s="82">
        <v>0.35525000000000001</v>
      </c>
      <c r="N14" s="73">
        <v>1</v>
      </c>
      <c r="O14" s="65">
        <v>3000</v>
      </c>
      <c r="P14" s="66">
        <f>Table2245789101123456[[#This Row],[PEMBULATAN]]*O14</f>
        <v>3000</v>
      </c>
    </row>
    <row r="15" spans="1:16" ht="26.25" customHeight="1" x14ac:dyDescent="0.2">
      <c r="A15" s="14"/>
      <c r="B15" s="14"/>
      <c r="C15" s="74" t="s">
        <v>551</v>
      </c>
      <c r="D15" s="79" t="s">
        <v>283</v>
      </c>
      <c r="E15" s="13">
        <v>44440</v>
      </c>
      <c r="F15" s="77" t="s">
        <v>555</v>
      </c>
      <c r="G15" s="13">
        <v>44441</v>
      </c>
      <c r="H15" s="78" t="s">
        <v>285</v>
      </c>
      <c r="I15" s="16">
        <v>35</v>
      </c>
      <c r="J15" s="16">
        <v>35</v>
      </c>
      <c r="K15" s="16">
        <v>18</v>
      </c>
      <c r="L15" s="16">
        <v>12</v>
      </c>
      <c r="M15" s="82">
        <v>5.5125000000000002</v>
      </c>
      <c r="N15" s="73">
        <v>12</v>
      </c>
      <c r="O15" s="65">
        <v>3000</v>
      </c>
      <c r="P15" s="66">
        <f>Table2245789101123456[[#This Row],[PEMBULATAN]]*O15</f>
        <v>36000</v>
      </c>
    </row>
    <row r="16" spans="1:16" ht="26.25" customHeight="1" x14ac:dyDescent="0.2">
      <c r="A16" s="14"/>
      <c r="B16" s="14"/>
      <c r="C16" s="74" t="s">
        <v>552</v>
      </c>
      <c r="D16" s="79" t="s">
        <v>283</v>
      </c>
      <c r="E16" s="13">
        <v>44440</v>
      </c>
      <c r="F16" s="77" t="s">
        <v>555</v>
      </c>
      <c r="G16" s="13">
        <v>44441</v>
      </c>
      <c r="H16" s="78" t="s">
        <v>285</v>
      </c>
      <c r="I16" s="16">
        <v>40</v>
      </c>
      <c r="J16" s="16">
        <v>44</v>
      </c>
      <c r="K16" s="16">
        <v>24</v>
      </c>
      <c r="L16" s="16">
        <v>2</v>
      </c>
      <c r="M16" s="82">
        <v>10.56</v>
      </c>
      <c r="N16" s="73">
        <v>11</v>
      </c>
      <c r="O16" s="65">
        <v>3000</v>
      </c>
      <c r="P16" s="66">
        <f>Table2245789101123456[[#This Row],[PEMBULATAN]]*O16</f>
        <v>33000</v>
      </c>
    </row>
    <row r="17" spans="1:16" ht="26.25" customHeight="1" x14ac:dyDescent="0.2">
      <c r="A17" s="14"/>
      <c r="B17" s="14"/>
      <c r="C17" s="74" t="s">
        <v>553</v>
      </c>
      <c r="D17" s="79" t="s">
        <v>283</v>
      </c>
      <c r="E17" s="13">
        <v>44440</v>
      </c>
      <c r="F17" s="77" t="s">
        <v>555</v>
      </c>
      <c r="G17" s="13">
        <v>44441</v>
      </c>
      <c r="H17" s="78" t="s">
        <v>285</v>
      </c>
      <c r="I17" s="16">
        <v>34</v>
      </c>
      <c r="J17" s="16">
        <v>23</v>
      </c>
      <c r="K17" s="16">
        <v>18</v>
      </c>
      <c r="L17" s="16">
        <v>7</v>
      </c>
      <c r="M17" s="82">
        <v>3.5190000000000001</v>
      </c>
      <c r="N17" s="73">
        <v>7</v>
      </c>
      <c r="O17" s="65">
        <v>3000</v>
      </c>
      <c r="P17" s="66">
        <f>Table2245789101123456[[#This Row],[PEMBULATAN]]*O17</f>
        <v>21000</v>
      </c>
    </row>
    <row r="18" spans="1:16" ht="26.25" customHeight="1" x14ac:dyDescent="0.2">
      <c r="A18" s="14"/>
      <c r="B18" s="14"/>
      <c r="C18" s="74" t="s">
        <v>554</v>
      </c>
      <c r="D18" s="79" t="s">
        <v>283</v>
      </c>
      <c r="E18" s="13">
        <v>44440</v>
      </c>
      <c r="F18" s="77" t="s">
        <v>555</v>
      </c>
      <c r="G18" s="13">
        <v>44441</v>
      </c>
      <c r="H18" s="78" t="s">
        <v>285</v>
      </c>
      <c r="I18" s="16">
        <v>35</v>
      </c>
      <c r="J18" s="16">
        <v>35</v>
      </c>
      <c r="K18" s="16">
        <v>18</v>
      </c>
      <c r="L18" s="16">
        <v>12</v>
      </c>
      <c r="M18" s="82">
        <v>5.5125000000000002</v>
      </c>
      <c r="N18" s="73">
        <v>12</v>
      </c>
      <c r="O18" s="65">
        <v>3000</v>
      </c>
      <c r="P18" s="66">
        <f>Table2245789101123456[[#This Row],[PEMBULATAN]]*O18</f>
        <v>36000</v>
      </c>
    </row>
    <row r="19" spans="1:16" ht="22.5" customHeight="1" x14ac:dyDescent="0.2">
      <c r="A19" s="117" t="s">
        <v>30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9"/>
      <c r="M19" s="80">
        <f>SUBTOTAL(109,Table2245789101123456[KG VOLUME])</f>
        <v>103.73875000000004</v>
      </c>
      <c r="N19" s="69">
        <f>SUM(N3:N18)</f>
        <v>154</v>
      </c>
      <c r="O19" s="120">
        <f>SUM(P3:P18)</f>
        <v>462000</v>
      </c>
      <c r="P19" s="121"/>
    </row>
    <row r="20" spans="1:16" ht="18" customHeight="1" x14ac:dyDescent="0.2">
      <c r="A20" s="87"/>
      <c r="B20" s="57" t="s">
        <v>42</v>
      </c>
      <c r="C20" s="56"/>
      <c r="D20" s="58" t="s">
        <v>43</v>
      </c>
      <c r="E20" s="87"/>
      <c r="F20" s="87"/>
      <c r="G20" s="87"/>
      <c r="H20" s="87"/>
      <c r="I20" s="87"/>
      <c r="J20" s="87"/>
      <c r="K20" s="87"/>
      <c r="L20" s="87"/>
      <c r="M20" s="88"/>
      <c r="N20" s="89" t="s">
        <v>51</v>
      </c>
      <c r="O20" s="90"/>
      <c r="P20" s="90">
        <v>0</v>
      </c>
    </row>
    <row r="21" spans="1:16" ht="18" customHeight="1" thickBot="1" x14ac:dyDescent="0.25">
      <c r="A21" s="87"/>
      <c r="B21" s="57"/>
      <c r="C21" s="56"/>
      <c r="D21" s="58"/>
      <c r="E21" s="87"/>
      <c r="F21" s="87"/>
      <c r="G21" s="87"/>
      <c r="H21" s="87"/>
      <c r="I21" s="87"/>
      <c r="J21" s="87"/>
      <c r="K21" s="87"/>
      <c r="L21" s="87"/>
      <c r="M21" s="88"/>
      <c r="N21" s="91" t="s">
        <v>52</v>
      </c>
      <c r="O21" s="92"/>
      <c r="P21" s="92">
        <f>O19-P20</f>
        <v>462000</v>
      </c>
    </row>
    <row r="22" spans="1:16" ht="18" customHeight="1" x14ac:dyDescent="0.2">
      <c r="A22" s="11"/>
      <c r="H22" s="64"/>
      <c r="N22" s="63" t="s">
        <v>31</v>
      </c>
      <c r="P22" s="70">
        <f>P21*1%</f>
        <v>4620</v>
      </c>
    </row>
    <row r="23" spans="1:16" ht="18" customHeight="1" thickBot="1" x14ac:dyDescent="0.25">
      <c r="A23" s="11"/>
      <c r="H23" s="64"/>
      <c r="N23" s="63" t="s">
        <v>53</v>
      </c>
      <c r="P23" s="72">
        <f>P21*2%</f>
        <v>9240</v>
      </c>
    </row>
    <row r="24" spans="1:16" ht="18" customHeight="1" x14ac:dyDescent="0.2">
      <c r="A24" s="11"/>
      <c r="H24" s="64"/>
      <c r="N24" s="67" t="s">
        <v>32</v>
      </c>
      <c r="O24" s="68"/>
      <c r="P24" s="71">
        <f>P21+P22-P23</f>
        <v>457380</v>
      </c>
    </row>
    <row r="26" spans="1:16" x14ac:dyDescent="0.2">
      <c r="A26" s="11"/>
      <c r="H26" s="64"/>
      <c r="P26" s="72"/>
    </row>
    <row r="27" spans="1:16" x14ac:dyDescent="0.2">
      <c r="A27" s="11"/>
      <c r="H27" s="64"/>
      <c r="O27" s="59"/>
      <c r="P27" s="72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</sheetData>
  <mergeCells count="2">
    <mergeCell ref="A19:L19"/>
    <mergeCell ref="O19:P19"/>
  </mergeCells>
  <conditionalFormatting sqref="B3">
    <cfRule type="duplicateValues" dxfId="228" priority="2"/>
  </conditionalFormatting>
  <conditionalFormatting sqref="B4">
    <cfRule type="duplicateValues" dxfId="227" priority="1"/>
  </conditionalFormatting>
  <conditionalFormatting sqref="B5:B18">
    <cfRule type="duplicateValues" dxfId="226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7" sqref="N3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1937</v>
      </c>
      <c r="B3" s="75" t="s">
        <v>556</v>
      </c>
      <c r="C3" s="9" t="s">
        <v>557</v>
      </c>
      <c r="D3" s="77" t="s">
        <v>530</v>
      </c>
      <c r="E3" s="13">
        <v>44440</v>
      </c>
      <c r="F3" s="77" t="s">
        <v>555</v>
      </c>
      <c r="G3" s="13">
        <v>44441</v>
      </c>
      <c r="H3" s="10" t="s">
        <v>285</v>
      </c>
      <c r="I3" s="1">
        <v>46</v>
      </c>
      <c r="J3" s="1">
        <v>42</v>
      </c>
      <c r="K3" s="1">
        <v>36</v>
      </c>
      <c r="L3" s="1">
        <v>12</v>
      </c>
      <c r="M3" s="81">
        <v>17.388000000000002</v>
      </c>
      <c r="N3" s="8">
        <v>18</v>
      </c>
      <c r="O3" s="65">
        <v>3000</v>
      </c>
      <c r="P3" s="66">
        <f>Table22457891011234567[[#This Row],[PEMBULATAN]]*O3</f>
        <v>54000</v>
      </c>
    </row>
    <row r="4" spans="1:16" ht="26.25" customHeight="1" x14ac:dyDescent="0.2">
      <c r="A4" s="14"/>
      <c r="B4" s="76"/>
      <c r="C4" s="9" t="s">
        <v>558</v>
      </c>
      <c r="D4" s="77" t="s">
        <v>530</v>
      </c>
      <c r="E4" s="13">
        <v>44440</v>
      </c>
      <c r="F4" s="77" t="s">
        <v>555</v>
      </c>
      <c r="G4" s="13">
        <v>44441</v>
      </c>
      <c r="H4" s="10" t="s">
        <v>285</v>
      </c>
      <c r="I4" s="1">
        <v>56</v>
      </c>
      <c r="J4" s="1">
        <v>18</v>
      </c>
      <c r="K4" s="1">
        <v>16</v>
      </c>
      <c r="L4" s="1">
        <v>12</v>
      </c>
      <c r="M4" s="81">
        <v>4.032</v>
      </c>
      <c r="N4" s="8">
        <v>12</v>
      </c>
      <c r="O4" s="65">
        <v>3000</v>
      </c>
      <c r="P4" s="66">
        <f>Table22457891011234567[[#This Row],[PEMBULATAN]]*O4</f>
        <v>36000</v>
      </c>
    </row>
    <row r="5" spans="1:16" ht="26.25" customHeight="1" x14ac:dyDescent="0.2">
      <c r="A5" s="14"/>
      <c r="B5" s="14"/>
      <c r="C5" s="9" t="s">
        <v>559</v>
      </c>
      <c r="D5" s="77" t="s">
        <v>530</v>
      </c>
      <c r="E5" s="13">
        <v>44440</v>
      </c>
      <c r="F5" s="77" t="s">
        <v>555</v>
      </c>
      <c r="G5" s="13">
        <v>44441</v>
      </c>
      <c r="H5" s="10" t="s">
        <v>285</v>
      </c>
      <c r="I5" s="1">
        <v>56</v>
      </c>
      <c r="J5" s="1">
        <v>18</v>
      </c>
      <c r="K5" s="1">
        <v>16</v>
      </c>
      <c r="L5" s="1">
        <v>12</v>
      </c>
      <c r="M5" s="81">
        <v>4.032</v>
      </c>
      <c r="N5" s="8">
        <v>12</v>
      </c>
      <c r="O5" s="65">
        <v>3000</v>
      </c>
      <c r="P5" s="66">
        <f>Table22457891011234567[[#This Row],[PEMBULATAN]]*O5</f>
        <v>36000</v>
      </c>
    </row>
    <row r="6" spans="1:16" ht="26.25" customHeight="1" x14ac:dyDescent="0.2">
      <c r="A6" s="14"/>
      <c r="B6" s="14"/>
      <c r="C6" s="74" t="s">
        <v>560</v>
      </c>
      <c r="D6" s="79" t="s">
        <v>530</v>
      </c>
      <c r="E6" s="13">
        <v>44440</v>
      </c>
      <c r="F6" s="77" t="s">
        <v>555</v>
      </c>
      <c r="G6" s="13">
        <v>44441</v>
      </c>
      <c r="H6" s="78" t="s">
        <v>285</v>
      </c>
      <c r="I6" s="16">
        <v>70</v>
      </c>
      <c r="J6" s="16">
        <v>45</v>
      </c>
      <c r="K6" s="16">
        <v>10</v>
      </c>
      <c r="L6" s="16">
        <v>9</v>
      </c>
      <c r="M6" s="82">
        <v>7.875</v>
      </c>
      <c r="N6" s="73">
        <v>9</v>
      </c>
      <c r="O6" s="65">
        <v>3000</v>
      </c>
      <c r="P6" s="66">
        <f>Table22457891011234567[[#This Row],[PEMBULATAN]]*O6</f>
        <v>27000</v>
      </c>
    </row>
    <row r="7" spans="1:16" ht="26.25" customHeight="1" x14ac:dyDescent="0.2">
      <c r="A7" s="14"/>
      <c r="B7" s="14"/>
      <c r="C7" s="74" t="s">
        <v>561</v>
      </c>
      <c r="D7" s="79" t="s">
        <v>530</v>
      </c>
      <c r="E7" s="13">
        <v>44440</v>
      </c>
      <c r="F7" s="77" t="s">
        <v>555</v>
      </c>
      <c r="G7" s="13">
        <v>44441</v>
      </c>
      <c r="H7" s="78" t="s">
        <v>285</v>
      </c>
      <c r="I7" s="16">
        <v>44</v>
      </c>
      <c r="J7" s="16">
        <v>34</v>
      </c>
      <c r="K7" s="16">
        <v>32</v>
      </c>
      <c r="L7" s="16">
        <v>9</v>
      </c>
      <c r="M7" s="82">
        <v>11.968</v>
      </c>
      <c r="N7" s="73">
        <v>12</v>
      </c>
      <c r="O7" s="65">
        <v>3000</v>
      </c>
      <c r="P7" s="66">
        <f>Table22457891011234567[[#This Row],[PEMBULATAN]]*O7</f>
        <v>36000</v>
      </c>
    </row>
    <row r="8" spans="1:16" ht="22.5" customHeight="1" x14ac:dyDescent="0.2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80">
        <f>SUBTOTAL(109,Table22457891011234567[KG VOLUME])</f>
        <v>45.295000000000002</v>
      </c>
      <c r="N8" s="69">
        <f>SUM(N3:N7)</f>
        <v>63</v>
      </c>
      <c r="O8" s="120">
        <f>SUM(P3:P7)</f>
        <v>189000</v>
      </c>
      <c r="P8" s="121"/>
    </row>
    <row r="9" spans="1:16" ht="18" customHeight="1" x14ac:dyDescent="0.2">
      <c r="A9" s="87"/>
      <c r="B9" s="57" t="s">
        <v>42</v>
      </c>
      <c r="C9" s="56"/>
      <c r="D9" s="58" t="s">
        <v>43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51</v>
      </c>
      <c r="O9" s="90"/>
      <c r="P9" s="90">
        <v>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52</v>
      </c>
      <c r="O10" s="92"/>
      <c r="P10" s="92">
        <f>O8-P9</f>
        <v>189000</v>
      </c>
    </row>
    <row r="11" spans="1:16" ht="18" customHeight="1" x14ac:dyDescent="0.2">
      <c r="A11" s="11"/>
      <c r="H11" s="64"/>
      <c r="N11" s="63" t="s">
        <v>31</v>
      </c>
      <c r="P11" s="70">
        <f>P10*1%</f>
        <v>1890</v>
      </c>
    </row>
    <row r="12" spans="1:16" ht="18" customHeight="1" thickBot="1" x14ac:dyDescent="0.25">
      <c r="A12" s="11"/>
      <c r="H12" s="64"/>
      <c r="N12" s="63" t="s">
        <v>53</v>
      </c>
      <c r="P12" s="72">
        <f>P10*2%</f>
        <v>3780</v>
      </c>
    </row>
    <row r="13" spans="1:16" ht="18" customHeight="1" x14ac:dyDescent="0.2">
      <c r="A13" s="11"/>
      <c r="H13" s="64"/>
      <c r="N13" s="67" t="s">
        <v>32</v>
      </c>
      <c r="O13" s="68"/>
      <c r="P13" s="71">
        <f>P10+P11-P12</f>
        <v>187110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210" priority="2"/>
  </conditionalFormatting>
  <conditionalFormatting sqref="B4">
    <cfRule type="duplicateValues" dxfId="209" priority="1"/>
  </conditionalFormatting>
  <conditionalFormatting sqref="B5:B7">
    <cfRule type="duplicateValues" dxfId="208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8"/>
  <sheetViews>
    <sheetView zoomScale="110" zoomScaleNormal="110" workbookViewId="0">
      <pane xSplit="3" ySplit="2" topLeftCell="D217" activePane="bottomRight" state="frozen"/>
      <selection pane="topRight" activeCell="B1" sqref="B1"/>
      <selection pane="bottomLeft" activeCell="A3" sqref="A3"/>
      <selection pane="bottomRight" activeCell="N3" sqref="N3:N2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1938</v>
      </c>
      <c r="B3" s="75" t="s">
        <v>562</v>
      </c>
      <c r="C3" s="9" t="s">
        <v>563</v>
      </c>
      <c r="D3" s="77" t="s">
        <v>283</v>
      </c>
      <c r="E3" s="13">
        <v>44441</v>
      </c>
      <c r="F3" s="77" t="s">
        <v>779</v>
      </c>
      <c r="G3" s="13">
        <v>44443</v>
      </c>
      <c r="H3" s="10" t="s">
        <v>780</v>
      </c>
      <c r="I3" s="1">
        <v>60</v>
      </c>
      <c r="J3" s="1">
        <v>50</v>
      </c>
      <c r="K3" s="1">
        <v>56</v>
      </c>
      <c r="L3" s="1">
        <v>29</v>
      </c>
      <c r="M3" s="81">
        <v>42</v>
      </c>
      <c r="N3" s="8">
        <v>42</v>
      </c>
      <c r="O3" s="65">
        <v>3000</v>
      </c>
      <c r="P3" s="66">
        <f>Table224578910112345678[[#This Row],[PEMBULATAN]]*O3</f>
        <v>126000</v>
      </c>
    </row>
    <row r="4" spans="1:16" ht="26.25" customHeight="1" x14ac:dyDescent="0.2">
      <c r="A4" s="14"/>
      <c r="B4" s="76"/>
      <c r="C4" s="9" t="s">
        <v>564</v>
      </c>
      <c r="D4" s="77" t="s">
        <v>283</v>
      </c>
      <c r="E4" s="13">
        <v>44441</v>
      </c>
      <c r="F4" s="77" t="s">
        <v>779</v>
      </c>
      <c r="G4" s="13">
        <v>44443</v>
      </c>
      <c r="H4" s="10" t="s">
        <v>780</v>
      </c>
      <c r="I4" s="1">
        <v>60</v>
      </c>
      <c r="J4" s="1">
        <v>65</v>
      </c>
      <c r="K4" s="1">
        <v>46</v>
      </c>
      <c r="L4" s="1">
        <v>13</v>
      </c>
      <c r="M4" s="81">
        <v>44.85</v>
      </c>
      <c r="N4" s="8">
        <v>45</v>
      </c>
      <c r="O4" s="65">
        <v>3000</v>
      </c>
      <c r="P4" s="66">
        <f>Table224578910112345678[[#This Row],[PEMBULATAN]]*O4</f>
        <v>135000</v>
      </c>
    </row>
    <row r="5" spans="1:16" ht="26.25" customHeight="1" x14ac:dyDescent="0.2">
      <c r="A5" s="14"/>
      <c r="B5" s="76"/>
      <c r="C5" s="74" t="s">
        <v>565</v>
      </c>
      <c r="D5" s="79" t="s">
        <v>283</v>
      </c>
      <c r="E5" s="13">
        <v>44441</v>
      </c>
      <c r="F5" s="77" t="s">
        <v>779</v>
      </c>
      <c r="G5" s="13">
        <v>44443</v>
      </c>
      <c r="H5" s="78" t="s">
        <v>780</v>
      </c>
      <c r="I5" s="16">
        <v>55</v>
      </c>
      <c r="J5" s="16">
        <v>30</v>
      </c>
      <c r="K5" s="16">
        <v>20</v>
      </c>
      <c r="L5" s="16">
        <v>6</v>
      </c>
      <c r="M5" s="82">
        <v>8.25</v>
      </c>
      <c r="N5" s="73">
        <v>8</v>
      </c>
      <c r="O5" s="65">
        <v>3000</v>
      </c>
      <c r="P5" s="66">
        <f>Table224578910112345678[[#This Row],[PEMBULATAN]]*O5</f>
        <v>24000</v>
      </c>
    </row>
    <row r="6" spans="1:16" ht="26.25" customHeight="1" x14ac:dyDescent="0.2">
      <c r="A6" s="14"/>
      <c r="B6" s="76"/>
      <c r="C6" s="74" t="s">
        <v>566</v>
      </c>
      <c r="D6" s="79" t="s">
        <v>283</v>
      </c>
      <c r="E6" s="13">
        <v>44441</v>
      </c>
      <c r="F6" s="77" t="s">
        <v>779</v>
      </c>
      <c r="G6" s="13">
        <v>44443</v>
      </c>
      <c r="H6" s="78" t="s">
        <v>780</v>
      </c>
      <c r="I6" s="16">
        <v>80</v>
      </c>
      <c r="J6" s="16">
        <v>60</v>
      </c>
      <c r="K6" s="16">
        <v>30</v>
      </c>
      <c r="L6" s="16">
        <v>23</v>
      </c>
      <c r="M6" s="82">
        <v>36</v>
      </c>
      <c r="N6" s="73">
        <v>36</v>
      </c>
      <c r="O6" s="65">
        <v>3000</v>
      </c>
      <c r="P6" s="66">
        <f>Table224578910112345678[[#This Row],[PEMBULATAN]]*O6</f>
        <v>108000</v>
      </c>
    </row>
    <row r="7" spans="1:16" ht="26.25" customHeight="1" x14ac:dyDescent="0.2">
      <c r="A7" s="14"/>
      <c r="B7" s="76"/>
      <c r="C7" s="74" t="s">
        <v>567</v>
      </c>
      <c r="D7" s="79" t="s">
        <v>283</v>
      </c>
      <c r="E7" s="13">
        <v>44441</v>
      </c>
      <c r="F7" s="77" t="s">
        <v>779</v>
      </c>
      <c r="G7" s="13">
        <v>44443</v>
      </c>
      <c r="H7" s="78" t="s">
        <v>780</v>
      </c>
      <c r="I7" s="16">
        <v>66</v>
      </c>
      <c r="J7" s="16">
        <v>51</v>
      </c>
      <c r="K7" s="16">
        <v>30</v>
      </c>
      <c r="L7" s="16">
        <v>12</v>
      </c>
      <c r="M7" s="82">
        <v>25.245000000000001</v>
      </c>
      <c r="N7" s="73">
        <v>25</v>
      </c>
      <c r="O7" s="65">
        <v>3000</v>
      </c>
      <c r="P7" s="66">
        <f>Table224578910112345678[[#This Row],[PEMBULATAN]]*O7</f>
        <v>75000</v>
      </c>
    </row>
    <row r="8" spans="1:16" ht="26.25" customHeight="1" x14ac:dyDescent="0.2">
      <c r="A8" s="14"/>
      <c r="B8" s="76"/>
      <c r="C8" s="74" t="s">
        <v>568</v>
      </c>
      <c r="D8" s="79" t="s">
        <v>283</v>
      </c>
      <c r="E8" s="13">
        <v>44441</v>
      </c>
      <c r="F8" s="77" t="s">
        <v>779</v>
      </c>
      <c r="G8" s="13">
        <v>44443</v>
      </c>
      <c r="H8" s="78" t="s">
        <v>780</v>
      </c>
      <c r="I8" s="16">
        <v>60</v>
      </c>
      <c r="J8" s="16">
        <v>50</v>
      </c>
      <c r="K8" s="16">
        <v>35</v>
      </c>
      <c r="L8" s="16">
        <v>16</v>
      </c>
      <c r="M8" s="82">
        <v>26.25</v>
      </c>
      <c r="N8" s="73">
        <v>26</v>
      </c>
      <c r="O8" s="65">
        <v>3000</v>
      </c>
      <c r="P8" s="66">
        <f>Table224578910112345678[[#This Row],[PEMBULATAN]]*O8</f>
        <v>78000</v>
      </c>
    </row>
    <row r="9" spans="1:16" ht="26.25" customHeight="1" x14ac:dyDescent="0.2">
      <c r="A9" s="14"/>
      <c r="B9" s="100"/>
      <c r="C9" s="74" t="s">
        <v>569</v>
      </c>
      <c r="D9" s="79" t="s">
        <v>283</v>
      </c>
      <c r="E9" s="13">
        <v>44441</v>
      </c>
      <c r="F9" s="77" t="s">
        <v>779</v>
      </c>
      <c r="G9" s="13">
        <v>44443</v>
      </c>
      <c r="H9" s="78" t="s">
        <v>780</v>
      </c>
      <c r="I9" s="16">
        <v>60</v>
      </c>
      <c r="J9" s="16">
        <v>40</v>
      </c>
      <c r="K9" s="16">
        <v>40</v>
      </c>
      <c r="L9" s="16">
        <v>33</v>
      </c>
      <c r="M9" s="82">
        <v>24</v>
      </c>
      <c r="N9" s="73">
        <v>33</v>
      </c>
      <c r="O9" s="65">
        <v>3000</v>
      </c>
      <c r="P9" s="66">
        <f>Table224578910112345678[[#This Row],[PEMBULATAN]]*O9</f>
        <v>99000</v>
      </c>
    </row>
    <row r="10" spans="1:16" ht="26.25" customHeight="1" x14ac:dyDescent="0.2">
      <c r="A10" s="14"/>
      <c r="B10" s="76" t="s">
        <v>570</v>
      </c>
      <c r="C10" s="74" t="s">
        <v>571</v>
      </c>
      <c r="D10" s="79" t="s">
        <v>283</v>
      </c>
      <c r="E10" s="13">
        <v>44441</v>
      </c>
      <c r="F10" s="77" t="s">
        <v>779</v>
      </c>
      <c r="G10" s="13">
        <v>44443</v>
      </c>
      <c r="H10" s="78" t="s">
        <v>780</v>
      </c>
      <c r="I10" s="16">
        <v>89</v>
      </c>
      <c r="J10" s="16">
        <v>65</v>
      </c>
      <c r="K10" s="16">
        <v>42</v>
      </c>
      <c r="L10" s="16">
        <v>19</v>
      </c>
      <c r="M10" s="82">
        <v>60.7425</v>
      </c>
      <c r="N10" s="73">
        <v>61</v>
      </c>
      <c r="O10" s="65">
        <v>3000</v>
      </c>
      <c r="P10" s="66">
        <f>Table224578910112345678[[#This Row],[PEMBULATAN]]*O10</f>
        <v>183000</v>
      </c>
    </row>
    <row r="11" spans="1:16" ht="26.25" customHeight="1" x14ac:dyDescent="0.2">
      <c r="A11" s="14"/>
      <c r="B11" s="76"/>
      <c r="C11" s="74" t="s">
        <v>572</v>
      </c>
      <c r="D11" s="79" t="s">
        <v>283</v>
      </c>
      <c r="E11" s="13">
        <v>44441</v>
      </c>
      <c r="F11" s="77" t="s">
        <v>779</v>
      </c>
      <c r="G11" s="13">
        <v>44443</v>
      </c>
      <c r="H11" s="78" t="s">
        <v>780</v>
      </c>
      <c r="I11" s="16">
        <v>68</v>
      </c>
      <c r="J11" s="16">
        <v>56</v>
      </c>
      <c r="K11" s="16">
        <v>27</v>
      </c>
      <c r="L11" s="16">
        <v>8</v>
      </c>
      <c r="M11" s="82">
        <v>25.704000000000001</v>
      </c>
      <c r="N11" s="73">
        <v>26</v>
      </c>
      <c r="O11" s="65">
        <v>3000</v>
      </c>
      <c r="P11" s="66">
        <f>Table224578910112345678[[#This Row],[PEMBULATAN]]*O11</f>
        <v>78000</v>
      </c>
    </row>
    <row r="12" spans="1:16" ht="26.25" customHeight="1" x14ac:dyDescent="0.2">
      <c r="A12" s="14"/>
      <c r="B12" s="76"/>
      <c r="C12" s="74" t="s">
        <v>573</v>
      </c>
      <c r="D12" s="79" t="s">
        <v>283</v>
      </c>
      <c r="E12" s="13">
        <v>44441</v>
      </c>
      <c r="F12" s="77" t="s">
        <v>779</v>
      </c>
      <c r="G12" s="13">
        <v>44443</v>
      </c>
      <c r="H12" s="78" t="s">
        <v>780</v>
      </c>
      <c r="I12" s="16">
        <v>85</v>
      </c>
      <c r="J12" s="16">
        <v>15</v>
      </c>
      <c r="K12" s="16">
        <v>15</v>
      </c>
      <c r="L12" s="16">
        <v>3</v>
      </c>
      <c r="M12" s="82">
        <v>4.78125</v>
      </c>
      <c r="N12" s="73">
        <v>5</v>
      </c>
      <c r="O12" s="65">
        <v>3000</v>
      </c>
      <c r="P12" s="66">
        <f>Table224578910112345678[[#This Row],[PEMBULATAN]]*O12</f>
        <v>15000</v>
      </c>
    </row>
    <row r="13" spans="1:16" ht="26.25" customHeight="1" x14ac:dyDescent="0.2">
      <c r="A13" s="14"/>
      <c r="B13" s="76"/>
      <c r="C13" s="74" t="s">
        <v>574</v>
      </c>
      <c r="D13" s="79" t="s">
        <v>283</v>
      </c>
      <c r="E13" s="13">
        <v>44441</v>
      </c>
      <c r="F13" s="77" t="s">
        <v>779</v>
      </c>
      <c r="G13" s="13">
        <v>44443</v>
      </c>
      <c r="H13" s="78" t="s">
        <v>780</v>
      </c>
      <c r="I13" s="16">
        <v>67</v>
      </c>
      <c r="J13" s="16">
        <v>44</v>
      </c>
      <c r="K13" s="16">
        <v>21</v>
      </c>
      <c r="L13" s="16">
        <v>5</v>
      </c>
      <c r="M13" s="82">
        <v>15.477</v>
      </c>
      <c r="N13" s="73">
        <v>16</v>
      </c>
      <c r="O13" s="65">
        <v>3000</v>
      </c>
      <c r="P13" s="66">
        <f>Table224578910112345678[[#This Row],[PEMBULATAN]]*O13</f>
        <v>48000</v>
      </c>
    </row>
    <row r="14" spans="1:16" ht="26.25" customHeight="1" x14ac:dyDescent="0.2">
      <c r="A14" s="14"/>
      <c r="B14" s="76"/>
      <c r="C14" s="74" t="s">
        <v>575</v>
      </c>
      <c r="D14" s="79" t="s">
        <v>283</v>
      </c>
      <c r="E14" s="13">
        <v>44441</v>
      </c>
      <c r="F14" s="77" t="s">
        <v>779</v>
      </c>
      <c r="G14" s="13">
        <v>44443</v>
      </c>
      <c r="H14" s="78" t="s">
        <v>780</v>
      </c>
      <c r="I14" s="16">
        <v>89</v>
      </c>
      <c r="J14" s="16">
        <v>55</v>
      </c>
      <c r="K14" s="16">
        <v>23</v>
      </c>
      <c r="L14" s="16">
        <v>9</v>
      </c>
      <c r="M14" s="82">
        <v>28.146249999999998</v>
      </c>
      <c r="N14" s="73">
        <v>28</v>
      </c>
      <c r="O14" s="65">
        <v>3000</v>
      </c>
      <c r="P14" s="66">
        <f>Table224578910112345678[[#This Row],[PEMBULATAN]]*O14</f>
        <v>84000</v>
      </c>
    </row>
    <row r="15" spans="1:16" ht="26.25" customHeight="1" x14ac:dyDescent="0.2">
      <c r="A15" s="14"/>
      <c r="B15" s="76"/>
      <c r="C15" s="74" t="s">
        <v>576</v>
      </c>
      <c r="D15" s="79" t="s">
        <v>283</v>
      </c>
      <c r="E15" s="13">
        <v>44441</v>
      </c>
      <c r="F15" s="77" t="s">
        <v>779</v>
      </c>
      <c r="G15" s="13">
        <v>44443</v>
      </c>
      <c r="H15" s="78" t="s">
        <v>780</v>
      </c>
      <c r="I15" s="16">
        <v>85</v>
      </c>
      <c r="J15" s="16">
        <v>100</v>
      </c>
      <c r="K15" s="16">
        <v>35</v>
      </c>
      <c r="L15" s="16">
        <v>35</v>
      </c>
      <c r="M15" s="82">
        <v>74.375</v>
      </c>
      <c r="N15" s="73">
        <v>75</v>
      </c>
      <c r="O15" s="65">
        <v>3000</v>
      </c>
      <c r="P15" s="66">
        <f>Table224578910112345678[[#This Row],[PEMBULATAN]]*O15</f>
        <v>225000</v>
      </c>
    </row>
    <row r="16" spans="1:16" ht="26.25" customHeight="1" x14ac:dyDescent="0.2">
      <c r="A16" s="14"/>
      <c r="B16" s="76"/>
      <c r="C16" s="74" t="s">
        <v>577</v>
      </c>
      <c r="D16" s="79" t="s">
        <v>283</v>
      </c>
      <c r="E16" s="13">
        <v>44441</v>
      </c>
      <c r="F16" s="77" t="s">
        <v>779</v>
      </c>
      <c r="G16" s="13">
        <v>44443</v>
      </c>
      <c r="H16" s="78" t="s">
        <v>780</v>
      </c>
      <c r="I16" s="16">
        <v>175</v>
      </c>
      <c r="J16" s="16">
        <v>35</v>
      </c>
      <c r="K16" s="16">
        <v>30</v>
      </c>
      <c r="L16" s="16">
        <v>21</v>
      </c>
      <c r="M16" s="82">
        <v>45.9375</v>
      </c>
      <c r="N16" s="73">
        <v>46</v>
      </c>
      <c r="O16" s="65">
        <v>3000</v>
      </c>
      <c r="P16" s="66">
        <f>Table224578910112345678[[#This Row],[PEMBULATAN]]*O16</f>
        <v>138000</v>
      </c>
    </row>
    <row r="17" spans="1:16" ht="26.25" customHeight="1" x14ac:dyDescent="0.2">
      <c r="A17" s="14"/>
      <c r="B17" s="76"/>
      <c r="C17" s="74" t="s">
        <v>578</v>
      </c>
      <c r="D17" s="79" t="s">
        <v>283</v>
      </c>
      <c r="E17" s="13">
        <v>44441</v>
      </c>
      <c r="F17" s="77" t="s">
        <v>779</v>
      </c>
      <c r="G17" s="13">
        <v>44443</v>
      </c>
      <c r="H17" s="78" t="s">
        <v>780</v>
      </c>
      <c r="I17" s="16">
        <v>50</v>
      </c>
      <c r="J17" s="16">
        <v>60</v>
      </c>
      <c r="K17" s="16">
        <v>45</v>
      </c>
      <c r="L17" s="16">
        <v>18</v>
      </c>
      <c r="M17" s="82">
        <v>33.75</v>
      </c>
      <c r="N17" s="73">
        <v>34</v>
      </c>
      <c r="O17" s="65">
        <v>3000</v>
      </c>
      <c r="P17" s="66">
        <f>Table224578910112345678[[#This Row],[PEMBULATAN]]*O17</f>
        <v>102000</v>
      </c>
    </row>
    <row r="18" spans="1:16" ht="26.25" customHeight="1" x14ac:dyDescent="0.2">
      <c r="A18" s="14"/>
      <c r="B18" s="76"/>
      <c r="C18" s="74" t="s">
        <v>579</v>
      </c>
      <c r="D18" s="79" t="s">
        <v>283</v>
      </c>
      <c r="E18" s="13">
        <v>44441</v>
      </c>
      <c r="F18" s="77" t="s">
        <v>779</v>
      </c>
      <c r="G18" s="13">
        <v>44443</v>
      </c>
      <c r="H18" s="78" t="s">
        <v>780</v>
      </c>
      <c r="I18" s="16">
        <v>60</v>
      </c>
      <c r="J18" s="16">
        <v>45</v>
      </c>
      <c r="K18" s="16">
        <v>36</v>
      </c>
      <c r="L18" s="16">
        <v>7</v>
      </c>
      <c r="M18" s="82">
        <v>24.3</v>
      </c>
      <c r="N18" s="73">
        <v>25</v>
      </c>
      <c r="O18" s="65">
        <v>3000</v>
      </c>
      <c r="P18" s="66">
        <f>Table224578910112345678[[#This Row],[PEMBULATAN]]*O18</f>
        <v>75000</v>
      </c>
    </row>
    <row r="19" spans="1:16" ht="26.25" customHeight="1" x14ac:dyDescent="0.2">
      <c r="A19" s="14"/>
      <c r="B19" s="76"/>
      <c r="C19" s="74" t="s">
        <v>580</v>
      </c>
      <c r="D19" s="79" t="s">
        <v>283</v>
      </c>
      <c r="E19" s="13">
        <v>44441</v>
      </c>
      <c r="F19" s="77" t="s">
        <v>779</v>
      </c>
      <c r="G19" s="13">
        <v>44443</v>
      </c>
      <c r="H19" s="78" t="s">
        <v>780</v>
      </c>
      <c r="I19" s="16">
        <v>45</v>
      </c>
      <c r="J19" s="16">
        <v>35</v>
      </c>
      <c r="K19" s="16">
        <v>33</v>
      </c>
      <c r="L19" s="16">
        <v>12</v>
      </c>
      <c r="M19" s="82">
        <v>12.99375</v>
      </c>
      <c r="N19" s="73">
        <v>13</v>
      </c>
      <c r="O19" s="65">
        <v>3000</v>
      </c>
      <c r="P19" s="66">
        <f>Table224578910112345678[[#This Row],[PEMBULATAN]]*O19</f>
        <v>39000</v>
      </c>
    </row>
    <row r="20" spans="1:16" ht="26.25" customHeight="1" x14ac:dyDescent="0.2">
      <c r="A20" s="14"/>
      <c r="B20" s="76"/>
      <c r="C20" s="74" t="s">
        <v>581</v>
      </c>
      <c r="D20" s="79" t="s">
        <v>283</v>
      </c>
      <c r="E20" s="13">
        <v>44441</v>
      </c>
      <c r="F20" s="77" t="s">
        <v>779</v>
      </c>
      <c r="G20" s="13">
        <v>44443</v>
      </c>
      <c r="H20" s="78" t="s">
        <v>780</v>
      </c>
      <c r="I20" s="16">
        <v>40</v>
      </c>
      <c r="J20" s="16">
        <v>35</v>
      </c>
      <c r="K20" s="16">
        <v>32</v>
      </c>
      <c r="L20" s="16">
        <v>9</v>
      </c>
      <c r="M20" s="82">
        <v>11.2</v>
      </c>
      <c r="N20" s="73">
        <v>11</v>
      </c>
      <c r="O20" s="65">
        <v>3000</v>
      </c>
      <c r="P20" s="66">
        <f>Table224578910112345678[[#This Row],[PEMBULATAN]]*O20</f>
        <v>33000</v>
      </c>
    </row>
    <row r="21" spans="1:16" ht="26.25" customHeight="1" x14ac:dyDescent="0.2">
      <c r="A21" s="14"/>
      <c r="B21" s="76"/>
      <c r="C21" s="74" t="s">
        <v>582</v>
      </c>
      <c r="D21" s="79" t="s">
        <v>283</v>
      </c>
      <c r="E21" s="13">
        <v>44441</v>
      </c>
      <c r="F21" s="77" t="s">
        <v>779</v>
      </c>
      <c r="G21" s="13">
        <v>44443</v>
      </c>
      <c r="H21" s="78" t="s">
        <v>780</v>
      </c>
      <c r="I21" s="16">
        <v>55</v>
      </c>
      <c r="J21" s="16">
        <v>45</v>
      </c>
      <c r="K21" s="16">
        <v>35</v>
      </c>
      <c r="L21" s="16">
        <v>5</v>
      </c>
      <c r="M21" s="82">
        <v>21.65625</v>
      </c>
      <c r="N21" s="73">
        <v>22</v>
      </c>
      <c r="O21" s="65">
        <v>3000</v>
      </c>
      <c r="P21" s="66">
        <f>Table224578910112345678[[#This Row],[PEMBULATAN]]*O21</f>
        <v>66000</v>
      </c>
    </row>
    <row r="22" spans="1:16" ht="26.25" customHeight="1" x14ac:dyDescent="0.2">
      <c r="A22" s="14"/>
      <c r="B22" s="76"/>
      <c r="C22" s="74" t="s">
        <v>583</v>
      </c>
      <c r="D22" s="79" t="s">
        <v>283</v>
      </c>
      <c r="E22" s="13">
        <v>44441</v>
      </c>
      <c r="F22" s="77" t="s">
        <v>779</v>
      </c>
      <c r="G22" s="13">
        <v>44443</v>
      </c>
      <c r="H22" s="78" t="s">
        <v>780</v>
      </c>
      <c r="I22" s="16">
        <v>60</v>
      </c>
      <c r="J22" s="16">
        <v>30</v>
      </c>
      <c r="K22" s="16">
        <v>40</v>
      </c>
      <c r="L22" s="16">
        <v>6</v>
      </c>
      <c r="M22" s="82">
        <v>18</v>
      </c>
      <c r="N22" s="73">
        <v>18</v>
      </c>
      <c r="O22" s="65">
        <v>3000</v>
      </c>
      <c r="P22" s="66">
        <f>Table224578910112345678[[#This Row],[PEMBULATAN]]*O22</f>
        <v>54000</v>
      </c>
    </row>
    <row r="23" spans="1:16" ht="26.25" customHeight="1" x14ac:dyDescent="0.2">
      <c r="A23" s="14"/>
      <c r="B23" s="76"/>
      <c r="C23" s="74" t="s">
        <v>584</v>
      </c>
      <c r="D23" s="79" t="s">
        <v>283</v>
      </c>
      <c r="E23" s="13">
        <v>44441</v>
      </c>
      <c r="F23" s="77" t="s">
        <v>779</v>
      </c>
      <c r="G23" s="13">
        <v>44443</v>
      </c>
      <c r="H23" s="78" t="s">
        <v>780</v>
      </c>
      <c r="I23" s="16">
        <v>46</v>
      </c>
      <c r="J23" s="16">
        <v>25</v>
      </c>
      <c r="K23" s="16">
        <v>47</v>
      </c>
      <c r="L23" s="16">
        <v>10</v>
      </c>
      <c r="M23" s="82">
        <v>13.512499999999999</v>
      </c>
      <c r="N23" s="73">
        <v>14</v>
      </c>
      <c r="O23" s="65">
        <v>3000</v>
      </c>
      <c r="P23" s="66">
        <f>Table224578910112345678[[#This Row],[PEMBULATAN]]*O23</f>
        <v>42000</v>
      </c>
    </row>
    <row r="24" spans="1:16" ht="26.25" customHeight="1" x14ac:dyDescent="0.2">
      <c r="A24" s="14"/>
      <c r="B24" s="76"/>
      <c r="C24" s="74" t="s">
        <v>585</v>
      </c>
      <c r="D24" s="79" t="s">
        <v>283</v>
      </c>
      <c r="E24" s="13">
        <v>44441</v>
      </c>
      <c r="F24" s="77" t="s">
        <v>779</v>
      </c>
      <c r="G24" s="13">
        <v>44443</v>
      </c>
      <c r="H24" s="78" t="s">
        <v>780</v>
      </c>
      <c r="I24" s="16">
        <v>45</v>
      </c>
      <c r="J24" s="16">
        <v>36</v>
      </c>
      <c r="K24" s="16">
        <v>31</v>
      </c>
      <c r="L24" s="16">
        <v>11</v>
      </c>
      <c r="M24" s="82">
        <v>12.555</v>
      </c>
      <c r="N24" s="73">
        <v>13</v>
      </c>
      <c r="O24" s="65">
        <v>3000</v>
      </c>
      <c r="P24" s="66">
        <f>Table224578910112345678[[#This Row],[PEMBULATAN]]*O24</f>
        <v>39000</v>
      </c>
    </row>
    <row r="25" spans="1:16" ht="26.25" customHeight="1" x14ac:dyDescent="0.2">
      <c r="A25" s="14"/>
      <c r="B25" s="76"/>
      <c r="C25" s="74" t="s">
        <v>586</v>
      </c>
      <c r="D25" s="79" t="s">
        <v>283</v>
      </c>
      <c r="E25" s="13">
        <v>44441</v>
      </c>
      <c r="F25" s="77" t="s">
        <v>779</v>
      </c>
      <c r="G25" s="13">
        <v>44443</v>
      </c>
      <c r="H25" s="78" t="s">
        <v>780</v>
      </c>
      <c r="I25" s="16">
        <v>46</v>
      </c>
      <c r="J25" s="16">
        <v>40</v>
      </c>
      <c r="K25" s="16">
        <v>35</v>
      </c>
      <c r="L25" s="16">
        <v>8</v>
      </c>
      <c r="M25" s="82">
        <v>16.100000000000001</v>
      </c>
      <c r="N25" s="73">
        <v>16</v>
      </c>
      <c r="O25" s="65">
        <v>3000</v>
      </c>
      <c r="P25" s="66">
        <f>Table224578910112345678[[#This Row],[PEMBULATAN]]*O25</f>
        <v>48000</v>
      </c>
    </row>
    <row r="26" spans="1:16" ht="26.25" customHeight="1" x14ac:dyDescent="0.2">
      <c r="A26" s="14"/>
      <c r="B26" s="76"/>
      <c r="C26" s="74" t="s">
        <v>587</v>
      </c>
      <c r="D26" s="79" t="s">
        <v>283</v>
      </c>
      <c r="E26" s="13">
        <v>44441</v>
      </c>
      <c r="F26" s="77" t="s">
        <v>779</v>
      </c>
      <c r="G26" s="13">
        <v>44443</v>
      </c>
      <c r="H26" s="78" t="s">
        <v>780</v>
      </c>
      <c r="I26" s="16">
        <v>42</v>
      </c>
      <c r="J26" s="16">
        <v>46</v>
      </c>
      <c r="K26" s="16">
        <v>46</v>
      </c>
      <c r="L26" s="16">
        <v>12</v>
      </c>
      <c r="M26" s="82">
        <v>22.218</v>
      </c>
      <c r="N26" s="73">
        <v>22</v>
      </c>
      <c r="O26" s="65">
        <v>3000</v>
      </c>
      <c r="P26" s="66">
        <f>Table224578910112345678[[#This Row],[PEMBULATAN]]*O26</f>
        <v>66000</v>
      </c>
    </row>
    <row r="27" spans="1:16" ht="26.25" customHeight="1" x14ac:dyDescent="0.2">
      <c r="A27" s="14"/>
      <c r="B27" s="76"/>
      <c r="C27" s="74" t="s">
        <v>588</v>
      </c>
      <c r="D27" s="79" t="s">
        <v>283</v>
      </c>
      <c r="E27" s="13">
        <v>44441</v>
      </c>
      <c r="F27" s="77" t="s">
        <v>779</v>
      </c>
      <c r="G27" s="13">
        <v>44443</v>
      </c>
      <c r="H27" s="78" t="s">
        <v>780</v>
      </c>
      <c r="I27" s="16">
        <v>30</v>
      </c>
      <c r="J27" s="16">
        <v>27</v>
      </c>
      <c r="K27" s="16">
        <v>20</v>
      </c>
      <c r="L27" s="16">
        <v>8</v>
      </c>
      <c r="M27" s="82">
        <v>4.05</v>
      </c>
      <c r="N27" s="73">
        <v>8</v>
      </c>
      <c r="O27" s="65">
        <v>3000</v>
      </c>
      <c r="P27" s="66">
        <f>Table224578910112345678[[#This Row],[PEMBULATAN]]*O27</f>
        <v>24000</v>
      </c>
    </row>
    <row r="28" spans="1:16" ht="26.25" customHeight="1" x14ac:dyDescent="0.2">
      <c r="A28" s="14"/>
      <c r="B28" s="76"/>
      <c r="C28" s="74" t="s">
        <v>589</v>
      </c>
      <c r="D28" s="79" t="s">
        <v>283</v>
      </c>
      <c r="E28" s="13">
        <v>44441</v>
      </c>
      <c r="F28" s="77" t="s">
        <v>779</v>
      </c>
      <c r="G28" s="13">
        <v>44443</v>
      </c>
      <c r="H28" s="78" t="s">
        <v>780</v>
      </c>
      <c r="I28" s="16">
        <v>55</v>
      </c>
      <c r="J28" s="16">
        <v>40</v>
      </c>
      <c r="K28" s="16">
        <v>40</v>
      </c>
      <c r="L28" s="16">
        <v>9</v>
      </c>
      <c r="M28" s="82">
        <v>22</v>
      </c>
      <c r="N28" s="73">
        <v>22</v>
      </c>
      <c r="O28" s="65">
        <v>3000</v>
      </c>
      <c r="P28" s="66">
        <f>Table224578910112345678[[#This Row],[PEMBULATAN]]*O28</f>
        <v>66000</v>
      </c>
    </row>
    <row r="29" spans="1:16" ht="26.25" customHeight="1" x14ac:dyDescent="0.2">
      <c r="A29" s="14"/>
      <c r="B29" s="76"/>
      <c r="C29" s="74" t="s">
        <v>590</v>
      </c>
      <c r="D29" s="79" t="s">
        <v>283</v>
      </c>
      <c r="E29" s="13">
        <v>44441</v>
      </c>
      <c r="F29" s="77" t="s">
        <v>779</v>
      </c>
      <c r="G29" s="13">
        <v>44443</v>
      </c>
      <c r="H29" s="78" t="s">
        <v>780</v>
      </c>
      <c r="I29" s="16">
        <v>62</v>
      </c>
      <c r="J29" s="16">
        <v>62</v>
      </c>
      <c r="K29" s="16">
        <v>5</v>
      </c>
      <c r="L29" s="16">
        <v>2</v>
      </c>
      <c r="M29" s="82">
        <v>4.8049999999999997</v>
      </c>
      <c r="N29" s="73">
        <v>5</v>
      </c>
      <c r="O29" s="65">
        <v>3000</v>
      </c>
      <c r="P29" s="66">
        <f>Table224578910112345678[[#This Row],[PEMBULATAN]]*O29</f>
        <v>15000</v>
      </c>
    </row>
    <row r="30" spans="1:16" ht="26.25" customHeight="1" x14ac:dyDescent="0.2">
      <c r="A30" s="14"/>
      <c r="B30" s="76"/>
      <c r="C30" s="74" t="s">
        <v>591</v>
      </c>
      <c r="D30" s="79" t="s">
        <v>283</v>
      </c>
      <c r="E30" s="13">
        <v>44441</v>
      </c>
      <c r="F30" s="77" t="s">
        <v>779</v>
      </c>
      <c r="G30" s="13">
        <v>44443</v>
      </c>
      <c r="H30" s="78" t="s">
        <v>780</v>
      </c>
      <c r="I30" s="16">
        <v>70</v>
      </c>
      <c r="J30" s="16">
        <v>67</v>
      </c>
      <c r="K30" s="16">
        <v>49</v>
      </c>
      <c r="L30" s="16">
        <v>14</v>
      </c>
      <c r="M30" s="82">
        <v>57.452500000000001</v>
      </c>
      <c r="N30" s="73">
        <v>58</v>
      </c>
      <c r="O30" s="65">
        <v>3000</v>
      </c>
      <c r="P30" s="66">
        <f>Table224578910112345678[[#This Row],[PEMBULATAN]]*O30</f>
        <v>174000</v>
      </c>
    </row>
    <row r="31" spans="1:16" ht="26.25" customHeight="1" x14ac:dyDescent="0.2">
      <c r="A31" s="14"/>
      <c r="B31" s="76"/>
      <c r="C31" s="74" t="s">
        <v>592</v>
      </c>
      <c r="D31" s="79" t="s">
        <v>283</v>
      </c>
      <c r="E31" s="13">
        <v>44441</v>
      </c>
      <c r="F31" s="77" t="s">
        <v>779</v>
      </c>
      <c r="G31" s="13">
        <v>44443</v>
      </c>
      <c r="H31" s="78" t="s">
        <v>780</v>
      </c>
      <c r="I31" s="16">
        <v>78</v>
      </c>
      <c r="J31" s="16">
        <v>65</v>
      </c>
      <c r="K31" s="16">
        <v>40</v>
      </c>
      <c r="L31" s="16">
        <v>20</v>
      </c>
      <c r="M31" s="82">
        <v>50.7</v>
      </c>
      <c r="N31" s="73">
        <v>51</v>
      </c>
      <c r="O31" s="65">
        <v>3000</v>
      </c>
      <c r="P31" s="66">
        <f>Table224578910112345678[[#This Row],[PEMBULATAN]]*O31</f>
        <v>153000</v>
      </c>
    </row>
    <row r="32" spans="1:16" ht="26.25" customHeight="1" x14ac:dyDescent="0.2">
      <c r="A32" s="14"/>
      <c r="B32" s="76"/>
      <c r="C32" s="74" t="s">
        <v>593</v>
      </c>
      <c r="D32" s="79" t="s">
        <v>283</v>
      </c>
      <c r="E32" s="13">
        <v>44441</v>
      </c>
      <c r="F32" s="77" t="s">
        <v>779</v>
      </c>
      <c r="G32" s="13">
        <v>44443</v>
      </c>
      <c r="H32" s="78" t="s">
        <v>780</v>
      </c>
      <c r="I32" s="16">
        <v>72</v>
      </c>
      <c r="J32" s="16">
        <v>31</v>
      </c>
      <c r="K32" s="16">
        <v>34</v>
      </c>
      <c r="L32" s="16">
        <v>16</v>
      </c>
      <c r="M32" s="82">
        <v>18.972000000000001</v>
      </c>
      <c r="N32" s="73">
        <v>19</v>
      </c>
      <c r="O32" s="65">
        <v>3000</v>
      </c>
      <c r="P32" s="66">
        <f>Table224578910112345678[[#This Row],[PEMBULATAN]]*O32</f>
        <v>57000</v>
      </c>
    </row>
    <row r="33" spans="1:16" ht="26.25" customHeight="1" x14ac:dyDescent="0.2">
      <c r="A33" s="14"/>
      <c r="B33" s="76"/>
      <c r="C33" s="74" t="s">
        <v>594</v>
      </c>
      <c r="D33" s="79" t="s">
        <v>283</v>
      </c>
      <c r="E33" s="13">
        <v>44441</v>
      </c>
      <c r="F33" s="77" t="s">
        <v>779</v>
      </c>
      <c r="G33" s="13">
        <v>44443</v>
      </c>
      <c r="H33" s="78" t="s">
        <v>780</v>
      </c>
      <c r="I33" s="16">
        <v>75</v>
      </c>
      <c r="J33" s="16">
        <v>71</v>
      </c>
      <c r="K33" s="16">
        <v>25</v>
      </c>
      <c r="L33" s="16">
        <v>15</v>
      </c>
      <c r="M33" s="82">
        <v>33.28125</v>
      </c>
      <c r="N33" s="73">
        <v>33</v>
      </c>
      <c r="O33" s="65">
        <v>3000</v>
      </c>
      <c r="P33" s="66">
        <f>Table224578910112345678[[#This Row],[PEMBULATAN]]*O33</f>
        <v>99000</v>
      </c>
    </row>
    <row r="34" spans="1:16" ht="26.25" customHeight="1" x14ac:dyDescent="0.2">
      <c r="A34" s="14"/>
      <c r="B34" s="76"/>
      <c r="C34" s="74" t="s">
        <v>595</v>
      </c>
      <c r="D34" s="79" t="s">
        <v>283</v>
      </c>
      <c r="E34" s="13">
        <v>44441</v>
      </c>
      <c r="F34" s="77" t="s">
        <v>779</v>
      </c>
      <c r="G34" s="13">
        <v>44443</v>
      </c>
      <c r="H34" s="78" t="s">
        <v>780</v>
      </c>
      <c r="I34" s="16">
        <v>127</v>
      </c>
      <c r="J34" s="16">
        <v>25</v>
      </c>
      <c r="K34" s="16">
        <v>15</v>
      </c>
      <c r="L34" s="16">
        <v>11</v>
      </c>
      <c r="M34" s="82">
        <v>11.90625</v>
      </c>
      <c r="N34" s="73">
        <v>12</v>
      </c>
      <c r="O34" s="65">
        <v>3000</v>
      </c>
      <c r="P34" s="66">
        <f>Table224578910112345678[[#This Row],[PEMBULATAN]]*O34</f>
        <v>36000</v>
      </c>
    </row>
    <row r="35" spans="1:16" ht="26.25" customHeight="1" x14ac:dyDescent="0.2">
      <c r="A35" s="14"/>
      <c r="B35" s="76"/>
      <c r="C35" s="74" t="s">
        <v>596</v>
      </c>
      <c r="D35" s="79" t="s">
        <v>283</v>
      </c>
      <c r="E35" s="13">
        <v>44441</v>
      </c>
      <c r="F35" s="77" t="s">
        <v>779</v>
      </c>
      <c r="G35" s="13">
        <v>44443</v>
      </c>
      <c r="H35" s="78" t="s">
        <v>780</v>
      </c>
      <c r="I35" s="16">
        <v>125</v>
      </c>
      <c r="J35" s="16">
        <v>5</v>
      </c>
      <c r="K35" s="16">
        <v>5</v>
      </c>
      <c r="L35" s="16">
        <v>1</v>
      </c>
      <c r="M35" s="82">
        <v>0.78125</v>
      </c>
      <c r="N35" s="73">
        <v>1</v>
      </c>
      <c r="O35" s="65">
        <v>3000</v>
      </c>
      <c r="P35" s="66">
        <f>Table224578910112345678[[#This Row],[PEMBULATAN]]*O35</f>
        <v>3000</v>
      </c>
    </row>
    <row r="36" spans="1:16" ht="26.25" customHeight="1" x14ac:dyDescent="0.2">
      <c r="A36" s="14"/>
      <c r="B36" s="76"/>
      <c r="C36" s="74" t="s">
        <v>597</v>
      </c>
      <c r="D36" s="79" t="s">
        <v>283</v>
      </c>
      <c r="E36" s="13">
        <v>44441</v>
      </c>
      <c r="F36" s="77" t="s">
        <v>779</v>
      </c>
      <c r="G36" s="13">
        <v>44443</v>
      </c>
      <c r="H36" s="78" t="s">
        <v>780</v>
      </c>
      <c r="I36" s="16">
        <v>125</v>
      </c>
      <c r="J36" s="16">
        <v>5</v>
      </c>
      <c r="K36" s="16">
        <v>5</v>
      </c>
      <c r="L36" s="16">
        <v>1</v>
      </c>
      <c r="M36" s="82">
        <v>0.78125</v>
      </c>
      <c r="N36" s="73">
        <v>1</v>
      </c>
      <c r="O36" s="65">
        <v>3000</v>
      </c>
      <c r="P36" s="66">
        <f>Table224578910112345678[[#This Row],[PEMBULATAN]]*O36</f>
        <v>3000</v>
      </c>
    </row>
    <row r="37" spans="1:16" ht="26.25" customHeight="1" x14ac:dyDescent="0.2">
      <c r="A37" s="14"/>
      <c r="B37" s="76"/>
      <c r="C37" s="74" t="s">
        <v>598</v>
      </c>
      <c r="D37" s="79" t="s">
        <v>283</v>
      </c>
      <c r="E37" s="13">
        <v>44441</v>
      </c>
      <c r="F37" s="77" t="s">
        <v>779</v>
      </c>
      <c r="G37" s="13">
        <v>44443</v>
      </c>
      <c r="H37" s="78" t="s">
        <v>780</v>
      </c>
      <c r="I37" s="16">
        <v>72</v>
      </c>
      <c r="J37" s="16">
        <v>56</v>
      </c>
      <c r="K37" s="16">
        <v>23</v>
      </c>
      <c r="L37" s="16">
        <v>14</v>
      </c>
      <c r="M37" s="82">
        <v>23.184000000000001</v>
      </c>
      <c r="N37" s="73">
        <v>23</v>
      </c>
      <c r="O37" s="65">
        <v>3000</v>
      </c>
      <c r="P37" s="66">
        <f>Table224578910112345678[[#This Row],[PEMBULATAN]]*O37</f>
        <v>69000</v>
      </c>
    </row>
    <row r="38" spans="1:16" ht="26.25" customHeight="1" x14ac:dyDescent="0.2">
      <c r="A38" s="14"/>
      <c r="B38" s="76"/>
      <c r="C38" s="74" t="s">
        <v>599</v>
      </c>
      <c r="D38" s="79" t="s">
        <v>283</v>
      </c>
      <c r="E38" s="13">
        <v>44441</v>
      </c>
      <c r="F38" s="77" t="s">
        <v>779</v>
      </c>
      <c r="G38" s="13">
        <v>44443</v>
      </c>
      <c r="H38" s="78" t="s">
        <v>780</v>
      </c>
      <c r="I38" s="16">
        <v>56</v>
      </c>
      <c r="J38" s="16">
        <v>51</v>
      </c>
      <c r="K38" s="16">
        <v>25</v>
      </c>
      <c r="L38" s="16">
        <v>1</v>
      </c>
      <c r="M38" s="82">
        <v>17.850000000000001</v>
      </c>
      <c r="N38" s="73">
        <v>18</v>
      </c>
      <c r="O38" s="65">
        <v>3000</v>
      </c>
      <c r="P38" s="66">
        <f>Table224578910112345678[[#This Row],[PEMBULATAN]]*O38</f>
        <v>54000</v>
      </c>
    </row>
    <row r="39" spans="1:16" ht="26.25" customHeight="1" x14ac:dyDescent="0.2">
      <c r="A39" s="14"/>
      <c r="B39" s="76"/>
      <c r="C39" s="74" t="s">
        <v>600</v>
      </c>
      <c r="D39" s="79" t="s">
        <v>283</v>
      </c>
      <c r="E39" s="13">
        <v>44441</v>
      </c>
      <c r="F39" s="77" t="s">
        <v>779</v>
      </c>
      <c r="G39" s="13">
        <v>44443</v>
      </c>
      <c r="H39" s="78" t="s">
        <v>780</v>
      </c>
      <c r="I39" s="16">
        <v>50</v>
      </c>
      <c r="J39" s="16">
        <v>47</v>
      </c>
      <c r="K39" s="16">
        <v>40</v>
      </c>
      <c r="L39" s="16">
        <v>24</v>
      </c>
      <c r="M39" s="82">
        <v>23.5</v>
      </c>
      <c r="N39" s="73">
        <v>24</v>
      </c>
      <c r="O39" s="65">
        <v>3000</v>
      </c>
      <c r="P39" s="66">
        <f>Table224578910112345678[[#This Row],[PEMBULATAN]]*O39</f>
        <v>72000</v>
      </c>
    </row>
    <row r="40" spans="1:16" ht="26.25" customHeight="1" x14ac:dyDescent="0.2">
      <c r="A40" s="14"/>
      <c r="B40" s="76"/>
      <c r="C40" s="74" t="s">
        <v>601</v>
      </c>
      <c r="D40" s="79" t="s">
        <v>283</v>
      </c>
      <c r="E40" s="13">
        <v>44441</v>
      </c>
      <c r="F40" s="77" t="s">
        <v>779</v>
      </c>
      <c r="G40" s="13">
        <v>44443</v>
      </c>
      <c r="H40" s="78" t="s">
        <v>780</v>
      </c>
      <c r="I40" s="16">
        <v>70</v>
      </c>
      <c r="J40" s="16">
        <v>26</v>
      </c>
      <c r="K40" s="16">
        <v>29</v>
      </c>
      <c r="L40" s="16">
        <v>3</v>
      </c>
      <c r="M40" s="82">
        <v>13.195</v>
      </c>
      <c r="N40" s="73">
        <v>13</v>
      </c>
      <c r="O40" s="65">
        <v>3000</v>
      </c>
      <c r="P40" s="66">
        <f>Table224578910112345678[[#This Row],[PEMBULATAN]]*O40</f>
        <v>39000</v>
      </c>
    </row>
    <row r="41" spans="1:16" ht="26.25" customHeight="1" x14ac:dyDescent="0.2">
      <c r="A41" s="14"/>
      <c r="B41" s="76"/>
      <c r="C41" s="74" t="s">
        <v>602</v>
      </c>
      <c r="D41" s="79" t="s">
        <v>283</v>
      </c>
      <c r="E41" s="13">
        <v>44441</v>
      </c>
      <c r="F41" s="77" t="s">
        <v>779</v>
      </c>
      <c r="G41" s="13">
        <v>44443</v>
      </c>
      <c r="H41" s="78" t="s">
        <v>780</v>
      </c>
      <c r="I41" s="16">
        <v>98</v>
      </c>
      <c r="J41" s="16">
        <v>68</v>
      </c>
      <c r="K41" s="16">
        <v>45</v>
      </c>
      <c r="L41" s="16">
        <v>21</v>
      </c>
      <c r="M41" s="82">
        <v>74.97</v>
      </c>
      <c r="N41" s="73">
        <v>75</v>
      </c>
      <c r="O41" s="65">
        <v>3000</v>
      </c>
      <c r="P41" s="66">
        <f>Table224578910112345678[[#This Row],[PEMBULATAN]]*O41</f>
        <v>225000</v>
      </c>
    </row>
    <row r="42" spans="1:16" ht="26.25" customHeight="1" x14ac:dyDescent="0.2">
      <c r="A42" s="14"/>
      <c r="B42" s="76"/>
      <c r="C42" s="74" t="s">
        <v>603</v>
      </c>
      <c r="D42" s="79" t="s">
        <v>283</v>
      </c>
      <c r="E42" s="13">
        <v>44441</v>
      </c>
      <c r="F42" s="77" t="s">
        <v>779</v>
      </c>
      <c r="G42" s="13">
        <v>44443</v>
      </c>
      <c r="H42" s="78" t="s">
        <v>780</v>
      </c>
      <c r="I42" s="16">
        <v>56</v>
      </c>
      <c r="J42" s="16">
        <v>50</v>
      </c>
      <c r="K42" s="16">
        <v>25</v>
      </c>
      <c r="L42" s="16">
        <v>10</v>
      </c>
      <c r="M42" s="82">
        <v>17.5</v>
      </c>
      <c r="N42" s="73">
        <v>18</v>
      </c>
      <c r="O42" s="65">
        <v>3000</v>
      </c>
      <c r="P42" s="66">
        <f>Table224578910112345678[[#This Row],[PEMBULATAN]]*O42</f>
        <v>54000</v>
      </c>
    </row>
    <row r="43" spans="1:16" ht="26.25" customHeight="1" x14ac:dyDescent="0.2">
      <c r="A43" s="14"/>
      <c r="B43" s="76"/>
      <c r="C43" s="74" t="s">
        <v>604</v>
      </c>
      <c r="D43" s="79" t="s">
        <v>283</v>
      </c>
      <c r="E43" s="13">
        <v>44441</v>
      </c>
      <c r="F43" s="77" t="s">
        <v>779</v>
      </c>
      <c r="G43" s="13">
        <v>44443</v>
      </c>
      <c r="H43" s="78" t="s">
        <v>780</v>
      </c>
      <c r="I43" s="16">
        <v>75</v>
      </c>
      <c r="J43" s="16">
        <v>40</v>
      </c>
      <c r="K43" s="16">
        <v>27</v>
      </c>
      <c r="L43" s="16">
        <v>4</v>
      </c>
      <c r="M43" s="82">
        <v>20.25</v>
      </c>
      <c r="N43" s="73">
        <v>20</v>
      </c>
      <c r="O43" s="65">
        <v>3000</v>
      </c>
      <c r="P43" s="66">
        <f>Table224578910112345678[[#This Row],[PEMBULATAN]]*O43</f>
        <v>60000</v>
      </c>
    </row>
    <row r="44" spans="1:16" ht="26.25" customHeight="1" x14ac:dyDescent="0.2">
      <c r="A44" s="14"/>
      <c r="B44" s="76"/>
      <c r="C44" s="74" t="s">
        <v>605</v>
      </c>
      <c r="D44" s="79" t="s">
        <v>283</v>
      </c>
      <c r="E44" s="13">
        <v>44441</v>
      </c>
      <c r="F44" s="77" t="s">
        <v>779</v>
      </c>
      <c r="G44" s="13">
        <v>44443</v>
      </c>
      <c r="H44" s="78" t="s">
        <v>780</v>
      </c>
      <c r="I44" s="16">
        <v>37</v>
      </c>
      <c r="J44" s="16">
        <v>37</v>
      </c>
      <c r="K44" s="16">
        <v>25</v>
      </c>
      <c r="L44" s="16">
        <v>5</v>
      </c>
      <c r="M44" s="82">
        <v>8.5562500000000004</v>
      </c>
      <c r="N44" s="73">
        <v>9</v>
      </c>
      <c r="O44" s="65">
        <v>3000</v>
      </c>
      <c r="P44" s="66">
        <f>Table224578910112345678[[#This Row],[PEMBULATAN]]*O44</f>
        <v>27000</v>
      </c>
    </row>
    <row r="45" spans="1:16" ht="26.25" customHeight="1" x14ac:dyDescent="0.2">
      <c r="A45" s="14"/>
      <c r="B45" s="76"/>
      <c r="C45" s="74" t="s">
        <v>606</v>
      </c>
      <c r="D45" s="79" t="s">
        <v>283</v>
      </c>
      <c r="E45" s="13">
        <v>44441</v>
      </c>
      <c r="F45" s="77" t="s">
        <v>779</v>
      </c>
      <c r="G45" s="13">
        <v>44443</v>
      </c>
      <c r="H45" s="78" t="s">
        <v>780</v>
      </c>
      <c r="I45" s="16">
        <v>40</v>
      </c>
      <c r="J45" s="16">
        <v>25</v>
      </c>
      <c r="K45" s="16">
        <v>35</v>
      </c>
      <c r="L45" s="16">
        <v>7</v>
      </c>
      <c r="M45" s="82">
        <v>8.75</v>
      </c>
      <c r="N45" s="73">
        <v>9</v>
      </c>
      <c r="O45" s="65">
        <v>3000</v>
      </c>
      <c r="P45" s="66">
        <f>Table224578910112345678[[#This Row],[PEMBULATAN]]*O45</f>
        <v>27000</v>
      </c>
    </row>
    <row r="46" spans="1:16" ht="26.25" customHeight="1" x14ac:dyDescent="0.2">
      <c r="A46" s="14"/>
      <c r="B46" s="76"/>
      <c r="C46" s="74" t="s">
        <v>607</v>
      </c>
      <c r="D46" s="79" t="s">
        <v>283</v>
      </c>
      <c r="E46" s="13">
        <v>44441</v>
      </c>
      <c r="F46" s="77" t="s">
        <v>779</v>
      </c>
      <c r="G46" s="13">
        <v>44443</v>
      </c>
      <c r="H46" s="78" t="s">
        <v>780</v>
      </c>
      <c r="I46" s="16">
        <v>80</v>
      </c>
      <c r="J46" s="16">
        <v>30</v>
      </c>
      <c r="K46" s="16">
        <v>25</v>
      </c>
      <c r="L46" s="16">
        <v>6</v>
      </c>
      <c r="M46" s="82">
        <v>15</v>
      </c>
      <c r="N46" s="73">
        <v>15</v>
      </c>
      <c r="O46" s="65">
        <v>3000</v>
      </c>
      <c r="P46" s="66">
        <f>Table224578910112345678[[#This Row],[PEMBULATAN]]*O46</f>
        <v>45000</v>
      </c>
    </row>
    <row r="47" spans="1:16" ht="26.25" customHeight="1" x14ac:dyDescent="0.2">
      <c r="A47" s="14"/>
      <c r="B47" s="76"/>
      <c r="C47" s="74" t="s">
        <v>608</v>
      </c>
      <c r="D47" s="79" t="s">
        <v>283</v>
      </c>
      <c r="E47" s="13">
        <v>44441</v>
      </c>
      <c r="F47" s="77" t="s">
        <v>779</v>
      </c>
      <c r="G47" s="13">
        <v>44443</v>
      </c>
      <c r="H47" s="78" t="s">
        <v>780</v>
      </c>
      <c r="I47" s="16">
        <v>56</v>
      </c>
      <c r="J47" s="16">
        <v>45</v>
      </c>
      <c r="K47" s="16">
        <v>43</v>
      </c>
      <c r="L47" s="16">
        <v>15</v>
      </c>
      <c r="M47" s="82">
        <v>27.09</v>
      </c>
      <c r="N47" s="73">
        <v>27</v>
      </c>
      <c r="O47" s="65">
        <v>3000</v>
      </c>
      <c r="P47" s="66">
        <f>Table224578910112345678[[#This Row],[PEMBULATAN]]*O47</f>
        <v>81000</v>
      </c>
    </row>
    <row r="48" spans="1:16" ht="26.25" customHeight="1" x14ac:dyDescent="0.2">
      <c r="A48" s="14"/>
      <c r="B48" s="76"/>
      <c r="C48" s="74" t="s">
        <v>609</v>
      </c>
      <c r="D48" s="79" t="s">
        <v>283</v>
      </c>
      <c r="E48" s="13">
        <v>44441</v>
      </c>
      <c r="F48" s="77" t="s">
        <v>779</v>
      </c>
      <c r="G48" s="13">
        <v>44443</v>
      </c>
      <c r="H48" s="78" t="s">
        <v>780</v>
      </c>
      <c r="I48" s="16">
        <v>66</v>
      </c>
      <c r="J48" s="16">
        <v>40</v>
      </c>
      <c r="K48" s="16">
        <v>10</v>
      </c>
      <c r="L48" s="16">
        <v>5</v>
      </c>
      <c r="M48" s="82">
        <v>6.6</v>
      </c>
      <c r="N48" s="73">
        <v>7</v>
      </c>
      <c r="O48" s="65">
        <v>3000</v>
      </c>
      <c r="P48" s="66">
        <f>Table224578910112345678[[#This Row],[PEMBULATAN]]*O48</f>
        <v>21000</v>
      </c>
    </row>
    <row r="49" spans="1:16" ht="26.25" customHeight="1" x14ac:dyDescent="0.2">
      <c r="A49" s="14"/>
      <c r="B49" s="76"/>
      <c r="C49" s="74" t="s">
        <v>610</v>
      </c>
      <c r="D49" s="79" t="s">
        <v>283</v>
      </c>
      <c r="E49" s="13">
        <v>44441</v>
      </c>
      <c r="F49" s="77" t="s">
        <v>779</v>
      </c>
      <c r="G49" s="13">
        <v>44443</v>
      </c>
      <c r="H49" s="78" t="s">
        <v>780</v>
      </c>
      <c r="I49" s="16">
        <v>50</v>
      </c>
      <c r="J49" s="16">
        <v>30</v>
      </c>
      <c r="K49" s="16">
        <v>35</v>
      </c>
      <c r="L49" s="16">
        <v>10</v>
      </c>
      <c r="M49" s="82">
        <v>13.125</v>
      </c>
      <c r="N49" s="73">
        <v>13</v>
      </c>
      <c r="O49" s="65">
        <v>3000</v>
      </c>
      <c r="P49" s="66">
        <f>Table224578910112345678[[#This Row],[PEMBULATAN]]*O49</f>
        <v>39000</v>
      </c>
    </row>
    <row r="50" spans="1:16" ht="26.25" customHeight="1" x14ac:dyDescent="0.2">
      <c r="A50" s="14"/>
      <c r="B50" s="76"/>
      <c r="C50" s="74" t="s">
        <v>611</v>
      </c>
      <c r="D50" s="79" t="s">
        <v>283</v>
      </c>
      <c r="E50" s="13">
        <v>44441</v>
      </c>
      <c r="F50" s="77" t="s">
        <v>779</v>
      </c>
      <c r="G50" s="13">
        <v>44443</v>
      </c>
      <c r="H50" s="78" t="s">
        <v>780</v>
      </c>
      <c r="I50" s="16">
        <v>50</v>
      </c>
      <c r="J50" s="16">
        <v>32</v>
      </c>
      <c r="K50" s="16">
        <v>47</v>
      </c>
      <c r="L50" s="16">
        <v>20</v>
      </c>
      <c r="M50" s="82">
        <v>18.8</v>
      </c>
      <c r="N50" s="73">
        <v>20</v>
      </c>
      <c r="O50" s="65">
        <v>3000</v>
      </c>
      <c r="P50" s="66">
        <f>Table224578910112345678[[#This Row],[PEMBULATAN]]*O50</f>
        <v>60000</v>
      </c>
    </row>
    <row r="51" spans="1:16" ht="26.25" customHeight="1" x14ac:dyDescent="0.2">
      <c r="A51" s="14"/>
      <c r="B51" s="76"/>
      <c r="C51" s="74" t="s">
        <v>612</v>
      </c>
      <c r="D51" s="79" t="s">
        <v>283</v>
      </c>
      <c r="E51" s="13">
        <v>44441</v>
      </c>
      <c r="F51" s="77" t="s">
        <v>779</v>
      </c>
      <c r="G51" s="13">
        <v>44443</v>
      </c>
      <c r="H51" s="78" t="s">
        <v>780</v>
      </c>
      <c r="I51" s="16">
        <v>110</v>
      </c>
      <c r="J51" s="16">
        <v>40</v>
      </c>
      <c r="K51" s="16">
        <v>40</v>
      </c>
      <c r="L51" s="16">
        <v>33</v>
      </c>
      <c r="M51" s="82">
        <v>44</v>
      </c>
      <c r="N51" s="73">
        <v>44</v>
      </c>
      <c r="O51" s="65">
        <v>3000</v>
      </c>
      <c r="P51" s="66">
        <f>Table224578910112345678[[#This Row],[PEMBULATAN]]*O51</f>
        <v>132000</v>
      </c>
    </row>
    <row r="52" spans="1:16" ht="26.25" customHeight="1" x14ac:dyDescent="0.2">
      <c r="A52" s="14"/>
      <c r="B52" s="76"/>
      <c r="C52" s="74" t="s">
        <v>613</v>
      </c>
      <c r="D52" s="79" t="s">
        <v>283</v>
      </c>
      <c r="E52" s="13">
        <v>44441</v>
      </c>
      <c r="F52" s="77" t="s">
        <v>779</v>
      </c>
      <c r="G52" s="13">
        <v>44443</v>
      </c>
      <c r="H52" s="78" t="s">
        <v>780</v>
      </c>
      <c r="I52" s="16">
        <v>53</v>
      </c>
      <c r="J52" s="16">
        <v>40</v>
      </c>
      <c r="K52" s="16">
        <v>45</v>
      </c>
      <c r="L52" s="16">
        <v>15</v>
      </c>
      <c r="M52" s="82">
        <v>23.85</v>
      </c>
      <c r="N52" s="73">
        <v>24</v>
      </c>
      <c r="O52" s="65">
        <v>3000</v>
      </c>
      <c r="P52" s="66">
        <f>Table224578910112345678[[#This Row],[PEMBULATAN]]*O52</f>
        <v>72000</v>
      </c>
    </row>
    <row r="53" spans="1:16" ht="26.25" customHeight="1" x14ac:dyDescent="0.2">
      <c r="A53" s="14"/>
      <c r="B53" s="76"/>
      <c r="C53" s="74" t="s">
        <v>614</v>
      </c>
      <c r="D53" s="79" t="s">
        <v>283</v>
      </c>
      <c r="E53" s="13">
        <v>44441</v>
      </c>
      <c r="F53" s="77" t="s">
        <v>779</v>
      </c>
      <c r="G53" s="13">
        <v>44443</v>
      </c>
      <c r="H53" s="78" t="s">
        <v>780</v>
      </c>
      <c r="I53" s="16">
        <v>105</v>
      </c>
      <c r="J53" s="16">
        <v>46</v>
      </c>
      <c r="K53" s="16">
        <v>35</v>
      </c>
      <c r="L53" s="16">
        <v>22</v>
      </c>
      <c r="M53" s="82">
        <v>42.262500000000003</v>
      </c>
      <c r="N53" s="73">
        <v>42</v>
      </c>
      <c r="O53" s="65">
        <v>3000</v>
      </c>
      <c r="P53" s="66">
        <f>Table224578910112345678[[#This Row],[PEMBULATAN]]*O53</f>
        <v>126000</v>
      </c>
    </row>
    <row r="54" spans="1:16" ht="26.25" customHeight="1" x14ac:dyDescent="0.2">
      <c r="A54" s="14"/>
      <c r="B54" s="76"/>
      <c r="C54" s="74" t="s">
        <v>615</v>
      </c>
      <c r="D54" s="79" t="s">
        <v>283</v>
      </c>
      <c r="E54" s="13">
        <v>44441</v>
      </c>
      <c r="F54" s="77" t="s">
        <v>779</v>
      </c>
      <c r="G54" s="13">
        <v>44443</v>
      </c>
      <c r="H54" s="78" t="s">
        <v>780</v>
      </c>
      <c r="I54" s="16">
        <v>125</v>
      </c>
      <c r="J54" s="16">
        <v>22</v>
      </c>
      <c r="K54" s="16">
        <v>20</v>
      </c>
      <c r="L54" s="16">
        <v>15</v>
      </c>
      <c r="M54" s="82">
        <v>13.75</v>
      </c>
      <c r="N54" s="73">
        <v>15</v>
      </c>
      <c r="O54" s="65">
        <v>3000</v>
      </c>
      <c r="P54" s="66">
        <f>Table224578910112345678[[#This Row],[PEMBULATAN]]*O54</f>
        <v>45000</v>
      </c>
    </row>
    <row r="55" spans="1:16" ht="26.25" customHeight="1" x14ac:dyDescent="0.2">
      <c r="A55" s="14"/>
      <c r="B55" s="76"/>
      <c r="C55" s="74" t="s">
        <v>616</v>
      </c>
      <c r="D55" s="79" t="s">
        <v>283</v>
      </c>
      <c r="E55" s="13">
        <v>44441</v>
      </c>
      <c r="F55" s="77" t="s">
        <v>779</v>
      </c>
      <c r="G55" s="13">
        <v>44443</v>
      </c>
      <c r="H55" s="78" t="s">
        <v>780</v>
      </c>
      <c r="I55" s="16">
        <v>50</v>
      </c>
      <c r="J55" s="16">
        <v>50</v>
      </c>
      <c r="K55" s="16">
        <v>20</v>
      </c>
      <c r="L55" s="16">
        <v>6</v>
      </c>
      <c r="M55" s="82">
        <v>12.5</v>
      </c>
      <c r="N55" s="73">
        <v>13</v>
      </c>
      <c r="O55" s="65">
        <v>3000</v>
      </c>
      <c r="P55" s="66">
        <f>Table224578910112345678[[#This Row],[PEMBULATAN]]*O55</f>
        <v>39000</v>
      </c>
    </row>
    <row r="56" spans="1:16" ht="26.25" customHeight="1" x14ac:dyDescent="0.2">
      <c r="A56" s="14"/>
      <c r="B56" s="76"/>
      <c r="C56" s="74" t="s">
        <v>617</v>
      </c>
      <c r="D56" s="79" t="s">
        <v>283</v>
      </c>
      <c r="E56" s="13">
        <v>44441</v>
      </c>
      <c r="F56" s="77" t="s">
        <v>779</v>
      </c>
      <c r="G56" s="13">
        <v>44443</v>
      </c>
      <c r="H56" s="78" t="s">
        <v>780</v>
      </c>
      <c r="I56" s="16">
        <v>50</v>
      </c>
      <c r="J56" s="16">
        <v>50</v>
      </c>
      <c r="K56" s="16">
        <v>50</v>
      </c>
      <c r="L56" s="16">
        <v>7</v>
      </c>
      <c r="M56" s="82">
        <v>31.25</v>
      </c>
      <c r="N56" s="73">
        <v>31</v>
      </c>
      <c r="O56" s="65">
        <v>3000</v>
      </c>
      <c r="P56" s="66">
        <f>Table224578910112345678[[#This Row],[PEMBULATAN]]*O56</f>
        <v>93000</v>
      </c>
    </row>
    <row r="57" spans="1:16" ht="26.25" customHeight="1" x14ac:dyDescent="0.2">
      <c r="A57" s="14"/>
      <c r="B57" s="76"/>
      <c r="C57" s="74" t="s">
        <v>618</v>
      </c>
      <c r="D57" s="79" t="s">
        <v>283</v>
      </c>
      <c r="E57" s="13">
        <v>44441</v>
      </c>
      <c r="F57" s="77" t="s">
        <v>779</v>
      </c>
      <c r="G57" s="13">
        <v>44443</v>
      </c>
      <c r="H57" s="78" t="s">
        <v>780</v>
      </c>
      <c r="I57" s="16">
        <v>100</v>
      </c>
      <c r="J57" s="16">
        <v>50</v>
      </c>
      <c r="K57" s="16">
        <v>35</v>
      </c>
      <c r="L57" s="16">
        <v>8</v>
      </c>
      <c r="M57" s="82">
        <v>43.75</v>
      </c>
      <c r="N57" s="73">
        <v>44</v>
      </c>
      <c r="O57" s="65">
        <v>3000</v>
      </c>
      <c r="P57" s="66">
        <f>Table224578910112345678[[#This Row],[PEMBULATAN]]*O57</f>
        <v>132000</v>
      </c>
    </row>
    <row r="58" spans="1:16" ht="26.25" customHeight="1" x14ac:dyDescent="0.2">
      <c r="A58" s="14"/>
      <c r="B58" s="76"/>
      <c r="C58" s="74" t="s">
        <v>619</v>
      </c>
      <c r="D58" s="79" t="s">
        <v>283</v>
      </c>
      <c r="E58" s="13">
        <v>44441</v>
      </c>
      <c r="F58" s="77" t="s">
        <v>779</v>
      </c>
      <c r="G58" s="13">
        <v>44443</v>
      </c>
      <c r="H58" s="78" t="s">
        <v>780</v>
      </c>
      <c r="I58" s="16">
        <v>45</v>
      </c>
      <c r="J58" s="16">
        <v>26</v>
      </c>
      <c r="K58" s="16">
        <v>38</v>
      </c>
      <c r="L58" s="16">
        <v>6</v>
      </c>
      <c r="M58" s="82">
        <v>11.115</v>
      </c>
      <c r="N58" s="73">
        <v>11</v>
      </c>
      <c r="O58" s="65">
        <v>3000</v>
      </c>
      <c r="P58" s="66">
        <f>Table224578910112345678[[#This Row],[PEMBULATAN]]*O58</f>
        <v>33000</v>
      </c>
    </row>
    <row r="59" spans="1:16" ht="26.25" customHeight="1" x14ac:dyDescent="0.2">
      <c r="A59" s="14"/>
      <c r="B59" s="76"/>
      <c r="C59" s="74" t="s">
        <v>620</v>
      </c>
      <c r="D59" s="79" t="s">
        <v>283</v>
      </c>
      <c r="E59" s="13">
        <v>44441</v>
      </c>
      <c r="F59" s="77" t="s">
        <v>779</v>
      </c>
      <c r="G59" s="13">
        <v>44443</v>
      </c>
      <c r="H59" s="78" t="s">
        <v>780</v>
      </c>
      <c r="I59" s="16">
        <v>98</v>
      </c>
      <c r="J59" s="16">
        <v>68</v>
      </c>
      <c r="K59" s="16">
        <v>35</v>
      </c>
      <c r="L59" s="16">
        <v>13</v>
      </c>
      <c r="M59" s="82">
        <v>58.31</v>
      </c>
      <c r="N59" s="73">
        <v>59</v>
      </c>
      <c r="O59" s="65">
        <v>3000</v>
      </c>
      <c r="P59" s="66">
        <f>Table224578910112345678[[#This Row],[PEMBULATAN]]*O59</f>
        <v>177000</v>
      </c>
    </row>
    <row r="60" spans="1:16" ht="26.25" customHeight="1" x14ac:dyDescent="0.2">
      <c r="A60" s="14"/>
      <c r="B60" s="76"/>
      <c r="C60" s="74" t="s">
        <v>621</v>
      </c>
      <c r="D60" s="79" t="s">
        <v>283</v>
      </c>
      <c r="E60" s="13">
        <v>44441</v>
      </c>
      <c r="F60" s="77" t="s">
        <v>779</v>
      </c>
      <c r="G60" s="13">
        <v>44443</v>
      </c>
      <c r="H60" s="78" t="s">
        <v>780</v>
      </c>
      <c r="I60" s="16">
        <v>67</v>
      </c>
      <c r="J60" s="16">
        <v>47</v>
      </c>
      <c r="K60" s="16">
        <v>27</v>
      </c>
      <c r="L60" s="16">
        <v>12</v>
      </c>
      <c r="M60" s="82">
        <v>21.255749999999999</v>
      </c>
      <c r="N60" s="73">
        <v>21</v>
      </c>
      <c r="O60" s="65">
        <v>3000</v>
      </c>
      <c r="P60" s="66">
        <f>Table224578910112345678[[#This Row],[PEMBULATAN]]*O60</f>
        <v>63000</v>
      </c>
    </row>
    <row r="61" spans="1:16" ht="26.25" customHeight="1" x14ac:dyDescent="0.2">
      <c r="A61" s="14"/>
      <c r="B61" s="76"/>
      <c r="C61" s="74" t="s">
        <v>622</v>
      </c>
      <c r="D61" s="79" t="s">
        <v>283</v>
      </c>
      <c r="E61" s="13">
        <v>44441</v>
      </c>
      <c r="F61" s="77" t="s">
        <v>779</v>
      </c>
      <c r="G61" s="13">
        <v>44443</v>
      </c>
      <c r="H61" s="78" t="s">
        <v>780</v>
      </c>
      <c r="I61" s="16">
        <v>97</v>
      </c>
      <c r="J61" s="16">
        <v>55</v>
      </c>
      <c r="K61" s="16">
        <v>25</v>
      </c>
      <c r="L61" s="16">
        <v>15</v>
      </c>
      <c r="M61" s="82">
        <v>33.34375</v>
      </c>
      <c r="N61" s="73">
        <v>34</v>
      </c>
      <c r="O61" s="65">
        <v>3000</v>
      </c>
      <c r="P61" s="66">
        <f>Table224578910112345678[[#This Row],[PEMBULATAN]]*O61</f>
        <v>102000</v>
      </c>
    </row>
    <row r="62" spans="1:16" ht="26.25" customHeight="1" x14ac:dyDescent="0.2">
      <c r="A62" s="14"/>
      <c r="B62" s="76"/>
      <c r="C62" s="74" t="s">
        <v>623</v>
      </c>
      <c r="D62" s="79" t="s">
        <v>283</v>
      </c>
      <c r="E62" s="13">
        <v>44441</v>
      </c>
      <c r="F62" s="77" t="s">
        <v>779</v>
      </c>
      <c r="G62" s="13">
        <v>44443</v>
      </c>
      <c r="H62" s="78" t="s">
        <v>780</v>
      </c>
      <c r="I62" s="16">
        <v>79</v>
      </c>
      <c r="J62" s="16">
        <v>40</v>
      </c>
      <c r="K62" s="16">
        <v>20</v>
      </c>
      <c r="L62" s="16">
        <v>7</v>
      </c>
      <c r="M62" s="82">
        <v>15.8</v>
      </c>
      <c r="N62" s="73">
        <v>16</v>
      </c>
      <c r="O62" s="65">
        <v>3000</v>
      </c>
      <c r="P62" s="66">
        <f>Table224578910112345678[[#This Row],[PEMBULATAN]]*O62</f>
        <v>48000</v>
      </c>
    </row>
    <row r="63" spans="1:16" ht="26.25" customHeight="1" x14ac:dyDescent="0.2">
      <c r="A63" s="14"/>
      <c r="B63" s="76"/>
      <c r="C63" s="74" t="s">
        <v>624</v>
      </c>
      <c r="D63" s="79" t="s">
        <v>283</v>
      </c>
      <c r="E63" s="13">
        <v>44441</v>
      </c>
      <c r="F63" s="77" t="s">
        <v>779</v>
      </c>
      <c r="G63" s="13">
        <v>44443</v>
      </c>
      <c r="H63" s="78" t="s">
        <v>780</v>
      </c>
      <c r="I63" s="16">
        <v>68</v>
      </c>
      <c r="J63" s="16">
        <v>44</v>
      </c>
      <c r="K63" s="16">
        <v>21</v>
      </c>
      <c r="L63" s="16">
        <v>15</v>
      </c>
      <c r="M63" s="82">
        <v>15.708</v>
      </c>
      <c r="N63" s="73">
        <v>16</v>
      </c>
      <c r="O63" s="65">
        <v>3000</v>
      </c>
      <c r="P63" s="66">
        <f>Table224578910112345678[[#This Row],[PEMBULATAN]]*O63</f>
        <v>48000</v>
      </c>
    </row>
    <row r="64" spans="1:16" ht="26.25" customHeight="1" x14ac:dyDescent="0.2">
      <c r="A64" s="14"/>
      <c r="B64" s="76"/>
      <c r="C64" s="74" t="s">
        <v>625</v>
      </c>
      <c r="D64" s="79" t="s">
        <v>283</v>
      </c>
      <c r="E64" s="13">
        <v>44441</v>
      </c>
      <c r="F64" s="77" t="s">
        <v>779</v>
      </c>
      <c r="G64" s="13">
        <v>44443</v>
      </c>
      <c r="H64" s="78" t="s">
        <v>780</v>
      </c>
      <c r="I64" s="16">
        <v>79</v>
      </c>
      <c r="J64" s="16">
        <v>55</v>
      </c>
      <c r="K64" s="16">
        <v>28</v>
      </c>
      <c r="L64" s="16">
        <v>18</v>
      </c>
      <c r="M64" s="82">
        <v>30.414999999999999</v>
      </c>
      <c r="N64" s="73">
        <v>31</v>
      </c>
      <c r="O64" s="65">
        <v>3000</v>
      </c>
      <c r="P64" s="66">
        <f>Table224578910112345678[[#This Row],[PEMBULATAN]]*O64</f>
        <v>93000</v>
      </c>
    </row>
    <row r="65" spans="1:16" ht="26.25" customHeight="1" x14ac:dyDescent="0.2">
      <c r="A65" s="14"/>
      <c r="B65" s="76"/>
      <c r="C65" s="74" t="s">
        <v>626</v>
      </c>
      <c r="D65" s="79" t="s">
        <v>283</v>
      </c>
      <c r="E65" s="13">
        <v>44441</v>
      </c>
      <c r="F65" s="77" t="s">
        <v>779</v>
      </c>
      <c r="G65" s="13">
        <v>44443</v>
      </c>
      <c r="H65" s="78" t="s">
        <v>780</v>
      </c>
      <c r="I65" s="16">
        <v>87</v>
      </c>
      <c r="J65" s="16">
        <v>69</v>
      </c>
      <c r="K65" s="16">
        <v>23</v>
      </c>
      <c r="L65" s="16">
        <v>11</v>
      </c>
      <c r="M65" s="82">
        <v>34.517249999999997</v>
      </c>
      <c r="N65" s="73">
        <v>35</v>
      </c>
      <c r="O65" s="65">
        <v>3000</v>
      </c>
      <c r="P65" s="66">
        <f>Table224578910112345678[[#This Row],[PEMBULATAN]]*O65</f>
        <v>105000</v>
      </c>
    </row>
    <row r="66" spans="1:16" ht="26.25" customHeight="1" x14ac:dyDescent="0.2">
      <c r="A66" s="14"/>
      <c r="B66" s="76"/>
      <c r="C66" s="74" t="s">
        <v>627</v>
      </c>
      <c r="D66" s="79" t="s">
        <v>283</v>
      </c>
      <c r="E66" s="13">
        <v>44441</v>
      </c>
      <c r="F66" s="77" t="s">
        <v>779</v>
      </c>
      <c r="G66" s="13">
        <v>44443</v>
      </c>
      <c r="H66" s="78" t="s">
        <v>780</v>
      </c>
      <c r="I66" s="16">
        <v>47</v>
      </c>
      <c r="J66" s="16">
        <v>29</v>
      </c>
      <c r="K66" s="16">
        <v>16</v>
      </c>
      <c r="L66" s="16">
        <v>5</v>
      </c>
      <c r="M66" s="82">
        <v>5.452</v>
      </c>
      <c r="N66" s="73">
        <v>6</v>
      </c>
      <c r="O66" s="65">
        <v>3000</v>
      </c>
      <c r="P66" s="66">
        <f>Table224578910112345678[[#This Row],[PEMBULATAN]]*O66</f>
        <v>18000</v>
      </c>
    </row>
    <row r="67" spans="1:16" ht="26.25" customHeight="1" x14ac:dyDescent="0.2">
      <c r="A67" s="14"/>
      <c r="B67" s="76"/>
      <c r="C67" s="74" t="s">
        <v>628</v>
      </c>
      <c r="D67" s="79" t="s">
        <v>283</v>
      </c>
      <c r="E67" s="13">
        <v>44441</v>
      </c>
      <c r="F67" s="77" t="s">
        <v>779</v>
      </c>
      <c r="G67" s="13">
        <v>44443</v>
      </c>
      <c r="H67" s="78" t="s">
        <v>780</v>
      </c>
      <c r="I67" s="16">
        <v>40</v>
      </c>
      <c r="J67" s="16">
        <v>30</v>
      </c>
      <c r="K67" s="16">
        <v>35</v>
      </c>
      <c r="L67" s="16">
        <v>8</v>
      </c>
      <c r="M67" s="82">
        <v>10.5</v>
      </c>
      <c r="N67" s="73">
        <v>11</v>
      </c>
      <c r="O67" s="65">
        <v>3000</v>
      </c>
      <c r="P67" s="66">
        <f>Table224578910112345678[[#This Row],[PEMBULATAN]]*O67</f>
        <v>33000</v>
      </c>
    </row>
    <row r="68" spans="1:16" ht="26.25" customHeight="1" x14ac:dyDescent="0.2">
      <c r="A68" s="14"/>
      <c r="B68" s="76"/>
      <c r="C68" s="74" t="s">
        <v>629</v>
      </c>
      <c r="D68" s="79" t="s">
        <v>283</v>
      </c>
      <c r="E68" s="13">
        <v>44441</v>
      </c>
      <c r="F68" s="77" t="s">
        <v>779</v>
      </c>
      <c r="G68" s="13">
        <v>44443</v>
      </c>
      <c r="H68" s="78" t="s">
        <v>780</v>
      </c>
      <c r="I68" s="16">
        <v>47</v>
      </c>
      <c r="J68" s="16">
        <v>36</v>
      </c>
      <c r="K68" s="16">
        <v>19</v>
      </c>
      <c r="L68" s="16">
        <v>6</v>
      </c>
      <c r="M68" s="82">
        <v>8.0370000000000008</v>
      </c>
      <c r="N68" s="73">
        <v>8</v>
      </c>
      <c r="O68" s="65">
        <v>3000</v>
      </c>
      <c r="P68" s="66">
        <f>Table224578910112345678[[#This Row],[PEMBULATAN]]*O68</f>
        <v>24000</v>
      </c>
    </row>
    <row r="69" spans="1:16" ht="26.25" customHeight="1" x14ac:dyDescent="0.2">
      <c r="A69" s="14"/>
      <c r="B69" s="76"/>
      <c r="C69" s="74" t="s">
        <v>630</v>
      </c>
      <c r="D69" s="79" t="s">
        <v>283</v>
      </c>
      <c r="E69" s="13">
        <v>44441</v>
      </c>
      <c r="F69" s="77" t="s">
        <v>779</v>
      </c>
      <c r="G69" s="13">
        <v>44443</v>
      </c>
      <c r="H69" s="78" t="s">
        <v>780</v>
      </c>
      <c r="I69" s="16">
        <v>89</v>
      </c>
      <c r="J69" s="16">
        <v>68</v>
      </c>
      <c r="K69" s="16">
        <v>21</v>
      </c>
      <c r="L69" s="16">
        <v>9</v>
      </c>
      <c r="M69" s="82">
        <v>31.773</v>
      </c>
      <c r="N69" s="73">
        <v>32</v>
      </c>
      <c r="O69" s="65">
        <v>3000</v>
      </c>
      <c r="P69" s="66">
        <f>Table224578910112345678[[#This Row],[PEMBULATAN]]*O69</f>
        <v>96000</v>
      </c>
    </row>
    <row r="70" spans="1:16" ht="26.25" customHeight="1" x14ac:dyDescent="0.2">
      <c r="A70" s="14"/>
      <c r="B70" s="76"/>
      <c r="C70" s="74" t="s">
        <v>631</v>
      </c>
      <c r="D70" s="79" t="s">
        <v>283</v>
      </c>
      <c r="E70" s="13">
        <v>44441</v>
      </c>
      <c r="F70" s="77" t="s">
        <v>779</v>
      </c>
      <c r="G70" s="13">
        <v>44443</v>
      </c>
      <c r="H70" s="78" t="s">
        <v>780</v>
      </c>
      <c r="I70" s="16">
        <v>68</v>
      </c>
      <c r="J70" s="16">
        <v>46</v>
      </c>
      <c r="K70" s="16">
        <v>23</v>
      </c>
      <c r="L70" s="16">
        <v>5</v>
      </c>
      <c r="M70" s="82">
        <v>17.986000000000001</v>
      </c>
      <c r="N70" s="73">
        <v>18</v>
      </c>
      <c r="O70" s="65">
        <v>3000</v>
      </c>
      <c r="P70" s="66">
        <f>Table224578910112345678[[#This Row],[PEMBULATAN]]*O70</f>
        <v>54000</v>
      </c>
    </row>
    <row r="71" spans="1:16" ht="26.25" customHeight="1" x14ac:dyDescent="0.2">
      <c r="A71" s="14"/>
      <c r="B71" s="76"/>
      <c r="C71" s="74" t="s">
        <v>632</v>
      </c>
      <c r="D71" s="79" t="s">
        <v>283</v>
      </c>
      <c r="E71" s="13">
        <v>44441</v>
      </c>
      <c r="F71" s="77" t="s">
        <v>779</v>
      </c>
      <c r="G71" s="13">
        <v>44443</v>
      </c>
      <c r="H71" s="78" t="s">
        <v>780</v>
      </c>
      <c r="I71" s="16">
        <v>102</v>
      </c>
      <c r="J71" s="16">
        <v>68</v>
      </c>
      <c r="K71" s="16">
        <v>47</v>
      </c>
      <c r="L71" s="16">
        <v>25</v>
      </c>
      <c r="M71" s="82">
        <v>81.498000000000005</v>
      </c>
      <c r="N71" s="73">
        <v>82</v>
      </c>
      <c r="O71" s="65">
        <v>3000</v>
      </c>
      <c r="P71" s="66">
        <f>Table224578910112345678[[#This Row],[PEMBULATAN]]*O71</f>
        <v>246000</v>
      </c>
    </row>
    <row r="72" spans="1:16" ht="26.25" customHeight="1" x14ac:dyDescent="0.2">
      <c r="A72" s="14"/>
      <c r="B72" s="76"/>
      <c r="C72" s="74" t="s">
        <v>633</v>
      </c>
      <c r="D72" s="79" t="s">
        <v>283</v>
      </c>
      <c r="E72" s="13">
        <v>44441</v>
      </c>
      <c r="F72" s="77" t="s">
        <v>779</v>
      </c>
      <c r="G72" s="13">
        <v>44443</v>
      </c>
      <c r="H72" s="78" t="s">
        <v>780</v>
      </c>
      <c r="I72" s="16">
        <v>79</v>
      </c>
      <c r="J72" s="16">
        <v>66</v>
      </c>
      <c r="K72" s="16">
        <v>25</v>
      </c>
      <c r="L72" s="16">
        <v>8</v>
      </c>
      <c r="M72" s="82">
        <v>32.587499999999999</v>
      </c>
      <c r="N72" s="73">
        <v>33</v>
      </c>
      <c r="O72" s="65">
        <v>3000</v>
      </c>
      <c r="P72" s="66">
        <f>Table224578910112345678[[#This Row],[PEMBULATAN]]*O72</f>
        <v>99000</v>
      </c>
    </row>
    <row r="73" spans="1:16" ht="26.25" customHeight="1" x14ac:dyDescent="0.2">
      <c r="A73" s="14"/>
      <c r="B73" s="76"/>
      <c r="C73" s="74" t="s">
        <v>634</v>
      </c>
      <c r="D73" s="79" t="s">
        <v>283</v>
      </c>
      <c r="E73" s="13">
        <v>44441</v>
      </c>
      <c r="F73" s="77" t="s">
        <v>779</v>
      </c>
      <c r="G73" s="13">
        <v>44443</v>
      </c>
      <c r="H73" s="78" t="s">
        <v>780</v>
      </c>
      <c r="I73" s="16">
        <v>87</v>
      </c>
      <c r="J73" s="16">
        <v>64</v>
      </c>
      <c r="K73" s="16">
        <v>27</v>
      </c>
      <c r="L73" s="16">
        <v>6</v>
      </c>
      <c r="M73" s="82">
        <v>37.584000000000003</v>
      </c>
      <c r="N73" s="73">
        <v>38</v>
      </c>
      <c r="O73" s="65">
        <v>3000</v>
      </c>
      <c r="P73" s="66">
        <f>Table224578910112345678[[#This Row],[PEMBULATAN]]*O73</f>
        <v>114000</v>
      </c>
    </row>
    <row r="74" spans="1:16" ht="26.25" customHeight="1" x14ac:dyDescent="0.2">
      <c r="A74" s="14"/>
      <c r="B74" s="76"/>
      <c r="C74" s="74" t="s">
        <v>635</v>
      </c>
      <c r="D74" s="79" t="s">
        <v>283</v>
      </c>
      <c r="E74" s="13">
        <v>44441</v>
      </c>
      <c r="F74" s="77" t="s">
        <v>779</v>
      </c>
      <c r="G74" s="13">
        <v>44443</v>
      </c>
      <c r="H74" s="78" t="s">
        <v>780</v>
      </c>
      <c r="I74" s="16">
        <v>88</v>
      </c>
      <c r="J74" s="16">
        <v>67</v>
      </c>
      <c r="K74" s="16">
        <v>19</v>
      </c>
      <c r="L74" s="16">
        <v>8</v>
      </c>
      <c r="M74" s="82">
        <v>28.006</v>
      </c>
      <c r="N74" s="73">
        <v>28</v>
      </c>
      <c r="O74" s="65">
        <v>3000</v>
      </c>
      <c r="P74" s="66">
        <f>Table224578910112345678[[#This Row],[PEMBULATAN]]*O74</f>
        <v>84000</v>
      </c>
    </row>
    <row r="75" spans="1:16" ht="26.25" customHeight="1" x14ac:dyDescent="0.2">
      <c r="A75" s="14"/>
      <c r="B75" s="76"/>
      <c r="C75" s="74" t="s">
        <v>636</v>
      </c>
      <c r="D75" s="79" t="s">
        <v>283</v>
      </c>
      <c r="E75" s="13">
        <v>44441</v>
      </c>
      <c r="F75" s="77" t="s">
        <v>779</v>
      </c>
      <c r="G75" s="13">
        <v>44443</v>
      </c>
      <c r="H75" s="78" t="s">
        <v>780</v>
      </c>
      <c r="I75" s="16">
        <v>57</v>
      </c>
      <c r="J75" s="16">
        <v>42</v>
      </c>
      <c r="K75" s="16">
        <v>18</v>
      </c>
      <c r="L75" s="16">
        <v>4</v>
      </c>
      <c r="M75" s="82">
        <v>10.773</v>
      </c>
      <c r="N75" s="73">
        <v>11</v>
      </c>
      <c r="O75" s="65">
        <v>3000</v>
      </c>
      <c r="P75" s="66">
        <f>Table224578910112345678[[#This Row],[PEMBULATAN]]*O75</f>
        <v>33000</v>
      </c>
    </row>
    <row r="76" spans="1:16" ht="26.25" customHeight="1" x14ac:dyDescent="0.2">
      <c r="A76" s="14"/>
      <c r="B76" s="76"/>
      <c r="C76" s="74" t="s">
        <v>637</v>
      </c>
      <c r="D76" s="79" t="s">
        <v>283</v>
      </c>
      <c r="E76" s="13">
        <v>44441</v>
      </c>
      <c r="F76" s="77" t="s">
        <v>779</v>
      </c>
      <c r="G76" s="13">
        <v>44443</v>
      </c>
      <c r="H76" s="78" t="s">
        <v>780</v>
      </c>
      <c r="I76" s="16">
        <v>69</v>
      </c>
      <c r="J76" s="16">
        <v>55</v>
      </c>
      <c r="K76" s="16">
        <v>26</v>
      </c>
      <c r="L76" s="16">
        <v>7</v>
      </c>
      <c r="M76" s="82">
        <v>24.6675</v>
      </c>
      <c r="N76" s="73">
        <v>25</v>
      </c>
      <c r="O76" s="65">
        <v>3000</v>
      </c>
      <c r="P76" s="66">
        <f>Table224578910112345678[[#This Row],[PEMBULATAN]]*O76</f>
        <v>75000</v>
      </c>
    </row>
    <row r="77" spans="1:16" ht="26.25" customHeight="1" x14ac:dyDescent="0.2">
      <c r="A77" s="14"/>
      <c r="B77" s="76"/>
      <c r="C77" s="74" t="s">
        <v>638</v>
      </c>
      <c r="D77" s="79" t="s">
        <v>283</v>
      </c>
      <c r="E77" s="13">
        <v>44441</v>
      </c>
      <c r="F77" s="77" t="s">
        <v>779</v>
      </c>
      <c r="G77" s="13">
        <v>44443</v>
      </c>
      <c r="H77" s="78" t="s">
        <v>780</v>
      </c>
      <c r="I77" s="16">
        <v>47</v>
      </c>
      <c r="J77" s="16">
        <v>36</v>
      </c>
      <c r="K77" s="16">
        <v>17</v>
      </c>
      <c r="L77" s="16">
        <v>5</v>
      </c>
      <c r="M77" s="82">
        <v>7.1909999999999998</v>
      </c>
      <c r="N77" s="73">
        <v>7</v>
      </c>
      <c r="O77" s="65">
        <v>3000</v>
      </c>
      <c r="P77" s="66">
        <f>Table224578910112345678[[#This Row],[PEMBULATAN]]*O77</f>
        <v>21000</v>
      </c>
    </row>
    <row r="78" spans="1:16" ht="26.25" customHeight="1" x14ac:dyDescent="0.2">
      <c r="A78" s="14"/>
      <c r="B78" s="76"/>
      <c r="C78" s="74" t="s">
        <v>639</v>
      </c>
      <c r="D78" s="79" t="s">
        <v>283</v>
      </c>
      <c r="E78" s="13">
        <v>44441</v>
      </c>
      <c r="F78" s="77" t="s">
        <v>779</v>
      </c>
      <c r="G78" s="13">
        <v>44443</v>
      </c>
      <c r="H78" s="78" t="s">
        <v>780</v>
      </c>
      <c r="I78" s="16">
        <v>110</v>
      </c>
      <c r="J78" s="16">
        <v>15</v>
      </c>
      <c r="K78" s="16">
        <v>15</v>
      </c>
      <c r="L78" s="16">
        <v>2</v>
      </c>
      <c r="M78" s="82">
        <v>6.1875</v>
      </c>
      <c r="N78" s="73">
        <v>6</v>
      </c>
      <c r="O78" s="65">
        <v>3000</v>
      </c>
      <c r="P78" s="66">
        <f>Table224578910112345678[[#This Row],[PEMBULATAN]]*O78</f>
        <v>18000</v>
      </c>
    </row>
    <row r="79" spans="1:16" ht="26.25" customHeight="1" x14ac:dyDescent="0.2">
      <c r="A79" s="14"/>
      <c r="B79" s="76"/>
      <c r="C79" s="74" t="s">
        <v>640</v>
      </c>
      <c r="D79" s="79" t="s">
        <v>283</v>
      </c>
      <c r="E79" s="13">
        <v>44441</v>
      </c>
      <c r="F79" s="77" t="s">
        <v>779</v>
      </c>
      <c r="G79" s="13">
        <v>44443</v>
      </c>
      <c r="H79" s="78" t="s">
        <v>780</v>
      </c>
      <c r="I79" s="16">
        <v>25</v>
      </c>
      <c r="J79" s="16">
        <v>25</v>
      </c>
      <c r="K79" s="16">
        <v>25</v>
      </c>
      <c r="L79" s="16">
        <v>2</v>
      </c>
      <c r="M79" s="82">
        <v>3.90625</v>
      </c>
      <c r="N79" s="73">
        <v>4</v>
      </c>
      <c r="O79" s="65">
        <v>3000</v>
      </c>
      <c r="P79" s="66">
        <f>Table224578910112345678[[#This Row],[PEMBULATAN]]*O79</f>
        <v>12000</v>
      </c>
    </row>
    <row r="80" spans="1:16" ht="26.25" customHeight="1" x14ac:dyDescent="0.2">
      <c r="A80" s="14"/>
      <c r="B80" s="76"/>
      <c r="C80" s="74" t="s">
        <v>641</v>
      </c>
      <c r="D80" s="79" t="s">
        <v>283</v>
      </c>
      <c r="E80" s="13">
        <v>44441</v>
      </c>
      <c r="F80" s="77" t="s">
        <v>779</v>
      </c>
      <c r="G80" s="13">
        <v>44443</v>
      </c>
      <c r="H80" s="78" t="s">
        <v>780</v>
      </c>
      <c r="I80" s="16">
        <v>37</v>
      </c>
      <c r="J80" s="16">
        <v>37</v>
      </c>
      <c r="K80" s="16">
        <v>20</v>
      </c>
      <c r="L80" s="16">
        <v>5</v>
      </c>
      <c r="M80" s="82">
        <v>6.8449999999999998</v>
      </c>
      <c r="N80" s="73">
        <v>7</v>
      </c>
      <c r="O80" s="65">
        <v>3000</v>
      </c>
      <c r="P80" s="66">
        <f>Table224578910112345678[[#This Row],[PEMBULATAN]]*O80</f>
        <v>21000</v>
      </c>
    </row>
    <row r="81" spans="1:16" ht="26.25" customHeight="1" x14ac:dyDescent="0.2">
      <c r="A81" s="14"/>
      <c r="B81" s="76"/>
      <c r="C81" s="74" t="s">
        <v>642</v>
      </c>
      <c r="D81" s="79" t="s">
        <v>283</v>
      </c>
      <c r="E81" s="13">
        <v>44441</v>
      </c>
      <c r="F81" s="77" t="s">
        <v>779</v>
      </c>
      <c r="G81" s="13">
        <v>44443</v>
      </c>
      <c r="H81" s="78" t="s">
        <v>780</v>
      </c>
      <c r="I81" s="16">
        <v>80</v>
      </c>
      <c r="J81" s="16">
        <v>80</v>
      </c>
      <c r="K81" s="16">
        <v>30</v>
      </c>
      <c r="L81" s="16">
        <v>7</v>
      </c>
      <c r="M81" s="82">
        <v>48</v>
      </c>
      <c r="N81" s="73">
        <v>48</v>
      </c>
      <c r="O81" s="65">
        <v>3000</v>
      </c>
      <c r="P81" s="66">
        <f>Table224578910112345678[[#This Row],[PEMBULATAN]]*O81</f>
        <v>144000</v>
      </c>
    </row>
    <row r="82" spans="1:16" ht="26.25" customHeight="1" x14ac:dyDescent="0.2">
      <c r="A82" s="14"/>
      <c r="B82" s="76"/>
      <c r="C82" s="74" t="s">
        <v>643</v>
      </c>
      <c r="D82" s="79" t="s">
        <v>283</v>
      </c>
      <c r="E82" s="13">
        <v>44441</v>
      </c>
      <c r="F82" s="77" t="s">
        <v>779</v>
      </c>
      <c r="G82" s="13">
        <v>44443</v>
      </c>
      <c r="H82" s="78" t="s">
        <v>780</v>
      </c>
      <c r="I82" s="16">
        <v>67</v>
      </c>
      <c r="J82" s="16">
        <v>33</v>
      </c>
      <c r="K82" s="16">
        <v>29</v>
      </c>
      <c r="L82" s="16">
        <v>8</v>
      </c>
      <c r="M82" s="82">
        <v>16.02975</v>
      </c>
      <c r="N82" s="73">
        <v>16</v>
      </c>
      <c r="O82" s="65">
        <v>3000</v>
      </c>
      <c r="P82" s="66">
        <f>Table224578910112345678[[#This Row],[PEMBULATAN]]*O82</f>
        <v>48000</v>
      </c>
    </row>
    <row r="83" spans="1:16" ht="26.25" customHeight="1" x14ac:dyDescent="0.2">
      <c r="A83" s="14"/>
      <c r="B83" s="76"/>
      <c r="C83" s="74" t="s">
        <v>644</v>
      </c>
      <c r="D83" s="79" t="s">
        <v>283</v>
      </c>
      <c r="E83" s="13">
        <v>44441</v>
      </c>
      <c r="F83" s="77" t="s">
        <v>779</v>
      </c>
      <c r="G83" s="13">
        <v>44443</v>
      </c>
      <c r="H83" s="78" t="s">
        <v>780</v>
      </c>
      <c r="I83" s="16">
        <v>95</v>
      </c>
      <c r="J83" s="16">
        <v>60</v>
      </c>
      <c r="K83" s="16">
        <v>30</v>
      </c>
      <c r="L83" s="16">
        <v>13</v>
      </c>
      <c r="M83" s="82">
        <v>42.75</v>
      </c>
      <c r="N83" s="73">
        <v>43</v>
      </c>
      <c r="O83" s="65">
        <v>3000</v>
      </c>
      <c r="P83" s="66">
        <f>Table224578910112345678[[#This Row],[PEMBULATAN]]*O83</f>
        <v>129000</v>
      </c>
    </row>
    <row r="84" spans="1:16" ht="26.25" customHeight="1" x14ac:dyDescent="0.2">
      <c r="A84" s="14"/>
      <c r="B84" s="76"/>
      <c r="C84" s="74" t="s">
        <v>645</v>
      </c>
      <c r="D84" s="79" t="s">
        <v>283</v>
      </c>
      <c r="E84" s="13">
        <v>44441</v>
      </c>
      <c r="F84" s="77" t="s">
        <v>779</v>
      </c>
      <c r="G84" s="13">
        <v>44443</v>
      </c>
      <c r="H84" s="78" t="s">
        <v>780</v>
      </c>
      <c r="I84" s="16">
        <v>85</v>
      </c>
      <c r="J84" s="16">
        <v>50</v>
      </c>
      <c r="K84" s="16">
        <v>30</v>
      </c>
      <c r="L84" s="16">
        <v>12</v>
      </c>
      <c r="M84" s="82">
        <v>31.875</v>
      </c>
      <c r="N84" s="73">
        <v>32</v>
      </c>
      <c r="O84" s="65">
        <v>3000</v>
      </c>
      <c r="P84" s="66">
        <f>Table224578910112345678[[#This Row],[PEMBULATAN]]*O84</f>
        <v>96000</v>
      </c>
    </row>
    <row r="85" spans="1:16" ht="26.25" customHeight="1" x14ac:dyDescent="0.2">
      <c r="A85" s="14"/>
      <c r="B85" s="76"/>
      <c r="C85" s="74" t="s">
        <v>646</v>
      </c>
      <c r="D85" s="79" t="s">
        <v>283</v>
      </c>
      <c r="E85" s="13">
        <v>44441</v>
      </c>
      <c r="F85" s="77" t="s">
        <v>779</v>
      </c>
      <c r="G85" s="13">
        <v>44443</v>
      </c>
      <c r="H85" s="78" t="s">
        <v>780</v>
      </c>
      <c r="I85" s="16">
        <v>87</v>
      </c>
      <c r="J85" s="16">
        <v>39</v>
      </c>
      <c r="K85" s="16">
        <v>28</v>
      </c>
      <c r="L85" s="16">
        <v>9</v>
      </c>
      <c r="M85" s="82">
        <v>23.751000000000001</v>
      </c>
      <c r="N85" s="73">
        <v>24</v>
      </c>
      <c r="O85" s="65">
        <v>3000</v>
      </c>
      <c r="P85" s="66">
        <f>Table224578910112345678[[#This Row],[PEMBULATAN]]*O85</f>
        <v>72000</v>
      </c>
    </row>
    <row r="86" spans="1:16" ht="26.25" customHeight="1" x14ac:dyDescent="0.2">
      <c r="A86" s="14"/>
      <c r="B86" s="76"/>
      <c r="C86" s="74" t="s">
        <v>647</v>
      </c>
      <c r="D86" s="79" t="s">
        <v>283</v>
      </c>
      <c r="E86" s="13">
        <v>44441</v>
      </c>
      <c r="F86" s="77" t="s">
        <v>779</v>
      </c>
      <c r="G86" s="13">
        <v>44443</v>
      </c>
      <c r="H86" s="78" t="s">
        <v>780</v>
      </c>
      <c r="I86" s="16">
        <v>57</v>
      </c>
      <c r="J86" s="16">
        <v>37</v>
      </c>
      <c r="K86" s="16">
        <v>29</v>
      </c>
      <c r="L86" s="16">
        <v>5</v>
      </c>
      <c r="M86" s="82">
        <v>15.29025</v>
      </c>
      <c r="N86" s="73">
        <v>15</v>
      </c>
      <c r="O86" s="65">
        <v>3000</v>
      </c>
      <c r="P86" s="66">
        <f>Table224578910112345678[[#This Row],[PEMBULATAN]]*O86</f>
        <v>45000</v>
      </c>
    </row>
    <row r="87" spans="1:16" ht="26.25" customHeight="1" x14ac:dyDescent="0.2">
      <c r="A87" s="14"/>
      <c r="B87" s="76"/>
      <c r="C87" s="74" t="s">
        <v>648</v>
      </c>
      <c r="D87" s="79" t="s">
        <v>283</v>
      </c>
      <c r="E87" s="13">
        <v>44441</v>
      </c>
      <c r="F87" s="77" t="s">
        <v>779</v>
      </c>
      <c r="G87" s="13">
        <v>44443</v>
      </c>
      <c r="H87" s="78" t="s">
        <v>780</v>
      </c>
      <c r="I87" s="16">
        <v>55</v>
      </c>
      <c r="J87" s="16">
        <v>32</v>
      </c>
      <c r="K87" s="16">
        <v>14</v>
      </c>
      <c r="L87" s="16">
        <v>6</v>
      </c>
      <c r="M87" s="82">
        <v>6.16</v>
      </c>
      <c r="N87" s="73">
        <v>6</v>
      </c>
      <c r="O87" s="65">
        <v>3000</v>
      </c>
      <c r="P87" s="66">
        <f>Table224578910112345678[[#This Row],[PEMBULATAN]]*O87</f>
        <v>18000</v>
      </c>
    </row>
    <row r="88" spans="1:16" ht="26.25" customHeight="1" x14ac:dyDescent="0.2">
      <c r="A88" s="14"/>
      <c r="B88" s="76"/>
      <c r="C88" s="74" t="s">
        <v>649</v>
      </c>
      <c r="D88" s="79" t="s">
        <v>283</v>
      </c>
      <c r="E88" s="13">
        <v>44441</v>
      </c>
      <c r="F88" s="77" t="s">
        <v>779</v>
      </c>
      <c r="G88" s="13">
        <v>44443</v>
      </c>
      <c r="H88" s="78" t="s">
        <v>780</v>
      </c>
      <c r="I88" s="16">
        <v>37</v>
      </c>
      <c r="J88" s="16">
        <v>31</v>
      </c>
      <c r="K88" s="16">
        <v>10</v>
      </c>
      <c r="L88" s="16">
        <v>2</v>
      </c>
      <c r="M88" s="82">
        <v>2.8675000000000002</v>
      </c>
      <c r="N88" s="73">
        <v>3</v>
      </c>
      <c r="O88" s="65">
        <v>3000</v>
      </c>
      <c r="P88" s="66">
        <f>Table224578910112345678[[#This Row],[PEMBULATAN]]*O88</f>
        <v>9000</v>
      </c>
    </row>
    <row r="89" spans="1:16" ht="26.25" customHeight="1" x14ac:dyDescent="0.2">
      <c r="A89" s="14"/>
      <c r="B89" s="76"/>
      <c r="C89" s="74" t="s">
        <v>650</v>
      </c>
      <c r="D89" s="79" t="s">
        <v>283</v>
      </c>
      <c r="E89" s="13">
        <v>44441</v>
      </c>
      <c r="F89" s="77" t="s">
        <v>779</v>
      </c>
      <c r="G89" s="13">
        <v>44443</v>
      </c>
      <c r="H89" s="78" t="s">
        <v>780</v>
      </c>
      <c r="I89" s="16">
        <v>50</v>
      </c>
      <c r="J89" s="16">
        <v>36</v>
      </c>
      <c r="K89" s="16">
        <v>13</v>
      </c>
      <c r="L89" s="16">
        <v>4</v>
      </c>
      <c r="M89" s="82">
        <v>5.85</v>
      </c>
      <c r="N89" s="73">
        <v>6</v>
      </c>
      <c r="O89" s="65">
        <v>3000</v>
      </c>
      <c r="P89" s="66">
        <f>Table224578910112345678[[#This Row],[PEMBULATAN]]*O89</f>
        <v>18000</v>
      </c>
    </row>
    <row r="90" spans="1:16" ht="26.25" customHeight="1" x14ac:dyDescent="0.2">
      <c r="A90" s="14"/>
      <c r="B90" s="76"/>
      <c r="C90" s="74" t="s">
        <v>651</v>
      </c>
      <c r="D90" s="79" t="s">
        <v>283</v>
      </c>
      <c r="E90" s="13">
        <v>44441</v>
      </c>
      <c r="F90" s="77" t="s">
        <v>779</v>
      </c>
      <c r="G90" s="13">
        <v>44443</v>
      </c>
      <c r="H90" s="78" t="s">
        <v>780</v>
      </c>
      <c r="I90" s="16">
        <v>53</v>
      </c>
      <c r="J90" s="16">
        <v>40</v>
      </c>
      <c r="K90" s="16">
        <v>20</v>
      </c>
      <c r="L90" s="16">
        <v>3</v>
      </c>
      <c r="M90" s="82">
        <v>10.6</v>
      </c>
      <c r="N90" s="73">
        <v>11</v>
      </c>
      <c r="O90" s="65">
        <v>3000</v>
      </c>
      <c r="P90" s="66">
        <f>Table224578910112345678[[#This Row],[PEMBULATAN]]*O90</f>
        <v>33000</v>
      </c>
    </row>
    <row r="91" spans="1:16" ht="26.25" customHeight="1" x14ac:dyDescent="0.2">
      <c r="A91" s="14"/>
      <c r="B91" s="76"/>
      <c r="C91" s="74" t="s">
        <v>652</v>
      </c>
      <c r="D91" s="79" t="s">
        <v>283</v>
      </c>
      <c r="E91" s="13">
        <v>44441</v>
      </c>
      <c r="F91" s="77" t="s">
        <v>779</v>
      </c>
      <c r="G91" s="13">
        <v>44443</v>
      </c>
      <c r="H91" s="78" t="s">
        <v>780</v>
      </c>
      <c r="I91" s="16">
        <v>32</v>
      </c>
      <c r="J91" s="16">
        <v>23</v>
      </c>
      <c r="K91" s="16">
        <v>33</v>
      </c>
      <c r="L91" s="16">
        <v>16</v>
      </c>
      <c r="M91" s="82">
        <v>6.0720000000000001</v>
      </c>
      <c r="N91" s="73">
        <v>16</v>
      </c>
      <c r="O91" s="65">
        <v>3000</v>
      </c>
      <c r="P91" s="66">
        <f>Table224578910112345678[[#This Row],[PEMBULATAN]]*O91</f>
        <v>48000</v>
      </c>
    </row>
    <row r="92" spans="1:16" ht="26.25" customHeight="1" x14ac:dyDescent="0.2">
      <c r="A92" s="14"/>
      <c r="B92" s="76"/>
      <c r="C92" s="74" t="s">
        <v>653</v>
      </c>
      <c r="D92" s="79" t="s">
        <v>283</v>
      </c>
      <c r="E92" s="13">
        <v>44441</v>
      </c>
      <c r="F92" s="77" t="s">
        <v>779</v>
      </c>
      <c r="G92" s="13">
        <v>44443</v>
      </c>
      <c r="H92" s="78" t="s">
        <v>780</v>
      </c>
      <c r="I92" s="16">
        <v>76</v>
      </c>
      <c r="J92" s="16">
        <v>43</v>
      </c>
      <c r="K92" s="16">
        <v>15</v>
      </c>
      <c r="L92" s="16">
        <v>1</v>
      </c>
      <c r="M92" s="82">
        <v>12.255000000000001</v>
      </c>
      <c r="N92" s="73">
        <v>12</v>
      </c>
      <c r="O92" s="65">
        <v>3000</v>
      </c>
      <c r="P92" s="66">
        <f>Table224578910112345678[[#This Row],[PEMBULATAN]]*O92</f>
        <v>36000</v>
      </c>
    </row>
    <row r="93" spans="1:16" ht="26.25" customHeight="1" x14ac:dyDescent="0.2">
      <c r="A93" s="14"/>
      <c r="B93" s="76"/>
      <c r="C93" s="74" t="s">
        <v>654</v>
      </c>
      <c r="D93" s="79" t="s">
        <v>283</v>
      </c>
      <c r="E93" s="13">
        <v>44441</v>
      </c>
      <c r="F93" s="77" t="s">
        <v>779</v>
      </c>
      <c r="G93" s="13">
        <v>44443</v>
      </c>
      <c r="H93" s="78" t="s">
        <v>780</v>
      </c>
      <c r="I93" s="16">
        <v>93</v>
      </c>
      <c r="J93" s="16">
        <v>66</v>
      </c>
      <c r="K93" s="16">
        <v>32</v>
      </c>
      <c r="L93" s="16">
        <v>18</v>
      </c>
      <c r="M93" s="82">
        <v>49.103999999999999</v>
      </c>
      <c r="N93" s="73">
        <v>49</v>
      </c>
      <c r="O93" s="65">
        <v>3000</v>
      </c>
      <c r="P93" s="66">
        <f>Table224578910112345678[[#This Row],[PEMBULATAN]]*O93</f>
        <v>147000</v>
      </c>
    </row>
    <row r="94" spans="1:16" ht="26.25" customHeight="1" x14ac:dyDescent="0.2">
      <c r="A94" s="14"/>
      <c r="B94" s="76"/>
      <c r="C94" s="74" t="s">
        <v>655</v>
      </c>
      <c r="D94" s="79" t="s">
        <v>283</v>
      </c>
      <c r="E94" s="13">
        <v>44441</v>
      </c>
      <c r="F94" s="77" t="s">
        <v>779</v>
      </c>
      <c r="G94" s="13">
        <v>44443</v>
      </c>
      <c r="H94" s="78" t="s">
        <v>780</v>
      </c>
      <c r="I94" s="16">
        <v>76</v>
      </c>
      <c r="J94" s="16">
        <v>55</v>
      </c>
      <c r="K94" s="16">
        <v>21</v>
      </c>
      <c r="L94" s="16">
        <v>12</v>
      </c>
      <c r="M94" s="82">
        <v>21.945</v>
      </c>
      <c r="N94" s="73">
        <v>22</v>
      </c>
      <c r="O94" s="65">
        <v>3000</v>
      </c>
      <c r="P94" s="66">
        <f>Table224578910112345678[[#This Row],[PEMBULATAN]]*O94</f>
        <v>66000</v>
      </c>
    </row>
    <row r="95" spans="1:16" ht="26.25" customHeight="1" x14ac:dyDescent="0.2">
      <c r="A95" s="14"/>
      <c r="B95" s="76"/>
      <c r="C95" s="74" t="s">
        <v>656</v>
      </c>
      <c r="D95" s="79" t="s">
        <v>283</v>
      </c>
      <c r="E95" s="13">
        <v>44441</v>
      </c>
      <c r="F95" s="77" t="s">
        <v>779</v>
      </c>
      <c r="G95" s="13">
        <v>44443</v>
      </c>
      <c r="H95" s="78" t="s">
        <v>780</v>
      </c>
      <c r="I95" s="16">
        <v>47</v>
      </c>
      <c r="J95" s="16">
        <v>35</v>
      </c>
      <c r="K95" s="16">
        <v>16</v>
      </c>
      <c r="L95" s="16">
        <v>4</v>
      </c>
      <c r="M95" s="82">
        <v>6.58</v>
      </c>
      <c r="N95" s="73">
        <v>7</v>
      </c>
      <c r="O95" s="65">
        <v>3000</v>
      </c>
      <c r="P95" s="66">
        <f>Table224578910112345678[[#This Row],[PEMBULATAN]]*O95</f>
        <v>21000</v>
      </c>
    </row>
    <row r="96" spans="1:16" ht="26.25" customHeight="1" x14ac:dyDescent="0.2">
      <c r="A96" s="14"/>
      <c r="B96" s="76"/>
      <c r="C96" s="74" t="s">
        <v>657</v>
      </c>
      <c r="D96" s="79" t="s">
        <v>283</v>
      </c>
      <c r="E96" s="13">
        <v>44441</v>
      </c>
      <c r="F96" s="77" t="s">
        <v>779</v>
      </c>
      <c r="G96" s="13">
        <v>44443</v>
      </c>
      <c r="H96" s="78" t="s">
        <v>780</v>
      </c>
      <c r="I96" s="16">
        <v>57</v>
      </c>
      <c r="J96" s="16">
        <v>44</v>
      </c>
      <c r="K96" s="16">
        <v>47</v>
      </c>
      <c r="L96" s="16">
        <v>8</v>
      </c>
      <c r="M96" s="82">
        <v>29.469000000000001</v>
      </c>
      <c r="N96" s="73">
        <v>30</v>
      </c>
      <c r="O96" s="65">
        <v>3000</v>
      </c>
      <c r="P96" s="66">
        <f>Table224578910112345678[[#This Row],[PEMBULATAN]]*O96</f>
        <v>90000</v>
      </c>
    </row>
    <row r="97" spans="1:16" ht="26.25" customHeight="1" x14ac:dyDescent="0.2">
      <c r="A97" s="14"/>
      <c r="B97" s="76"/>
      <c r="C97" s="74" t="s">
        <v>658</v>
      </c>
      <c r="D97" s="79" t="s">
        <v>283</v>
      </c>
      <c r="E97" s="13">
        <v>44441</v>
      </c>
      <c r="F97" s="77" t="s">
        <v>779</v>
      </c>
      <c r="G97" s="13">
        <v>44443</v>
      </c>
      <c r="H97" s="78" t="s">
        <v>780</v>
      </c>
      <c r="I97" s="16">
        <v>65</v>
      </c>
      <c r="J97" s="16">
        <v>45</v>
      </c>
      <c r="K97" s="16">
        <v>28</v>
      </c>
      <c r="L97" s="16">
        <v>6</v>
      </c>
      <c r="M97" s="82">
        <v>20.475000000000001</v>
      </c>
      <c r="N97" s="73">
        <v>21</v>
      </c>
      <c r="O97" s="65">
        <v>3000</v>
      </c>
      <c r="P97" s="66">
        <f>Table224578910112345678[[#This Row],[PEMBULATAN]]*O97</f>
        <v>63000</v>
      </c>
    </row>
    <row r="98" spans="1:16" ht="26.25" customHeight="1" x14ac:dyDescent="0.2">
      <c r="A98" s="14"/>
      <c r="B98" s="76"/>
      <c r="C98" s="74" t="s">
        <v>659</v>
      </c>
      <c r="D98" s="79" t="s">
        <v>283</v>
      </c>
      <c r="E98" s="13">
        <v>44441</v>
      </c>
      <c r="F98" s="77" t="s">
        <v>779</v>
      </c>
      <c r="G98" s="13">
        <v>44443</v>
      </c>
      <c r="H98" s="78" t="s">
        <v>780</v>
      </c>
      <c r="I98" s="16">
        <v>90</v>
      </c>
      <c r="J98" s="16">
        <v>67</v>
      </c>
      <c r="K98" s="16">
        <v>24</v>
      </c>
      <c r="L98" s="16">
        <v>20</v>
      </c>
      <c r="M98" s="82">
        <v>36.18</v>
      </c>
      <c r="N98" s="73">
        <v>36</v>
      </c>
      <c r="O98" s="65">
        <v>3000</v>
      </c>
      <c r="P98" s="66">
        <f>Table224578910112345678[[#This Row],[PEMBULATAN]]*O98</f>
        <v>108000</v>
      </c>
    </row>
    <row r="99" spans="1:16" ht="26.25" customHeight="1" x14ac:dyDescent="0.2">
      <c r="A99" s="14"/>
      <c r="B99" s="76"/>
      <c r="C99" s="74" t="s">
        <v>660</v>
      </c>
      <c r="D99" s="79" t="s">
        <v>283</v>
      </c>
      <c r="E99" s="13">
        <v>44441</v>
      </c>
      <c r="F99" s="77" t="s">
        <v>779</v>
      </c>
      <c r="G99" s="13">
        <v>44443</v>
      </c>
      <c r="H99" s="78" t="s">
        <v>780</v>
      </c>
      <c r="I99" s="16">
        <v>88</v>
      </c>
      <c r="J99" s="16">
        <v>58</v>
      </c>
      <c r="K99" s="16">
        <v>29</v>
      </c>
      <c r="L99" s="16">
        <v>13</v>
      </c>
      <c r="M99" s="82">
        <v>37.003999999999998</v>
      </c>
      <c r="N99" s="73">
        <v>37</v>
      </c>
      <c r="O99" s="65">
        <v>3000</v>
      </c>
      <c r="P99" s="66">
        <f>Table224578910112345678[[#This Row],[PEMBULATAN]]*O99</f>
        <v>111000</v>
      </c>
    </row>
    <row r="100" spans="1:16" ht="26.25" customHeight="1" x14ac:dyDescent="0.2">
      <c r="A100" s="14"/>
      <c r="B100" s="76"/>
      <c r="C100" s="74" t="s">
        <v>661</v>
      </c>
      <c r="D100" s="79" t="s">
        <v>283</v>
      </c>
      <c r="E100" s="13">
        <v>44441</v>
      </c>
      <c r="F100" s="77" t="s">
        <v>779</v>
      </c>
      <c r="G100" s="13">
        <v>44443</v>
      </c>
      <c r="H100" s="78" t="s">
        <v>780</v>
      </c>
      <c r="I100" s="16">
        <v>70</v>
      </c>
      <c r="J100" s="16">
        <v>51</v>
      </c>
      <c r="K100" s="16">
        <v>20</v>
      </c>
      <c r="L100" s="16">
        <v>10</v>
      </c>
      <c r="M100" s="82">
        <v>17.850000000000001</v>
      </c>
      <c r="N100" s="73">
        <v>18</v>
      </c>
      <c r="O100" s="65">
        <v>3000</v>
      </c>
      <c r="P100" s="66">
        <f>Table224578910112345678[[#This Row],[PEMBULATAN]]*O100</f>
        <v>54000</v>
      </c>
    </row>
    <row r="101" spans="1:16" ht="26.25" customHeight="1" x14ac:dyDescent="0.2">
      <c r="A101" s="14"/>
      <c r="B101" s="76"/>
      <c r="C101" s="74" t="s">
        <v>662</v>
      </c>
      <c r="D101" s="79" t="s">
        <v>283</v>
      </c>
      <c r="E101" s="13">
        <v>44441</v>
      </c>
      <c r="F101" s="77" t="s">
        <v>779</v>
      </c>
      <c r="G101" s="13">
        <v>44443</v>
      </c>
      <c r="H101" s="78" t="s">
        <v>780</v>
      </c>
      <c r="I101" s="16">
        <v>56</v>
      </c>
      <c r="J101" s="16">
        <v>37</v>
      </c>
      <c r="K101" s="16">
        <v>26</v>
      </c>
      <c r="L101" s="16">
        <v>5</v>
      </c>
      <c r="M101" s="82">
        <v>13.468</v>
      </c>
      <c r="N101" s="73">
        <v>14</v>
      </c>
      <c r="O101" s="65">
        <v>3000</v>
      </c>
      <c r="P101" s="66">
        <f>Table224578910112345678[[#This Row],[PEMBULATAN]]*O101</f>
        <v>42000</v>
      </c>
    </row>
    <row r="102" spans="1:16" ht="26.25" customHeight="1" x14ac:dyDescent="0.2">
      <c r="A102" s="14"/>
      <c r="B102" s="76"/>
      <c r="C102" s="74" t="s">
        <v>663</v>
      </c>
      <c r="D102" s="79" t="s">
        <v>283</v>
      </c>
      <c r="E102" s="13">
        <v>44441</v>
      </c>
      <c r="F102" s="77" t="s">
        <v>779</v>
      </c>
      <c r="G102" s="13">
        <v>44443</v>
      </c>
      <c r="H102" s="78" t="s">
        <v>780</v>
      </c>
      <c r="I102" s="16">
        <v>78</v>
      </c>
      <c r="J102" s="16">
        <v>55</v>
      </c>
      <c r="K102" s="16">
        <v>26</v>
      </c>
      <c r="L102" s="16">
        <v>6</v>
      </c>
      <c r="M102" s="82">
        <v>27.885000000000002</v>
      </c>
      <c r="N102" s="73">
        <v>28</v>
      </c>
      <c r="O102" s="65">
        <v>3000</v>
      </c>
      <c r="P102" s="66">
        <f>Table224578910112345678[[#This Row],[PEMBULATAN]]*O102</f>
        <v>84000</v>
      </c>
    </row>
    <row r="103" spans="1:16" ht="26.25" customHeight="1" x14ac:dyDescent="0.2">
      <c r="A103" s="14"/>
      <c r="B103" s="76"/>
      <c r="C103" s="74" t="s">
        <v>664</v>
      </c>
      <c r="D103" s="79" t="s">
        <v>283</v>
      </c>
      <c r="E103" s="13">
        <v>44441</v>
      </c>
      <c r="F103" s="77" t="s">
        <v>779</v>
      </c>
      <c r="G103" s="13">
        <v>44443</v>
      </c>
      <c r="H103" s="78" t="s">
        <v>780</v>
      </c>
      <c r="I103" s="16">
        <v>90</v>
      </c>
      <c r="J103" s="16">
        <v>60</v>
      </c>
      <c r="K103" s="16">
        <v>25</v>
      </c>
      <c r="L103" s="16">
        <v>19</v>
      </c>
      <c r="M103" s="82">
        <v>33.75</v>
      </c>
      <c r="N103" s="73">
        <v>34</v>
      </c>
      <c r="O103" s="65">
        <v>3000</v>
      </c>
      <c r="P103" s="66">
        <f>Table224578910112345678[[#This Row],[PEMBULATAN]]*O103</f>
        <v>102000</v>
      </c>
    </row>
    <row r="104" spans="1:16" ht="26.25" customHeight="1" x14ac:dyDescent="0.2">
      <c r="A104" s="14"/>
      <c r="B104" s="76"/>
      <c r="C104" s="74" t="s">
        <v>665</v>
      </c>
      <c r="D104" s="79" t="s">
        <v>283</v>
      </c>
      <c r="E104" s="13">
        <v>44441</v>
      </c>
      <c r="F104" s="77" t="s">
        <v>779</v>
      </c>
      <c r="G104" s="13">
        <v>44443</v>
      </c>
      <c r="H104" s="78" t="s">
        <v>780</v>
      </c>
      <c r="I104" s="16">
        <v>135</v>
      </c>
      <c r="J104" s="16">
        <v>75</v>
      </c>
      <c r="K104" s="16">
        <v>20</v>
      </c>
      <c r="L104" s="16">
        <v>40</v>
      </c>
      <c r="M104" s="82">
        <v>50.625</v>
      </c>
      <c r="N104" s="73">
        <v>51</v>
      </c>
      <c r="O104" s="65">
        <v>3000</v>
      </c>
      <c r="P104" s="66">
        <f>Table224578910112345678[[#This Row],[PEMBULATAN]]*O104</f>
        <v>153000</v>
      </c>
    </row>
    <row r="105" spans="1:16" ht="26.25" customHeight="1" x14ac:dyDescent="0.2">
      <c r="A105" s="14"/>
      <c r="B105" s="76"/>
      <c r="C105" s="74" t="s">
        <v>666</v>
      </c>
      <c r="D105" s="79" t="s">
        <v>283</v>
      </c>
      <c r="E105" s="13">
        <v>44441</v>
      </c>
      <c r="F105" s="77" t="s">
        <v>779</v>
      </c>
      <c r="G105" s="13">
        <v>44443</v>
      </c>
      <c r="H105" s="78" t="s">
        <v>780</v>
      </c>
      <c r="I105" s="16">
        <v>98</v>
      </c>
      <c r="J105" s="16">
        <v>47</v>
      </c>
      <c r="K105" s="16">
        <v>30</v>
      </c>
      <c r="L105" s="16">
        <v>12</v>
      </c>
      <c r="M105" s="82">
        <v>34.545000000000002</v>
      </c>
      <c r="N105" s="73">
        <v>35</v>
      </c>
      <c r="O105" s="65">
        <v>3000</v>
      </c>
      <c r="P105" s="66">
        <f>Table224578910112345678[[#This Row],[PEMBULATAN]]*O105</f>
        <v>105000</v>
      </c>
    </row>
    <row r="106" spans="1:16" ht="26.25" customHeight="1" x14ac:dyDescent="0.2">
      <c r="A106" s="14"/>
      <c r="B106" s="76"/>
      <c r="C106" s="74" t="s">
        <v>667</v>
      </c>
      <c r="D106" s="79" t="s">
        <v>283</v>
      </c>
      <c r="E106" s="13">
        <v>44441</v>
      </c>
      <c r="F106" s="77" t="s">
        <v>779</v>
      </c>
      <c r="G106" s="13">
        <v>44443</v>
      </c>
      <c r="H106" s="78" t="s">
        <v>780</v>
      </c>
      <c r="I106" s="16">
        <v>85</v>
      </c>
      <c r="J106" s="16">
        <v>64</v>
      </c>
      <c r="K106" s="16">
        <v>42</v>
      </c>
      <c r="L106" s="16">
        <v>23</v>
      </c>
      <c r="M106" s="82">
        <v>57.12</v>
      </c>
      <c r="N106" s="73">
        <v>57</v>
      </c>
      <c r="O106" s="65">
        <v>3000</v>
      </c>
      <c r="P106" s="66">
        <f>Table224578910112345678[[#This Row],[PEMBULATAN]]*O106</f>
        <v>171000</v>
      </c>
    </row>
    <row r="107" spans="1:16" ht="26.25" customHeight="1" x14ac:dyDescent="0.2">
      <c r="A107" s="14"/>
      <c r="B107" s="76"/>
      <c r="C107" s="74" t="s">
        <v>668</v>
      </c>
      <c r="D107" s="79" t="s">
        <v>283</v>
      </c>
      <c r="E107" s="13">
        <v>44441</v>
      </c>
      <c r="F107" s="77" t="s">
        <v>779</v>
      </c>
      <c r="G107" s="13">
        <v>44443</v>
      </c>
      <c r="H107" s="78" t="s">
        <v>780</v>
      </c>
      <c r="I107" s="16">
        <v>100</v>
      </c>
      <c r="J107" s="16">
        <v>50</v>
      </c>
      <c r="K107" s="16">
        <v>36</v>
      </c>
      <c r="L107" s="16">
        <v>16</v>
      </c>
      <c r="M107" s="82">
        <v>45</v>
      </c>
      <c r="N107" s="73">
        <v>45</v>
      </c>
      <c r="O107" s="65">
        <v>3000</v>
      </c>
      <c r="P107" s="66">
        <f>Table224578910112345678[[#This Row],[PEMBULATAN]]*O107</f>
        <v>135000</v>
      </c>
    </row>
    <row r="108" spans="1:16" ht="26.25" customHeight="1" x14ac:dyDescent="0.2">
      <c r="A108" s="14"/>
      <c r="B108" s="76"/>
      <c r="C108" s="74" t="s">
        <v>669</v>
      </c>
      <c r="D108" s="79" t="s">
        <v>283</v>
      </c>
      <c r="E108" s="13">
        <v>44441</v>
      </c>
      <c r="F108" s="77" t="s">
        <v>779</v>
      </c>
      <c r="G108" s="13">
        <v>44443</v>
      </c>
      <c r="H108" s="78" t="s">
        <v>780</v>
      </c>
      <c r="I108" s="16">
        <v>67</v>
      </c>
      <c r="J108" s="16">
        <v>40</v>
      </c>
      <c r="K108" s="16">
        <v>29</v>
      </c>
      <c r="L108" s="16">
        <v>4</v>
      </c>
      <c r="M108" s="82">
        <v>19.43</v>
      </c>
      <c r="N108" s="73">
        <v>20</v>
      </c>
      <c r="O108" s="65">
        <v>3000</v>
      </c>
      <c r="P108" s="66">
        <f>Table224578910112345678[[#This Row],[PEMBULATAN]]*O108</f>
        <v>60000</v>
      </c>
    </row>
    <row r="109" spans="1:16" ht="26.25" customHeight="1" x14ac:dyDescent="0.2">
      <c r="A109" s="14"/>
      <c r="B109" s="76"/>
      <c r="C109" s="74" t="s">
        <v>670</v>
      </c>
      <c r="D109" s="79" t="s">
        <v>283</v>
      </c>
      <c r="E109" s="13">
        <v>44441</v>
      </c>
      <c r="F109" s="77" t="s">
        <v>779</v>
      </c>
      <c r="G109" s="13">
        <v>44443</v>
      </c>
      <c r="H109" s="78" t="s">
        <v>780</v>
      </c>
      <c r="I109" s="16">
        <v>60</v>
      </c>
      <c r="J109" s="16">
        <v>40</v>
      </c>
      <c r="K109" s="16">
        <v>30</v>
      </c>
      <c r="L109" s="16">
        <v>11</v>
      </c>
      <c r="M109" s="82">
        <v>18</v>
      </c>
      <c r="N109" s="73">
        <v>18</v>
      </c>
      <c r="O109" s="65">
        <v>3000</v>
      </c>
      <c r="P109" s="66">
        <f>Table224578910112345678[[#This Row],[PEMBULATAN]]*O109</f>
        <v>54000</v>
      </c>
    </row>
    <row r="110" spans="1:16" ht="26.25" customHeight="1" x14ac:dyDescent="0.2">
      <c r="A110" s="14"/>
      <c r="B110" s="76"/>
      <c r="C110" s="74" t="s">
        <v>671</v>
      </c>
      <c r="D110" s="79" t="s">
        <v>283</v>
      </c>
      <c r="E110" s="13">
        <v>44441</v>
      </c>
      <c r="F110" s="77" t="s">
        <v>779</v>
      </c>
      <c r="G110" s="13">
        <v>44443</v>
      </c>
      <c r="H110" s="78" t="s">
        <v>780</v>
      </c>
      <c r="I110" s="16">
        <v>76</v>
      </c>
      <c r="J110" s="16">
        <v>44</v>
      </c>
      <c r="K110" s="16">
        <v>21</v>
      </c>
      <c r="L110" s="16">
        <v>5</v>
      </c>
      <c r="M110" s="82">
        <v>17.556000000000001</v>
      </c>
      <c r="N110" s="73">
        <v>18</v>
      </c>
      <c r="O110" s="65">
        <v>3000</v>
      </c>
      <c r="P110" s="66">
        <f>Table224578910112345678[[#This Row],[PEMBULATAN]]*O110</f>
        <v>54000</v>
      </c>
    </row>
    <row r="111" spans="1:16" ht="26.25" customHeight="1" x14ac:dyDescent="0.2">
      <c r="A111" s="14"/>
      <c r="B111" s="76"/>
      <c r="C111" s="74" t="s">
        <v>672</v>
      </c>
      <c r="D111" s="79" t="s">
        <v>283</v>
      </c>
      <c r="E111" s="13">
        <v>44441</v>
      </c>
      <c r="F111" s="77" t="s">
        <v>779</v>
      </c>
      <c r="G111" s="13">
        <v>44443</v>
      </c>
      <c r="H111" s="78" t="s">
        <v>780</v>
      </c>
      <c r="I111" s="16">
        <v>67</v>
      </c>
      <c r="J111" s="16">
        <v>46</v>
      </c>
      <c r="K111" s="16">
        <v>23</v>
      </c>
      <c r="L111" s="16">
        <v>14</v>
      </c>
      <c r="M111" s="82">
        <v>17.721499999999999</v>
      </c>
      <c r="N111" s="73">
        <v>18</v>
      </c>
      <c r="O111" s="65">
        <v>3000</v>
      </c>
      <c r="P111" s="66">
        <f>Table224578910112345678[[#This Row],[PEMBULATAN]]*O111</f>
        <v>54000</v>
      </c>
    </row>
    <row r="112" spans="1:16" ht="26.25" customHeight="1" x14ac:dyDescent="0.2">
      <c r="A112" s="14"/>
      <c r="B112" s="76"/>
      <c r="C112" s="74" t="s">
        <v>673</v>
      </c>
      <c r="D112" s="79" t="s">
        <v>283</v>
      </c>
      <c r="E112" s="13">
        <v>44441</v>
      </c>
      <c r="F112" s="77" t="s">
        <v>779</v>
      </c>
      <c r="G112" s="13">
        <v>44443</v>
      </c>
      <c r="H112" s="78" t="s">
        <v>780</v>
      </c>
      <c r="I112" s="16">
        <v>75</v>
      </c>
      <c r="J112" s="16">
        <v>50</v>
      </c>
      <c r="K112" s="16">
        <v>40</v>
      </c>
      <c r="L112" s="16">
        <v>16</v>
      </c>
      <c r="M112" s="82">
        <v>37.5</v>
      </c>
      <c r="N112" s="73">
        <v>38</v>
      </c>
      <c r="O112" s="65">
        <v>3000</v>
      </c>
      <c r="P112" s="66">
        <f>Table224578910112345678[[#This Row],[PEMBULATAN]]*O112</f>
        <v>114000</v>
      </c>
    </row>
    <row r="113" spans="1:16" ht="26.25" customHeight="1" x14ac:dyDescent="0.2">
      <c r="A113" s="14"/>
      <c r="B113" s="76"/>
      <c r="C113" s="74" t="s">
        <v>674</v>
      </c>
      <c r="D113" s="79" t="s">
        <v>283</v>
      </c>
      <c r="E113" s="13">
        <v>44441</v>
      </c>
      <c r="F113" s="77" t="s">
        <v>779</v>
      </c>
      <c r="G113" s="13">
        <v>44443</v>
      </c>
      <c r="H113" s="78" t="s">
        <v>780</v>
      </c>
      <c r="I113" s="16">
        <v>57</v>
      </c>
      <c r="J113" s="16">
        <v>43</v>
      </c>
      <c r="K113" s="16">
        <v>16</v>
      </c>
      <c r="L113" s="16">
        <v>6</v>
      </c>
      <c r="M113" s="82">
        <v>9.8040000000000003</v>
      </c>
      <c r="N113" s="73">
        <v>10</v>
      </c>
      <c r="O113" s="65">
        <v>3000</v>
      </c>
      <c r="P113" s="66">
        <f>Table224578910112345678[[#This Row],[PEMBULATAN]]*O113</f>
        <v>30000</v>
      </c>
    </row>
    <row r="114" spans="1:16" ht="26.25" customHeight="1" x14ac:dyDescent="0.2">
      <c r="A114" s="14"/>
      <c r="B114" s="76"/>
      <c r="C114" s="74" t="s">
        <v>675</v>
      </c>
      <c r="D114" s="79" t="s">
        <v>283</v>
      </c>
      <c r="E114" s="13">
        <v>44441</v>
      </c>
      <c r="F114" s="77" t="s">
        <v>779</v>
      </c>
      <c r="G114" s="13">
        <v>44443</v>
      </c>
      <c r="H114" s="78" t="s">
        <v>780</v>
      </c>
      <c r="I114" s="16">
        <v>100</v>
      </c>
      <c r="J114" s="16">
        <v>55</v>
      </c>
      <c r="K114" s="16">
        <v>25</v>
      </c>
      <c r="L114" s="16">
        <v>9</v>
      </c>
      <c r="M114" s="82">
        <v>34.375</v>
      </c>
      <c r="N114" s="73">
        <v>35</v>
      </c>
      <c r="O114" s="65">
        <v>3000</v>
      </c>
      <c r="P114" s="66">
        <f>Table224578910112345678[[#This Row],[PEMBULATAN]]*O114</f>
        <v>105000</v>
      </c>
    </row>
    <row r="115" spans="1:16" ht="26.25" customHeight="1" x14ac:dyDescent="0.2">
      <c r="A115" s="14"/>
      <c r="B115" s="76"/>
      <c r="C115" s="74" t="s">
        <v>676</v>
      </c>
      <c r="D115" s="79" t="s">
        <v>283</v>
      </c>
      <c r="E115" s="13">
        <v>44441</v>
      </c>
      <c r="F115" s="77" t="s">
        <v>779</v>
      </c>
      <c r="G115" s="13">
        <v>44443</v>
      </c>
      <c r="H115" s="78" t="s">
        <v>780</v>
      </c>
      <c r="I115" s="16">
        <v>122</v>
      </c>
      <c r="J115" s="16">
        <v>28</v>
      </c>
      <c r="K115" s="16">
        <v>20</v>
      </c>
      <c r="L115" s="16">
        <v>7</v>
      </c>
      <c r="M115" s="82">
        <v>17.079999999999998</v>
      </c>
      <c r="N115" s="73">
        <v>17</v>
      </c>
      <c r="O115" s="65">
        <v>3000</v>
      </c>
      <c r="P115" s="66">
        <f>Table224578910112345678[[#This Row],[PEMBULATAN]]*O115</f>
        <v>51000</v>
      </c>
    </row>
    <row r="116" spans="1:16" ht="26.25" customHeight="1" x14ac:dyDescent="0.2">
      <c r="A116" s="14"/>
      <c r="B116" s="76"/>
      <c r="C116" s="74" t="s">
        <v>677</v>
      </c>
      <c r="D116" s="79" t="s">
        <v>283</v>
      </c>
      <c r="E116" s="13">
        <v>44441</v>
      </c>
      <c r="F116" s="77" t="s">
        <v>779</v>
      </c>
      <c r="G116" s="13">
        <v>44443</v>
      </c>
      <c r="H116" s="78" t="s">
        <v>780</v>
      </c>
      <c r="I116" s="16">
        <v>99</v>
      </c>
      <c r="J116" s="16">
        <v>50</v>
      </c>
      <c r="K116" s="16">
        <v>40</v>
      </c>
      <c r="L116" s="16">
        <v>9</v>
      </c>
      <c r="M116" s="82">
        <v>49.5</v>
      </c>
      <c r="N116" s="73">
        <v>50</v>
      </c>
      <c r="O116" s="65">
        <v>3000</v>
      </c>
      <c r="P116" s="66">
        <f>Table224578910112345678[[#This Row],[PEMBULATAN]]*O116</f>
        <v>150000</v>
      </c>
    </row>
    <row r="117" spans="1:16" ht="26.25" customHeight="1" x14ac:dyDescent="0.2">
      <c r="A117" s="14"/>
      <c r="B117" s="76"/>
      <c r="C117" s="74" t="s">
        <v>678</v>
      </c>
      <c r="D117" s="79" t="s">
        <v>283</v>
      </c>
      <c r="E117" s="13">
        <v>44441</v>
      </c>
      <c r="F117" s="77" t="s">
        <v>779</v>
      </c>
      <c r="G117" s="13">
        <v>44443</v>
      </c>
      <c r="H117" s="78" t="s">
        <v>780</v>
      </c>
      <c r="I117" s="16">
        <v>60</v>
      </c>
      <c r="J117" s="16">
        <v>30</v>
      </c>
      <c r="K117" s="16">
        <v>25</v>
      </c>
      <c r="L117" s="16">
        <v>3</v>
      </c>
      <c r="M117" s="82">
        <v>11.25</v>
      </c>
      <c r="N117" s="73">
        <v>11</v>
      </c>
      <c r="O117" s="65">
        <v>3000</v>
      </c>
      <c r="P117" s="66">
        <f>Table224578910112345678[[#This Row],[PEMBULATAN]]*O117</f>
        <v>33000</v>
      </c>
    </row>
    <row r="118" spans="1:16" ht="26.25" customHeight="1" x14ac:dyDescent="0.2">
      <c r="A118" s="14"/>
      <c r="B118" s="76"/>
      <c r="C118" s="74" t="s">
        <v>679</v>
      </c>
      <c r="D118" s="79" t="s">
        <v>283</v>
      </c>
      <c r="E118" s="13">
        <v>44441</v>
      </c>
      <c r="F118" s="77" t="s">
        <v>779</v>
      </c>
      <c r="G118" s="13">
        <v>44443</v>
      </c>
      <c r="H118" s="78" t="s">
        <v>780</v>
      </c>
      <c r="I118" s="16">
        <v>95</v>
      </c>
      <c r="J118" s="16">
        <v>60</v>
      </c>
      <c r="K118" s="16">
        <v>36</v>
      </c>
      <c r="L118" s="16">
        <v>25</v>
      </c>
      <c r="M118" s="82">
        <v>51.3</v>
      </c>
      <c r="N118" s="73">
        <v>52</v>
      </c>
      <c r="O118" s="65">
        <v>3000</v>
      </c>
      <c r="P118" s="66">
        <f>Table224578910112345678[[#This Row],[PEMBULATAN]]*O118</f>
        <v>156000</v>
      </c>
    </row>
    <row r="119" spans="1:16" ht="26.25" customHeight="1" x14ac:dyDescent="0.2">
      <c r="A119" s="14"/>
      <c r="B119" s="76"/>
      <c r="C119" s="74" t="s">
        <v>680</v>
      </c>
      <c r="D119" s="79" t="s">
        <v>283</v>
      </c>
      <c r="E119" s="13">
        <v>44441</v>
      </c>
      <c r="F119" s="77" t="s">
        <v>779</v>
      </c>
      <c r="G119" s="13">
        <v>44443</v>
      </c>
      <c r="H119" s="78" t="s">
        <v>780</v>
      </c>
      <c r="I119" s="16">
        <v>90</v>
      </c>
      <c r="J119" s="16">
        <v>51</v>
      </c>
      <c r="K119" s="16">
        <v>35</v>
      </c>
      <c r="L119" s="16">
        <v>18</v>
      </c>
      <c r="M119" s="82">
        <v>40.162500000000001</v>
      </c>
      <c r="N119" s="73">
        <v>40</v>
      </c>
      <c r="O119" s="65">
        <v>3000</v>
      </c>
      <c r="P119" s="66">
        <f>Table224578910112345678[[#This Row],[PEMBULATAN]]*O119</f>
        <v>120000</v>
      </c>
    </row>
    <row r="120" spans="1:16" ht="26.25" customHeight="1" x14ac:dyDescent="0.2">
      <c r="A120" s="14"/>
      <c r="B120" s="76"/>
      <c r="C120" s="74" t="s">
        <v>681</v>
      </c>
      <c r="D120" s="79" t="s">
        <v>283</v>
      </c>
      <c r="E120" s="13">
        <v>44441</v>
      </c>
      <c r="F120" s="77" t="s">
        <v>779</v>
      </c>
      <c r="G120" s="13">
        <v>44443</v>
      </c>
      <c r="H120" s="78" t="s">
        <v>780</v>
      </c>
      <c r="I120" s="16">
        <v>95</v>
      </c>
      <c r="J120" s="16">
        <v>60</v>
      </c>
      <c r="K120" s="16">
        <v>30</v>
      </c>
      <c r="L120" s="16">
        <v>11</v>
      </c>
      <c r="M120" s="82">
        <v>42.75</v>
      </c>
      <c r="N120" s="73">
        <v>43</v>
      </c>
      <c r="O120" s="65">
        <v>3000</v>
      </c>
      <c r="P120" s="66">
        <f>Table224578910112345678[[#This Row],[PEMBULATAN]]*O120</f>
        <v>129000</v>
      </c>
    </row>
    <row r="121" spans="1:16" ht="26.25" customHeight="1" x14ac:dyDescent="0.2">
      <c r="A121" s="14"/>
      <c r="B121" s="76"/>
      <c r="C121" s="74" t="s">
        <v>682</v>
      </c>
      <c r="D121" s="79" t="s">
        <v>283</v>
      </c>
      <c r="E121" s="13">
        <v>44441</v>
      </c>
      <c r="F121" s="77" t="s">
        <v>779</v>
      </c>
      <c r="G121" s="13">
        <v>44443</v>
      </c>
      <c r="H121" s="78" t="s">
        <v>780</v>
      </c>
      <c r="I121" s="16">
        <v>66</v>
      </c>
      <c r="J121" s="16">
        <v>40</v>
      </c>
      <c r="K121" s="16">
        <v>20</v>
      </c>
      <c r="L121" s="16">
        <v>5</v>
      </c>
      <c r="M121" s="82">
        <v>13.2</v>
      </c>
      <c r="N121" s="73">
        <v>13</v>
      </c>
      <c r="O121" s="65">
        <v>3000</v>
      </c>
      <c r="P121" s="66">
        <f>Table224578910112345678[[#This Row],[PEMBULATAN]]*O121</f>
        <v>39000</v>
      </c>
    </row>
    <row r="122" spans="1:16" ht="26.25" customHeight="1" x14ac:dyDescent="0.2">
      <c r="A122" s="14"/>
      <c r="B122" s="76"/>
      <c r="C122" s="74" t="s">
        <v>683</v>
      </c>
      <c r="D122" s="79" t="s">
        <v>283</v>
      </c>
      <c r="E122" s="13">
        <v>44441</v>
      </c>
      <c r="F122" s="77" t="s">
        <v>779</v>
      </c>
      <c r="G122" s="13">
        <v>44443</v>
      </c>
      <c r="H122" s="78" t="s">
        <v>780</v>
      </c>
      <c r="I122" s="16">
        <v>45</v>
      </c>
      <c r="J122" s="16">
        <v>35</v>
      </c>
      <c r="K122" s="16">
        <v>25</v>
      </c>
      <c r="L122" s="16">
        <v>3</v>
      </c>
      <c r="M122" s="82">
        <v>9.84375</v>
      </c>
      <c r="N122" s="73">
        <v>10</v>
      </c>
      <c r="O122" s="65">
        <v>3000</v>
      </c>
      <c r="P122" s="66">
        <f>Table224578910112345678[[#This Row],[PEMBULATAN]]*O122</f>
        <v>30000</v>
      </c>
    </row>
    <row r="123" spans="1:16" ht="26.25" customHeight="1" x14ac:dyDescent="0.2">
      <c r="A123" s="14"/>
      <c r="B123" s="76"/>
      <c r="C123" s="74" t="s">
        <v>684</v>
      </c>
      <c r="D123" s="79" t="s">
        <v>283</v>
      </c>
      <c r="E123" s="13">
        <v>44441</v>
      </c>
      <c r="F123" s="77" t="s">
        <v>779</v>
      </c>
      <c r="G123" s="13">
        <v>44443</v>
      </c>
      <c r="H123" s="78" t="s">
        <v>780</v>
      </c>
      <c r="I123" s="16">
        <v>88</v>
      </c>
      <c r="J123" s="16">
        <v>60</v>
      </c>
      <c r="K123" s="16">
        <v>25</v>
      </c>
      <c r="L123" s="16">
        <v>10</v>
      </c>
      <c r="M123" s="82">
        <v>33</v>
      </c>
      <c r="N123" s="73">
        <v>33</v>
      </c>
      <c r="O123" s="65">
        <v>3000</v>
      </c>
      <c r="P123" s="66">
        <f>Table224578910112345678[[#This Row],[PEMBULATAN]]*O123</f>
        <v>99000</v>
      </c>
    </row>
    <row r="124" spans="1:16" ht="26.25" customHeight="1" x14ac:dyDescent="0.2">
      <c r="A124" s="14"/>
      <c r="B124" s="76"/>
      <c r="C124" s="74" t="s">
        <v>685</v>
      </c>
      <c r="D124" s="79" t="s">
        <v>283</v>
      </c>
      <c r="E124" s="13">
        <v>44441</v>
      </c>
      <c r="F124" s="77" t="s">
        <v>779</v>
      </c>
      <c r="G124" s="13">
        <v>44443</v>
      </c>
      <c r="H124" s="78" t="s">
        <v>780</v>
      </c>
      <c r="I124" s="16">
        <v>105</v>
      </c>
      <c r="J124" s="16">
        <v>67</v>
      </c>
      <c r="K124" s="16">
        <v>47</v>
      </c>
      <c r="L124" s="16">
        <v>18</v>
      </c>
      <c r="M124" s="82">
        <v>82.661249999999995</v>
      </c>
      <c r="N124" s="73">
        <v>83</v>
      </c>
      <c r="O124" s="65">
        <v>3000</v>
      </c>
      <c r="P124" s="66">
        <f>Table224578910112345678[[#This Row],[PEMBULATAN]]*O124</f>
        <v>249000</v>
      </c>
    </row>
    <row r="125" spans="1:16" ht="26.25" customHeight="1" x14ac:dyDescent="0.2">
      <c r="A125" s="14"/>
      <c r="B125" s="76"/>
      <c r="C125" s="74" t="s">
        <v>686</v>
      </c>
      <c r="D125" s="79" t="s">
        <v>283</v>
      </c>
      <c r="E125" s="13">
        <v>44441</v>
      </c>
      <c r="F125" s="77" t="s">
        <v>779</v>
      </c>
      <c r="G125" s="13">
        <v>44443</v>
      </c>
      <c r="H125" s="78" t="s">
        <v>780</v>
      </c>
      <c r="I125" s="16">
        <v>98</v>
      </c>
      <c r="J125" s="16">
        <v>56</v>
      </c>
      <c r="K125" s="16">
        <v>36</v>
      </c>
      <c r="L125" s="16">
        <v>21</v>
      </c>
      <c r="M125" s="82">
        <v>49.392000000000003</v>
      </c>
      <c r="N125" s="73">
        <v>50</v>
      </c>
      <c r="O125" s="65">
        <v>3000</v>
      </c>
      <c r="P125" s="66">
        <f>Table224578910112345678[[#This Row],[PEMBULATAN]]*O125</f>
        <v>150000</v>
      </c>
    </row>
    <row r="126" spans="1:16" ht="26.25" customHeight="1" x14ac:dyDescent="0.2">
      <c r="A126" s="14"/>
      <c r="B126" s="76"/>
      <c r="C126" s="74" t="s">
        <v>687</v>
      </c>
      <c r="D126" s="79" t="s">
        <v>283</v>
      </c>
      <c r="E126" s="13">
        <v>44441</v>
      </c>
      <c r="F126" s="77" t="s">
        <v>779</v>
      </c>
      <c r="G126" s="13">
        <v>44443</v>
      </c>
      <c r="H126" s="78" t="s">
        <v>780</v>
      </c>
      <c r="I126" s="16">
        <v>80</v>
      </c>
      <c r="J126" s="16">
        <v>67</v>
      </c>
      <c r="K126" s="16">
        <v>30</v>
      </c>
      <c r="L126" s="16">
        <v>9</v>
      </c>
      <c r="M126" s="82">
        <v>40.200000000000003</v>
      </c>
      <c r="N126" s="73">
        <v>40</v>
      </c>
      <c r="O126" s="65">
        <v>3000</v>
      </c>
      <c r="P126" s="66">
        <f>Table224578910112345678[[#This Row],[PEMBULATAN]]*O126</f>
        <v>120000</v>
      </c>
    </row>
    <row r="127" spans="1:16" ht="26.25" customHeight="1" x14ac:dyDescent="0.2">
      <c r="A127" s="14"/>
      <c r="B127" s="76"/>
      <c r="C127" s="74" t="s">
        <v>688</v>
      </c>
      <c r="D127" s="79" t="s">
        <v>283</v>
      </c>
      <c r="E127" s="13">
        <v>44441</v>
      </c>
      <c r="F127" s="77" t="s">
        <v>779</v>
      </c>
      <c r="G127" s="13">
        <v>44443</v>
      </c>
      <c r="H127" s="78" t="s">
        <v>780</v>
      </c>
      <c r="I127" s="16">
        <v>50</v>
      </c>
      <c r="J127" s="16">
        <v>50</v>
      </c>
      <c r="K127" s="16">
        <v>5</v>
      </c>
      <c r="L127" s="16">
        <v>2</v>
      </c>
      <c r="M127" s="82">
        <v>3.125</v>
      </c>
      <c r="N127" s="73">
        <v>3</v>
      </c>
      <c r="O127" s="65">
        <v>3000</v>
      </c>
      <c r="P127" s="66">
        <f>Table224578910112345678[[#This Row],[PEMBULATAN]]*O127</f>
        <v>9000</v>
      </c>
    </row>
    <row r="128" spans="1:16" ht="26.25" customHeight="1" x14ac:dyDescent="0.2">
      <c r="A128" s="14"/>
      <c r="B128" s="76"/>
      <c r="C128" s="74" t="s">
        <v>689</v>
      </c>
      <c r="D128" s="79" t="s">
        <v>283</v>
      </c>
      <c r="E128" s="13">
        <v>44441</v>
      </c>
      <c r="F128" s="77" t="s">
        <v>779</v>
      </c>
      <c r="G128" s="13">
        <v>44443</v>
      </c>
      <c r="H128" s="78" t="s">
        <v>780</v>
      </c>
      <c r="I128" s="16">
        <v>50</v>
      </c>
      <c r="J128" s="16">
        <v>50</v>
      </c>
      <c r="K128" s="16">
        <v>5</v>
      </c>
      <c r="L128" s="16">
        <v>2</v>
      </c>
      <c r="M128" s="82">
        <v>3.125</v>
      </c>
      <c r="N128" s="73">
        <v>3</v>
      </c>
      <c r="O128" s="65">
        <v>3000</v>
      </c>
      <c r="P128" s="66">
        <f>Table224578910112345678[[#This Row],[PEMBULATAN]]*O128</f>
        <v>9000</v>
      </c>
    </row>
    <row r="129" spans="1:16" ht="26.25" customHeight="1" x14ac:dyDescent="0.2">
      <c r="A129" s="14"/>
      <c r="B129" s="76"/>
      <c r="C129" s="74" t="s">
        <v>690</v>
      </c>
      <c r="D129" s="79" t="s">
        <v>283</v>
      </c>
      <c r="E129" s="13">
        <v>44441</v>
      </c>
      <c r="F129" s="77" t="s">
        <v>779</v>
      </c>
      <c r="G129" s="13">
        <v>44443</v>
      </c>
      <c r="H129" s="78" t="s">
        <v>780</v>
      </c>
      <c r="I129" s="16">
        <v>64</v>
      </c>
      <c r="J129" s="16">
        <v>53</v>
      </c>
      <c r="K129" s="16">
        <v>20</v>
      </c>
      <c r="L129" s="16">
        <v>9</v>
      </c>
      <c r="M129" s="82">
        <v>16.96</v>
      </c>
      <c r="N129" s="73">
        <v>17</v>
      </c>
      <c r="O129" s="65">
        <v>3000</v>
      </c>
      <c r="P129" s="66">
        <f>Table224578910112345678[[#This Row],[PEMBULATAN]]*O129</f>
        <v>51000</v>
      </c>
    </row>
    <row r="130" spans="1:16" ht="26.25" customHeight="1" x14ac:dyDescent="0.2">
      <c r="A130" s="14"/>
      <c r="B130" s="76"/>
      <c r="C130" s="74" t="s">
        <v>691</v>
      </c>
      <c r="D130" s="79" t="s">
        <v>283</v>
      </c>
      <c r="E130" s="13">
        <v>44441</v>
      </c>
      <c r="F130" s="77" t="s">
        <v>779</v>
      </c>
      <c r="G130" s="13">
        <v>44443</v>
      </c>
      <c r="H130" s="78" t="s">
        <v>780</v>
      </c>
      <c r="I130" s="16">
        <v>40</v>
      </c>
      <c r="J130" s="16">
        <v>42</v>
      </c>
      <c r="K130" s="16">
        <v>12</v>
      </c>
      <c r="L130" s="16">
        <v>3</v>
      </c>
      <c r="M130" s="82">
        <v>5.04</v>
      </c>
      <c r="N130" s="73">
        <v>5</v>
      </c>
      <c r="O130" s="65">
        <v>3000</v>
      </c>
      <c r="P130" s="66">
        <f>Table224578910112345678[[#This Row],[PEMBULATAN]]*O130</f>
        <v>15000</v>
      </c>
    </row>
    <row r="131" spans="1:16" ht="26.25" customHeight="1" x14ac:dyDescent="0.2">
      <c r="A131" s="14"/>
      <c r="B131" s="76"/>
      <c r="C131" s="74" t="s">
        <v>692</v>
      </c>
      <c r="D131" s="79" t="s">
        <v>283</v>
      </c>
      <c r="E131" s="13">
        <v>44441</v>
      </c>
      <c r="F131" s="77" t="s">
        <v>779</v>
      </c>
      <c r="G131" s="13">
        <v>44443</v>
      </c>
      <c r="H131" s="78" t="s">
        <v>780</v>
      </c>
      <c r="I131" s="16">
        <v>46</v>
      </c>
      <c r="J131" s="16">
        <v>20</v>
      </c>
      <c r="K131" s="16">
        <v>36</v>
      </c>
      <c r="L131" s="16">
        <v>5</v>
      </c>
      <c r="M131" s="82">
        <v>8.2799999999999994</v>
      </c>
      <c r="N131" s="73">
        <v>8</v>
      </c>
      <c r="O131" s="65">
        <v>3000</v>
      </c>
      <c r="P131" s="66">
        <f>Table224578910112345678[[#This Row],[PEMBULATAN]]*O131</f>
        <v>24000</v>
      </c>
    </row>
    <row r="132" spans="1:16" ht="26.25" customHeight="1" x14ac:dyDescent="0.2">
      <c r="A132" s="14"/>
      <c r="B132" s="76"/>
      <c r="C132" s="74" t="s">
        <v>693</v>
      </c>
      <c r="D132" s="79" t="s">
        <v>283</v>
      </c>
      <c r="E132" s="13">
        <v>44441</v>
      </c>
      <c r="F132" s="77" t="s">
        <v>779</v>
      </c>
      <c r="G132" s="13">
        <v>44443</v>
      </c>
      <c r="H132" s="78" t="s">
        <v>780</v>
      </c>
      <c r="I132" s="16">
        <v>40</v>
      </c>
      <c r="J132" s="16">
        <v>30</v>
      </c>
      <c r="K132" s="16">
        <v>30</v>
      </c>
      <c r="L132" s="16">
        <v>9</v>
      </c>
      <c r="M132" s="82">
        <v>9</v>
      </c>
      <c r="N132" s="73">
        <v>9</v>
      </c>
      <c r="O132" s="65">
        <v>3000</v>
      </c>
      <c r="P132" s="66">
        <f>Table224578910112345678[[#This Row],[PEMBULATAN]]*O132</f>
        <v>27000</v>
      </c>
    </row>
    <row r="133" spans="1:16" ht="26.25" customHeight="1" x14ac:dyDescent="0.2">
      <c r="A133" s="14"/>
      <c r="B133" s="76"/>
      <c r="C133" s="74" t="s">
        <v>694</v>
      </c>
      <c r="D133" s="79" t="s">
        <v>283</v>
      </c>
      <c r="E133" s="13">
        <v>44441</v>
      </c>
      <c r="F133" s="77" t="s">
        <v>779</v>
      </c>
      <c r="G133" s="13">
        <v>44443</v>
      </c>
      <c r="H133" s="78" t="s">
        <v>780</v>
      </c>
      <c r="I133" s="16">
        <v>60</v>
      </c>
      <c r="J133" s="16">
        <v>50</v>
      </c>
      <c r="K133" s="16">
        <v>20</v>
      </c>
      <c r="L133" s="16">
        <v>9</v>
      </c>
      <c r="M133" s="82">
        <v>15</v>
      </c>
      <c r="N133" s="73">
        <v>15</v>
      </c>
      <c r="O133" s="65">
        <v>3000</v>
      </c>
      <c r="P133" s="66">
        <f>Table224578910112345678[[#This Row],[PEMBULATAN]]*O133</f>
        <v>45000</v>
      </c>
    </row>
    <row r="134" spans="1:16" ht="26.25" customHeight="1" x14ac:dyDescent="0.2">
      <c r="A134" s="14"/>
      <c r="B134" s="76"/>
      <c r="C134" s="74" t="s">
        <v>695</v>
      </c>
      <c r="D134" s="79" t="s">
        <v>283</v>
      </c>
      <c r="E134" s="13">
        <v>44441</v>
      </c>
      <c r="F134" s="77" t="s">
        <v>779</v>
      </c>
      <c r="G134" s="13">
        <v>44443</v>
      </c>
      <c r="H134" s="78" t="s">
        <v>780</v>
      </c>
      <c r="I134" s="16">
        <v>56</v>
      </c>
      <c r="J134" s="16">
        <v>40</v>
      </c>
      <c r="K134" s="16">
        <v>5</v>
      </c>
      <c r="L134" s="16">
        <v>6</v>
      </c>
      <c r="M134" s="82">
        <v>2.8</v>
      </c>
      <c r="N134" s="73">
        <v>6</v>
      </c>
      <c r="O134" s="65">
        <v>3000</v>
      </c>
      <c r="P134" s="66">
        <f>Table224578910112345678[[#This Row],[PEMBULATAN]]*O134</f>
        <v>18000</v>
      </c>
    </row>
    <row r="135" spans="1:16" ht="26.25" customHeight="1" x14ac:dyDescent="0.2">
      <c r="A135" s="14"/>
      <c r="B135" s="76"/>
      <c r="C135" s="74" t="s">
        <v>696</v>
      </c>
      <c r="D135" s="79" t="s">
        <v>283</v>
      </c>
      <c r="E135" s="13">
        <v>44441</v>
      </c>
      <c r="F135" s="77" t="s">
        <v>779</v>
      </c>
      <c r="G135" s="13">
        <v>44443</v>
      </c>
      <c r="H135" s="78" t="s">
        <v>780</v>
      </c>
      <c r="I135" s="16">
        <v>50</v>
      </c>
      <c r="J135" s="16">
        <v>50</v>
      </c>
      <c r="K135" s="16">
        <v>5</v>
      </c>
      <c r="L135" s="16">
        <v>2</v>
      </c>
      <c r="M135" s="82">
        <v>3.125</v>
      </c>
      <c r="N135" s="73">
        <v>3</v>
      </c>
      <c r="O135" s="65">
        <v>3000</v>
      </c>
      <c r="P135" s="66">
        <f>Table224578910112345678[[#This Row],[PEMBULATAN]]*O135</f>
        <v>9000</v>
      </c>
    </row>
    <row r="136" spans="1:16" ht="26.25" customHeight="1" x14ac:dyDescent="0.2">
      <c r="A136" s="14"/>
      <c r="B136" s="76"/>
      <c r="C136" s="74" t="s">
        <v>697</v>
      </c>
      <c r="D136" s="79" t="s">
        <v>283</v>
      </c>
      <c r="E136" s="13">
        <v>44441</v>
      </c>
      <c r="F136" s="77" t="s">
        <v>779</v>
      </c>
      <c r="G136" s="13">
        <v>44443</v>
      </c>
      <c r="H136" s="78" t="s">
        <v>780</v>
      </c>
      <c r="I136" s="16">
        <v>102</v>
      </c>
      <c r="J136" s="16">
        <v>67</v>
      </c>
      <c r="K136" s="16">
        <v>40</v>
      </c>
      <c r="L136" s="16">
        <v>16</v>
      </c>
      <c r="M136" s="82">
        <v>68.34</v>
      </c>
      <c r="N136" s="73">
        <v>69</v>
      </c>
      <c r="O136" s="65">
        <v>3000</v>
      </c>
      <c r="P136" s="66">
        <f>Table224578910112345678[[#This Row],[PEMBULATAN]]*O136</f>
        <v>207000</v>
      </c>
    </row>
    <row r="137" spans="1:16" ht="26.25" customHeight="1" x14ac:dyDescent="0.2">
      <c r="A137" s="14"/>
      <c r="B137" s="76"/>
      <c r="C137" s="74" t="s">
        <v>698</v>
      </c>
      <c r="D137" s="79" t="s">
        <v>283</v>
      </c>
      <c r="E137" s="13">
        <v>44441</v>
      </c>
      <c r="F137" s="77" t="s">
        <v>779</v>
      </c>
      <c r="G137" s="13">
        <v>44443</v>
      </c>
      <c r="H137" s="78" t="s">
        <v>780</v>
      </c>
      <c r="I137" s="16">
        <v>45</v>
      </c>
      <c r="J137" s="16">
        <v>36</v>
      </c>
      <c r="K137" s="16">
        <v>21</v>
      </c>
      <c r="L137" s="16">
        <v>4</v>
      </c>
      <c r="M137" s="82">
        <v>8.5050000000000008</v>
      </c>
      <c r="N137" s="73">
        <v>9</v>
      </c>
      <c r="O137" s="65">
        <v>3000</v>
      </c>
      <c r="P137" s="66">
        <f>Table224578910112345678[[#This Row],[PEMBULATAN]]*O137</f>
        <v>27000</v>
      </c>
    </row>
    <row r="138" spans="1:16" ht="26.25" customHeight="1" x14ac:dyDescent="0.2">
      <c r="A138" s="14"/>
      <c r="B138" s="76"/>
      <c r="C138" s="74" t="s">
        <v>699</v>
      </c>
      <c r="D138" s="79" t="s">
        <v>283</v>
      </c>
      <c r="E138" s="13">
        <v>44441</v>
      </c>
      <c r="F138" s="77" t="s">
        <v>779</v>
      </c>
      <c r="G138" s="13">
        <v>44443</v>
      </c>
      <c r="H138" s="78" t="s">
        <v>780</v>
      </c>
      <c r="I138" s="16">
        <v>120</v>
      </c>
      <c r="J138" s="16">
        <v>22</v>
      </c>
      <c r="K138" s="16">
        <v>31</v>
      </c>
      <c r="L138" s="16">
        <v>6</v>
      </c>
      <c r="M138" s="82">
        <v>20.46</v>
      </c>
      <c r="N138" s="73">
        <v>21</v>
      </c>
      <c r="O138" s="65">
        <v>3000</v>
      </c>
      <c r="P138" s="66">
        <f>Table224578910112345678[[#This Row],[PEMBULATAN]]*O138</f>
        <v>63000</v>
      </c>
    </row>
    <row r="139" spans="1:16" ht="26.25" customHeight="1" x14ac:dyDescent="0.2">
      <c r="A139" s="14"/>
      <c r="B139" s="76"/>
      <c r="C139" s="74" t="s">
        <v>700</v>
      </c>
      <c r="D139" s="79" t="s">
        <v>283</v>
      </c>
      <c r="E139" s="13">
        <v>44441</v>
      </c>
      <c r="F139" s="77" t="s">
        <v>779</v>
      </c>
      <c r="G139" s="13">
        <v>44443</v>
      </c>
      <c r="H139" s="78" t="s">
        <v>780</v>
      </c>
      <c r="I139" s="16">
        <v>85</v>
      </c>
      <c r="J139" s="16">
        <v>60</v>
      </c>
      <c r="K139" s="16">
        <v>35</v>
      </c>
      <c r="L139" s="16">
        <v>7</v>
      </c>
      <c r="M139" s="82">
        <v>44.625</v>
      </c>
      <c r="N139" s="73">
        <v>45</v>
      </c>
      <c r="O139" s="65">
        <v>3000</v>
      </c>
      <c r="P139" s="66">
        <f>Table224578910112345678[[#This Row],[PEMBULATAN]]*O139</f>
        <v>135000</v>
      </c>
    </row>
    <row r="140" spans="1:16" ht="26.25" customHeight="1" x14ac:dyDescent="0.2">
      <c r="A140" s="14"/>
      <c r="B140" s="76"/>
      <c r="C140" s="74" t="s">
        <v>701</v>
      </c>
      <c r="D140" s="79" t="s">
        <v>283</v>
      </c>
      <c r="E140" s="13">
        <v>44441</v>
      </c>
      <c r="F140" s="77" t="s">
        <v>779</v>
      </c>
      <c r="G140" s="13">
        <v>44443</v>
      </c>
      <c r="H140" s="78" t="s">
        <v>780</v>
      </c>
      <c r="I140" s="16">
        <v>50</v>
      </c>
      <c r="J140" s="16">
        <v>30</v>
      </c>
      <c r="K140" s="16">
        <v>25</v>
      </c>
      <c r="L140" s="16">
        <v>10</v>
      </c>
      <c r="M140" s="82">
        <v>9.375</v>
      </c>
      <c r="N140" s="73">
        <v>10</v>
      </c>
      <c r="O140" s="65">
        <v>3000</v>
      </c>
      <c r="P140" s="66">
        <f>Table224578910112345678[[#This Row],[PEMBULATAN]]*O140</f>
        <v>30000</v>
      </c>
    </row>
    <row r="141" spans="1:16" ht="26.25" customHeight="1" x14ac:dyDescent="0.2">
      <c r="A141" s="14"/>
      <c r="B141" s="76"/>
      <c r="C141" s="74" t="s">
        <v>702</v>
      </c>
      <c r="D141" s="79" t="s">
        <v>283</v>
      </c>
      <c r="E141" s="13">
        <v>44441</v>
      </c>
      <c r="F141" s="77" t="s">
        <v>779</v>
      </c>
      <c r="G141" s="13">
        <v>44443</v>
      </c>
      <c r="H141" s="78" t="s">
        <v>780</v>
      </c>
      <c r="I141" s="16">
        <v>67</v>
      </c>
      <c r="J141" s="16">
        <v>46</v>
      </c>
      <c r="K141" s="16">
        <v>19</v>
      </c>
      <c r="L141" s="16">
        <v>9</v>
      </c>
      <c r="M141" s="82">
        <v>14.6395</v>
      </c>
      <c r="N141" s="73">
        <v>15</v>
      </c>
      <c r="O141" s="65">
        <v>3000</v>
      </c>
      <c r="P141" s="66">
        <f>Table224578910112345678[[#This Row],[PEMBULATAN]]*O141</f>
        <v>45000</v>
      </c>
    </row>
    <row r="142" spans="1:16" ht="26.25" customHeight="1" x14ac:dyDescent="0.2">
      <c r="A142" s="14"/>
      <c r="B142" s="76"/>
      <c r="C142" s="74" t="s">
        <v>703</v>
      </c>
      <c r="D142" s="79" t="s">
        <v>283</v>
      </c>
      <c r="E142" s="13">
        <v>44441</v>
      </c>
      <c r="F142" s="77" t="s">
        <v>779</v>
      </c>
      <c r="G142" s="13">
        <v>44443</v>
      </c>
      <c r="H142" s="78" t="s">
        <v>780</v>
      </c>
      <c r="I142" s="16">
        <v>102</v>
      </c>
      <c r="J142" s="16">
        <v>67</v>
      </c>
      <c r="K142" s="16">
        <v>46</v>
      </c>
      <c r="L142" s="16">
        <v>20</v>
      </c>
      <c r="M142" s="82">
        <v>78.590999999999994</v>
      </c>
      <c r="N142" s="73">
        <v>79</v>
      </c>
      <c r="O142" s="65">
        <v>3000</v>
      </c>
      <c r="P142" s="66">
        <f>Table224578910112345678[[#This Row],[PEMBULATAN]]*O142</f>
        <v>237000</v>
      </c>
    </row>
    <row r="143" spans="1:16" ht="26.25" customHeight="1" x14ac:dyDescent="0.2">
      <c r="A143" s="14"/>
      <c r="B143" s="76"/>
      <c r="C143" s="74" t="s">
        <v>704</v>
      </c>
      <c r="D143" s="79" t="s">
        <v>283</v>
      </c>
      <c r="E143" s="13">
        <v>44441</v>
      </c>
      <c r="F143" s="77" t="s">
        <v>779</v>
      </c>
      <c r="G143" s="13">
        <v>44443</v>
      </c>
      <c r="H143" s="78" t="s">
        <v>780</v>
      </c>
      <c r="I143" s="16">
        <v>95</v>
      </c>
      <c r="J143" s="16">
        <v>60</v>
      </c>
      <c r="K143" s="16">
        <v>30</v>
      </c>
      <c r="L143" s="16">
        <v>11</v>
      </c>
      <c r="M143" s="82">
        <v>42.75</v>
      </c>
      <c r="N143" s="73">
        <v>43</v>
      </c>
      <c r="O143" s="65">
        <v>3000</v>
      </c>
      <c r="P143" s="66">
        <f>Table224578910112345678[[#This Row],[PEMBULATAN]]*O143</f>
        <v>129000</v>
      </c>
    </row>
    <row r="144" spans="1:16" ht="26.25" customHeight="1" x14ac:dyDescent="0.2">
      <c r="A144" s="14"/>
      <c r="B144" s="76"/>
      <c r="C144" s="74" t="s">
        <v>705</v>
      </c>
      <c r="D144" s="79" t="s">
        <v>283</v>
      </c>
      <c r="E144" s="13">
        <v>44441</v>
      </c>
      <c r="F144" s="77" t="s">
        <v>779</v>
      </c>
      <c r="G144" s="13">
        <v>44443</v>
      </c>
      <c r="H144" s="78" t="s">
        <v>780</v>
      </c>
      <c r="I144" s="16">
        <v>50</v>
      </c>
      <c r="J144" s="16">
        <v>36</v>
      </c>
      <c r="K144" s="16">
        <v>34</v>
      </c>
      <c r="L144" s="16">
        <v>11</v>
      </c>
      <c r="M144" s="82">
        <v>15.3</v>
      </c>
      <c r="N144" s="73">
        <v>16</v>
      </c>
      <c r="O144" s="65">
        <v>3000</v>
      </c>
      <c r="P144" s="66">
        <f>Table224578910112345678[[#This Row],[PEMBULATAN]]*O144</f>
        <v>48000</v>
      </c>
    </row>
    <row r="145" spans="1:16" ht="26.25" customHeight="1" x14ac:dyDescent="0.2">
      <c r="A145" s="14"/>
      <c r="B145" s="76"/>
      <c r="C145" s="74" t="s">
        <v>706</v>
      </c>
      <c r="D145" s="79" t="s">
        <v>283</v>
      </c>
      <c r="E145" s="13">
        <v>44441</v>
      </c>
      <c r="F145" s="77" t="s">
        <v>779</v>
      </c>
      <c r="G145" s="13">
        <v>44443</v>
      </c>
      <c r="H145" s="78" t="s">
        <v>780</v>
      </c>
      <c r="I145" s="16">
        <v>42</v>
      </c>
      <c r="J145" s="16">
        <v>42</v>
      </c>
      <c r="K145" s="16">
        <v>20</v>
      </c>
      <c r="L145" s="16">
        <v>14</v>
      </c>
      <c r="M145" s="82">
        <v>8.82</v>
      </c>
      <c r="N145" s="73">
        <v>14</v>
      </c>
      <c r="O145" s="65">
        <v>3000</v>
      </c>
      <c r="P145" s="66">
        <f>Table224578910112345678[[#This Row],[PEMBULATAN]]*O145</f>
        <v>42000</v>
      </c>
    </row>
    <row r="146" spans="1:16" ht="26.25" customHeight="1" x14ac:dyDescent="0.2">
      <c r="A146" s="14"/>
      <c r="B146" s="76"/>
      <c r="C146" s="74" t="s">
        <v>707</v>
      </c>
      <c r="D146" s="79" t="s">
        <v>283</v>
      </c>
      <c r="E146" s="13">
        <v>44441</v>
      </c>
      <c r="F146" s="77" t="s">
        <v>779</v>
      </c>
      <c r="G146" s="13">
        <v>44443</v>
      </c>
      <c r="H146" s="78" t="s">
        <v>780</v>
      </c>
      <c r="I146" s="16">
        <v>96</v>
      </c>
      <c r="J146" s="16">
        <v>55</v>
      </c>
      <c r="K146" s="16">
        <v>40</v>
      </c>
      <c r="L146" s="16">
        <v>18</v>
      </c>
      <c r="M146" s="82">
        <v>52.8</v>
      </c>
      <c r="N146" s="73">
        <v>53</v>
      </c>
      <c r="O146" s="65">
        <v>3000</v>
      </c>
      <c r="P146" s="66">
        <f>Table224578910112345678[[#This Row],[PEMBULATAN]]*O146</f>
        <v>159000</v>
      </c>
    </row>
    <row r="147" spans="1:16" ht="26.25" customHeight="1" x14ac:dyDescent="0.2">
      <c r="A147" s="14"/>
      <c r="B147" s="76"/>
      <c r="C147" s="74" t="s">
        <v>708</v>
      </c>
      <c r="D147" s="79" t="s">
        <v>283</v>
      </c>
      <c r="E147" s="13">
        <v>44441</v>
      </c>
      <c r="F147" s="77" t="s">
        <v>779</v>
      </c>
      <c r="G147" s="13">
        <v>44443</v>
      </c>
      <c r="H147" s="78" t="s">
        <v>780</v>
      </c>
      <c r="I147" s="16">
        <v>78</v>
      </c>
      <c r="J147" s="16">
        <v>25</v>
      </c>
      <c r="K147" s="16">
        <v>17</v>
      </c>
      <c r="L147" s="16">
        <v>6</v>
      </c>
      <c r="M147" s="82">
        <v>8.2874999999999996</v>
      </c>
      <c r="N147" s="73">
        <v>8</v>
      </c>
      <c r="O147" s="65">
        <v>3000</v>
      </c>
      <c r="P147" s="66">
        <f>Table224578910112345678[[#This Row],[PEMBULATAN]]*O147</f>
        <v>24000</v>
      </c>
    </row>
    <row r="148" spans="1:16" ht="26.25" customHeight="1" x14ac:dyDescent="0.2">
      <c r="A148" s="14"/>
      <c r="B148" s="76"/>
      <c r="C148" s="74" t="s">
        <v>709</v>
      </c>
      <c r="D148" s="79" t="s">
        <v>283</v>
      </c>
      <c r="E148" s="13">
        <v>44441</v>
      </c>
      <c r="F148" s="77" t="s">
        <v>779</v>
      </c>
      <c r="G148" s="13">
        <v>44443</v>
      </c>
      <c r="H148" s="78" t="s">
        <v>780</v>
      </c>
      <c r="I148" s="16">
        <v>105</v>
      </c>
      <c r="J148" s="16">
        <v>25</v>
      </c>
      <c r="K148" s="16">
        <v>15</v>
      </c>
      <c r="L148" s="16">
        <v>3</v>
      </c>
      <c r="M148" s="82">
        <v>9.84375</v>
      </c>
      <c r="N148" s="73">
        <v>10</v>
      </c>
      <c r="O148" s="65">
        <v>3000</v>
      </c>
      <c r="P148" s="66">
        <f>Table224578910112345678[[#This Row],[PEMBULATAN]]*O148</f>
        <v>30000</v>
      </c>
    </row>
    <row r="149" spans="1:16" ht="26.25" customHeight="1" x14ac:dyDescent="0.2">
      <c r="A149" s="14"/>
      <c r="B149" s="76"/>
      <c r="C149" s="74" t="s">
        <v>710</v>
      </c>
      <c r="D149" s="79" t="s">
        <v>283</v>
      </c>
      <c r="E149" s="13">
        <v>44441</v>
      </c>
      <c r="F149" s="77" t="s">
        <v>779</v>
      </c>
      <c r="G149" s="13">
        <v>44443</v>
      </c>
      <c r="H149" s="78" t="s">
        <v>780</v>
      </c>
      <c r="I149" s="16">
        <v>100</v>
      </c>
      <c r="J149" s="16">
        <v>51</v>
      </c>
      <c r="K149" s="16">
        <v>45</v>
      </c>
      <c r="L149" s="16">
        <v>25</v>
      </c>
      <c r="M149" s="82">
        <v>57.375</v>
      </c>
      <c r="N149" s="73">
        <v>58</v>
      </c>
      <c r="O149" s="65">
        <v>3000</v>
      </c>
      <c r="P149" s="66">
        <f>Table224578910112345678[[#This Row],[PEMBULATAN]]*O149</f>
        <v>174000</v>
      </c>
    </row>
    <row r="150" spans="1:16" ht="26.25" customHeight="1" x14ac:dyDescent="0.2">
      <c r="A150" s="14"/>
      <c r="B150" s="76"/>
      <c r="C150" s="74" t="s">
        <v>711</v>
      </c>
      <c r="D150" s="79" t="s">
        <v>283</v>
      </c>
      <c r="E150" s="13">
        <v>44441</v>
      </c>
      <c r="F150" s="77" t="s">
        <v>779</v>
      </c>
      <c r="G150" s="13">
        <v>44443</v>
      </c>
      <c r="H150" s="78" t="s">
        <v>780</v>
      </c>
      <c r="I150" s="16">
        <v>140</v>
      </c>
      <c r="J150" s="16">
        <v>15</v>
      </c>
      <c r="K150" s="16">
        <v>15</v>
      </c>
      <c r="L150" s="16">
        <v>3</v>
      </c>
      <c r="M150" s="82">
        <v>7.875</v>
      </c>
      <c r="N150" s="73">
        <v>8</v>
      </c>
      <c r="O150" s="65">
        <v>3000</v>
      </c>
      <c r="P150" s="66">
        <f>Table224578910112345678[[#This Row],[PEMBULATAN]]*O150</f>
        <v>24000</v>
      </c>
    </row>
    <row r="151" spans="1:16" ht="26.25" customHeight="1" x14ac:dyDescent="0.2">
      <c r="A151" s="14"/>
      <c r="B151" s="76"/>
      <c r="C151" s="74" t="s">
        <v>712</v>
      </c>
      <c r="D151" s="79" t="s">
        <v>283</v>
      </c>
      <c r="E151" s="13">
        <v>44441</v>
      </c>
      <c r="F151" s="77" t="s">
        <v>779</v>
      </c>
      <c r="G151" s="13">
        <v>44443</v>
      </c>
      <c r="H151" s="78" t="s">
        <v>780</v>
      </c>
      <c r="I151" s="16">
        <v>40</v>
      </c>
      <c r="J151" s="16">
        <v>31</v>
      </c>
      <c r="K151" s="16">
        <v>30</v>
      </c>
      <c r="L151" s="16">
        <v>2</v>
      </c>
      <c r="M151" s="82">
        <v>9.3000000000000007</v>
      </c>
      <c r="N151" s="73">
        <v>10</v>
      </c>
      <c r="O151" s="65">
        <v>3000</v>
      </c>
      <c r="P151" s="66">
        <f>Table224578910112345678[[#This Row],[PEMBULATAN]]*O151</f>
        <v>30000</v>
      </c>
    </row>
    <row r="152" spans="1:16" ht="26.25" customHeight="1" x14ac:dyDescent="0.2">
      <c r="A152" s="14"/>
      <c r="B152" s="76"/>
      <c r="C152" s="74" t="s">
        <v>713</v>
      </c>
      <c r="D152" s="79" t="s">
        <v>283</v>
      </c>
      <c r="E152" s="13">
        <v>44441</v>
      </c>
      <c r="F152" s="77" t="s">
        <v>779</v>
      </c>
      <c r="G152" s="13">
        <v>44443</v>
      </c>
      <c r="H152" s="78" t="s">
        <v>780</v>
      </c>
      <c r="I152" s="16">
        <v>70</v>
      </c>
      <c r="J152" s="16">
        <v>64</v>
      </c>
      <c r="K152" s="16">
        <v>46</v>
      </c>
      <c r="L152" s="16">
        <v>11</v>
      </c>
      <c r="M152" s="82">
        <v>51.52</v>
      </c>
      <c r="N152" s="73">
        <v>52</v>
      </c>
      <c r="O152" s="65">
        <v>3000</v>
      </c>
      <c r="P152" s="66">
        <f>Table224578910112345678[[#This Row],[PEMBULATAN]]*O152</f>
        <v>156000</v>
      </c>
    </row>
    <row r="153" spans="1:16" ht="26.25" customHeight="1" x14ac:dyDescent="0.2">
      <c r="A153" s="14"/>
      <c r="B153" s="76"/>
      <c r="C153" s="74" t="s">
        <v>714</v>
      </c>
      <c r="D153" s="79" t="s">
        <v>283</v>
      </c>
      <c r="E153" s="13">
        <v>44441</v>
      </c>
      <c r="F153" s="77" t="s">
        <v>779</v>
      </c>
      <c r="G153" s="13">
        <v>44443</v>
      </c>
      <c r="H153" s="78" t="s">
        <v>780</v>
      </c>
      <c r="I153" s="16">
        <v>115</v>
      </c>
      <c r="J153" s="16">
        <v>12</v>
      </c>
      <c r="K153" s="16">
        <v>5</v>
      </c>
      <c r="L153" s="16">
        <v>2</v>
      </c>
      <c r="M153" s="82">
        <v>1.7250000000000001</v>
      </c>
      <c r="N153" s="73">
        <v>2</v>
      </c>
      <c r="O153" s="65">
        <v>3000</v>
      </c>
      <c r="P153" s="66">
        <f>Table224578910112345678[[#This Row],[PEMBULATAN]]*O153</f>
        <v>6000</v>
      </c>
    </row>
    <row r="154" spans="1:16" ht="26.25" customHeight="1" x14ac:dyDescent="0.2">
      <c r="A154" s="14"/>
      <c r="B154" s="76"/>
      <c r="C154" s="74" t="s">
        <v>715</v>
      </c>
      <c r="D154" s="79" t="s">
        <v>283</v>
      </c>
      <c r="E154" s="13">
        <v>44441</v>
      </c>
      <c r="F154" s="77" t="s">
        <v>779</v>
      </c>
      <c r="G154" s="13">
        <v>44443</v>
      </c>
      <c r="H154" s="78" t="s">
        <v>780</v>
      </c>
      <c r="I154" s="16">
        <v>150</v>
      </c>
      <c r="J154" s="16">
        <v>15</v>
      </c>
      <c r="K154" s="16">
        <v>15</v>
      </c>
      <c r="L154" s="16">
        <v>2</v>
      </c>
      <c r="M154" s="82">
        <v>8.4375</v>
      </c>
      <c r="N154" s="73">
        <v>9</v>
      </c>
      <c r="O154" s="65">
        <v>3000</v>
      </c>
      <c r="P154" s="66">
        <f>Table224578910112345678[[#This Row],[PEMBULATAN]]*O154</f>
        <v>27000</v>
      </c>
    </row>
    <row r="155" spans="1:16" ht="26.25" customHeight="1" x14ac:dyDescent="0.2">
      <c r="A155" s="14"/>
      <c r="B155" s="76"/>
      <c r="C155" s="74" t="s">
        <v>716</v>
      </c>
      <c r="D155" s="79" t="s">
        <v>283</v>
      </c>
      <c r="E155" s="13">
        <v>44441</v>
      </c>
      <c r="F155" s="77" t="s">
        <v>779</v>
      </c>
      <c r="G155" s="13">
        <v>44443</v>
      </c>
      <c r="H155" s="78" t="s">
        <v>780</v>
      </c>
      <c r="I155" s="16">
        <v>125</v>
      </c>
      <c r="J155" s="16">
        <v>20</v>
      </c>
      <c r="K155" s="16">
        <v>20</v>
      </c>
      <c r="L155" s="16">
        <v>4</v>
      </c>
      <c r="M155" s="82">
        <v>12.5</v>
      </c>
      <c r="N155" s="73">
        <v>13</v>
      </c>
      <c r="O155" s="65">
        <v>3000</v>
      </c>
      <c r="P155" s="66">
        <f>Table224578910112345678[[#This Row],[PEMBULATAN]]*O155</f>
        <v>39000</v>
      </c>
    </row>
    <row r="156" spans="1:16" ht="26.25" customHeight="1" x14ac:dyDescent="0.2">
      <c r="A156" s="14"/>
      <c r="B156" s="76"/>
      <c r="C156" s="74" t="s">
        <v>717</v>
      </c>
      <c r="D156" s="79" t="s">
        <v>283</v>
      </c>
      <c r="E156" s="13">
        <v>44441</v>
      </c>
      <c r="F156" s="77" t="s">
        <v>779</v>
      </c>
      <c r="G156" s="13">
        <v>44443</v>
      </c>
      <c r="H156" s="78" t="s">
        <v>780</v>
      </c>
      <c r="I156" s="16">
        <v>40</v>
      </c>
      <c r="J156" s="16">
        <v>36</v>
      </c>
      <c r="K156" s="16">
        <v>22</v>
      </c>
      <c r="L156" s="16">
        <v>4</v>
      </c>
      <c r="M156" s="82">
        <v>7.92</v>
      </c>
      <c r="N156" s="73">
        <v>8</v>
      </c>
      <c r="O156" s="65">
        <v>3000</v>
      </c>
      <c r="P156" s="66">
        <f>Table224578910112345678[[#This Row],[PEMBULATAN]]*O156</f>
        <v>24000</v>
      </c>
    </row>
    <row r="157" spans="1:16" ht="26.25" customHeight="1" x14ac:dyDescent="0.2">
      <c r="A157" s="14"/>
      <c r="B157" s="76"/>
      <c r="C157" s="74" t="s">
        <v>718</v>
      </c>
      <c r="D157" s="79" t="s">
        <v>283</v>
      </c>
      <c r="E157" s="13">
        <v>44441</v>
      </c>
      <c r="F157" s="77" t="s">
        <v>779</v>
      </c>
      <c r="G157" s="13">
        <v>44443</v>
      </c>
      <c r="H157" s="78" t="s">
        <v>780</v>
      </c>
      <c r="I157" s="16">
        <v>42</v>
      </c>
      <c r="J157" s="16">
        <v>42</v>
      </c>
      <c r="K157" s="16">
        <v>33</v>
      </c>
      <c r="L157" s="16">
        <v>1</v>
      </c>
      <c r="M157" s="82">
        <v>14.553000000000001</v>
      </c>
      <c r="N157" s="73">
        <v>15</v>
      </c>
      <c r="O157" s="65">
        <v>3000</v>
      </c>
      <c r="P157" s="66">
        <f>Table224578910112345678[[#This Row],[PEMBULATAN]]*O157</f>
        <v>45000</v>
      </c>
    </row>
    <row r="158" spans="1:16" ht="26.25" customHeight="1" x14ac:dyDescent="0.2">
      <c r="A158" s="14"/>
      <c r="B158" s="76"/>
      <c r="C158" s="74" t="s">
        <v>719</v>
      </c>
      <c r="D158" s="79" t="s">
        <v>283</v>
      </c>
      <c r="E158" s="13">
        <v>44441</v>
      </c>
      <c r="F158" s="77" t="s">
        <v>779</v>
      </c>
      <c r="G158" s="13">
        <v>44443</v>
      </c>
      <c r="H158" s="78" t="s">
        <v>780</v>
      </c>
      <c r="I158" s="16">
        <v>105</v>
      </c>
      <c r="J158" s="16">
        <v>25</v>
      </c>
      <c r="K158" s="16">
        <v>5</v>
      </c>
      <c r="L158" s="16">
        <v>2</v>
      </c>
      <c r="M158" s="82">
        <v>3.28125</v>
      </c>
      <c r="N158" s="73">
        <v>3</v>
      </c>
      <c r="O158" s="65">
        <v>3000</v>
      </c>
      <c r="P158" s="66">
        <f>Table224578910112345678[[#This Row],[PEMBULATAN]]*O158</f>
        <v>9000</v>
      </c>
    </row>
    <row r="159" spans="1:16" ht="26.25" customHeight="1" x14ac:dyDescent="0.2">
      <c r="A159" s="14"/>
      <c r="B159" s="76"/>
      <c r="C159" s="74" t="s">
        <v>720</v>
      </c>
      <c r="D159" s="79" t="s">
        <v>283</v>
      </c>
      <c r="E159" s="13">
        <v>44441</v>
      </c>
      <c r="F159" s="77" t="s">
        <v>779</v>
      </c>
      <c r="G159" s="13">
        <v>44443</v>
      </c>
      <c r="H159" s="78" t="s">
        <v>780</v>
      </c>
      <c r="I159" s="16">
        <v>91</v>
      </c>
      <c r="J159" s="16">
        <v>51</v>
      </c>
      <c r="K159" s="16">
        <v>40</v>
      </c>
      <c r="L159" s="16">
        <v>23</v>
      </c>
      <c r="M159" s="82">
        <v>46.41</v>
      </c>
      <c r="N159" s="73">
        <v>47</v>
      </c>
      <c r="O159" s="65">
        <v>3000</v>
      </c>
      <c r="P159" s="66">
        <f>Table224578910112345678[[#This Row],[PEMBULATAN]]*O159</f>
        <v>141000</v>
      </c>
    </row>
    <row r="160" spans="1:16" ht="26.25" customHeight="1" x14ac:dyDescent="0.2">
      <c r="A160" s="14"/>
      <c r="B160" s="76"/>
      <c r="C160" s="74" t="s">
        <v>721</v>
      </c>
      <c r="D160" s="79" t="s">
        <v>283</v>
      </c>
      <c r="E160" s="13">
        <v>44441</v>
      </c>
      <c r="F160" s="77" t="s">
        <v>779</v>
      </c>
      <c r="G160" s="13">
        <v>44443</v>
      </c>
      <c r="H160" s="78" t="s">
        <v>780</v>
      </c>
      <c r="I160" s="16">
        <v>75</v>
      </c>
      <c r="J160" s="16">
        <v>63</v>
      </c>
      <c r="K160" s="16">
        <v>20</v>
      </c>
      <c r="L160" s="16">
        <v>9</v>
      </c>
      <c r="M160" s="82">
        <v>23.625</v>
      </c>
      <c r="N160" s="73">
        <v>24</v>
      </c>
      <c r="O160" s="65">
        <v>3000</v>
      </c>
      <c r="P160" s="66">
        <f>Table224578910112345678[[#This Row],[PEMBULATAN]]*O160</f>
        <v>72000</v>
      </c>
    </row>
    <row r="161" spans="1:16" ht="26.25" customHeight="1" x14ac:dyDescent="0.2">
      <c r="A161" s="14"/>
      <c r="B161" s="76"/>
      <c r="C161" s="74" t="s">
        <v>722</v>
      </c>
      <c r="D161" s="79" t="s">
        <v>283</v>
      </c>
      <c r="E161" s="13">
        <v>44441</v>
      </c>
      <c r="F161" s="77" t="s">
        <v>779</v>
      </c>
      <c r="G161" s="13">
        <v>44443</v>
      </c>
      <c r="H161" s="78" t="s">
        <v>780</v>
      </c>
      <c r="I161" s="16">
        <v>58</v>
      </c>
      <c r="J161" s="16">
        <v>40</v>
      </c>
      <c r="K161" s="16">
        <v>20</v>
      </c>
      <c r="L161" s="16">
        <v>5</v>
      </c>
      <c r="M161" s="82">
        <v>11.6</v>
      </c>
      <c r="N161" s="73">
        <v>12</v>
      </c>
      <c r="O161" s="65">
        <v>3000</v>
      </c>
      <c r="P161" s="66">
        <f>Table224578910112345678[[#This Row],[PEMBULATAN]]*O161</f>
        <v>36000</v>
      </c>
    </row>
    <row r="162" spans="1:16" ht="26.25" customHeight="1" x14ac:dyDescent="0.2">
      <c r="A162" s="14"/>
      <c r="B162" s="76"/>
      <c r="C162" s="74" t="s">
        <v>723</v>
      </c>
      <c r="D162" s="79" t="s">
        <v>283</v>
      </c>
      <c r="E162" s="13">
        <v>44441</v>
      </c>
      <c r="F162" s="77" t="s">
        <v>779</v>
      </c>
      <c r="G162" s="13">
        <v>44443</v>
      </c>
      <c r="H162" s="78" t="s">
        <v>780</v>
      </c>
      <c r="I162" s="16">
        <v>78</v>
      </c>
      <c r="J162" s="16">
        <v>60</v>
      </c>
      <c r="K162" s="16">
        <v>35</v>
      </c>
      <c r="L162" s="16">
        <v>18</v>
      </c>
      <c r="M162" s="82">
        <v>40.950000000000003</v>
      </c>
      <c r="N162" s="73">
        <v>41</v>
      </c>
      <c r="O162" s="65">
        <v>3000</v>
      </c>
      <c r="P162" s="66">
        <f>Table224578910112345678[[#This Row],[PEMBULATAN]]*O162</f>
        <v>123000</v>
      </c>
    </row>
    <row r="163" spans="1:16" ht="26.25" customHeight="1" x14ac:dyDescent="0.2">
      <c r="A163" s="14"/>
      <c r="B163" s="76"/>
      <c r="C163" s="74" t="s">
        <v>724</v>
      </c>
      <c r="D163" s="79" t="s">
        <v>283</v>
      </c>
      <c r="E163" s="13">
        <v>44441</v>
      </c>
      <c r="F163" s="77" t="s">
        <v>779</v>
      </c>
      <c r="G163" s="13">
        <v>44443</v>
      </c>
      <c r="H163" s="78" t="s">
        <v>780</v>
      </c>
      <c r="I163" s="16">
        <v>99</v>
      </c>
      <c r="J163" s="16">
        <v>50</v>
      </c>
      <c r="K163" s="16">
        <v>33</v>
      </c>
      <c r="L163" s="16">
        <v>26</v>
      </c>
      <c r="M163" s="82">
        <v>40.837499999999999</v>
      </c>
      <c r="N163" s="73">
        <v>41</v>
      </c>
      <c r="O163" s="65">
        <v>3000</v>
      </c>
      <c r="P163" s="66">
        <f>Table224578910112345678[[#This Row],[PEMBULATAN]]*O163</f>
        <v>123000</v>
      </c>
    </row>
    <row r="164" spans="1:16" ht="26.25" customHeight="1" x14ac:dyDescent="0.2">
      <c r="A164" s="14"/>
      <c r="B164" s="76"/>
      <c r="C164" s="74" t="s">
        <v>725</v>
      </c>
      <c r="D164" s="79" t="s">
        <v>283</v>
      </c>
      <c r="E164" s="13">
        <v>44441</v>
      </c>
      <c r="F164" s="77" t="s">
        <v>779</v>
      </c>
      <c r="G164" s="13">
        <v>44443</v>
      </c>
      <c r="H164" s="78" t="s">
        <v>780</v>
      </c>
      <c r="I164" s="16">
        <v>90</v>
      </c>
      <c r="J164" s="16">
        <v>52</v>
      </c>
      <c r="K164" s="16">
        <v>35</v>
      </c>
      <c r="L164" s="16">
        <v>31</v>
      </c>
      <c r="M164" s="82">
        <v>40.950000000000003</v>
      </c>
      <c r="N164" s="73">
        <v>41</v>
      </c>
      <c r="O164" s="65">
        <v>3000</v>
      </c>
      <c r="P164" s="66">
        <f>Table224578910112345678[[#This Row],[PEMBULATAN]]*O164</f>
        <v>123000</v>
      </c>
    </row>
    <row r="165" spans="1:16" ht="26.25" customHeight="1" x14ac:dyDescent="0.2">
      <c r="A165" s="14"/>
      <c r="B165" s="76"/>
      <c r="C165" s="74" t="s">
        <v>726</v>
      </c>
      <c r="D165" s="79" t="s">
        <v>283</v>
      </c>
      <c r="E165" s="13">
        <v>44441</v>
      </c>
      <c r="F165" s="77" t="s">
        <v>779</v>
      </c>
      <c r="G165" s="13">
        <v>44443</v>
      </c>
      <c r="H165" s="78" t="s">
        <v>780</v>
      </c>
      <c r="I165" s="16">
        <v>89</v>
      </c>
      <c r="J165" s="16">
        <v>54</v>
      </c>
      <c r="K165" s="16">
        <v>25</v>
      </c>
      <c r="L165" s="16">
        <v>13</v>
      </c>
      <c r="M165" s="82">
        <v>30.037500000000001</v>
      </c>
      <c r="N165" s="73">
        <v>30</v>
      </c>
      <c r="O165" s="65">
        <v>3000</v>
      </c>
      <c r="P165" s="66">
        <f>Table224578910112345678[[#This Row],[PEMBULATAN]]*O165</f>
        <v>90000</v>
      </c>
    </row>
    <row r="166" spans="1:16" ht="26.25" customHeight="1" x14ac:dyDescent="0.2">
      <c r="A166" s="14"/>
      <c r="B166" s="76"/>
      <c r="C166" s="74" t="s">
        <v>727</v>
      </c>
      <c r="D166" s="79" t="s">
        <v>283</v>
      </c>
      <c r="E166" s="13">
        <v>44441</v>
      </c>
      <c r="F166" s="77" t="s">
        <v>779</v>
      </c>
      <c r="G166" s="13">
        <v>44443</v>
      </c>
      <c r="H166" s="78" t="s">
        <v>780</v>
      </c>
      <c r="I166" s="16">
        <v>90</v>
      </c>
      <c r="J166" s="16">
        <v>50</v>
      </c>
      <c r="K166" s="16">
        <v>20</v>
      </c>
      <c r="L166" s="16">
        <v>10</v>
      </c>
      <c r="M166" s="82">
        <v>22.5</v>
      </c>
      <c r="N166" s="73">
        <v>23</v>
      </c>
      <c r="O166" s="65">
        <v>3000</v>
      </c>
      <c r="P166" s="66">
        <f>Table224578910112345678[[#This Row],[PEMBULATAN]]*O166</f>
        <v>69000</v>
      </c>
    </row>
    <row r="167" spans="1:16" ht="26.25" customHeight="1" x14ac:dyDescent="0.2">
      <c r="A167" s="14"/>
      <c r="B167" s="76"/>
      <c r="C167" s="74" t="s">
        <v>728</v>
      </c>
      <c r="D167" s="79" t="s">
        <v>283</v>
      </c>
      <c r="E167" s="13">
        <v>44441</v>
      </c>
      <c r="F167" s="77" t="s">
        <v>779</v>
      </c>
      <c r="G167" s="13">
        <v>44443</v>
      </c>
      <c r="H167" s="78" t="s">
        <v>780</v>
      </c>
      <c r="I167" s="16">
        <v>90</v>
      </c>
      <c r="J167" s="16">
        <v>50</v>
      </c>
      <c r="K167" s="16">
        <v>30</v>
      </c>
      <c r="L167" s="16">
        <v>20</v>
      </c>
      <c r="M167" s="82">
        <v>33.75</v>
      </c>
      <c r="N167" s="73">
        <v>34</v>
      </c>
      <c r="O167" s="65">
        <v>3000</v>
      </c>
      <c r="P167" s="66">
        <f>Table224578910112345678[[#This Row],[PEMBULATAN]]*O167</f>
        <v>102000</v>
      </c>
    </row>
    <row r="168" spans="1:16" ht="26.25" customHeight="1" x14ac:dyDescent="0.2">
      <c r="A168" s="14"/>
      <c r="B168" s="76"/>
      <c r="C168" s="74" t="s">
        <v>729</v>
      </c>
      <c r="D168" s="79" t="s">
        <v>283</v>
      </c>
      <c r="E168" s="13">
        <v>44441</v>
      </c>
      <c r="F168" s="77" t="s">
        <v>779</v>
      </c>
      <c r="G168" s="13">
        <v>44443</v>
      </c>
      <c r="H168" s="78" t="s">
        <v>780</v>
      </c>
      <c r="I168" s="16">
        <v>90</v>
      </c>
      <c r="J168" s="16">
        <v>80</v>
      </c>
      <c r="K168" s="16">
        <v>30</v>
      </c>
      <c r="L168" s="16">
        <v>18</v>
      </c>
      <c r="M168" s="82">
        <v>54</v>
      </c>
      <c r="N168" s="73">
        <v>54</v>
      </c>
      <c r="O168" s="65">
        <v>3000</v>
      </c>
      <c r="P168" s="66">
        <f>Table224578910112345678[[#This Row],[PEMBULATAN]]*O168</f>
        <v>162000</v>
      </c>
    </row>
    <row r="169" spans="1:16" ht="26.25" customHeight="1" x14ac:dyDescent="0.2">
      <c r="A169" s="14"/>
      <c r="B169" s="76"/>
      <c r="C169" s="74" t="s">
        <v>730</v>
      </c>
      <c r="D169" s="79" t="s">
        <v>283</v>
      </c>
      <c r="E169" s="13">
        <v>44441</v>
      </c>
      <c r="F169" s="77" t="s">
        <v>779</v>
      </c>
      <c r="G169" s="13">
        <v>44443</v>
      </c>
      <c r="H169" s="78" t="s">
        <v>780</v>
      </c>
      <c r="I169" s="16">
        <v>100</v>
      </c>
      <c r="J169" s="16">
        <v>55</v>
      </c>
      <c r="K169" s="16">
        <v>32</v>
      </c>
      <c r="L169" s="16">
        <v>26</v>
      </c>
      <c r="M169" s="82">
        <v>44</v>
      </c>
      <c r="N169" s="73">
        <v>44</v>
      </c>
      <c r="O169" s="65">
        <v>3000</v>
      </c>
      <c r="P169" s="66">
        <f>Table224578910112345678[[#This Row],[PEMBULATAN]]*O169</f>
        <v>132000</v>
      </c>
    </row>
    <row r="170" spans="1:16" ht="26.25" customHeight="1" x14ac:dyDescent="0.2">
      <c r="A170" s="14"/>
      <c r="B170" s="76"/>
      <c r="C170" s="74" t="s">
        <v>731</v>
      </c>
      <c r="D170" s="79" t="s">
        <v>283</v>
      </c>
      <c r="E170" s="13">
        <v>44441</v>
      </c>
      <c r="F170" s="77" t="s">
        <v>779</v>
      </c>
      <c r="G170" s="13">
        <v>44443</v>
      </c>
      <c r="H170" s="78" t="s">
        <v>780</v>
      </c>
      <c r="I170" s="16">
        <v>50</v>
      </c>
      <c r="J170" s="16">
        <v>35</v>
      </c>
      <c r="K170" s="16">
        <v>21</v>
      </c>
      <c r="L170" s="16">
        <v>6</v>
      </c>
      <c r="M170" s="82">
        <v>9.1875</v>
      </c>
      <c r="N170" s="73">
        <v>9</v>
      </c>
      <c r="O170" s="65">
        <v>3000</v>
      </c>
      <c r="P170" s="66">
        <f>Table224578910112345678[[#This Row],[PEMBULATAN]]*O170</f>
        <v>27000</v>
      </c>
    </row>
    <row r="171" spans="1:16" ht="26.25" customHeight="1" x14ac:dyDescent="0.2">
      <c r="A171" s="14"/>
      <c r="B171" s="76"/>
      <c r="C171" s="74" t="s">
        <v>732</v>
      </c>
      <c r="D171" s="79" t="s">
        <v>283</v>
      </c>
      <c r="E171" s="13">
        <v>44441</v>
      </c>
      <c r="F171" s="77" t="s">
        <v>779</v>
      </c>
      <c r="G171" s="13">
        <v>44443</v>
      </c>
      <c r="H171" s="78" t="s">
        <v>780</v>
      </c>
      <c r="I171" s="16">
        <v>95</v>
      </c>
      <c r="J171" s="16">
        <v>65</v>
      </c>
      <c r="K171" s="16">
        <v>29</v>
      </c>
      <c r="L171" s="16">
        <v>20</v>
      </c>
      <c r="M171" s="82">
        <v>44.768749999999997</v>
      </c>
      <c r="N171" s="73">
        <v>45</v>
      </c>
      <c r="O171" s="65">
        <v>3000</v>
      </c>
      <c r="P171" s="66">
        <f>Table224578910112345678[[#This Row],[PEMBULATAN]]*O171</f>
        <v>135000</v>
      </c>
    </row>
    <row r="172" spans="1:16" ht="26.25" customHeight="1" x14ac:dyDescent="0.2">
      <c r="A172" s="14"/>
      <c r="B172" s="76"/>
      <c r="C172" s="74" t="s">
        <v>733</v>
      </c>
      <c r="D172" s="79" t="s">
        <v>283</v>
      </c>
      <c r="E172" s="13">
        <v>44441</v>
      </c>
      <c r="F172" s="77" t="s">
        <v>779</v>
      </c>
      <c r="G172" s="13">
        <v>44443</v>
      </c>
      <c r="H172" s="78" t="s">
        <v>780</v>
      </c>
      <c r="I172" s="16">
        <v>56</v>
      </c>
      <c r="J172" s="16">
        <v>44</v>
      </c>
      <c r="K172" s="16">
        <v>19</v>
      </c>
      <c r="L172" s="16">
        <v>4</v>
      </c>
      <c r="M172" s="82">
        <v>11.704000000000001</v>
      </c>
      <c r="N172" s="73">
        <v>12</v>
      </c>
      <c r="O172" s="65">
        <v>3000</v>
      </c>
      <c r="P172" s="66">
        <f>Table224578910112345678[[#This Row],[PEMBULATAN]]*O172</f>
        <v>36000</v>
      </c>
    </row>
    <row r="173" spans="1:16" ht="26.25" customHeight="1" x14ac:dyDescent="0.2">
      <c r="A173" s="14"/>
      <c r="B173" s="76"/>
      <c r="C173" s="74" t="s">
        <v>734</v>
      </c>
      <c r="D173" s="79" t="s">
        <v>283</v>
      </c>
      <c r="E173" s="13">
        <v>44441</v>
      </c>
      <c r="F173" s="77" t="s">
        <v>779</v>
      </c>
      <c r="G173" s="13">
        <v>44443</v>
      </c>
      <c r="H173" s="78" t="s">
        <v>780</v>
      </c>
      <c r="I173" s="16">
        <v>86</v>
      </c>
      <c r="J173" s="16">
        <v>55</v>
      </c>
      <c r="K173" s="16">
        <v>26</v>
      </c>
      <c r="L173" s="16">
        <v>14</v>
      </c>
      <c r="M173" s="82">
        <v>30.745000000000001</v>
      </c>
      <c r="N173" s="73">
        <v>31</v>
      </c>
      <c r="O173" s="65">
        <v>3000</v>
      </c>
      <c r="P173" s="66">
        <f>Table224578910112345678[[#This Row],[PEMBULATAN]]*O173</f>
        <v>93000</v>
      </c>
    </row>
    <row r="174" spans="1:16" ht="26.25" customHeight="1" x14ac:dyDescent="0.2">
      <c r="A174" s="14"/>
      <c r="B174" s="76"/>
      <c r="C174" s="74" t="s">
        <v>735</v>
      </c>
      <c r="D174" s="79" t="s">
        <v>283</v>
      </c>
      <c r="E174" s="13">
        <v>44441</v>
      </c>
      <c r="F174" s="77" t="s">
        <v>779</v>
      </c>
      <c r="G174" s="13">
        <v>44443</v>
      </c>
      <c r="H174" s="78" t="s">
        <v>780</v>
      </c>
      <c r="I174" s="16">
        <v>100</v>
      </c>
      <c r="J174" s="16">
        <v>60</v>
      </c>
      <c r="K174" s="16">
        <v>33</v>
      </c>
      <c r="L174" s="16">
        <v>24</v>
      </c>
      <c r="M174" s="82">
        <v>49.5</v>
      </c>
      <c r="N174" s="73">
        <v>50</v>
      </c>
      <c r="O174" s="65">
        <v>3000</v>
      </c>
      <c r="P174" s="66">
        <f>Table224578910112345678[[#This Row],[PEMBULATAN]]*O174</f>
        <v>150000</v>
      </c>
    </row>
    <row r="175" spans="1:16" ht="26.25" customHeight="1" x14ac:dyDescent="0.2">
      <c r="A175" s="14"/>
      <c r="B175" s="76"/>
      <c r="C175" s="74" t="s">
        <v>736</v>
      </c>
      <c r="D175" s="79" t="s">
        <v>283</v>
      </c>
      <c r="E175" s="13">
        <v>44441</v>
      </c>
      <c r="F175" s="77" t="s">
        <v>779</v>
      </c>
      <c r="G175" s="13">
        <v>44443</v>
      </c>
      <c r="H175" s="78" t="s">
        <v>780</v>
      </c>
      <c r="I175" s="16">
        <v>87</v>
      </c>
      <c r="J175" s="16">
        <v>57</v>
      </c>
      <c r="K175" s="16">
        <v>23</v>
      </c>
      <c r="L175" s="16">
        <v>25</v>
      </c>
      <c r="M175" s="82">
        <v>28.514250000000001</v>
      </c>
      <c r="N175" s="73">
        <v>29</v>
      </c>
      <c r="O175" s="65">
        <v>3000</v>
      </c>
      <c r="P175" s="66">
        <f>Table224578910112345678[[#This Row],[PEMBULATAN]]*O175</f>
        <v>87000</v>
      </c>
    </row>
    <row r="176" spans="1:16" ht="26.25" customHeight="1" x14ac:dyDescent="0.2">
      <c r="A176" s="14"/>
      <c r="B176" s="76"/>
      <c r="C176" s="74" t="s">
        <v>737</v>
      </c>
      <c r="D176" s="79" t="s">
        <v>283</v>
      </c>
      <c r="E176" s="13">
        <v>44441</v>
      </c>
      <c r="F176" s="77" t="s">
        <v>779</v>
      </c>
      <c r="G176" s="13">
        <v>44443</v>
      </c>
      <c r="H176" s="78" t="s">
        <v>780</v>
      </c>
      <c r="I176" s="16">
        <v>105</v>
      </c>
      <c r="J176" s="16">
        <v>63</v>
      </c>
      <c r="K176" s="16">
        <v>40</v>
      </c>
      <c r="L176" s="16">
        <v>17</v>
      </c>
      <c r="M176" s="82">
        <v>66.150000000000006</v>
      </c>
      <c r="N176" s="73">
        <v>66</v>
      </c>
      <c r="O176" s="65">
        <v>3000</v>
      </c>
      <c r="P176" s="66">
        <f>Table224578910112345678[[#This Row],[PEMBULATAN]]*O176</f>
        <v>198000</v>
      </c>
    </row>
    <row r="177" spans="1:16" ht="26.25" customHeight="1" x14ac:dyDescent="0.2">
      <c r="A177" s="14"/>
      <c r="B177" s="76"/>
      <c r="C177" s="74" t="s">
        <v>738</v>
      </c>
      <c r="D177" s="79" t="s">
        <v>283</v>
      </c>
      <c r="E177" s="13">
        <v>44441</v>
      </c>
      <c r="F177" s="77" t="s">
        <v>779</v>
      </c>
      <c r="G177" s="13">
        <v>44443</v>
      </c>
      <c r="H177" s="78" t="s">
        <v>780</v>
      </c>
      <c r="I177" s="16">
        <v>87</v>
      </c>
      <c r="J177" s="16">
        <v>46</v>
      </c>
      <c r="K177" s="16">
        <v>20</v>
      </c>
      <c r="L177" s="16">
        <v>10</v>
      </c>
      <c r="M177" s="82">
        <v>20.010000000000002</v>
      </c>
      <c r="N177" s="73">
        <v>20</v>
      </c>
      <c r="O177" s="65">
        <v>3000</v>
      </c>
      <c r="P177" s="66">
        <f>Table224578910112345678[[#This Row],[PEMBULATAN]]*O177</f>
        <v>60000</v>
      </c>
    </row>
    <row r="178" spans="1:16" ht="26.25" customHeight="1" x14ac:dyDescent="0.2">
      <c r="A178" s="14"/>
      <c r="B178" s="76"/>
      <c r="C178" s="74" t="s">
        <v>739</v>
      </c>
      <c r="D178" s="79" t="s">
        <v>283</v>
      </c>
      <c r="E178" s="13">
        <v>44441</v>
      </c>
      <c r="F178" s="77" t="s">
        <v>779</v>
      </c>
      <c r="G178" s="13">
        <v>44443</v>
      </c>
      <c r="H178" s="78" t="s">
        <v>780</v>
      </c>
      <c r="I178" s="16">
        <v>80</v>
      </c>
      <c r="J178" s="16">
        <v>50</v>
      </c>
      <c r="K178" s="16">
        <v>35</v>
      </c>
      <c r="L178" s="16">
        <v>10</v>
      </c>
      <c r="M178" s="82">
        <v>35</v>
      </c>
      <c r="N178" s="73">
        <v>35</v>
      </c>
      <c r="O178" s="65">
        <v>3000</v>
      </c>
      <c r="P178" s="66">
        <f>Table224578910112345678[[#This Row],[PEMBULATAN]]*O178</f>
        <v>105000</v>
      </c>
    </row>
    <row r="179" spans="1:16" ht="26.25" customHeight="1" x14ac:dyDescent="0.2">
      <c r="A179" s="14"/>
      <c r="B179" s="76"/>
      <c r="C179" s="74" t="s">
        <v>740</v>
      </c>
      <c r="D179" s="79" t="s">
        <v>283</v>
      </c>
      <c r="E179" s="13">
        <v>44441</v>
      </c>
      <c r="F179" s="77" t="s">
        <v>779</v>
      </c>
      <c r="G179" s="13">
        <v>44443</v>
      </c>
      <c r="H179" s="78" t="s">
        <v>780</v>
      </c>
      <c r="I179" s="16">
        <v>50</v>
      </c>
      <c r="J179" s="16">
        <v>54</v>
      </c>
      <c r="K179" s="16">
        <v>30</v>
      </c>
      <c r="L179" s="16">
        <v>9</v>
      </c>
      <c r="M179" s="82">
        <v>20.25</v>
      </c>
      <c r="N179" s="73">
        <v>20</v>
      </c>
      <c r="O179" s="65">
        <v>3000</v>
      </c>
      <c r="P179" s="66">
        <f>Table224578910112345678[[#This Row],[PEMBULATAN]]*O179</f>
        <v>60000</v>
      </c>
    </row>
    <row r="180" spans="1:16" ht="26.25" customHeight="1" x14ac:dyDescent="0.2">
      <c r="A180" s="14"/>
      <c r="B180" s="76"/>
      <c r="C180" s="74" t="s">
        <v>741</v>
      </c>
      <c r="D180" s="79" t="s">
        <v>283</v>
      </c>
      <c r="E180" s="13">
        <v>44441</v>
      </c>
      <c r="F180" s="77" t="s">
        <v>779</v>
      </c>
      <c r="G180" s="13">
        <v>44443</v>
      </c>
      <c r="H180" s="78" t="s">
        <v>780</v>
      </c>
      <c r="I180" s="16">
        <v>92</v>
      </c>
      <c r="J180" s="16">
        <v>55</v>
      </c>
      <c r="K180" s="16">
        <v>30</v>
      </c>
      <c r="L180" s="16">
        <v>11</v>
      </c>
      <c r="M180" s="82">
        <v>37.950000000000003</v>
      </c>
      <c r="N180" s="73">
        <v>38</v>
      </c>
      <c r="O180" s="65">
        <v>3000</v>
      </c>
      <c r="P180" s="66">
        <f>Table224578910112345678[[#This Row],[PEMBULATAN]]*O180</f>
        <v>114000</v>
      </c>
    </row>
    <row r="181" spans="1:16" ht="26.25" customHeight="1" x14ac:dyDescent="0.2">
      <c r="A181" s="14"/>
      <c r="B181" s="76"/>
      <c r="C181" s="74" t="s">
        <v>742</v>
      </c>
      <c r="D181" s="79" t="s">
        <v>283</v>
      </c>
      <c r="E181" s="13">
        <v>44441</v>
      </c>
      <c r="F181" s="77" t="s">
        <v>779</v>
      </c>
      <c r="G181" s="13">
        <v>44443</v>
      </c>
      <c r="H181" s="78" t="s">
        <v>780</v>
      </c>
      <c r="I181" s="16">
        <v>62</v>
      </c>
      <c r="J181" s="16">
        <v>21</v>
      </c>
      <c r="K181" s="16">
        <v>21</v>
      </c>
      <c r="L181" s="16">
        <v>10</v>
      </c>
      <c r="M181" s="82">
        <v>6.8354999999999997</v>
      </c>
      <c r="N181" s="73">
        <v>10</v>
      </c>
      <c r="O181" s="65">
        <v>3000</v>
      </c>
      <c r="P181" s="66">
        <f>Table224578910112345678[[#This Row],[PEMBULATAN]]*O181</f>
        <v>30000</v>
      </c>
    </row>
    <row r="182" spans="1:16" ht="26.25" customHeight="1" x14ac:dyDescent="0.2">
      <c r="A182" s="14"/>
      <c r="B182" s="76"/>
      <c r="C182" s="74" t="s">
        <v>743</v>
      </c>
      <c r="D182" s="79" t="s">
        <v>283</v>
      </c>
      <c r="E182" s="13">
        <v>44441</v>
      </c>
      <c r="F182" s="77" t="s">
        <v>779</v>
      </c>
      <c r="G182" s="13">
        <v>44443</v>
      </c>
      <c r="H182" s="78" t="s">
        <v>780</v>
      </c>
      <c r="I182" s="16">
        <v>68</v>
      </c>
      <c r="J182" s="16">
        <v>44</v>
      </c>
      <c r="K182" s="16">
        <v>31</v>
      </c>
      <c r="L182" s="16">
        <v>4</v>
      </c>
      <c r="M182" s="82">
        <v>23.187999999999999</v>
      </c>
      <c r="N182" s="73">
        <v>23</v>
      </c>
      <c r="O182" s="65">
        <v>3000</v>
      </c>
      <c r="P182" s="66">
        <f>Table224578910112345678[[#This Row],[PEMBULATAN]]*O182</f>
        <v>69000</v>
      </c>
    </row>
    <row r="183" spans="1:16" ht="26.25" customHeight="1" x14ac:dyDescent="0.2">
      <c r="A183" s="14"/>
      <c r="B183" s="76"/>
      <c r="C183" s="74" t="s">
        <v>744</v>
      </c>
      <c r="D183" s="79" t="s">
        <v>283</v>
      </c>
      <c r="E183" s="13">
        <v>44441</v>
      </c>
      <c r="F183" s="77" t="s">
        <v>779</v>
      </c>
      <c r="G183" s="13">
        <v>44443</v>
      </c>
      <c r="H183" s="78" t="s">
        <v>780</v>
      </c>
      <c r="I183" s="16">
        <v>35</v>
      </c>
      <c r="J183" s="16">
        <v>34</v>
      </c>
      <c r="K183" s="16">
        <v>20</v>
      </c>
      <c r="L183" s="16">
        <v>3</v>
      </c>
      <c r="M183" s="82">
        <v>5.95</v>
      </c>
      <c r="N183" s="73">
        <v>6</v>
      </c>
      <c r="O183" s="65">
        <v>3000</v>
      </c>
      <c r="P183" s="66">
        <f>Table224578910112345678[[#This Row],[PEMBULATAN]]*O183</f>
        <v>18000</v>
      </c>
    </row>
    <row r="184" spans="1:16" ht="26.25" customHeight="1" x14ac:dyDescent="0.2">
      <c r="A184" s="14"/>
      <c r="B184" s="76"/>
      <c r="C184" s="74" t="s">
        <v>745</v>
      </c>
      <c r="D184" s="79" t="s">
        <v>283</v>
      </c>
      <c r="E184" s="13">
        <v>44441</v>
      </c>
      <c r="F184" s="77" t="s">
        <v>779</v>
      </c>
      <c r="G184" s="13">
        <v>44443</v>
      </c>
      <c r="H184" s="78" t="s">
        <v>780</v>
      </c>
      <c r="I184" s="16">
        <v>55</v>
      </c>
      <c r="J184" s="16">
        <v>31</v>
      </c>
      <c r="K184" s="16">
        <v>10</v>
      </c>
      <c r="L184" s="16">
        <v>2</v>
      </c>
      <c r="M184" s="82">
        <v>4.2625000000000002</v>
      </c>
      <c r="N184" s="73">
        <v>4</v>
      </c>
      <c r="O184" s="65">
        <v>3000</v>
      </c>
      <c r="P184" s="66">
        <f>Table224578910112345678[[#This Row],[PEMBULATAN]]*O184</f>
        <v>12000</v>
      </c>
    </row>
    <row r="185" spans="1:16" ht="26.25" customHeight="1" x14ac:dyDescent="0.2">
      <c r="A185" s="14"/>
      <c r="B185" s="76"/>
      <c r="C185" s="74" t="s">
        <v>746</v>
      </c>
      <c r="D185" s="79" t="s">
        <v>283</v>
      </c>
      <c r="E185" s="13">
        <v>44441</v>
      </c>
      <c r="F185" s="77" t="s">
        <v>779</v>
      </c>
      <c r="G185" s="13">
        <v>44443</v>
      </c>
      <c r="H185" s="78" t="s">
        <v>780</v>
      </c>
      <c r="I185" s="16">
        <v>52</v>
      </c>
      <c r="J185" s="16">
        <v>35</v>
      </c>
      <c r="K185" s="16">
        <v>30</v>
      </c>
      <c r="L185" s="16">
        <v>2</v>
      </c>
      <c r="M185" s="82">
        <v>13.65</v>
      </c>
      <c r="N185" s="73">
        <v>14</v>
      </c>
      <c r="O185" s="65">
        <v>3000</v>
      </c>
      <c r="P185" s="66">
        <f>Table224578910112345678[[#This Row],[PEMBULATAN]]*O185</f>
        <v>42000</v>
      </c>
    </row>
    <row r="186" spans="1:16" ht="26.25" customHeight="1" x14ac:dyDescent="0.2">
      <c r="A186" s="14"/>
      <c r="B186" s="76"/>
      <c r="C186" s="74" t="s">
        <v>747</v>
      </c>
      <c r="D186" s="79" t="s">
        <v>283</v>
      </c>
      <c r="E186" s="13">
        <v>44441</v>
      </c>
      <c r="F186" s="77" t="s">
        <v>779</v>
      </c>
      <c r="G186" s="13">
        <v>44443</v>
      </c>
      <c r="H186" s="78" t="s">
        <v>780</v>
      </c>
      <c r="I186" s="16">
        <v>180</v>
      </c>
      <c r="J186" s="16">
        <v>48</v>
      </c>
      <c r="K186" s="16">
        <v>48</v>
      </c>
      <c r="L186" s="16">
        <v>11</v>
      </c>
      <c r="M186" s="82">
        <v>103.68</v>
      </c>
      <c r="N186" s="73">
        <v>104</v>
      </c>
      <c r="O186" s="65">
        <v>3000</v>
      </c>
      <c r="P186" s="66">
        <f>Table224578910112345678[[#This Row],[PEMBULATAN]]*O186</f>
        <v>312000</v>
      </c>
    </row>
    <row r="187" spans="1:16" ht="26.25" customHeight="1" x14ac:dyDescent="0.2">
      <c r="A187" s="14"/>
      <c r="B187" s="76"/>
      <c r="C187" s="74" t="s">
        <v>748</v>
      </c>
      <c r="D187" s="79" t="s">
        <v>283</v>
      </c>
      <c r="E187" s="13">
        <v>44441</v>
      </c>
      <c r="F187" s="77" t="s">
        <v>779</v>
      </c>
      <c r="G187" s="13">
        <v>44443</v>
      </c>
      <c r="H187" s="78" t="s">
        <v>780</v>
      </c>
      <c r="I187" s="16">
        <v>92</v>
      </c>
      <c r="J187" s="16">
        <v>51</v>
      </c>
      <c r="K187" s="16">
        <v>40</v>
      </c>
      <c r="L187" s="16">
        <v>14</v>
      </c>
      <c r="M187" s="82">
        <v>46.92</v>
      </c>
      <c r="N187" s="73">
        <v>47</v>
      </c>
      <c r="O187" s="65">
        <v>3000</v>
      </c>
      <c r="P187" s="66">
        <f>Table224578910112345678[[#This Row],[PEMBULATAN]]*O187</f>
        <v>141000</v>
      </c>
    </row>
    <row r="188" spans="1:16" ht="26.25" customHeight="1" x14ac:dyDescent="0.2">
      <c r="A188" s="14"/>
      <c r="B188" s="76"/>
      <c r="C188" s="74" t="s">
        <v>749</v>
      </c>
      <c r="D188" s="79" t="s">
        <v>283</v>
      </c>
      <c r="E188" s="13">
        <v>44441</v>
      </c>
      <c r="F188" s="77" t="s">
        <v>779</v>
      </c>
      <c r="G188" s="13">
        <v>44443</v>
      </c>
      <c r="H188" s="78" t="s">
        <v>780</v>
      </c>
      <c r="I188" s="16">
        <v>70</v>
      </c>
      <c r="J188" s="16">
        <v>65</v>
      </c>
      <c r="K188" s="16">
        <v>25</v>
      </c>
      <c r="L188" s="16">
        <v>11</v>
      </c>
      <c r="M188" s="82">
        <v>28.4375</v>
      </c>
      <c r="N188" s="73">
        <v>29</v>
      </c>
      <c r="O188" s="65">
        <v>3000</v>
      </c>
      <c r="P188" s="66">
        <f>Table224578910112345678[[#This Row],[PEMBULATAN]]*O188</f>
        <v>87000</v>
      </c>
    </row>
    <row r="189" spans="1:16" ht="26.25" customHeight="1" x14ac:dyDescent="0.2">
      <c r="A189" s="14"/>
      <c r="B189" s="76"/>
      <c r="C189" s="74" t="s">
        <v>750</v>
      </c>
      <c r="D189" s="79" t="s">
        <v>283</v>
      </c>
      <c r="E189" s="13">
        <v>44441</v>
      </c>
      <c r="F189" s="77" t="s">
        <v>779</v>
      </c>
      <c r="G189" s="13">
        <v>44443</v>
      </c>
      <c r="H189" s="78" t="s">
        <v>780</v>
      </c>
      <c r="I189" s="16">
        <v>79</v>
      </c>
      <c r="J189" s="16">
        <v>56</v>
      </c>
      <c r="K189" s="16">
        <v>21</v>
      </c>
      <c r="L189" s="16">
        <v>8</v>
      </c>
      <c r="M189" s="82">
        <v>23.225999999999999</v>
      </c>
      <c r="N189" s="73">
        <v>23</v>
      </c>
      <c r="O189" s="65">
        <v>3000</v>
      </c>
      <c r="P189" s="66">
        <f>Table224578910112345678[[#This Row],[PEMBULATAN]]*O189</f>
        <v>69000</v>
      </c>
    </row>
    <row r="190" spans="1:16" ht="26.25" customHeight="1" x14ac:dyDescent="0.2">
      <c r="A190" s="14"/>
      <c r="B190" s="76"/>
      <c r="C190" s="74" t="s">
        <v>751</v>
      </c>
      <c r="D190" s="79" t="s">
        <v>283</v>
      </c>
      <c r="E190" s="13">
        <v>44441</v>
      </c>
      <c r="F190" s="77" t="s">
        <v>779</v>
      </c>
      <c r="G190" s="13">
        <v>44443</v>
      </c>
      <c r="H190" s="78" t="s">
        <v>780</v>
      </c>
      <c r="I190" s="16">
        <v>62</v>
      </c>
      <c r="J190" s="16">
        <v>42</v>
      </c>
      <c r="K190" s="16">
        <v>18</v>
      </c>
      <c r="L190" s="16">
        <v>5</v>
      </c>
      <c r="M190" s="82">
        <v>11.718</v>
      </c>
      <c r="N190" s="73">
        <v>12</v>
      </c>
      <c r="O190" s="65">
        <v>3000</v>
      </c>
      <c r="P190" s="66">
        <f>Table224578910112345678[[#This Row],[PEMBULATAN]]*O190</f>
        <v>36000</v>
      </c>
    </row>
    <row r="191" spans="1:16" ht="26.25" customHeight="1" x14ac:dyDescent="0.2">
      <c r="A191" s="14"/>
      <c r="B191" s="76"/>
      <c r="C191" s="74" t="s">
        <v>752</v>
      </c>
      <c r="D191" s="79" t="s">
        <v>283</v>
      </c>
      <c r="E191" s="13">
        <v>44441</v>
      </c>
      <c r="F191" s="77" t="s">
        <v>779</v>
      </c>
      <c r="G191" s="13">
        <v>44443</v>
      </c>
      <c r="H191" s="78" t="s">
        <v>780</v>
      </c>
      <c r="I191" s="16">
        <v>60</v>
      </c>
      <c r="J191" s="16">
        <v>60</v>
      </c>
      <c r="K191" s="16">
        <v>20</v>
      </c>
      <c r="L191" s="16">
        <v>8</v>
      </c>
      <c r="M191" s="82">
        <v>18</v>
      </c>
      <c r="N191" s="73">
        <v>18</v>
      </c>
      <c r="O191" s="65">
        <v>3000</v>
      </c>
      <c r="P191" s="66">
        <f>Table224578910112345678[[#This Row],[PEMBULATAN]]*O191</f>
        <v>54000</v>
      </c>
    </row>
    <row r="192" spans="1:16" ht="26.25" customHeight="1" x14ac:dyDescent="0.2">
      <c r="A192" s="14"/>
      <c r="B192" s="76"/>
      <c r="C192" s="74" t="s">
        <v>753</v>
      </c>
      <c r="D192" s="79" t="s">
        <v>283</v>
      </c>
      <c r="E192" s="13">
        <v>44441</v>
      </c>
      <c r="F192" s="77" t="s">
        <v>779</v>
      </c>
      <c r="G192" s="13">
        <v>44443</v>
      </c>
      <c r="H192" s="78" t="s">
        <v>780</v>
      </c>
      <c r="I192" s="16">
        <v>40</v>
      </c>
      <c r="J192" s="16">
        <v>32</v>
      </c>
      <c r="K192" s="16">
        <v>20</v>
      </c>
      <c r="L192" s="16">
        <v>3</v>
      </c>
      <c r="M192" s="82">
        <v>6.4</v>
      </c>
      <c r="N192" s="73">
        <v>7</v>
      </c>
      <c r="O192" s="65">
        <v>3000</v>
      </c>
      <c r="P192" s="66">
        <f>Table224578910112345678[[#This Row],[PEMBULATAN]]*O192</f>
        <v>21000</v>
      </c>
    </row>
    <row r="193" spans="1:16" ht="26.25" customHeight="1" x14ac:dyDescent="0.2">
      <c r="A193" s="14"/>
      <c r="B193" s="76"/>
      <c r="C193" s="74" t="s">
        <v>754</v>
      </c>
      <c r="D193" s="79" t="s">
        <v>283</v>
      </c>
      <c r="E193" s="13">
        <v>44441</v>
      </c>
      <c r="F193" s="77" t="s">
        <v>779</v>
      </c>
      <c r="G193" s="13">
        <v>44443</v>
      </c>
      <c r="H193" s="78" t="s">
        <v>780</v>
      </c>
      <c r="I193" s="16">
        <v>90</v>
      </c>
      <c r="J193" s="16">
        <v>56</v>
      </c>
      <c r="K193" s="16">
        <v>22</v>
      </c>
      <c r="L193" s="16">
        <v>18</v>
      </c>
      <c r="M193" s="82">
        <v>27.72</v>
      </c>
      <c r="N193" s="73">
        <v>28</v>
      </c>
      <c r="O193" s="65">
        <v>3000</v>
      </c>
      <c r="P193" s="66">
        <f>Table224578910112345678[[#This Row],[PEMBULATAN]]*O193</f>
        <v>84000</v>
      </c>
    </row>
    <row r="194" spans="1:16" ht="26.25" customHeight="1" x14ac:dyDescent="0.2">
      <c r="A194" s="14"/>
      <c r="B194" s="76"/>
      <c r="C194" s="74" t="s">
        <v>755</v>
      </c>
      <c r="D194" s="79" t="s">
        <v>283</v>
      </c>
      <c r="E194" s="13">
        <v>44441</v>
      </c>
      <c r="F194" s="77" t="s">
        <v>779</v>
      </c>
      <c r="G194" s="13">
        <v>44443</v>
      </c>
      <c r="H194" s="78" t="s">
        <v>780</v>
      </c>
      <c r="I194" s="16">
        <v>85</v>
      </c>
      <c r="J194" s="16">
        <v>55</v>
      </c>
      <c r="K194" s="16">
        <v>24</v>
      </c>
      <c r="L194" s="16">
        <v>21</v>
      </c>
      <c r="M194" s="82">
        <v>28.05</v>
      </c>
      <c r="N194" s="73">
        <v>28</v>
      </c>
      <c r="O194" s="65">
        <v>3000</v>
      </c>
      <c r="P194" s="66">
        <f>Table224578910112345678[[#This Row],[PEMBULATAN]]*O194</f>
        <v>84000</v>
      </c>
    </row>
    <row r="195" spans="1:16" ht="26.25" customHeight="1" x14ac:dyDescent="0.2">
      <c r="A195" s="14"/>
      <c r="B195" s="76"/>
      <c r="C195" s="74" t="s">
        <v>756</v>
      </c>
      <c r="D195" s="79" t="s">
        <v>283</v>
      </c>
      <c r="E195" s="13">
        <v>44441</v>
      </c>
      <c r="F195" s="77" t="s">
        <v>779</v>
      </c>
      <c r="G195" s="13">
        <v>44443</v>
      </c>
      <c r="H195" s="78" t="s">
        <v>780</v>
      </c>
      <c r="I195" s="16">
        <v>36</v>
      </c>
      <c r="J195" s="16">
        <v>30</v>
      </c>
      <c r="K195" s="16">
        <v>35</v>
      </c>
      <c r="L195" s="16">
        <v>7</v>
      </c>
      <c r="M195" s="82">
        <v>9.4499999999999993</v>
      </c>
      <c r="N195" s="73">
        <v>10</v>
      </c>
      <c r="O195" s="65">
        <v>3000</v>
      </c>
      <c r="P195" s="66">
        <f>Table224578910112345678[[#This Row],[PEMBULATAN]]*O195</f>
        <v>30000</v>
      </c>
    </row>
    <row r="196" spans="1:16" ht="26.25" customHeight="1" x14ac:dyDescent="0.2">
      <c r="A196" s="14"/>
      <c r="B196" s="76"/>
      <c r="C196" s="74" t="s">
        <v>757</v>
      </c>
      <c r="D196" s="79" t="s">
        <v>283</v>
      </c>
      <c r="E196" s="13">
        <v>44441</v>
      </c>
      <c r="F196" s="77" t="s">
        <v>779</v>
      </c>
      <c r="G196" s="13">
        <v>44443</v>
      </c>
      <c r="H196" s="78" t="s">
        <v>780</v>
      </c>
      <c r="I196" s="16">
        <v>45</v>
      </c>
      <c r="J196" s="16">
        <v>35</v>
      </c>
      <c r="K196" s="16">
        <v>51</v>
      </c>
      <c r="L196" s="16">
        <v>11</v>
      </c>
      <c r="M196" s="82">
        <v>20.081250000000001</v>
      </c>
      <c r="N196" s="73">
        <v>20</v>
      </c>
      <c r="O196" s="65">
        <v>3000</v>
      </c>
      <c r="P196" s="66">
        <f>Table224578910112345678[[#This Row],[PEMBULATAN]]*O196</f>
        <v>60000</v>
      </c>
    </row>
    <row r="197" spans="1:16" ht="26.25" customHeight="1" x14ac:dyDescent="0.2">
      <c r="A197" s="14"/>
      <c r="B197" s="76"/>
      <c r="C197" s="74" t="s">
        <v>758</v>
      </c>
      <c r="D197" s="79" t="s">
        <v>283</v>
      </c>
      <c r="E197" s="13">
        <v>44441</v>
      </c>
      <c r="F197" s="77" t="s">
        <v>779</v>
      </c>
      <c r="G197" s="13">
        <v>44443</v>
      </c>
      <c r="H197" s="78" t="s">
        <v>780</v>
      </c>
      <c r="I197" s="16">
        <v>92</v>
      </c>
      <c r="J197" s="16">
        <v>60</v>
      </c>
      <c r="K197" s="16">
        <v>20</v>
      </c>
      <c r="L197" s="16">
        <v>27</v>
      </c>
      <c r="M197" s="82">
        <v>27.6</v>
      </c>
      <c r="N197" s="73">
        <v>28</v>
      </c>
      <c r="O197" s="65">
        <v>3000</v>
      </c>
      <c r="P197" s="66">
        <f>Table224578910112345678[[#This Row],[PEMBULATAN]]*O197</f>
        <v>84000</v>
      </c>
    </row>
    <row r="198" spans="1:16" ht="26.25" customHeight="1" x14ac:dyDescent="0.2">
      <c r="A198" s="14"/>
      <c r="B198" s="76"/>
      <c r="C198" s="74" t="s">
        <v>759</v>
      </c>
      <c r="D198" s="79" t="s">
        <v>283</v>
      </c>
      <c r="E198" s="13">
        <v>44441</v>
      </c>
      <c r="F198" s="77" t="s">
        <v>779</v>
      </c>
      <c r="G198" s="13">
        <v>44443</v>
      </c>
      <c r="H198" s="78" t="s">
        <v>780</v>
      </c>
      <c r="I198" s="16">
        <v>96</v>
      </c>
      <c r="J198" s="16">
        <v>60</v>
      </c>
      <c r="K198" s="16">
        <v>30</v>
      </c>
      <c r="L198" s="16">
        <v>22</v>
      </c>
      <c r="M198" s="82">
        <v>43.2</v>
      </c>
      <c r="N198" s="73">
        <v>43</v>
      </c>
      <c r="O198" s="65">
        <v>3000</v>
      </c>
      <c r="P198" s="66">
        <f>Table224578910112345678[[#This Row],[PEMBULATAN]]*O198</f>
        <v>129000</v>
      </c>
    </row>
    <row r="199" spans="1:16" ht="26.25" customHeight="1" x14ac:dyDescent="0.2">
      <c r="A199" s="14"/>
      <c r="B199" s="76"/>
      <c r="C199" s="74" t="s">
        <v>760</v>
      </c>
      <c r="D199" s="79" t="s">
        <v>283</v>
      </c>
      <c r="E199" s="13">
        <v>44441</v>
      </c>
      <c r="F199" s="77" t="s">
        <v>779</v>
      </c>
      <c r="G199" s="13">
        <v>44443</v>
      </c>
      <c r="H199" s="78" t="s">
        <v>780</v>
      </c>
      <c r="I199" s="16">
        <v>55</v>
      </c>
      <c r="J199" s="16">
        <v>40</v>
      </c>
      <c r="K199" s="16">
        <v>40</v>
      </c>
      <c r="L199" s="16">
        <v>23</v>
      </c>
      <c r="M199" s="82">
        <v>22</v>
      </c>
      <c r="N199" s="73">
        <v>23</v>
      </c>
      <c r="O199" s="65">
        <v>3000</v>
      </c>
      <c r="P199" s="66">
        <f>Table224578910112345678[[#This Row],[PEMBULATAN]]*O199</f>
        <v>69000</v>
      </c>
    </row>
    <row r="200" spans="1:16" ht="26.25" customHeight="1" x14ac:dyDescent="0.2">
      <c r="A200" s="14"/>
      <c r="B200" s="76"/>
      <c r="C200" s="74" t="s">
        <v>761</v>
      </c>
      <c r="D200" s="79" t="s">
        <v>283</v>
      </c>
      <c r="E200" s="13">
        <v>44441</v>
      </c>
      <c r="F200" s="77" t="s">
        <v>779</v>
      </c>
      <c r="G200" s="13">
        <v>44443</v>
      </c>
      <c r="H200" s="78" t="s">
        <v>780</v>
      </c>
      <c r="I200" s="16">
        <v>60</v>
      </c>
      <c r="J200" s="16">
        <v>50</v>
      </c>
      <c r="K200" s="16">
        <v>40</v>
      </c>
      <c r="L200" s="16">
        <v>3</v>
      </c>
      <c r="M200" s="82">
        <v>30</v>
      </c>
      <c r="N200" s="73">
        <v>30</v>
      </c>
      <c r="O200" s="65">
        <v>3000</v>
      </c>
      <c r="P200" s="66">
        <f>Table224578910112345678[[#This Row],[PEMBULATAN]]*O200</f>
        <v>90000</v>
      </c>
    </row>
    <row r="201" spans="1:16" ht="26.25" customHeight="1" x14ac:dyDescent="0.2">
      <c r="A201" s="14"/>
      <c r="B201" s="76"/>
      <c r="C201" s="74" t="s">
        <v>762</v>
      </c>
      <c r="D201" s="79" t="s">
        <v>283</v>
      </c>
      <c r="E201" s="13">
        <v>44441</v>
      </c>
      <c r="F201" s="77" t="s">
        <v>779</v>
      </c>
      <c r="G201" s="13">
        <v>44443</v>
      </c>
      <c r="H201" s="78" t="s">
        <v>780</v>
      </c>
      <c r="I201" s="16">
        <v>100</v>
      </c>
      <c r="J201" s="16">
        <v>30</v>
      </c>
      <c r="K201" s="16">
        <v>5</v>
      </c>
      <c r="L201" s="16">
        <v>2</v>
      </c>
      <c r="M201" s="82">
        <v>3.75</v>
      </c>
      <c r="N201" s="73">
        <v>4</v>
      </c>
      <c r="O201" s="65">
        <v>3000</v>
      </c>
      <c r="P201" s="66">
        <f>Table224578910112345678[[#This Row],[PEMBULATAN]]*O201</f>
        <v>12000</v>
      </c>
    </row>
    <row r="202" spans="1:16" ht="26.25" customHeight="1" x14ac:dyDescent="0.2">
      <c r="A202" s="14"/>
      <c r="B202" s="76"/>
      <c r="C202" s="74" t="s">
        <v>763</v>
      </c>
      <c r="D202" s="79" t="s">
        <v>283</v>
      </c>
      <c r="E202" s="13">
        <v>44441</v>
      </c>
      <c r="F202" s="77" t="s">
        <v>779</v>
      </c>
      <c r="G202" s="13">
        <v>44443</v>
      </c>
      <c r="H202" s="78" t="s">
        <v>780</v>
      </c>
      <c r="I202" s="16">
        <v>35</v>
      </c>
      <c r="J202" s="16">
        <v>31</v>
      </c>
      <c r="K202" s="16">
        <v>36</v>
      </c>
      <c r="L202" s="16">
        <v>19</v>
      </c>
      <c r="M202" s="82">
        <v>9.7650000000000006</v>
      </c>
      <c r="N202" s="73">
        <v>19</v>
      </c>
      <c r="O202" s="65">
        <v>3000</v>
      </c>
      <c r="P202" s="66">
        <f>Table224578910112345678[[#This Row],[PEMBULATAN]]*O202</f>
        <v>57000</v>
      </c>
    </row>
    <row r="203" spans="1:16" ht="26.25" customHeight="1" x14ac:dyDescent="0.2">
      <c r="A203" s="14"/>
      <c r="B203" s="76"/>
      <c r="C203" s="74" t="s">
        <v>764</v>
      </c>
      <c r="D203" s="79" t="s">
        <v>283</v>
      </c>
      <c r="E203" s="13">
        <v>44441</v>
      </c>
      <c r="F203" s="77" t="s">
        <v>779</v>
      </c>
      <c r="G203" s="13">
        <v>44443</v>
      </c>
      <c r="H203" s="78" t="s">
        <v>780</v>
      </c>
      <c r="I203" s="16">
        <v>92</v>
      </c>
      <c r="J203" s="16">
        <v>58</v>
      </c>
      <c r="K203" s="16">
        <v>30</v>
      </c>
      <c r="L203" s="16">
        <v>30</v>
      </c>
      <c r="M203" s="82">
        <v>40.020000000000003</v>
      </c>
      <c r="N203" s="73">
        <v>40</v>
      </c>
      <c r="O203" s="65">
        <v>3000</v>
      </c>
      <c r="P203" s="66">
        <f>Table224578910112345678[[#This Row],[PEMBULATAN]]*O203</f>
        <v>120000</v>
      </c>
    </row>
    <row r="204" spans="1:16" ht="26.25" customHeight="1" x14ac:dyDescent="0.2">
      <c r="A204" s="14"/>
      <c r="B204" s="76"/>
      <c r="C204" s="74" t="s">
        <v>765</v>
      </c>
      <c r="D204" s="79" t="s">
        <v>283</v>
      </c>
      <c r="E204" s="13">
        <v>44441</v>
      </c>
      <c r="F204" s="77" t="s">
        <v>779</v>
      </c>
      <c r="G204" s="13">
        <v>44443</v>
      </c>
      <c r="H204" s="78" t="s">
        <v>780</v>
      </c>
      <c r="I204" s="16">
        <v>85</v>
      </c>
      <c r="J204" s="16">
        <v>56</v>
      </c>
      <c r="K204" s="16">
        <v>40</v>
      </c>
      <c r="L204" s="16">
        <v>21</v>
      </c>
      <c r="M204" s="82">
        <v>47.6</v>
      </c>
      <c r="N204" s="73">
        <v>48</v>
      </c>
      <c r="O204" s="65">
        <v>3000</v>
      </c>
      <c r="P204" s="66">
        <f>Table224578910112345678[[#This Row],[PEMBULATAN]]*O204</f>
        <v>144000</v>
      </c>
    </row>
    <row r="205" spans="1:16" ht="26.25" customHeight="1" x14ac:dyDescent="0.2">
      <c r="A205" s="14"/>
      <c r="B205" s="76"/>
      <c r="C205" s="74" t="s">
        <v>766</v>
      </c>
      <c r="D205" s="79" t="s">
        <v>283</v>
      </c>
      <c r="E205" s="13">
        <v>44441</v>
      </c>
      <c r="F205" s="77" t="s">
        <v>779</v>
      </c>
      <c r="G205" s="13">
        <v>44443</v>
      </c>
      <c r="H205" s="78" t="s">
        <v>780</v>
      </c>
      <c r="I205" s="16">
        <v>66</v>
      </c>
      <c r="J205" s="16">
        <v>43</v>
      </c>
      <c r="K205" s="16">
        <v>27</v>
      </c>
      <c r="L205" s="16">
        <v>6</v>
      </c>
      <c r="M205" s="82">
        <v>19.156500000000001</v>
      </c>
      <c r="N205" s="73">
        <v>19</v>
      </c>
      <c r="O205" s="65">
        <v>3000</v>
      </c>
      <c r="P205" s="66">
        <f>Table224578910112345678[[#This Row],[PEMBULATAN]]*O205</f>
        <v>57000</v>
      </c>
    </row>
    <row r="206" spans="1:16" ht="26.25" customHeight="1" x14ac:dyDescent="0.2">
      <c r="A206" s="14"/>
      <c r="B206" s="76"/>
      <c r="C206" s="74" t="s">
        <v>767</v>
      </c>
      <c r="D206" s="79" t="s">
        <v>283</v>
      </c>
      <c r="E206" s="13">
        <v>44441</v>
      </c>
      <c r="F206" s="77" t="s">
        <v>779</v>
      </c>
      <c r="G206" s="13">
        <v>44443</v>
      </c>
      <c r="H206" s="78" t="s">
        <v>780</v>
      </c>
      <c r="I206" s="16">
        <v>90</v>
      </c>
      <c r="J206" s="16">
        <v>50</v>
      </c>
      <c r="K206" s="16">
        <v>40</v>
      </c>
      <c r="L206" s="16">
        <v>7</v>
      </c>
      <c r="M206" s="82">
        <v>45</v>
      </c>
      <c r="N206" s="73">
        <v>45</v>
      </c>
      <c r="O206" s="65">
        <v>3000</v>
      </c>
      <c r="P206" s="66">
        <f>Table224578910112345678[[#This Row],[PEMBULATAN]]*O206</f>
        <v>135000</v>
      </c>
    </row>
    <row r="207" spans="1:16" ht="26.25" customHeight="1" x14ac:dyDescent="0.2">
      <c r="A207" s="14"/>
      <c r="B207" s="76"/>
      <c r="C207" s="74" t="s">
        <v>768</v>
      </c>
      <c r="D207" s="79" t="s">
        <v>283</v>
      </c>
      <c r="E207" s="13">
        <v>44441</v>
      </c>
      <c r="F207" s="77" t="s">
        <v>779</v>
      </c>
      <c r="G207" s="13">
        <v>44443</v>
      </c>
      <c r="H207" s="78" t="s">
        <v>780</v>
      </c>
      <c r="I207" s="16">
        <v>60</v>
      </c>
      <c r="J207" s="16">
        <v>45</v>
      </c>
      <c r="K207" s="16">
        <v>35</v>
      </c>
      <c r="L207" s="16">
        <v>8</v>
      </c>
      <c r="M207" s="82">
        <v>23.625</v>
      </c>
      <c r="N207" s="73">
        <v>24</v>
      </c>
      <c r="O207" s="65">
        <v>3000</v>
      </c>
      <c r="P207" s="66">
        <f>Table224578910112345678[[#This Row],[PEMBULATAN]]*O207</f>
        <v>72000</v>
      </c>
    </row>
    <row r="208" spans="1:16" ht="26.25" customHeight="1" x14ac:dyDescent="0.2">
      <c r="A208" s="14"/>
      <c r="B208" s="76"/>
      <c r="C208" s="74" t="s">
        <v>769</v>
      </c>
      <c r="D208" s="79" t="s">
        <v>283</v>
      </c>
      <c r="E208" s="13">
        <v>44441</v>
      </c>
      <c r="F208" s="77" t="s">
        <v>779</v>
      </c>
      <c r="G208" s="13">
        <v>44443</v>
      </c>
      <c r="H208" s="78" t="s">
        <v>780</v>
      </c>
      <c r="I208" s="16">
        <v>78</v>
      </c>
      <c r="J208" s="16">
        <v>50</v>
      </c>
      <c r="K208" s="16">
        <v>19</v>
      </c>
      <c r="L208" s="16">
        <v>10</v>
      </c>
      <c r="M208" s="82">
        <v>18.524999999999999</v>
      </c>
      <c r="N208" s="73">
        <v>19</v>
      </c>
      <c r="O208" s="65">
        <v>3000</v>
      </c>
      <c r="P208" s="66">
        <f>Table224578910112345678[[#This Row],[PEMBULATAN]]*O208</f>
        <v>57000</v>
      </c>
    </row>
    <row r="209" spans="1:16" ht="26.25" customHeight="1" x14ac:dyDescent="0.2">
      <c r="A209" s="14"/>
      <c r="B209" s="76"/>
      <c r="C209" s="74" t="s">
        <v>770</v>
      </c>
      <c r="D209" s="79" t="s">
        <v>283</v>
      </c>
      <c r="E209" s="13">
        <v>44441</v>
      </c>
      <c r="F209" s="77" t="s">
        <v>779</v>
      </c>
      <c r="G209" s="13">
        <v>44443</v>
      </c>
      <c r="H209" s="78" t="s">
        <v>780</v>
      </c>
      <c r="I209" s="16">
        <v>90</v>
      </c>
      <c r="J209" s="16">
        <v>60</v>
      </c>
      <c r="K209" s="16">
        <v>26</v>
      </c>
      <c r="L209" s="16">
        <v>9</v>
      </c>
      <c r="M209" s="82">
        <v>35.1</v>
      </c>
      <c r="N209" s="73">
        <v>35</v>
      </c>
      <c r="O209" s="65">
        <v>3000</v>
      </c>
      <c r="P209" s="66">
        <f>Table224578910112345678[[#This Row],[PEMBULATAN]]*O209</f>
        <v>105000</v>
      </c>
    </row>
    <row r="210" spans="1:16" ht="26.25" customHeight="1" x14ac:dyDescent="0.2">
      <c r="A210" s="14"/>
      <c r="B210" s="76"/>
      <c r="C210" s="74" t="s">
        <v>771</v>
      </c>
      <c r="D210" s="79" t="s">
        <v>283</v>
      </c>
      <c r="E210" s="13">
        <v>44441</v>
      </c>
      <c r="F210" s="77" t="s">
        <v>779</v>
      </c>
      <c r="G210" s="13">
        <v>44443</v>
      </c>
      <c r="H210" s="78" t="s">
        <v>780</v>
      </c>
      <c r="I210" s="16">
        <v>76</v>
      </c>
      <c r="J210" s="16">
        <v>48</v>
      </c>
      <c r="K210" s="16">
        <v>32</v>
      </c>
      <c r="L210" s="16">
        <v>12</v>
      </c>
      <c r="M210" s="82">
        <v>29.184000000000001</v>
      </c>
      <c r="N210" s="73">
        <v>29</v>
      </c>
      <c r="O210" s="65">
        <v>3000</v>
      </c>
      <c r="P210" s="66">
        <f>Table224578910112345678[[#This Row],[PEMBULATAN]]*O210</f>
        <v>87000</v>
      </c>
    </row>
    <row r="211" spans="1:16" ht="26.25" customHeight="1" x14ac:dyDescent="0.2">
      <c r="A211" s="14"/>
      <c r="B211" s="76"/>
      <c r="C211" s="74" t="s">
        <v>772</v>
      </c>
      <c r="D211" s="79" t="s">
        <v>283</v>
      </c>
      <c r="E211" s="13">
        <v>44441</v>
      </c>
      <c r="F211" s="77" t="s">
        <v>779</v>
      </c>
      <c r="G211" s="13">
        <v>44443</v>
      </c>
      <c r="H211" s="78" t="s">
        <v>780</v>
      </c>
      <c r="I211" s="16">
        <v>92</v>
      </c>
      <c r="J211" s="16">
        <v>61</v>
      </c>
      <c r="K211" s="16">
        <v>30</v>
      </c>
      <c r="L211" s="16">
        <v>31</v>
      </c>
      <c r="M211" s="82">
        <v>42.09</v>
      </c>
      <c r="N211" s="73">
        <v>42</v>
      </c>
      <c r="O211" s="65">
        <v>3000</v>
      </c>
      <c r="P211" s="66">
        <f>Table224578910112345678[[#This Row],[PEMBULATAN]]*O211</f>
        <v>126000</v>
      </c>
    </row>
    <row r="212" spans="1:16" ht="26.25" customHeight="1" x14ac:dyDescent="0.2">
      <c r="A212" s="14"/>
      <c r="B212" s="76"/>
      <c r="C212" s="74" t="s">
        <v>773</v>
      </c>
      <c r="D212" s="79" t="s">
        <v>283</v>
      </c>
      <c r="E212" s="13">
        <v>44441</v>
      </c>
      <c r="F212" s="77" t="s">
        <v>779</v>
      </c>
      <c r="G212" s="13">
        <v>44443</v>
      </c>
      <c r="H212" s="78" t="s">
        <v>780</v>
      </c>
      <c r="I212" s="16">
        <v>92</v>
      </c>
      <c r="J212" s="16">
        <v>57</v>
      </c>
      <c r="K212" s="16">
        <v>29</v>
      </c>
      <c r="L212" s="16">
        <v>23</v>
      </c>
      <c r="M212" s="82">
        <v>38.018999999999998</v>
      </c>
      <c r="N212" s="73">
        <v>38</v>
      </c>
      <c r="O212" s="65">
        <v>3000</v>
      </c>
      <c r="P212" s="66">
        <f>Table224578910112345678[[#This Row],[PEMBULATAN]]*O212</f>
        <v>114000</v>
      </c>
    </row>
    <row r="213" spans="1:16" ht="26.25" customHeight="1" x14ac:dyDescent="0.2">
      <c r="A213" s="14"/>
      <c r="B213" s="76"/>
      <c r="C213" s="74" t="s">
        <v>774</v>
      </c>
      <c r="D213" s="79" t="s">
        <v>283</v>
      </c>
      <c r="E213" s="13">
        <v>44441</v>
      </c>
      <c r="F213" s="77" t="s">
        <v>779</v>
      </c>
      <c r="G213" s="13">
        <v>44443</v>
      </c>
      <c r="H213" s="78" t="s">
        <v>780</v>
      </c>
      <c r="I213" s="16">
        <v>89</v>
      </c>
      <c r="J213" s="16">
        <v>55</v>
      </c>
      <c r="K213" s="16">
        <v>30</v>
      </c>
      <c r="L213" s="16">
        <v>10</v>
      </c>
      <c r="M213" s="82">
        <v>36.712499999999999</v>
      </c>
      <c r="N213" s="73">
        <v>37</v>
      </c>
      <c r="O213" s="65">
        <v>3000</v>
      </c>
      <c r="P213" s="66">
        <f>Table224578910112345678[[#This Row],[PEMBULATAN]]*O213</f>
        <v>111000</v>
      </c>
    </row>
    <row r="214" spans="1:16" ht="26.25" customHeight="1" x14ac:dyDescent="0.2">
      <c r="A214" s="14"/>
      <c r="B214" s="76"/>
      <c r="C214" s="74" t="s">
        <v>775</v>
      </c>
      <c r="D214" s="79" t="s">
        <v>283</v>
      </c>
      <c r="E214" s="13">
        <v>44441</v>
      </c>
      <c r="F214" s="77" t="s">
        <v>779</v>
      </c>
      <c r="G214" s="13">
        <v>44443</v>
      </c>
      <c r="H214" s="78" t="s">
        <v>780</v>
      </c>
      <c r="I214" s="16">
        <v>114</v>
      </c>
      <c r="J214" s="16">
        <v>45</v>
      </c>
      <c r="K214" s="16">
        <v>20</v>
      </c>
      <c r="L214" s="16">
        <v>4</v>
      </c>
      <c r="M214" s="82">
        <v>25.65</v>
      </c>
      <c r="N214" s="73">
        <v>26</v>
      </c>
      <c r="O214" s="65">
        <v>3000</v>
      </c>
      <c r="P214" s="66">
        <f>Table224578910112345678[[#This Row],[PEMBULATAN]]*O214</f>
        <v>78000</v>
      </c>
    </row>
    <row r="215" spans="1:16" ht="26.25" customHeight="1" x14ac:dyDescent="0.2">
      <c r="A215" s="14"/>
      <c r="B215" s="76"/>
      <c r="C215" s="74" t="s">
        <v>776</v>
      </c>
      <c r="D215" s="79" t="s">
        <v>283</v>
      </c>
      <c r="E215" s="13">
        <v>44441</v>
      </c>
      <c r="F215" s="77" t="s">
        <v>779</v>
      </c>
      <c r="G215" s="13">
        <v>44443</v>
      </c>
      <c r="H215" s="78" t="s">
        <v>780</v>
      </c>
      <c r="I215" s="16">
        <v>90</v>
      </c>
      <c r="J215" s="16">
        <v>55</v>
      </c>
      <c r="K215" s="16">
        <v>39</v>
      </c>
      <c r="L215" s="16">
        <v>21</v>
      </c>
      <c r="M215" s="82">
        <v>48.262500000000003</v>
      </c>
      <c r="N215" s="73">
        <v>48</v>
      </c>
      <c r="O215" s="65">
        <v>3000</v>
      </c>
      <c r="P215" s="66">
        <f>Table224578910112345678[[#This Row],[PEMBULATAN]]*O215</f>
        <v>144000</v>
      </c>
    </row>
    <row r="216" spans="1:16" ht="26.25" customHeight="1" x14ac:dyDescent="0.2">
      <c r="A216" s="14"/>
      <c r="B216" s="76"/>
      <c r="C216" s="74" t="s">
        <v>777</v>
      </c>
      <c r="D216" s="79" t="s">
        <v>283</v>
      </c>
      <c r="E216" s="13">
        <v>44441</v>
      </c>
      <c r="F216" s="77" t="s">
        <v>779</v>
      </c>
      <c r="G216" s="13">
        <v>44443</v>
      </c>
      <c r="H216" s="78" t="s">
        <v>780</v>
      </c>
      <c r="I216" s="16">
        <v>88</v>
      </c>
      <c r="J216" s="16">
        <v>63</v>
      </c>
      <c r="K216" s="16">
        <v>40</v>
      </c>
      <c r="L216" s="16">
        <v>11</v>
      </c>
      <c r="M216" s="82">
        <v>55.44</v>
      </c>
      <c r="N216" s="73">
        <v>56</v>
      </c>
      <c r="O216" s="65">
        <v>3000</v>
      </c>
      <c r="P216" s="66">
        <f>Table224578910112345678[[#This Row],[PEMBULATAN]]*O216</f>
        <v>168000</v>
      </c>
    </row>
    <row r="217" spans="1:16" ht="26.25" customHeight="1" x14ac:dyDescent="0.2">
      <c r="A217" s="14"/>
      <c r="B217" s="76"/>
      <c r="C217" s="74" t="s">
        <v>778</v>
      </c>
      <c r="D217" s="79" t="s">
        <v>283</v>
      </c>
      <c r="E217" s="13">
        <v>44441</v>
      </c>
      <c r="F217" s="77" t="s">
        <v>779</v>
      </c>
      <c r="G217" s="13">
        <v>44443</v>
      </c>
      <c r="H217" s="78" t="s">
        <v>780</v>
      </c>
      <c r="I217" s="16">
        <v>80</v>
      </c>
      <c r="J217" s="16">
        <v>50</v>
      </c>
      <c r="K217" s="16">
        <v>25</v>
      </c>
      <c r="L217" s="16">
        <v>15</v>
      </c>
      <c r="M217" s="82">
        <v>25</v>
      </c>
      <c r="N217" s="73">
        <v>25</v>
      </c>
      <c r="O217" s="65">
        <v>3000</v>
      </c>
      <c r="P217" s="66">
        <f>Table224578910112345678[[#This Row],[PEMBULATAN]]*O217</f>
        <v>75000</v>
      </c>
    </row>
    <row r="218" spans="1:16" ht="22.5" customHeight="1" x14ac:dyDescent="0.2">
      <c r="A218" s="117" t="s">
        <v>30</v>
      </c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9"/>
      <c r="M218" s="80">
        <f>SUBTOTAL(109,Table224578910112345678[KG VOLUME])</f>
        <v>5592.1774999999998</v>
      </c>
      <c r="N218" s="69">
        <f>SUM(N3:N217)</f>
        <v>5674</v>
      </c>
      <c r="O218" s="120">
        <f>SUM(P3:P217)</f>
        <v>17022000</v>
      </c>
      <c r="P218" s="121"/>
    </row>
    <row r="219" spans="1:16" ht="18" customHeight="1" x14ac:dyDescent="0.2">
      <c r="A219" s="87"/>
      <c r="B219" s="57" t="s">
        <v>42</v>
      </c>
      <c r="C219" s="56"/>
      <c r="D219" s="58" t="s">
        <v>43</v>
      </c>
      <c r="E219" s="87"/>
      <c r="F219" s="87"/>
      <c r="G219" s="87"/>
      <c r="H219" s="87"/>
      <c r="I219" s="87"/>
      <c r="J219" s="87"/>
      <c r="K219" s="87"/>
      <c r="L219" s="87"/>
      <c r="M219" s="88"/>
      <c r="N219" s="89" t="s">
        <v>51</v>
      </c>
      <c r="O219" s="90"/>
      <c r="P219" s="90">
        <v>0</v>
      </c>
    </row>
    <row r="220" spans="1:16" ht="18" customHeight="1" thickBot="1" x14ac:dyDescent="0.25">
      <c r="A220" s="87"/>
      <c r="B220" s="57"/>
      <c r="C220" s="56"/>
      <c r="D220" s="58"/>
      <c r="E220" s="87"/>
      <c r="F220" s="87"/>
      <c r="G220" s="87"/>
      <c r="H220" s="87"/>
      <c r="I220" s="87"/>
      <c r="J220" s="87"/>
      <c r="K220" s="87"/>
      <c r="L220" s="87"/>
      <c r="M220" s="88"/>
      <c r="N220" s="91" t="s">
        <v>52</v>
      </c>
      <c r="O220" s="92"/>
      <c r="P220" s="92">
        <f>O218-P219</f>
        <v>17022000</v>
      </c>
    </row>
    <row r="221" spans="1:16" ht="18" customHeight="1" x14ac:dyDescent="0.2">
      <c r="A221" s="11"/>
      <c r="H221" s="64"/>
      <c r="N221" s="63" t="s">
        <v>31</v>
      </c>
      <c r="P221" s="70">
        <f>P220*1%</f>
        <v>170220</v>
      </c>
    </row>
    <row r="222" spans="1:16" ht="18" customHeight="1" thickBot="1" x14ac:dyDescent="0.25">
      <c r="A222" s="11"/>
      <c r="H222" s="64"/>
      <c r="N222" s="63" t="s">
        <v>53</v>
      </c>
      <c r="P222" s="72">
        <f>P220*2%</f>
        <v>340440</v>
      </c>
    </row>
    <row r="223" spans="1:16" ht="18" customHeight="1" x14ac:dyDescent="0.2">
      <c r="A223" s="11"/>
      <c r="H223" s="64"/>
      <c r="N223" s="67" t="s">
        <v>32</v>
      </c>
      <c r="O223" s="68"/>
      <c r="P223" s="71">
        <f>P220+P221-P222</f>
        <v>16851780</v>
      </c>
    </row>
    <row r="225" spans="1:16" x14ac:dyDescent="0.2">
      <c r="A225" s="11"/>
      <c r="H225" s="64"/>
      <c r="P225" s="72"/>
    </row>
    <row r="226" spans="1:16" x14ac:dyDescent="0.2">
      <c r="A226" s="11"/>
      <c r="H226" s="64"/>
      <c r="O226" s="59"/>
      <c r="P226" s="72"/>
    </row>
    <row r="227" spans="1:16" s="3" customFormat="1" x14ac:dyDescent="0.25">
      <c r="A227" s="11"/>
      <c r="B227" s="2"/>
      <c r="C227" s="2"/>
      <c r="E227" s="12"/>
      <c r="H227" s="64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4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4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4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4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4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4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4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4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4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4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4"/>
      <c r="N238" s="15"/>
      <c r="O238" s="15"/>
      <c r="P238" s="15"/>
    </row>
  </sheetData>
  <mergeCells count="2">
    <mergeCell ref="A218:L218"/>
    <mergeCell ref="O218:P218"/>
  </mergeCells>
  <conditionalFormatting sqref="B3">
    <cfRule type="duplicateValues" dxfId="192" priority="2"/>
  </conditionalFormatting>
  <conditionalFormatting sqref="B4:B217">
    <cfRule type="duplicateValues" dxfId="191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024_Sicepat</vt:lpstr>
      <vt:lpstr>BKI032210037036</vt:lpstr>
      <vt:lpstr>BKI032210036772</vt:lpstr>
      <vt:lpstr>BKI032210036798</vt:lpstr>
      <vt:lpstr>BKI032210036806</vt:lpstr>
      <vt:lpstr>BKI032210036814</vt:lpstr>
      <vt:lpstr>BKI032210036822</vt:lpstr>
      <vt:lpstr>BKI032210036830</vt:lpstr>
      <vt:lpstr>BKI032210036848</vt:lpstr>
      <vt:lpstr>BKI032210036855</vt:lpstr>
      <vt:lpstr>BKI032210036863</vt:lpstr>
      <vt:lpstr>BKI032210036871</vt:lpstr>
      <vt:lpstr>BKI032210036897</vt:lpstr>
      <vt:lpstr>BKI032210036905</vt:lpstr>
      <vt:lpstr>BKI032210036921</vt:lpstr>
      <vt:lpstr>BKI032210036939</vt:lpstr>
      <vt:lpstr>BKI032210036954</vt:lpstr>
      <vt:lpstr>BKI032210037028</vt:lpstr>
      <vt:lpstr>BKI032210037010</vt:lpstr>
      <vt:lpstr>'024_Sicepat'!Print_Titles</vt:lpstr>
      <vt:lpstr>BKI032210036772!Print_Titles</vt:lpstr>
      <vt:lpstr>BKI032210036798!Print_Titles</vt:lpstr>
      <vt:lpstr>BKI032210036806!Print_Titles</vt:lpstr>
      <vt:lpstr>BKI032210036814!Print_Titles</vt:lpstr>
      <vt:lpstr>BKI032210036822!Print_Titles</vt:lpstr>
      <vt:lpstr>BKI032210036830!Print_Titles</vt:lpstr>
      <vt:lpstr>BKI032210036848!Print_Titles</vt:lpstr>
      <vt:lpstr>BKI032210036855!Print_Titles</vt:lpstr>
      <vt:lpstr>BKI032210036863!Print_Titles</vt:lpstr>
      <vt:lpstr>BKI032210036871!Print_Titles</vt:lpstr>
      <vt:lpstr>BKI032210036897!Print_Titles</vt:lpstr>
      <vt:lpstr>BKI032210036905!Print_Titles</vt:lpstr>
      <vt:lpstr>BKI032210036921!Print_Titles</vt:lpstr>
      <vt:lpstr>BKI032210036939!Print_Titles</vt:lpstr>
      <vt:lpstr>BKI032210036954!Print_Titles</vt:lpstr>
      <vt:lpstr>BKI032210037010!Print_Titles</vt:lpstr>
      <vt:lpstr>BKI032210037028!Print_Titles</vt:lpstr>
      <vt:lpstr>BKI032210037036!Print_Titles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2021-10-13T09:40:51Z</cp:lastPrinted>
  <dcterms:created xsi:type="dcterms:W3CDTF">2021-07-02T11:08:00Z</dcterms:created>
  <dcterms:modified xsi:type="dcterms:W3CDTF">2021-10-25T11:14:37Z</dcterms:modified>
</cp:coreProperties>
</file>